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inak\Desktop\Covid-2020\models\"/>
    </mc:Choice>
  </mc:AlternateContent>
  <xr:revisionPtr revIDLastSave="0" documentId="13_ncr:1_{39833DD7-A144-435A-B4BB-9C46B607B706}" xr6:coauthVersionLast="45" xr6:coauthVersionMax="45" xr10:uidLastSave="{00000000-0000-0000-0000-000000000000}"/>
  <bookViews>
    <workbookView xWindow="-120" yWindow="-120" windowWidth="29040" windowHeight="15840" activeTab="1" xr2:uid="{38DF353F-64B6-4357-9301-8F5F6192670E}"/>
  </bookViews>
  <sheets>
    <sheet name="Stats" sheetId="6" r:id="rId1"/>
    <sheet name="Data" sheetId="1" r:id="rId2"/>
    <sheet name="SARS" sheetId="13" r:id="rId3"/>
    <sheet name="Models" sheetId="2" r:id="rId4"/>
    <sheet name="Daily Cases" sheetId="4" r:id="rId5"/>
    <sheet name="Daily Death" sheetId="11" r:id="rId6"/>
    <sheet name="Behavior" sheetId="5" r:id="rId7"/>
    <sheet name="Rates - Daily" sheetId="3" r:id="rId8"/>
    <sheet name="Rates - Monthly" sheetId="10" r:id="rId9"/>
    <sheet name="R0" sheetId="7" r:id="rId10"/>
    <sheet name="CFR" sheetId="8" r:id="rId11"/>
    <sheet name="Incubation" sheetId="9"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4" i="1" l="1"/>
  <c r="V194" i="1"/>
  <c r="U194" i="1"/>
  <c r="T194" i="1"/>
  <c r="F194" i="1"/>
  <c r="D194" i="1"/>
  <c r="C194" i="1"/>
  <c r="E194" i="1" s="1"/>
  <c r="G194" i="1" l="1"/>
  <c r="W193" i="1"/>
  <c r="V193" i="1"/>
  <c r="U193" i="1"/>
  <c r="T193" i="1"/>
  <c r="AJ193" i="1" s="1"/>
  <c r="AK193" i="1" s="1"/>
  <c r="G193" i="1"/>
  <c r="F193" i="1"/>
  <c r="E193" i="1"/>
  <c r="D193" i="1"/>
  <c r="C193" i="1"/>
  <c r="AJ308" i="1"/>
  <c r="AK308" i="1" s="1"/>
  <c r="AJ307" i="1"/>
  <c r="AK307" i="1" s="1"/>
  <c r="AK306" i="1"/>
  <c r="AJ306" i="1"/>
  <c r="AJ305" i="1"/>
  <c r="AK305" i="1" s="1"/>
  <c r="AJ304" i="1"/>
  <c r="AK304" i="1" s="1"/>
  <c r="AJ303" i="1"/>
  <c r="AK303" i="1" s="1"/>
  <c r="AK302" i="1"/>
  <c r="AJ302" i="1"/>
  <c r="AJ301" i="1"/>
  <c r="AK301" i="1" s="1"/>
  <c r="AJ300" i="1"/>
  <c r="AK300" i="1" s="1"/>
  <c r="AJ299" i="1"/>
  <c r="AK299" i="1" s="1"/>
  <c r="AK298" i="1"/>
  <c r="AJ298" i="1"/>
  <c r="AJ297" i="1"/>
  <c r="AK297" i="1" s="1"/>
  <c r="AJ296" i="1"/>
  <c r="AK296" i="1" s="1"/>
  <c r="AJ295" i="1"/>
  <c r="AK295" i="1" s="1"/>
  <c r="AK294" i="1"/>
  <c r="AJ294" i="1"/>
  <c r="AJ293" i="1"/>
  <c r="AK293" i="1" s="1"/>
  <c r="AJ292" i="1"/>
  <c r="AK292" i="1" s="1"/>
  <c r="AJ291" i="1"/>
  <c r="AK291" i="1" s="1"/>
  <c r="AK290" i="1"/>
  <c r="AJ290" i="1"/>
  <c r="AJ289" i="1"/>
  <c r="AK289" i="1" s="1"/>
  <c r="AJ288" i="1"/>
  <c r="AK288" i="1" s="1"/>
  <c r="AJ287" i="1"/>
  <c r="AK287" i="1" s="1"/>
  <c r="AK286" i="1"/>
  <c r="AJ286" i="1"/>
  <c r="AJ285" i="1"/>
  <c r="AK285" i="1" s="1"/>
  <c r="AJ284" i="1"/>
  <c r="AK284" i="1" s="1"/>
  <c r="AJ283" i="1"/>
  <c r="AK283" i="1" s="1"/>
  <c r="AK282" i="1"/>
  <c r="AJ282" i="1"/>
  <c r="AJ281" i="1"/>
  <c r="AK281" i="1" s="1"/>
  <c r="AJ280" i="1"/>
  <c r="AK280" i="1" s="1"/>
  <c r="AJ279" i="1"/>
  <c r="AK279" i="1" s="1"/>
  <c r="AK278" i="1"/>
  <c r="AJ278" i="1"/>
  <c r="AJ277" i="1"/>
  <c r="AK277" i="1" s="1"/>
  <c r="AJ276" i="1"/>
  <c r="AK276" i="1" s="1"/>
  <c r="AJ275" i="1"/>
  <c r="AK275" i="1" s="1"/>
  <c r="AK274" i="1"/>
  <c r="AJ274" i="1"/>
  <c r="AJ273" i="1"/>
  <c r="AK273" i="1" s="1"/>
  <c r="AJ272" i="1"/>
  <c r="AK272" i="1" s="1"/>
  <c r="AJ271" i="1"/>
  <c r="AK271" i="1" s="1"/>
  <c r="AK270" i="1"/>
  <c r="AJ270" i="1"/>
  <c r="AJ269" i="1"/>
  <c r="AK269" i="1" s="1"/>
  <c r="AJ268" i="1"/>
  <c r="AK268" i="1" s="1"/>
  <c r="AJ267" i="1"/>
  <c r="AK267" i="1" s="1"/>
  <c r="AK266" i="1"/>
  <c r="AJ266" i="1"/>
  <c r="AJ265" i="1"/>
  <c r="AK265" i="1" s="1"/>
  <c r="AJ264" i="1"/>
  <c r="AK264" i="1" s="1"/>
  <c r="AJ263" i="1"/>
  <c r="AK263" i="1" s="1"/>
  <c r="AK262" i="1"/>
  <c r="AJ262" i="1"/>
  <c r="AJ261" i="1"/>
  <c r="AK261" i="1" s="1"/>
  <c r="AJ260" i="1"/>
  <c r="AK260" i="1" s="1"/>
  <c r="AJ259" i="1"/>
  <c r="AK259" i="1" s="1"/>
  <c r="AK258" i="1"/>
  <c r="AJ258" i="1"/>
  <c r="AJ257" i="1"/>
  <c r="AK257" i="1" s="1"/>
  <c r="AJ256" i="1"/>
  <c r="AK256" i="1" s="1"/>
  <c r="AJ255" i="1"/>
  <c r="AK255" i="1" s="1"/>
  <c r="AK254" i="1"/>
  <c r="AJ254" i="1"/>
  <c r="AJ253" i="1"/>
  <c r="AK253" i="1" s="1"/>
  <c r="AJ252" i="1"/>
  <c r="AK252" i="1" s="1"/>
  <c r="AJ251" i="1"/>
  <c r="AK251" i="1" s="1"/>
  <c r="AK250" i="1"/>
  <c r="AJ250" i="1"/>
  <c r="AJ249" i="1"/>
  <c r="AK249" i="1" s="1"/>
  <c r="AJ248" i="1"/>
  <c r="AK248" i="1" s="1"/>
  <c r="AJ247" i="1"/>
  <c r="AK247" i="1" s="1"/>
  <c r="AK246" i="1"/>
  <c r="AJ246" i="1"/>
  <c r="AJ245" i="1"/>
  <c r="AK245" i="1" s="1"/>
  <c r="AJ244" i="1"/>
  <c r="AK244" i="1" s="1"/>
  <c r="AJ243" i="1"/>
  <c r="AK243" i="1" s="1"/>
  <c r="AK242" i="1"/>
  <c r="AJ242" i="1"/>
  <c r="AJ241" i="1"/>
  <c r="AK241" i="1" s="1"/>
  <c r="AJ240" i="1"/>
  <c r="AK240" i="1" s="1"/>
  <c r="AJ239" i="1"/>
  <c r="AK239" i="1" s="1"/>
  <c r="AK238" i="1"/>
  <c r="AJ238" i="1"/>
  <c r="AJ237" i="1"/>
  <c r="AK237" i="1" s="1"/>
  <c r="AJ236" i="1"/>
  <c r="AK236" i="1" s="1"/>
  <c r="AJ235" i="1"/>
  <c r="AK235" i="1" s="1"/>
  <c r="AK234" i="1"/>
  <c r="AJ234" i="1"/>
  <c r="AJ233" i="1"/>
  <c r="AK233" i="1" s="1"/>
  <c r="AJ232" i="1"/>
  <c r="AK232" i="1" s="1"/>
  <c r="AJ231" i="1"/>
  <c r="AK231" i="1" s="1"/>
  <c r="AK230" i="1"/>
  <c r="AJ230" i="1"/>
  <c r="AJ229" i="1"/>
  <c r="AK229" i="1" s="1"/>
  <c r="AJ228" i="1"/>
  <c r="AK228" i="1" s="1"/>
  <c r="AJ227" i="1"/>
  <c r="AK227" i="1" s="1"/>
  <c r="AK226" i="1"/>
  <c r="AJ226" i="1"/>
  <c r="AJ225" i="1"/>
  <c r="AK225" i="1" s="1"/>
  <c r="AJ224" i="1"/>
  <c r="AK224" i="1" s="1"/>
  <c r="AJ223" i="1"/>
  <c r="AK223" i="1" s="1"/>
  <c r="AK222" i="1"/>
  <c r="AJ222" i="1"/>
  <c r="AJ221" i="1"/>
  <c r="AK221" i="1" s="1"/>
  <c r="AJ220" i="1"/>
  <c r="AK220" i="1" s="1"/>
  <c r="AJ219" i="1"/>
  <c r="AK219" i="1" s="1"/>
  <c r="AK218" i="1"/>
  <c r="AJ218" i="1"/>
  <c r="AJ217" i="1"/>
  <c r="AK217" i="1" s="1"/>
  <c r="AJ216" i="1"/>
  <c r="AK216" i="1" s="1"/>
  <c r="AJ215" i="1"/>
  <c r="AK215" i="1" s="1"/>
  <c r="AK214" i="1"/>
  <c r="AJ214" i="1"/>
  <c r="AJ213" i="1"/>
  <c r="AK213" i="1" s="1"/>
  <c r="AJ212" i="1"/>
  <c r="AK212" i="1" s="1"/>
  <c r="AJ211" i="1"/>
  <c r="AK211" i="1" s="1"/>
  <c r="AK210" i="1"/>
  <c r="AJ210" i="1"/>
  <c r="AJ209" i="1"/>
  <c r="AK209" i="1" s="1"/>
  <c r="AJ208" i="1"/>
  <c r="AK208" i="1" s="1"/>
  <c r="AJ207" i="1"/>
  <c r="AK207" i="1" s="1"/>
  <c r="AK206" i="1"/>
  <c r="AJ206" i="1"/>
  <c r="AJ205" i="1"/>
  <c r="AK205" i="1" s="1"/>
  <c r="AJ204" i="1"/>
  <c r="AK204" i="1" s="1"/>
  <c r="AJ203" i="1"/>
  <c r="AK203" i="1" s="1"/>
  <c r="AK202" i="1"/>
  <c r="AJ202" i="1"/>
  <c r="AJ201" i="1"/>
  <c r="AK201" i="1" s="1"/>
  <c r="AJ200" i="1"/>
  <c r="AK200" i="1" s="1"/>
  <c r="AJ199" i="1"/>
  <c r="AK199" i="1" s="1"/>
  <c r="AK198" i="1"/>
  <c r="AJ198" i="1"/>
  <c r="AJ197" i="1"/>
  <c r="AK197" i="1" s="1"/>
  <c r="AJ196" i="1"/>
  <c r="AK196" i="1" s="1"/>
  <c r="AJ195" i="1"/>
  <c r="AK195" i="1" s="1"/>
  <c r="AJ194" i="1"/>
  <c r="AK194" i="1" s="1"/>
  <c r="AG308" i="1"/>
  <c r="AH308" i="1" s="1"/>
  <c r="AG307" i="1"/>
  <c r="AH307" i="1" s="1"/>
  <c r="AH306" i="1"/>
  <c r="AG306" i="1"/>
  <c r="AG305" i="1"/>
  <c r="AH305" i="1" s="1"/>
  <c r="AG304" i="1"/>
  <c r="AH304" i="1" s="1"/>
  <c r="AG303" i="1"/>
  <c r="AH303" i="1" s="1"/>
  <c r="AH302" i="1"/>
  <c r="AG302" i="1"/>
  <c r="AG301" i="1"/>
  <c r="AH301" i="1" s="1"/>
  <c r="AG300" i="1"/>
  <c r="AH300" i="1" s="1"/>
  <c r="AG299" i="1"/>
  <c r="AH299" i="1" s="1"/>
  <c r="AH298" i="1"/>
  <c r="AG298" i="1"/>
  <c r="AG297" i="1"/>
  <c r="AH297" i="1" s="1"/>
  <c r="AG296" i="1"/>
  <c r="AH296" i="1" s="1"/>
  <c r="AG295" i="1"/>
  <c r="AH295" i="1" s="1"/>
  <c r="AH294" i="1"/>
  <c r="AG294" i="1"/>
  <c r="AG293" i="1"/>
  <c r="AH293" i="1" s="1"/>
  <c r="AG292" i="1"/>
  <c r="AH292" i="1" s="1"/>
  <c r="AG291" i="1"/>
  <c r="AH291" i="1" s="1"/>
  <c r="AH290" i="1"/>
  <c r="AG290" i="1"/>
  <c r="AG289" i="1"/>
  <c r="AH289" i="1" s="1"/>
  <c r="AG288" i="1"/>
  <c r="AH288" i="1" s="1"/>
  <c r="AG287" i="1"/>
  <c r="AH287" i="1" s="1"/>
  <c r="AH286" i="1"/>
  <c r="AG286" i="1"/>
  <c r="AG285" i="1"/>
  <c r="AH285" i="1" s="1"/>
  <c r="AG284" i="1"/>
  <c r="AH284" i="1" s="1"/>
  <c r="AG283" i="1"/>
  <c r="AH283" i="1" s="1"/>
  <c r="AH282" i="1"/>
  <c r="AG282" i="1"/>
  <c r="AG281" i="1"/>
  <c r="AH281" i="1" s="1"/>
  <c r="AG280" i="1"/>
  <c r="AH280" i="1" s="1"/>
  <c r="AG279" i="1"/>
  <c r="AH279" i="1" s="1"/>
  <c r="AH278" i="1"/>
  <c r="AG278" i="1"/>
  <c r="AG277" i="1"/>
  <c r="AH277" i="1" s="1"/>
  <c r="AG276" i="1"/>
  <c r="AH276" i="1" s="1"/>
  <c r="AG275" i="1"/>
  <c r="AH275" i="1" s="1"/>
  <c r="AH274" i="1"/>
  <c r="AG274" i="1"/>
  <c r="AG273" i="1"/>
  <c r="AH273" i="1" s="1"/>
  <c r="AG272" i="1"/>
  <c r="AH272" i="1" s="1"/>
  <c r="AG271" i="1"/>
  <c r="AH271" i="1" s="1"/>
  <c r="AH270" i="1"/>
  <c r="AG270" i="1"/>
  <c r="AG269" i="1"/>
  <c r="AH269" i="1" s="1"/>
  <c r="AG268" i="1"/>
  <c r="AH268" i="1" s="1"/>
  <c r="AG267" i="1"/>
  <c r="AH267" i="1" s="1"/>
  <c r="AH266" i="1"/>
  <c r="AG266" i="1"/>
  <c r="AG265" i="1"/>
  <c r="AH265" i="1" s="1"/>
  <c r="AG264" i="1"/>
  <c r="AH264" i="1" s="1"/>
  <c r="AG263" i="1"/>
  <c r="AH263" i="1" s="1"/>
  <c r="AH262" i="1"/>
  <c r="AG262" i="1"/>
  <c r="AG261" i="1"/>
  <c r="AH261" i="1" s="1"/>
  <c r="AG260" i="1"/>
  <c r="AH260" i="1" s="1"/>
  <c r="AG259" i="1"/>
  <c r="AH259" i="1" s="1"/>
  <c r="AH258" i="1"/>
  <c r="AG258" i="1"/>
  <c r="AG257" i="1"/>
  <c r="AH257" i="1" s="1"/>
  <c r="AG256" i="1"/>
  <c r="AH256" i="1" s="1"/>
  <c r="AG255" i="1"/>
  <c r="AH255" i="1" s="1"/>
  <c r="AH254" i="1"/>
  <c r="AG254" i="1"/>
  <c r="AG253" i="1"/>
  <c r="AH253" i="1" s="1"/>
  <c r="AG252" i="1"/>
  <c r="AH252" i="1" s="1"/>
  <c r="AG251" i="1"/>
  <c r="AH251" i="1" s="1"/>
  <c r="AH250" i="1"/>
  <c r="AG250" i="1"/>
  <c r="AG249" i="1"/>
  <c r="AH249" i="1" s="1"/>
  <c r="AG248" i="1"/>
  <c r="AH248" i="1" s="1"/>
  <c r="AG247" i="1"/>
  <c r="AH247" i="1" s="1"/>
  <c r="AH246" i="1"/>
  <c r="AG246" i="1"/>
  <c r="AG245" i="1"/>
  <c r="AH245" i="1" s="1"/>
  <c r="AG244" i="1"/>
  <c r="AH244" i="1" s="1"/>
  <c r="AG243" i="1"/>
  <c r="AH243" i="1" s="1"/>
  <c r="AH242" i="1"/>
  <c r="AG242" i="1"/>
  <c r="AG241" i="1"/>
  <c r="AH241" i="1" s="1"/>
  <c r="AG240" i="1"/>
  <c r="AH240" i="1" s="1"/>
  <c r="AG239" i="1"/>
  <c r="AH239" i="1" s="1"/>
  <c r="AH238" i="1"/>
  <c r="AG238" i="1"/>
  <c r="AG237" i="1"/>
  <c r="AH237" i="1" s="1"/>
  <c r="AG236" i="1"/>
  <c r="AH236" i="1" s="1"/>
  <c r="AG235" i="1"/>
  <c r="AH235" i="1" s="1"/>
  <c r="AH234" i="1"/>
  <c r="AG234" i="1"/>
  <c r="AG233" i="1"/>
  <c r="AH233" i="1" s="1"/>
  <c r="AG232" i="1"/>
  <c r="AH232" i="1" s="1"/>
  <c r="AG231" i="1"/>
  <c r="AH231" i="1" s="1"/>
  <c r="AH230" i="1"/>
  <c r="AG230" i="1"/>
  <c r="AG229" i="1"/>
  <c r="AH229" i="1" s="1"/>
  <c r="AG228" i="1"/>
  <c r="AH228" i="1" s="1"/>
  <c r="AG227" i="1"/>
  <c r="AH227" i="1" s="1"/>
  <c r="AH226" i="1"/>
  <c r="AG226" i="1"/>
  <c r="AG225" i="1"/>
  <c r="AH225" i="1" s="1"/>
  <c r="AG224" i="1"/>
  <c r="AH224" i="1" s="1"/>
  <c r="AG223" i="1"/>
  <c r="AH223" i="1" s="1"/>
  <c r="AH222" i="1"/>
  <c r="AG222" i="1"/>
  <c r="AG221" i="1"/>
  <c r="AH221" i="1" s="1"/>
  <c r="AG220" i="1"/>
  <c r="AH220" i="1" s="1"/>
  <c r="AG219" i="1"/>
  <c r="AH219" i="1" s="1"/>
  <c r="AH218" i="1"/>
  <c r="AG218" i="1"/>
  <c r="AG217" i="1"/>
  <c r="AH217" i="1" s="1"/>
  <c r="AG216" i="1"/>
  <c r="AH216" i="1" s="1"/>
  <c r="AG215" i="1"/>
  <c r="AH215" i="1" s="1"/>
  <c r="AH214" i="1"/>
  <c r="AG214" i="1"/>
  <c r="AG213" i="1"/>
  <c r="AH213" i="1" s="1"/>
  <c r="AG212" i="1"/>
  <c r="AH212" i="1" s="1"/>
  <c r="AG211" i="1"/>
  <c r="AH211" i="1" s="1"/>
  <c r="AH210" i="1"/>
  <c r="AG210" i="1"/>
  <c r="AG209" i="1"/>
  <c r="AH209" i="1" s="1"/>
  <c r="AG208" i="1"/>
  <c r="AH208" i="1" s="1"/>
  <c r="AG207" i="1"/>
  <c r="AH207" i="1" s="1"/>
  <c r="AH206" i="1"/>
  <c r="AG206" i="1"/>
  <c r="AG205" i="1"/>
  <c r="AH205" i="1" s="1"/>
  <c r="AG204" i="1"/>
  <c r="AH204" i="1" s="1"/>
  <c r="AG203" i="1"/>
  <c r="AH203" i="1" s="1"/>
  <c r="AH202" i="1"/>
  <c r="AG202" i="1"/>
  <c r="AG201" i="1"/>
  <c r="AH201" i="1" s="1"/>
  <c r="AG200" i="1"/>
  <c r="AH200" i="1" s="1"/>
  <c r="AG199" i="1"/>
  <c r="AH199" i="1" s="1"/>
  <c r="AH198" i="1"/>
  <c r="AG198" i="1"/>
  <c r="AG197" i="1"/>
  <c r="AH197" i="1" s="1"/>
  <c r="AG196" i="1"/>
  <c r="AH196" i="1" s="1"/>
  <c r="AG195" i="1"/>
  <c r="AH195" i="1" s="1"/>
  <c r="AG194" i="1"/>
  <c r="AH194" i="1" s="1"/>
  <c r="AG193" i="1"/>
  <c r="AH193" i="1" s="1"/>
  <c r="AL15" i="10" l="1"/>
  <c r="AK15" i="10"/>
  <c r="AJ15" i="10"/>
  <c r="AL13" i="10"/>
  <c r="AK13" i="10"/>
  <c r="AJ13" i="10"/>
  <c r="AL7" i="10"/>
  <c r="AK7" i="10"/>
  <c r="AJ7" i="10"/>
  <c r="AL5" i="10"/>
  <c r="AK5" i="10"/>
  <c r="AJ5" i="10"/>
  <c r="AI15" i="10"/>
  <c r="AH15" i="10"/>
  <c r="AG15" i="10"/>
  <c r="AF15" i="10"/>
  <c r="AE15" i="10"/>
  <c r="AD15" i="10"/>
  <c r="AC15" i="10"/>
  <c r="AI13" i="10"/>
  <c r="AH13" i="10"/>
  <c r="AG13" i="10"/>
  <c r="AF13" i="10"/>
  <c r="AE13" i="10"/>
  <c r="AD13" i="10"/>
  <c r="AC13" i="10"/>
  <c r="AI7" i="10"/>
  <c r="AI5" i="10"/>
  <c r="AH7" i="10"/>
  <c r="AH5" i="10"/>
  <c r="AG7" i="10"/>
  <c r="AG5" i="10"/>
  <c r="AF7" i="10"/>
  <c r="AF5" i="10"/>
  <c r="AE7" i="10"/>
  <c r="AE5" i="10"/>
  <c r="AD5" i="10"/>
  <c r="AD7" i="10"/>
  <c r="AC7" i="10"/>
  <c r="AC5" i="10"/>
  <c r="AI6" i="10" l="1"/>
  <c r="AI4" i="10"/>
  <c r="AI12" i="10"/>
  <c r="AL8" i="10"/>
  <c r="AK8" i="10"/>
  <c r="AJ8" i="10"/>
  <c r="AI8" i="10"/>
  <c r="AL16" i="10"/>
  <c r="AK16" i="10"/>
  <c r="AJ16" i="10"/>
  <c r="AI16" i="10"/>
  <c r="AH18" i="10"/>
  <c r="AG18" i="10"/>
  <c r="AF18" i="10"/>
  <c r="AE18" i="10"/>
  <c r="AD18" i="10"/>
  <c r="AC18" i="10"/>
  <c r="AC4" i="10"/>
  <c r="AH16" i="10"/>
  <c r="AG16" i="10"/>
  <c r="AF16" i="10"/>
  <c r="AE16" i="10"/>
  <c r="AD16" i="10"/>
  <c r="AH8" i="10"/>
  <c r="AG8" i="10"/>
  <c r="AF8" i="10"/>
  <c r="AE8" i="10"/>
  <c r="AD8" i="10"/>
  <c r="AC16" i="10"/>
  <c r="AC8" i="10"/>
  <c r="AL14" i="10"/>
  <c r="AL12" i="10"/>
  <c r="AL6" i="10"/>
  <c r="AK14" i="10"/>
  <c r="AK12" i="10"/>
  <c r="AK6" i="10"/>
  <c r="AJ14" i="10"/>
  <c r="AJ12" i="10"/>
  <c r="AJ6" i="10"/>
  <c r="AL4" i="10"/>
  <c r="AK4" i="10"/>
  <c r="AJ4" i="10"/>
  <c r="AI14" i="10"/>
  <c r="G326" i="13"/>
  <c r="H326" i="13" s="1"/>
  <c r="G325" i="13"/>
  <c r="H325" i="13" s="1"/>
  <c r="F325" i="13"/>
  <c r="H324" i="13"/>
  <c r="G324" i="13"/>
  <c r="F324" i="13"/>
  <c r="G323" i="13"/>
  <c r="G322" i="13"/>
  <c r="H322" i="13" s="1"/>
  <c r="F322" i="13"/>
  <c r="G321" i="13"/>
  <c r="H321" i="13" s="1"/>
  <c r="F321" i="13"/>
  <c r="G320" i="13"/>
  <c r="H320" i="13" s="1"/>
  <c r="H319" i="13"/>
  <c r="G319" i="13"/>
  <c r="F319" i="13"/>
  <c r="G318" i="13"/>
  <c r="H318" i="13" s="1"/>
  <c r="G317" i="13"/>
  <c r="F317" i="13" s="1"/>
  <c r="H316" i="13"/>
  <c r="G316" i="13"/>
  <c r="F316" i="13"/>
  <c r="G315" i="13"/>
  <c r="G314" i="13"/>
  <c r="H314" i="13" s="1"/>
  <c r="F314" i="13"/>
  <c r="H313" i="13"/>
  <c r="G313" i="13"/>
  <c r="F313" i="13"/>
  <c r="G312" i="13"/>
  <c r="H312" i="13" s="1"/>
  <c r="H311" i="13"/>
  <c r="G311" i="13"/>
  <c r="F311" i="13"/>
  <c r="H310" i="13"/>
  <c r="G310" i="13"/>
  <c r="F310" i="13" s="1"/>
  <c r="G309" i="13"/>
  <c r="H308" i="13"/>
  <c r="G308" i="13"/>
  <c r="F308" i="13"/>
  <c r="G307" i="13"/>
  <c r="G306" i="13"/>
  <c r="H306" i="13" s="1"/>
  <c r="F306" i="13"/>
  <c r="H305" i="13"/>
  <c r="G305" i="13"/>
  <c r="F305" i="13"/>
  <c r="G304" i="13"/>
  <c r="H304" i="13" s="1"/>
  <c r="H303" i="13"/>
  <c r="G303" i="13"/>
  <c r="F303" i="13"/>
  <c r="H302" i="13"/>
  <c r="G302" i="13"/>
  <c r="F302" i="13" s="1"/>
  <c r="G301" i="13"/>
  <c r="H300" i="13"/>
  <c r="G300" i="13"/>
  <c r="F300" i="13"/>
  <c r="G299" i="13"/>
  <c r="G298" i="13"/>
  <c r="H298" i="13" s="1"/>
  <c r="F298" i="13"/>
  <c r="H297" i="13"/>
  <c r="G297" i="13"/>
  <c r="F297" i="13"/>
  <c r="G296" i="13"/>
  <c r="H296" i="13" s="1"/>
  <c r="H295" i="13"/>
  <c r="G295" i="13"/>
  <c r="F295" i="13"/>
  <c r="H294" i="13"/>
  <c r="G294" i="13"/>
  <c r="F294" i="13" s="1"/>
  <c r="G293" i="13"/>
  <c r="H292" i="13"/>
  <c r="G292" i="13"/>
  <c r="F292" i="13"/>
  <c r="G291" i="13"/>
  <c r="G290" i="13"/>
  <c r="H290" i="13" s="1"/>
  <c r="F290" i="13"/>
  <c r="H289" i="13"/>
  <c r="G289" i="13"/>
  <c r="F289" i="13"/>
  <c r="G288" i="13"/>
  <c r="H288" i="13" s="1"/>
  <c r="H287" i="13"/>
  <c r="G287" i="13"/>
  <c r="F287" i="13"/>
  <c r="G286" i="13"/>
  <c r="F286" i="13" s="1"/>
  <c r="G285" i="13"/>
  <c r="H285" i="13" s="1"/>
  <c r="H284" i="13"/>
  <c r="G284" i="13"/>
  <c r="F284" i="13"/>
  <c r="G283" i="13"/>
  <c r="G282" i="13"/>
  <c r="H282" i="13" s="1"/>
  <c r="F282" i="13"/>
  <c r="G281" i="13"/>
  <c r="H281" i="13" s="1"/>
  <c r="F281" i="13"/>
  <c r="G280" i="13"/>
  <c r="H280" i="13" s="1"/>
  <c r="H279" i="13"/>
  <c r="G279" i="13"/>
  <c r="F279" i="13"/>
  <c r="G278" i="13"/>
  <c r="F278" i="13" s="1"/>
  <c r="G277" i="13"/>
  <c r="H277" i="13" s="1"/>
  <c r="F277" i="13"/>
  <c r="H276" i="13"/>
  <c r="G276" i="13"/>
  <c r="F276" i="13"/>
  <c r="G275" i="13"/>
  <c r="G274" i="13"/>
  <c r="H274" i="13" s="1"/>
  <c r="F274" i="13"/>
  <c r="G273" i="13"/>
  <c r="H273" i="13" s="1"/>
  <c r="F273" i="13"/>
  <c r="G272" i="13"/>
  <c r="H272" i="13" s="1"/>
  <c r="H271" i="13"/>
  <c r="G271" i="13"/>
  <c r="F271" i="13"/>
  <c r="G270" i="13"/>
  <c r="F270" i="13" s="1"/>
  <c r="G269" i="13"/>
  <c r="H269" i="13" s="1"/>
  <c r="H268" i="13"/>
  <c r="G268" i="13"/>
  <c r="F268" i="13"/>
  <c r="G267" i="13"/>
  <c r="G266" i="13"/>
  <c r="H266" i="13" s="1"/>
  <c r="F266" i="13"/>
  <c r="G265" i="13"/>
  <c r="H265" i="13" s="1"/>
  <c r="F265" i="13"/>
  <c r="G264" i="13"/>
  <c r="H264" i="13" s="1"/>
  <c r="H263" i="13"/>
  <c r="G263" i="13"/>
  <c r="F263" i="13"/>
  <c r="G262" i="13"/>
  <c r="F262" i="13" s="1"/>
  <c r="G261" i="13"/>
  <c r="H261" i="13" s="1"/>
  <c r="F261" i="13"/>
  <c r="H260" i="13"/>
  <c r="G260" i="13"/>
  <c r="F260" i="13"/>
  <c r="G259" i="13"/>
  <c r="G258" i="13"/>
  <c r="H258" i="13" s="1"/>
  <c r="F258" i="13"/>
  <c r="G257" i="13"/>
  <c r="H257" i="13" s="1"/>
  <c r="F257" i="13"/>
  <c r="G256" i="13"/>
  <c r="H256" i="13" s="1"/>
  <c r="H255" i="13"/>
  <c r="G255" i="13"/>
  <c r="F255" i="13"/>
  <c r="G254" i="13"/>
  <c r="F254" i="13" s="1"/>
  <c r="G253" i="13"/>
  <c r="H253" i="13" s="1"/>
  <c r="H252" i="13"/>
  <c r="G252" i="13"/>
  <c r="F252" i="13"/>
  <c r="G251" i="13"/>
  <c r="G250" i="13"/>
  <c r="H250" i="13" s="1"/>
  <c r="F250" i="13"/>
  <c r="G249" i="13"/>
  <c r="H249" i="13" s="1"/>
  <c r="F249" i="13"/>
  <c r="G248" i="13"/>
  <c r="H248" i="13" s="1"/>
  <c r="F248" i="13"/>
  <c r="H247" i="13"/>
  <c r="G247" i="13"/>
  <c r="F247" i="13"/>
  <c r="H246" i="13"/>
  <c r="G246" i="13"/>
  <c r="F246" i="13" s="1"/>
  <c r="G245" i="13"/>
  <c r="H245" i="13" s="1"/>
  <c r="F245" i="13"/>
  <c r="H244" i="13"/>
  <c r="G244" i="13"/>
  <c r="F244" i="13"/>
  <c r="G243" i="13"/>
  <c r="G242" i="13"/>
  <c r="H242" i="13" s="1"/>
  <c r="F242" i="13"/>
  <c r="G241" i="13"/>
  <c r="H241" i="13" s="1"/>
  <c r="F241" i="13"/>
  <c r="G240" i="13"/>
  <c r="H240" i="13" s="1"/>
  <c r="F240" i="13"/>
  <c r="H239" i="13"/>
  <c r="G239" i="13"/>
  <c r="F239" i="13"/>
  <c r="G238" i="13"/>
  <c r="F238" i="13" s="1"/>
  <c r="G237" i="13"/>
  <c r="H237" i="13" s="1"/>
  <c r="F237" i="13"/>
  <c r="H236" i="13"/>
  <c r="G236" i="13"/>
  <c r="F236" i="13"/>
  <c r="G235" i="13"/>
  <c r="F235" i="13" s="1"/>
  <c r="G234" i="13"/>
  <c r="H234" i="13" s="1"/>
  <c r="F234" i="13"/>
  <c r="G233" i="13"/>
  <c r="F233" i="13" s="1"/>
  <c r="G232" i="13"/>
  <c r="H232" i="13" s="1"/>
  <c r="F232" i="13"/>
  <c r="H231" i="13"/>
  <c r="G231" i="13"/>
  <c r="F231" i="13"/>
  <c r="H230" i="13"/>
  <c r="G230" i="13"/>
  <c r="F230" i="13"/>
  <c r="G229" i="13"/>
  <c r="H229" i="13" s="1"/>
  <c r="F229" i="13"/>
  <c r="H228" i="13"/>
  <c r="G228" i="13"/>
  <c r="F228" i="13"/>
  <c r="H227" i="13"/>
  <c r="G227" i="13"/>
  <c r="F227" i="13" s="1"/>
  <c r="G226" i="13"/>
  <c r="H226" i="13" s="1"/>
  <c r="F226" i="13"/>
  <c r="H225" i="13"/>
  <c r="G225" i="13"/>
  <c r="F225" i="13"/>
  <c r="G224" i="13"/>
  <c r="H224" i="13" s="1"/>
  <c r="F224" i="13"/>
  <c r="H223" i="13"/>
  <c r="G223" i="13"/>
  <c r="F223" i="13"/>
  <c r="G222" i="13"/>
  <c r="H222" i="13" s="1"/>
  <c r="F222" i="13"/>
  <c r="G221" i="13"/>
  <c r="H221" i="13" s="1"/>
  <c r="F221" i="13"/>
  <c r="H220" i="13"/>
  <c r="G220" i="13"/>
  <c r="F220" i="13"/>
  <c r="G219" i="13"/>
  <c r="F219" i="13" s="1"/>
  <c r="H218" i="13"/>
  <c r="G218" i="13"/>
  <c r="F218" i="13"/>
  <c r="G217" i="13"/>
  <c r="H217" i="13" s="1"/>
  <c r="F217" i="13"/>
  <c r="H216" i="13"/>
  <c r="G216" i="13"/>
  <c r="F216" i="13"/>
  <c r="G215" i="13"/>
  <c r="H215" i="13" s="1"/>
  <c r="F215" i="13"/>
  <c r="H214" i="13"/>
  <c r="G214" i="13"/>
  <c r="F214" i="13"/>
  <c r="G213" i="13"/>
  <c r="H213" i="13" s="1"/>
  <c r="F213" i="13"/>
  <c r="G212" i="13"/>
  <c r="H212" i="13" s="1"/>
  <c r="F212" i="13"/>
  <c r="H211" i="13"/>
  <c r="G211" i="13"/>
  <c r="F211" i="13"/>
  <c r="G210" i="13"/>
  <c r="F210" i="13" s="1"/>
  <c r="G209" i="13"/>
  <c r="H209" i="13" s="1"/>
  <c r="F209" i="13"/>
  <c r="G208" i="13"/>
  <c r="H208" i="13" s="1"/>
  <c r="F208" i="13"/>
  <c r="H207" i="13"/>
  <c r="G207" i="13"/>
  <c r="F207" i="13"/>
  <c r="G206" i="13"/>
  <c r="H206" i="13" s="1"/>
  <c r="G205" i="13"/>
  <c r="H205" i="13" s="1"/>
  <c r="F205" i="13"/>
  <c r="D205" i="13"/>
  <c r="C205" i="13"/>
  <c r="D206" i="13" s="1"/>
  <c r="B205" i="13"/>
  <c r="B206" i="13" s="1"/>
  <c r="W192" i="1"/>
  <c r="V192" i="1"/>
  <c r="U192" i="1"/>
  <c r="T192" i="1"/>
  <c r="AJ192" i="1" s="1"/>
  <c r="AK192" i="1" s="1"/>
  <c r="W191" i="1"/>
  <c r="V191" i="1"/>
  <c r="U191" i="1"/>
  <c r="T191" i="1"/>
  <c r="AJ191" i="1" s="1"/>
  <c r="AK191" i="1" s="1"/>
  <c r="W190" i="1"/>
  <c r="V190" i="1"/>
  <c r="U190" i="1"/>
  <c r="T190" i="1"/>
  <c r="AJ190" i="1" s="1"/>
  <c r="AK190" i="1" s="1"/>
  <c r="W189" i="1"/>
  <c r="V189" i="1"/>
  <c r="U189" i="1"/>
  <c r="T189" i="1"/>
  <c r="AJ189" i="1" s="1"/>
  <c r="AK189" i="1" s="1"/>
  <c r="W188" i="1"/>
  <c r="V188" i="1"/>
  <c r="U188" i="1"/>
  <c r="T188" i="1"/>
  <c r="AJ188" i="1" s="1"/>
  <c r="AK188" i="1" s="1"/>
  <c r="W187" i="1"/>
  <c r="V187" i="1"/>
  <c r="U187" i="1"/>
  <c r="T187" i="1"/>
  <c r="AJ187" i="1" s="1"/>
  <c r="AK187" i="1" s="1"/>
  <c r="F192" i="1"/>
  <c r="D192" i="1"/>
  <c r="C192" i="1"/>
  <c r="E192" i="1" s="1"/>
  <c r="F191" i="1"/>
  <c r="D191" i="1"/>
  <c r="C191" i="1"/>
  <c r="G191" i="1" s="1"/>
  <c r="F190" i="1"/>
  <c r="D190" i="1"/>
  <c r="C190" i="1"/>
  <c r="E190" i="1" s="1"/>
  <c r="F189" i="1"/>
  <c r="D189" i="1"/>
  <c r="C189" i="1"/>
  <c r="E189" i="1" s="1"/>
  <c r="F188" i="1"/>
  <c r="D188" i="1"/>
  <c r="C188" i="1"/>
  <c r="G188" i="1" s="1"/>
  <c r="F187" i="1"/>
  <c r="D187" i="1"/>
  <c r="C187" i="1"/>
  <c r="AG187" i="1" s="1"/>
  <c r="AH187" i="1" s="1"/>
  <c r="AJ18" i="10" l="1"/>
  <c r="AI18" i="10"/>
  <c r="AK18" i="10"/>
  <c r="AL18" i="10"/>
  <c r="AG192" i="1"/>
  <c r="AH192" i="1" s="1"/>
  <c r="G192" i="1"/>
  <c r="AG191" i="1"/>
  <c r="AH191" i="1" s="1"/>
  <c r="E187" i="1"/>
  <c r="G187" i="1"/>
  <c r="AG189" i="1"/>
  <c r="AH189" i="1" s="1"/>
  <c r="H270" i="13"/>
  <c r="H219" i="13"/>
  <c r="F293" i="13"/>
  <c r="H293" i="13"/>
  <c r="F301" i="13"/>
  <c r="H301" i="13"/>
  <c r="F309" i="13"/>
  <c r="H309" i="13"/>
  <c r="H251" i="13"/>
  <c r="F251" i="13"/>
  <c r="H235" i="13"/>
  <c r="E205" i="13"/>
  <c r="F206" i="13"/>
  <c r="H243" i="13"/>
  <c r="F243" i="13"/>
  <c r="C206" i="13"/>
  <c r="H259" i="13"/>
  <c r="F259" i="13"/>
  <c r="H275" i="13"/>
  <c r="F275" i="13"/>
  <c r="H283" i="13"/>
  <c r="F283" i="13"/>
  <c r="F253" i="13"/>
  <c r="H262" i="13"/>
  <c r="F269" i="13"/>
  <c r="H278" i="13"/>
  <c r="F285" i="13"/>
  <c r="H291" i="13"/>
  <c r="F291" i="13"/>
  <c r="H323" i="13"/>
  <c r="F323" i="13"/>
  <c r="H210" i="13"/>
  <c r="H233" i="13"/>
  <c r="H254" i="13"/>
  <c r="H286" i="13"/>
  <c r="H238" i="13"/>
  <c r="H299" i="13"/>
  <c r="F299" i="13"/>
  <c r="H307" i="13"/>
  <c r="F307" i="13"/>
  <c r="H315" i="13"/>
  <c r="F315" i="13"/>
  <c r="H267" i="13"/>
  <c r="F267" i="13"/>
  <c r="H317" i="13"/>
  <c r="F256" i="13"/>
  <c r="F264" i="13"/>
  <c r="F272" i="13"/>
  <c r="F280" i="13"/>
  <c r="F288" i="13"/>
  <c r="F296" i="13"/>
  <c r="F304" i="13"/>
  <c r="F312" i="13"/>
  <c r="F320" i="13"/>
  <c r="F318" i="13"/>
  <c r="F326" i="13"/>
  <c r="G190" i="1"/>
  <c r="AG188" i="1"/>
  <c r="AH188" i="1" s="1"/>
  <c r="AG190" i="1"/>
  <c r="AH190" i="1" s="1"/>
  <c r="G189" i="1"/>
  <c r="E191" i="1"/>
  <c r="E188" i="1"/>
  <c r="W186" i="1"/>
  <c r="V186" i="1"/>
  <c r="U186" i="1"/>
  <c r="T186" i="1"/>
  <c r="F186" i="1"/>
  <c r="D186" i="1"/>
  <c r="C186" i="1"/>
  <c r="G186" i="1" s="1"/>
  <c r="C207" i="13" l="1"/>
  <c r="E206" i="13"/>
  <c r="D207" i="13"/>
  <c r="D208" i="13" s="1"/>
  <c r="B207" i="13"/>
  <c r="B208" i="13" s="1"/>
  <c r="E186" i="1"/>
  <c r="W185" i="1"/>
  <c r="V185" i="1"/>
  <c r="U185" i="1"/>
  <c r="T185" i="1"/>
  <c r="F185" i="1"/>
  <c r="D185" i="1"/>
  <c r="C185" i="1"/>
  <c r="G185" i="1" l="1"/>
  <c r="C208" i="13"/>
  <c r="E207" i="13"/>
  <c r="E185" i="1"/>
  <c r="W184" i="1"/>
  <c r="V184" i="1"/>
  <c r="U184" i="1"/>
  <c r="T184" i="1"/>
  <c r="W183" i="1"/>
  <c r="V183" i="1"/>
  <c r="U183" i="1"/>
  <c r="T183" i="1"/>
  <c r="W182" i="1"/>
  <c r="V182" i="1"/>
  <c r="U182" i="1"/>
  <c r="T182" i="1"/>
  <c r="F184" i="1"/>
  <c r="D184" i="1"/>
  <c r="C184" i="1"/>
  <c r="G184" i="1" s="1"/>
  <c r="F183" i="1"/>
  <c r="D183" i="1"/>
  <c r="C183" i="1"/>
  <c r="G183" i="1" s="1"/>
  <c r="F182" i="1"/>
  <c r="D182" i="1"/>
  <c r="C182" i="1"/>
  <c r="E182" i="1" s="1"/>
  <c r="E208" i="13" l="1"/>
  <c r="C209" i="13"/>
  <c r="B209" i="13"/>
  <c r="B210" i="13" s="1"/>
  <c r="D209" i="13"/>
  <c r="D210" i="13" s="1"/>
  <c r="E184" i="1"/>
  <c r="G182" i="1"/>
  <c r="E183" i="1"/>
  <c r="W181" i="1"/>
  <c r="V181" i="1"/>
  <c r="U181" i="1"/>
  <c r="T181" i="1"/>
  <c r="W180" i="1"/>
  <c r="V180" i="1"/>
  <c r="U180" i="1"/>
  <c r="T180" i="1"/>
  <c r="W179" i="1"/>
  <c r="V179" i="1"/>
  <c r="U179" i="1"/>
  <c r="T179" i="1"/>
  <c r="W178" i="1"/>
  <c r="V178" i="1"/>
  <c r="U178" i="1"/>
  <c r="T178" i="1"/>
  <c r="F181" i="1"/>
  <c r="E181" i="1"/>
  <c r="D181" i="1"/>
  <c r="C181" i="1"/>
  <c r="G181" i="1" s="1"/>
  <c r="F180" i="1"/>
  <c r="E180" i="1"/>
  <c r="D180" i="1"/>
  <c r="C180" i="1"/>
  <c r="G180" i="1" s="1"/>
  <c r="F179" i="1"/>
  <c r="D179" i="1"/>
  <c r="C179" i="1"/>
  <c r="G179" i="1" s="1"/>
  <c r="F178" i="1"/>
  <c r="D178" i="1"/>
  <c r="C178" i="1"/>
  <c r="E178" i="1" s="1"/>
  <c r="E209" i="13" l="1"/>
  <c r="C210" i="13"/>
  <c r="B211" i="13" s="1"/>
  <c r="G178" i="1"/>
  <c r="E179" i="1"/>
  <c r="F177" i="1"/>
  <c r="D177" i="1"/>
  <c r="C177" i="1"/>
  <c r="G177" i="1" s="1"/>
  <c r="W177" i="1"/>
  <c r="V177" i="1"/>
  <c r="U177" i="1"/>
  <c r="T177" i="1"/>
  <c r="B212" i="13" l="1"/>
  <c r="E210" i="13"/>
  <c r="C211" i="13"/>
  <c r="D211" i="13"/>
  <c r="E177" i="1"/>
  <c r="W176" i="1"/>
  <c r="V176" i="1"/>
  <c r="U176" i="1"/>
  <c r="T176" i="1"/>
  <c r="W175" i="1"/>
  <c r="V175" i="1"/>
  <c r="U175" i="1"/>
  <c r="T175" i="1"/>
  <c r="G176" i="1"/>
  <c r="F176" i="1"/>
  <c r="D176" i="1"/>
  <c r="C176" i="1"/>
  <c r="E176" i="1" s="1"/>
  <c r="F175" i="1"/>
  <c r="D175" i="1"/>
  <c r="C175" i="1"/>
  <c r="G175" i="1" s="1"/>
  <c r="E211" i="13" l="1"/>
  <c r="C212" i="13"/>
  <c r="D212" i="13"/>
  <c r="E175" i="1"/>
  <c r="W174" i="1"/>
  <c r="V174" i="1"/>
  <c r="U174" i="1"/>
  <c r="T174" i="1"/>
  <c r="F174" i="1"/>
  <c r="D174" i="1"/>
  <c r="C174" i="1"/>
  <c r="G174" i="1" s="1"/>
  <c r="C213" i="13" l="1"/>
  <c r="E212" i="13"/>
  <c r="D213" i="13"/>
  <c r="B213" i="13"/>
  <c r="E174" i="1"/>
  <c r="W173" i="1"/>
  <c r="V173" i="1"/>
  <c r="U173" i="1"/>
  <c r="T173" i="1"/>
  <c r="F173" i="1"/>
  <c r="D173" i="1"/>
  <c r="C173" i="1"/>
  <c r="E173" i="1" s="1"/>
  <c r="B214" i="13" l="1"/>
  <c r="B215" i="13" s="1"/>
  <c r="D214" i="13"/>
  <c r="C214" i="13"/>
  <c r="E213" i="13"/>
  <c r="G173" i="1"/>
  <c r="W172" i="1"/>
  <c r="V172" i="1"/>
  <c r="U172" i="1"/>
  <c r="T172" i="1"/>
  <c r="F172" i="1"/>
  <c r="D172" i="1"/>
  <c r="C172" i="1"/>
  <c r="G172" i="1" s="1"/>
  <c r="B216" i="13" l="1"/>
  <c r="C215" i="13"/>
  <c r="E214" i="13"/>
  <c r="D215" i="13"/>
  <c r="D216" i="13" s="1"/>
  <c r="E172" i="1"/>
  <c r="W171" i="1"/>
  <c r="V171" i="1"/>
  <c r="U171" i="1"/>
  <c r="T171" i="1"/>
  <c r="F171" i="1"/>
  <c r="D171" i="1"/>
  <c r="C171" i="1"/>
  <c r="G171" i="1" s="1"/>
  <c r="C216" i="13" l="1"/>
  <c r="E215" i="13"/>
  <c r="B217" i="13"/>
  <c r="E171" i="1"/>
  <c r="F170" i="1"/>
  <c r="D170" i="1"/>
  <c r="C170" i="1"/>
  <c r="G170" i="1" s="1"/>
  <c r="W170" i="1"/>
  <c r="V170" i="1"/>
  <c r="U170" i="1"/>
  <c r="T170" i="1"/>
  <c r="E216" i="13" l="1"/>
  <c r="C217" i="13"/>
  <c r="D217" i="13"/>
  <c r="D218" i="13" s="1"/>
  <c r="E170" i="1"/>
  <c r="G169" i="1"/>
  <c r="F169" i="1"/>
  <c r="D169" i="1"/>
  <c r="C169" i="1"/>
  <c r="E169" i="1" s="1"/>
  <c r="W169" i="1"/>
  <c r="V169" i="1"/>
  <c r="U169" i="1"/>
  <c r="T169" i="1"/>
  <c r="E217" i="13" l="1"/>
  <c r="C218" i="13"/>
  <c r="B218" i="13"/>
  <c r="B219" i="13" s="1"/>
  <c r="W168" i="1"/>
  <c r="V168" i="1"/>
  <c r="U168" i="1"/>
  <c r="T168" i="1"/>
  <c r="W167" i="1"/>
  <c r="V167" i="1"/>
  <c r="U167" i="1"/>
  <c r="T167" i="1"/>
  <c r="G168" i="1"/>
  <c r="F168" i="1"/>
  <c r="D168" i="1"/>
  <c r="C168" i="1"/>
  <c r="E168" i="1" s="1"/>
  <c r="F167" i="1"/>
  <c r="D167" i="1"/>
  <c r="C167" i="1"/>
  <c r="G167" i="1" s="1"/>
  <c r="E218" i="13" l="1"/>
  <c r="C219" i="13"/>
  <c r="D219" i="13"/>
  <c r="E167" i="1"/>
  <c r="F166" i="1"/>
  <c r="D166" i="1"/>
  <c r="C166" i="1"/>
  <c r="E166" i="1" s="1"/>
  <c r="W166" i="1"/>
  <c r="V166" i="1"/>
  <c r="U166" i="1"/>
  <c r="T166" i="1"/>
  <c r="E219" i="13" l="1"/>
  <c r="C220" i="13"/>
  <c r="D220" i="13"/>
  <c r="D221" i="13" s="1"/>
  <c r="B220" i="13"/>
  <c r="B221" i="13" s="1"/>
  <c r="G166" i="1"/>
  <c r="W165" i="1"/>
  <c r="V165" i="1"/>
  <c r="U165" i="1"/>
  <c r="T165" i="1"/>
  <c r="F165" i="1"/>
  <c r="D165" i="1"/>
  <c r="C165" i="1"/>
  <c r="E165" i="1" s="1"/>
  <c r="E220" i="13" l="1"/>
  <c r="C221" i="13"/>
  <c r="D222" i="13" s="1"/>
  <c r="G165" i="1"/>
  <c r="W164" i="1"/>
  <c r="V164" i="1"/>
  <c r="U164" i="1"/>
  <c r="T164" i="1"/>
  <c r="F164" i="1"/>
  <c r="D164" i="1"/>
  <c r="C164" i="1"/>
  <c r="G164" i="1" s="1"/>
  <c r="C222" i="13" l="1"/>
  <c r="E221" i="13"/>
  <c r="B222" i="13"/>
  <c r="B223" i="13" s="1"/>
  <c r="E164" i="1"/>
  <c r="D21" i="13"/>
  <c r="C21" i="13"/>
  <c r="E21" i="13" s="1"/>
  <c r="B11" i="13"/>
  <c r="B21" i="13" s="1"/>
  <c r="B7" i="13"/>
  <c r="B5" i="13"/>
  <c r="B4" i="13" s="1"/>
  <c r="C223" i="13" l="1"/>
  <c r="B224" i="13" s="1"/>
  <c r="E222" i="13"/>
  <c r="D223" i="13"/>
  <c r="D224" i="13" s="1"/>
  <c r="D22" i="13"/>
  <c r="B22" i="13"/>
  <c r="C22" i="13"/>
  <c r="B16" i="13"/>
  <c r="B17" i="13"/>
  <c r="F163" i="1"/>
  <c r="D163" i="1"/>
  <c r="C163" i="1"/>
  <c r="G163" i="1" s="1"/>
  <c r="W163" i="1"/>
  <c r="V163" i="1"/>
  <c r="U163" i="1"/>
  <c r="T163" i="1"/>
  <c r="W162" i="1"/>
  <c r="V162" i="1"/>
  <c r="U162" i="1"/>
  <c r="T162" i="1"/>
  <c r="F162" i="1"/>
  <c r="D162" i="1"/>
  <c r="C162" i="1"/>
  <c r="E162" i="1" s="1"/>
  <c r="C224" i="13" l="1"/>
  <c r="E223" i="13"/>
  <c r="B23" i="13"/>
  <c r="E22" i="13"/>
  <c r="C23" i="13"/>
  <c r="D23" i="13"/>
  <c r="B18" i="13"/>
  <c r="E163" i="1"/>
  <c r="G162" i="1"/>
  <c r="W161" i="1"/>
  <c r="V161" i="1"/>
  <c r="U161" i="1"/>
  <c r="T161" i="1"/>
  <c r="F161" i="1"/>
  <c r="D161" i="1"/>
  <c r="C161" i="1"/>
  <c r="E161" i="1" s="1"/>
  <c r="E224" i="13" l="1"/>
  <c r="C225" i="13"/>
  <c r="D225" i="13"/>
  <c r="D226" i="13" s="1"/>
  <c r="B225" i="13"/>
  <c r="B226" i="13" s="1"/>
  <c r="G161" i="1"/>
  <c r="E23" i="13"/>
  <c r="C24" i="13"/>
  <c r="D24" i="13"/>
  <c r="B24" i="13"/>
  <c r="G204" i="13"/>
  <c r="G196" i="13"/>
  <c r="G188" i="13"/>
  <c r="G180" i="13"/>
  <c r="G172" i="13"/>
  <c r="G164" i="13"/>
  <c r="G140" i="13"/>
  <c r="G132" i="13"/>
  <c r="G124" i="13"/>
  <c r="G116" i="13"/>
  <c r="G108" i="13"/>
  <c r="G84" i="13"/>
  <c r="G76" i="13"/>
  <c r="G52" i="13"/>
  <c r="G28" i="13"/>
  <c r="G187" i="13"/>
  <c r="G115" i="13"/>
  <c r="G67" i="13"/>
  <c r="G27" i="13"/>
  <c r="G91" i="13"/>
  <c r="G202" i="13"/>
  <c r="G194" i="13"/>
  <c r="G186" i="13"/>
  <c r="G201" i="13"/>
  <c r="G193" i="13"/>
  <c r="G185" i="13"/>
  <c r="G177" i="13"/>
  <c r="G169" i="13"/>
  <c r="G161" i="13"/>
  <c r="G153" i="13"/>
  <c r="G145" i="13"/>
  <c r="G137" i="13"/>
  <c r="G129" i="13"/>
  <c r="G121" i="13"/>
  <c r="G113" i="13"/>
  <c r="G105" i="13"/>
  <c r="G97" i="13"/>
  <c r="G89" i="13"/>
  <c r="G81" i="13"/>
  <c r="G73" i="13"/>
  <c r="G65" i="13"/>
  <c r="G57" i="13"/>
  <c r="G49" i="13"/>
  <c r="G41" i="13"/>
  <c r="G33" i="13"/>
  <c r="G25" i="13"/>
  <c r="G200" i="13"/>
  <c r="G192" i="13"/>
  <c r="G184" i="13"/>
  <c r="G199" i="13"/>
  <c r="G191" i="13"/>
  <c r="G183" i="13"/>
  <c r="G198" i="13"/>
  <c r="G190" i="13"/>
  <c r="G182" i="13"/>
  <c r="G174" i="13"/>
  <c r="G166" i="13"/>
  <c r="G158" i="13"/>
  <c r="G150" i="13"/>
  <c r="G142" i="13"/>
  <c r="G134" i="13"/>
  <c r="G126" i="13"/>
  <c r="G118" i="13"/>
  <c r="G110" i="13"/>
  <c r="G102" i="13"/>
  <c r="G94" i="13"/>
  <c r="G86" i="13"/>
  <c r="G78" i="13"/>
  <c r="G70" i="13"/>
  <c r="G62" i="13"/>
  <c r="G54" i="13"/>
  <c r="G46" i="13"/>
  <c r="G38" i="13"/>
  <c r="G30" i="13"/>
  <c r="G22" i="13"/>
  <c r="G148" i="13"/>
  <c r="G92" i="13"/>
  <c r="G60" i="13"/>
  <c r="G36" i="13"/>
  <c r="G195" i="13"/>
  <c r="G179" i="13"/>
  <c r="G163" i="13"/>
  <c r="G147" i="13"/>
  <c r="G131" i="13"/>
  <c r="G107" i="13"/>
  <c r="G83" i="13"/>
  <c r="G59" i="13"/>
  <c r="G43" i="13"/>
  <c r="G197" i="13"/>
  <c r="G189" i="13"/>
  <c r="G181" i="13"/>
  <c r="G173" i="13"/>
  <c r="G165" i="13"/>
  <c r="G157" i="13"/>
  <c r="G149" i="13"/>
  <c r="G141" i="13"/>
  <c r="G133" i="13"/>
  <c r="G125" i="13"/>
  <c r="G117" i="13"/>
  <c r="G109" i="13"/>
  <c r="G101" i="13"/>
  <c r="G93" i="13"/>
  <c r="G85" i="13"/>
  <c r="G77" i="13"/>
  <c r="G69" i="13"/>
  <c r="G61" i="13"/>
  <c r="G53" i="13"/>
  <c r="G45" i="13"/>
  <c r="G37" i="13"/>
  <c r="G29" i="13"/>
  <c r="G21" i="13"/>
  <c r="G156" i="13"/>
  <c r="G100" i="13"/>
  <c r="G68" i="13"/>
  <c r="G44" i="13"/>
  <c r="G203" i="13"/>
  <c r="G171" i="13"/>
  <c r="G155" i="13"/>
  <c r="G139" i="13"/>
  <c r="G123" i="13"/>
  <c r="G99" i="13"/>
  <c r="G75" i="13"/>
  <c r="G51" i="13"/>
  <c r="G35" i="13"/>
  <c r="G178" i="13"/>
  <c r="G114" i="13"/>
  <c r="G72" i="13"/>
  <c r="G31" i="13"/>
  <c r="G176" i="13"/>
  <c r="G135" i="13"/>
  <c r="G48" i="13"/>
  <c r="G175" i="13"/>
  <c r="G152" i="13"/>
  <c r="G130" i="13"/>
  <c r="G111" i="13"/>
  <c r="G88" i="13"/>
  <c r="G66" i="13"/>
  <c r="G47" i="13"/>
  <c r="G24" i="13"/>
  <c r="G170" i="13"/>
  <c r="G151" i="13"/>
  <c r="G128" i="13"/>
  <c r="G106" i="13"/>
  <c r="G87" i="13"/>
  <c r="G64" i="13"/>
  <c r="G42" i="13"/>
  <c r="G23" i="13"/>
  <c r="G144" i="13"/>
  <c r="G122" i="13"/>
  <c r="G103" i="13"/>
  <c r="G80" i="13"/>
  <c r="G39" i="13"/>
  <c r="G71" i="13"/>
  <c r="G58" i="13"/>
  <c r="G154" i="13"/>
  <c r="G26" i="13"/>
  <c r="G168" i="13"/>
  <c r="G146" i="13"/>
  <c r="G127" i="13"/>
  <c r="G104" i="13"/>
  <c r="G82" i="13"/>
  <c r="G63" i="13"/>
  <c r="G40" i="13"/>
  <c r="G167" i="13"/>
  <c r="G90" i="13"/>
  <c r="G162" i="13"/>
  <c r="G143" i="13"/>
  <c r="G120" i="13"/>
  <c r="G98" i="13"/>
  <c r="G79" i="13"/>
  <c r="G56" i="13"/>
  <c r="G34" i="13"/>
  <c r="G160" i="13"/>
  <c r="G138" i="13"/>
  <c r="G119" i="13"/>
  <c r="G96" i="13"/>
  <c r="G74" i="13"/>
  <c r="G55" i="13"/>
  <c r="G32" i="13"/>
  <c r="G159" i="13"/>
  <c r="G136" i="13"/>
  <c r="G95" i="13"/>
  <c r="G50" i="13"/>
  <c r="G112" i="13"/>
  <c r="F160" i="1"/>
  <c r="D160" i="1"/>
  <c r="C160" i="1"/>
  <c r="G160" i="1" s="1"/>
  <c r="W160" i="1"/>
  <c r="V160" i="1"/>
  <c r="U160" i="1"/>
  <c r="T160" i="1"/>
  <c r="E225" i="13" l="1"/>
  <c r="C226" i="13"/>
  <c r="B25" i="13"/>
  <c r="D25" i="13"/>
  <c r="D26" i="13" s="1"/>
  <c r="C25" i="13"/>
  <c r="E24" i="13"/>
  <c r="H42" i="13"/>
  <c r="F42" i="13"/>
  <c r="H189" i="13"/>
  <c r="F189" i="13"/>
  <c r="H98" i="13"/>
  <c r="F98" i="13"/>
  <c r="H120" i="13"/>
  <c r="F120" i="13"/>
  <c r="H104" i="13"/>
  <c r="F104" i="13"/>
  <c r="F39" i="13"/>
  <c r="H39" i="13"/>
  <c r="H87" i="13"/>
  <c r="F87" i="13"/>
  <c r="F88" i="13"/>
  <c r="H88" i="13"/>
  <c r="F31" i="13"/>
  <c r="H31" i="13"/>
  <c r="H123" i="13"/>
  <c r="F123" i="13"/>
  <c r="H156" i="13"/>
  <c r="F156" i="13"/>
  <c r="H77" i="13"/>
  <c r="F77" i="13"/>
  <c r="H141" i="13"/>
  <c r="F141" i="13"/>
  <c r="H43" i="13"/>
  <c r="F43" i="13"/>
  <c r="H195" i="13"/>
  <c r="F195" i="13"/>
  <c r="H46" i="13"/>
  <c r="F46" i="13"/>
  <c r="H110" i="13"/>
  <c r="F110" i="13"/>
  <c r="H174" i="13"/>
  <c r="F174" i="13"/>
  <c r="H192" i="13"/>
  <c r="F192" i="13"/>
  <c r="H73" i="13"/>
  <c r="F73" i="13"/>
  <c r="H137" i="13"/>
  <c r="F137" i="13"/>
  <c r="F201" i="13"/>
  <c r="H201" i="13"/>
  <c r="F187" i="13"/>
  <c r="H187" i="13"/>
  <c r="H132" i="13"/>
  <c r="F132" i="13"/>
  <c r="F50" i="13"/>
  <c r="H50" i="13"/>
  <c r="H119" i="13"/>
  <c r="F119" i="13"/>
  <c r="H143" i="13"/>
  <c r="F143" i="13"/>
  <c r="F127" i="13"/>
  <c r="H127" i="13"/>
  <c r="F80" i="13"/>
  <c r="H80" i="13"/>
  <c r="H106" i="13"/>
  <c r="F106" i="13"/>
  <c r="H111" i="13"/>
  <c r="F111" i="13"/>
  <c r="H72" i="13"/>
  <c r="F72" i="13"/>
  <c r="H139" i="13"/>
  <c r="F139" i="13"/>
  <c r="F21" i="13"/>
  <c r="H21" i="13"/>
  <c r="H85" i="13"/>
  <c r="F85" i="13"/>
  <c r="H149" i="13"/>
  <c r="F149" i="13"/>
  <c r="H59" i="13"/>
  <c r="F59" i="13"/>
  <c r="H36" i="13"/>
  <c r="F36" i="13"/>
  <c r="H54" i="13"/>
  <c r="F54" i="13"/>
  <c r="H118" i="13"/>
  <c r="F118" i="13"/>
  <c r="F182" i="13"/>
  <c r="H182" i="13"/>
  <c r="F200" i="13"/>
  <c r="H200" i="13"/>
  <c r="H81" i="13"/>
  <c r="F81" i="13"/>
  <c r="H145" i="13"/>
  <c r="F145" i="13"/>
  <c r="F186" i="13"/>
  <c r="H186" i="13"/>
  <c r="H28" i="13"/>
  <c r="F28" i="13"/>
  <c r="H140" i="13"/>
  <c r="F140" i="13"/>
  <c r="F79" i="13"/>
  <c r="H79" i="13"/>
  <c r="H75" i="13"/>
  <c r="F75" i="13"/>
  <c r="H94" i="13"/>
  <c r="F94" i="13"/>
  <c r="H95" i="13"/>
  <c r="F95" i="13"/>
  <c r="H146" i="13"/>
  <c r="F146" i="13"/>
  <c r="H128" i="13"/>
  <c r="F128" i="13"/>
  <c r="H130" i="13"/>
  <c r="F130" i="13"/>
  <c r="H114" i="13"/>
  <c r="F114" i="13"/>
  <c r="H29" i="13"/>
  <c r="F29" i="13"/>
  <c r="H93" i="13"/>
  <c r="F93" i="13"/>
  <c r="H157" i="13"/>
  <c r="F157" i="13"/>
  <c r="H83" i="13"/>
  <c r="F83" i="13"/>
  <c r="H60" i="13"/>
  <c r="F60" i="13"/>
  <c r="H62" i="13"/>
  <c r="F62" i="13"/>
  <c r="H126" i="13"/>
  <c r="F126" i="13"/>
  <c r="F190" i="13"/>
  <c r="H190" i="13"/>
  <c r="F25" i="13"/>
  <c r="H25" i="13"/>
  <c r="F89" i="13"/>
  <c r="H89" i="13"/>
  <c r="H153" i="13"/>
  <c r="F153" i="13"/>
  <c r="F194" i="13"/>
  <c r="H194" i="13"/>
  <c r="H52" i="13"/>
  <c r="F52" i="13"/>
  <c r="H164" i="13"/>
  <c r="F164" i="13"/>
  <c r="H68" i="13"/>
  <c r="F68" i="13"/>
  <c r="F96" i="13"/>
  <c r="H96" i="13"/>
  <c r="F103" i="13"/>
  <c r="H103" i="13"/>
  <c r="F155" i="13"/>
  <c r="H155" i="13"/>
  <c r="F136" i="13"/>
  <c r="H136" i="13"/>
  <c r="H160" i="13"/>
  <c r="F160" i="13"/>
  <c r="H90" i="13"/>
  <c r="F90" i="13"/>
  <c r="F168" i="13"/>
  <c r="H168" i="13"/>
  <c r="F122" i="13"/>
  <c r="H122" i="13"/>
  <c r="H151" i="13"/>
  <c r="F151" i="13"/>
  <c r="H152" i="13"/>
  <c r="F152" i="13"/>
  <c r="H178" i="13"/>
  <c r="F178" i="13"/>
  <c r="F171" i="13"/>
  <c r="H171" i="13"/>
  <c r="H37" i="13"/>
  <c r="F37" i="13"/>
  <c r="H101" i="13"/>
  <c r="F101" i="13"/>
  <c r="H165" i="13"/>
  <c r="F165" i="13"/>
  <c r="H107" i="13"/>
  <c r="F107" i="13"/>
  <c r="H92" i="13"/>
  <c r="F92" i="13"/>
  <c r="H70" i="13"/>
  <c r="F70" i="13"/>
  <c r="H134" i="13"/>
  <c r="F134" i="13"/>
  <c r="H198" i="13"/>
  <c r="F198" i="13"/>
  <c r="H33" i="13"/>
  <c r="F33" i="13"/>
  <c r="H97" i="13"/>
  <c r="F97" i="13"/>
  <c r="F161" i="13"/>
  <c r="H161" i="13"/>
  <c r="H202" i="13"/>
  <c r="F202" i="13"/>
  <c r="H76" i="13"/>
  <c r="F76" i="13"/>
  <c r="H172" i="13"/>
  <c r="F172" i="13"/>
  <c r="F63" i="13"/>
  <c r="H63" i="13"/>
  <c r="H61" i="13"/>
  <c r="F61" i="13"/>
  <c r="F74" i="13"/>
  <c r="H74" i="13"/>
  <c r="H138" i="13"/>
  <c r="F138" i="13"/>
  <c r="F34" i="13"/>
  <c r="H34" i="13"/>
  <c r="F26" i="13"/>
  <c r="H26" i="13"/>
  <c r="H175" i="13"/>
  <c r="F175" i="13"/>
  <c r="H173" i="13"/>
  <c r="F173" i="13"/>
  <c r="H58" i="13"/>
  <c r="F58" i="13"/>
  <c r="H163" i="13"/>
  <c r="F163" i="13"/>
  <c r="F112" i="13"/>
  <c r="H112" i="13"/>
  <c r="F162" i="13"/>
  <c r="H162" i="13"/>
  <c r="F159" i="13"/>
  <c r="H159" i="13"/>
  <c r="H167" i="13"/>
  <c r="F167" i="13"/>
  <c r="F144" i="13"/>
  <c r="H144" i="13"/>
  <c r="H170" i="13"/>
  <c r="F170" i="13"/>
  <c r="F35" i="13"/>
  <c r="H35" i="13"/>
  <c r="H203" i="13"/>
  <c r="F203" i="13"/>
  <c r="F45" i="13"/>
  <c r="H45" i="13"/>
  <c r="H109" i="13"/>
  <c r="F109" i="13"/>
  <c r="H131" i="13"/>
  <c r="F131" i="13"/>
  <c r="H148" i="13"/>
  <c r="F148" i="13"/>
  <c r="H78" i="13"/>
  <c r="F78" i="13"/>
  <c r="H142" i="13"/>
  <c r="F142" i="13"/>
  <c r="F183" i="13"/>
  <c r="H183" i="13"/>
  <c r="H41" i="13"/>
  <c r="F41" i="13"/>
  <c r="F105" i="13"/>
  <c r="H105" i="13"/>
  <c r="H169" i="13"/>
  <c r="F169" i="13"/>
  <c r="H91" i="13"/>
  <c r="F91" i="13"/>
  <c r="H84" i="13"/>
  <c r="F84" i="13"/>
  <c r="H180" i="13"/>
  <c r="F180" i="13"/>
  <c r="H32" i="13"/>
  <c r="F32" i="13"/>
  <c r="F56" i="13"/>
  <c r="H56" i="13"/>
  <c r="H40" i="13"/>
  <c r="F40" i="13"/>
  <c r="F154" i="13"/>
  <c r="H154" i="13"/>
  <c r="H23" i="13"/>
  <c r="F23" i="13"/>
  <c r="F24" i="13"/>
  <c r="H24" i="13"/>
  <c r="H48" i="13"/>
  <c r="F48" i="13"/>
  <c r="H51" i="13"/>
  <c r="F51" i="13"/>
  <c r="H44" i="13"/>
  <c r="F44" i="13"/>
  <c r="H53" i="13"/>
  <c r="F53" i="13"/>
  <c r="H117" i="13"/>
  <c r="F117" i="13"/>
  <c r="H181" i="13"/>
  <c r="F181" i="13"/>
  <c r="F147" i="13"/>
  <c r="H147" i="13"/>
  <c r="F22" i="13"/>
  <c r="H22" i="13"/>
  <c r="H86" i="13"/>
  <c r="F86" i="13"/>
  <c r="F150" i="13"/>
  <c r="H150" i="13"/>
  <c r="F191" i="13"/>
  <c r="H191" i="13"/>
  <c r="H49" i="13"/>
  <c r="F49" i="13"/>
  <c r="H113" i="13"/>
  <c r="F113" i="13"/>
  <c r="F177" i="13"/>
  <c r="H177" i="13"/>
  <c r="H27" i="13"/>
  <c r="F27" i="13"/>
  <c r="H108" i="13"/>
  <c r="F108" i="13"/>
  <c r="H188" i="13"/>
  <c r="F188" i="13"/>
  <c r="H47" i="13"/>
  <c r="F47" i="13"/>
  <c r="H125" i="13"/>
  <c r="F125" i="13"/>
  <c r="H158" i="13"/>
  <c r="F158" i="13"/>
  <c r="H199" i="13"/>
  <c r="F199" i="13"/>
  <c r="F57" i="13"/>
  <c r="H57" i="13"/>
  <c r="F121" i="13"/>
  <c r="H121" i="13"/>
  <c r="H185" i="13"/>
  <c r="F185" i="13"/>
  <c r="F67" i="13"/>
  <c r="H67" i="13"/>
  <c r="H116" i="13"/>
  <c r="F116" i="13"/>
  <c r="H196" i="13"/>
  <c r="F196" i="13"/>
  <c r="H55" i="13"/>
  <c r="F55" i="13"/>
  <c r="H135" i="13"/>
  <c r="F135" i="13"/>
  <c r="H30" i="13"/>
  <c r="F30" i="13"/>
  <c r="F82" i="13"/>
  <c r="H82" i="13"/>
  <c r="H71" i="13"/>
  <c r="F71" i="13"/>
  <c r="F64" i="13"/>
  <c r="H64" i="13"/>
  <c r="H66" i="13"/>
  <c r="F66" i="13"/>
  <c r="F176" i="13"/>
  <c r="H176" i="13"/>
  <c r="H99" i="13"/>
  <c r="F99" i="13"/>
  <c r="H100" i="13"/>
  <c r="F100" i="13"/>
  <c r="H69" i="13"/>
  <c r="F69" i="13"/>
  <c r="H133" i="13"/>
  <c r="F133" i="13"/>
  <c r="H197" i="13"/>
  <c r="F197" i="13"/>
  <c r="H179" i="13"/>
  <c r="F179" i="13"/>
  <c r="H38" i="13"/>
  <c r="F38" i="13"/>
  <c r="H102" i="13"/>
  <c r="F102" i="13"/>
  <c r="H166" i="13"/>
  <c r="F166" i="13"/>
  <c r="H184" i="13"/>
  <c r="F184" i="13"/>
  <c r="H65" i="13"/>
  <c r="F65" i="13"/>
  <c r="F129" i="13"/>
  <c r="H129" i="13"/>
  <c r="F193" i="13"/>
  <c r="H193" i="13"/>
  <c r="H115" i="13"/>
  <c r="F115" i="13"/>
  <c r="H124" i="13"/>
  <c r="F124" i="13"/>
  <c r="H204" i="13"/>
  <c r="F204" i="13"/>
  <c r="E160" i="1"/>
  <c r="W159" i="1"/>
  <c r="V159" i="1"/>
  <c r="U159" i="1"/>
  <c r="T159" i="1"/>
  <c r="F159" i="1"/>
  <c r="D159" i="1"/>
  <c r="C159" i="1"/>
  <c r="G159" i="1" s="1"/>
  <c r="E226" i="13" l="1"/>
  <c r="C227" i="13"/>
  <c r="D227" i="13"/>
  <c r="D228" i="13" s="1"/>
  <c r="B227" i="13"/>
  <c r="B228" i="13" s="1"/>
  <c r="E25" i="13"/>
  <c r="C26" i="13"/>
  <c r="D27" i="13" s="1"/>
  <c r="B26" i="13"/>
  <c r="E159" i="1"/>
  <c r="W158" i="1"/>
  <c r="V158" i="1"/>
  <c r="U158" i="1"/>
  <c r="T158" i="1"/>
  <c r="W157" i="1"/>
  <c r="V157" i="1"/>
  <c r="U157" i="1"/>
  <c r="T157" i="1"/>
  <c r="F158" i="1"/>
  <c r="D158" i="1"/>
  <c r="C158" i="1"/>
  <c r="E158" i="1" s="1"/>
  <c r="F157" i="1"/>
  <c r="D157" i="1"/>
  <c r="C157" i="1"/>
  <c r="G157" i="1" s="1"/>
  <c r="C228" i="13" l="1"/>
  <c r="D229" i="13" s="1"/>
  <c r="E227" i="13"/>
  <c r="G158" i="1"/>
  <c r="B27" i="13"/>
  <c r="B28" i="13" s="1"/>
  <c r="E26" i="13"/>
  <c r="C27" i="13"/>
  <c r="D28" i="13" s="1"/>
  <c r="E157" i="1"/>
  <c r="W156" i="1"/>
  <c r="V156" i="1"/>
  <c r="U156" i="1"/>
  <c r="T156" i="1"/>
  <c r="W155" i="1"/>
  <c r="V155" i="1"/>
  <c r="U155" i="1"/>
  <c r="T155" i="1"/>
  <c r="W154" i="1"/>
  <c r="V154" i="1"/>
  <c r="U154" i="1"/>
  <c r="T154" i="1"/>
  <c r="W153" i="1"/>
  <c r="V153" i="1"/>
  <c r="U153" i="1"/>
  <c r="T153" i="1"/>
  <c r="F156" i="1"/>
  <c r="E156" i="1"/>
  <c r="D156" i="1"/>
  <c r="C156" i="1"/>
  <c r="G156" i="1" s="1"/>
  <c r="G155" i="1"/>
  <c r="F155" i="1"/>
  <c r="D155" i="1"/>
  <c r="C155" i="1"/>
  <c r="E155" i="1" s="1"/>
  <c r="F154" i="1"/>
  <c r="D154" i="1"/>
  <c r="C154" i="1"/>
  <c r="G154" i="1" s="1"/>
  <c r="G153" i="1"/>
  <c r="F153" i="1"/>
  <c r="D153" i="1"/>
  <c r="C153" i="1"/>
  <c r="E153" i="1" s="1"/>
  <c r="C229" i="13" l="1"/>
  <c r="E228" i="13"/>
  <c r="B229" i="13"/>
  <c r="B230" i="13" s="1"/>
  <c r="E27" i="13"/>
  <c r="C28" i="13"/>
  <c r="D29" i="13" s="1"/>
  <c r="E154" i="1"/>
  <c r="F152" i="1"/>
  <c r="D152" i="1"/>
  <c r="C152" i="1"/>
  <c r="G152" i="1" s="1"/>
  <c r="W152" i="1"/>
  <c r="V152" i="1"/>
  <c r="U152" i="1"/>
  <c r="T152" i="1"/>
  <c r="E229" i="13" l="1"/>
  <c r="C230" i="13"/>
  <c r="D230" i="13"/>
  <c r="B29" i="13"/>
  <c r="E28" i="13"/>
  <c r="C29" i="13"/>
  <c r="D30" i="13" s="1"/>
  <c r="E152" i="1"/>
  <c r="F151" i="1"/>
  <c r="D151" i="1"/>
  <c r="C151" i="1"/>
  <c r="E151" i="1" s="1"/>
  <c r="W151" i="1"/>
  <c r="V151" i="1"/>
  <c r="U151" i="1"/>
  <c r="T151" i="1"/>
  <c r="C231" i="13" l="1"/>
  <c r="E230" i="13"/>
  <c r="D231" i="13"/>
  <c r="B231" i="13"/>
  <c r="B30" i="13"/>
  <c r="C30" i="13"/>
  <c r="D31" i="13" s="1"/>
  <c r="E29" i="13"/>
  <c r="G151" i="1"/>
  <c r="W150" i="1"/>
  <c r="V150" i="1"/>
  <c r="U150" i="1"/>
  <c r="T150" i="1"/>
  <c r="G150" i="1"/>
  <c r="F150" i="1"/>
  <c r="D150" i="1"/>
  <c r="C150" i="1"/>
  <c r="E150" i="1" s="1"/>
  <c r="B232" i="13" l="1"/>
  <c r="B233" i="13" s="1"/>
  <c r="C232" i="13"/>
  <c r="E231" i="13"/>
  <c r="D232" i="13"/>
  <c r="B31" i="13"/>
  <c r="C31" i="13"/>
  <c r="D32" i="13" s="1"/>
  <c r="E30" i="13"/>
  <c r="W149" i="1"/>
  <c r="V149" i="1"/>
  <c r="U149" i="1"/>
  <c r="T149" i="1"/>
  <c r="G149" i="1"/>
  <c r="F149" i="1"/>
  <c r="D149" i="1"/>
  <c r="C149" i="1"/>
  <c r="E149" i="1" s="1"/>
  <c r="D233" i="13" l="1"/>
  <c r="D234" i="13" s="1"/>
  <c r="C233" i="13"/>
  <c r="E232" i="13"/>
  <c r="B234" i="13"/>
  <c r="B32" i="13"/>
  <c r="E31" i="13"/>
  <c r="C32" i="13"/>
  <c r="AH14" i="10"/>
  <c r="AH12" i="10"/>
  <c r="AH6" i="10"/>
  <c r="AH4" i="10"/>
  <c r="E233" i="13" l="1"/>
  <c r="C234" i="13"/>
  <c r="D235" i="13" s="1"/>
  <c r="C33" i="13"/>
  <c r="E32" i="13"/>
  <c r="B33" i="13"/>
  <c r="D33" i="13"/>
  <c r="W148" i="1"/>
  <c r="V148" i="1"/>
  <c r="U148" i="1"/>
  <c r="T148" i="1"/>
  <c r="W147" i="1"/>
  <c r="V147" i="1"/>
  <c r="U147" i="1"/>
  <c r="T147" i="1"/>
  <c r="G148" i="1"/>
  <c r="F148" i="1"/>
  <c r="D148" i="1"/>
  <c r="C148" i="1"/>
  <c r="E148" i="1" s="1"/>
  <c r="F147" i="1"/>
  <c r="D147" i="1"/>
  <c r="C147" i="1"/>
  <c r="G147" i="1" s="1"/>
  <c r="B235" i="13" l="1"/>
  <c r="B236" i="13" s="1"/>
  <c r="C235" i="13"/>
  <c r="E234" i="13"/>
  <c r="D34" i="13"/>
  <c r="B34" i="13"/>
  <c r="E33" i="13"/>
  <c r="C34" i="13"/>
  <c r="E147" i="1"/>
  <c r="W146" i="1"/>
  <c r="V146" i="1"/>
  <c r="U146" i="1"/>
  <c r="T146" i="1"/>
  <c r="F146" i="1"/>
  <c r="D146" i="1"/>
  <c r="C146" i="1"/>
  <c r="G146" i="1" s="1"/>
  <c r="F145" i="1"/>
  <c r="D145" i="1"/>
  <c r="C145" i="1"/>
  <c r="E145" i="1" s="1"/>
  <c r="W145" i="1"/>
  <c r="V145" i="1"/>
  <c r="U145" i="1"/>
  <c r="T145" i="1"/>
  <c r="C236" i="13" l="1"/>
  <c r="E235" i="13"/>
  <c r="D236" i="13"/>
  <c r="D237" i="13" s="1"/>
  <c r="E34" i="13"/>
  <c r="C35" i="13"/>
  <c r="B35" i="13"/>
  <c r="D35" i="13"/>
  <c r="D36" i="13" s="1"/>
  <c r="E146" i="1"/>
  <c r="G145" i="1"/>
  <c r="W144" i="1"/>
  <c r="V144" i="1"/>
  <c r="U144" i="1"/>
  <c r="T144" i="1"/>
  <c r="F144" i="1"/>
  <c r="D144" i="1"/>
  <c r="C144" i="1"/>
  <c r="G144" i="1" s="1"/>
  <c r="C237" i="13" l="1"/>
  <c r="E236" i="13"/>
  <c r="B237" i="13"/>
  <c r="B36" i="13"/>
  <c r="C36" i="13"/>
  <c r="D37" i="13" s="1"/>
  <c r="E35" i="13"/>
  <c r="E144" i="1"/>
  <c r="W143" i="1"/>
  <c r="V143" i="1"/>
  <c r="U143" i="1"/>
  <c r="T143" i="1"/>
  <c r="F143" i="1"/>
  <c r="D143" i="1"/>
  <c r="C143" i="1"/>
  <c r="G143" i="1" s="1"/>
  <c r="E237" i="13" l="1"/>
  <c r="C238" i="13"/>
  <c r="B238" i="13"/>
  <c r="D238" i="13"/>
  <c r="B37" i="13"/>
  <c r="B38" i="13" s="1"/>
  <c r="E36" i="13"/>
  <c r="C37" i="13"/>
  <c r="D38" i="13" s="1"/>
  <c r="E143" i="1"/>
  <c r="W142" i="1"/>
  <c r="V142" i="1"/>
  <c r="U142" i="1"/>
  <c r="T142" i="1"/>
  <c r="W141" i="1"/>
  <c r="V141" i="1"/>
  <c r="U141" i="1"/>
  <c r="T141" i="1"/>
  <c r="F142" i="1"/>
  <c r="D142" i="1"/>
  <c r="C142" i="1"/>
  <c r="E142" i="1" s="1"/>
  <c r="F141" i="1"/>
  <c r="D141" i="1"/>
  <c r="C141" i="1"/>
  <c r="G141" i="1" s="1"/>
  <c r="E238" i="13" l="1"/>
  <c r="C239" i="13"/>
  <c r="D239" i="13"/>
  <c r="D240" i="13" s="1"/>
  <c r="B239" i="13"/>
  <c r="B240" i="13" s="1"/>
  <c r="G142" i="1"/>
  <c r="C38" i="13"/>
  <c r="B39" i="13" s="1"/>
  <c r="E37" i="13"/>
  <c r="E141" i="1"/>
  <c r="W140" i="1"/>
  <c r="V140" i="1"/>
  <c r="U140" i="1"/>
  <c r="T140" i="1"/>
  <c r="W139" i="1"/>
  <c r="V139" i="1"/>
  <c r="U139" i="1"/>
  <c r="T139" i="1"/>
  <c r="W138" i="1"/>
  <c r="V138" i="1"/>
  <c r="U138" i="1"/>
  <c r="T138" i="1"/>
  <c r="F140" i="1"/>
  <c r="D140" i="1"/>
  <c r="C140" i="1"/>
  <c r="E140" i="1" s="1"/>
  <c r="F139" i="1"/>
  <c r="D139" i="1"/>
  <c r="C139" i="1"/>
  <c r="G139" i="1" s="1"/>
  <c r="F138" i="1"/>
  <c r="E138" i="1"/>
  <c r="D138" i="1"/>
  <c r="C138" i="1"/>
  <c r="G138" i="1" s="1"/>
  <c r="W137" i="1"/>
  <c r="V137" i="1"/>
  <c r="U137" i="1"/>
  <c r="T137" i="1"/>
  <c r="F137" i="1"/>
  <c r="D137" i="1"/>
  <c r="C137" i="1"/>
  <c r="G137" i="1" s="1"/>
  <c r="E239" i="13" l="1"/>
  <c r="C240" i="13"/>
  <c r="D241" i="13" s="1"/>
  <c r="D39" i="13"/>
  <c r="D40" i="13" s="1"/>
  <c r="E38" i="13"/>
  <c r="C39" i="13"/>
  <c r="B40" i="13" s="1"/>
  <c r="G140" i="1"/>
  <c r="E139" i="1"/>
  <c r="E137" i="1"/>
  <c r="W136" i="1"/>
  <c r="V136" i="1"/>
  <c r="U136" i="1"/>
  <c r="T136" i="1"/>
  <c r="F136" i="1"/>
  <c r="D136" i="1"/>
  <c r="C136" i="1"/>
  <c r="G136" i="1" s="1"/>
  <c r="D242" i="13" l="1"/>
  <c r="B241" i="13"/>
  <c r="B242" i="13" s="1"/>
  <c r="E240" i="13"/>
  <c r="C241" i="13"/>
  <c r="E136" i="1"/>
  <c r="B41" i="13"/>
  <c r="C40" i="13"/>
  <c r="D41" i="13" s="1"/>
  <c r="E39" i="13"/>
  <c r="W135" i="1"/>
  <c r="V135" i="1"/>
  <c r="U135" i="1"/>
  <c r="T135" i="1"/>
  <c r="W134" i="1"/>
  <c r="V134" i="1"/>
  <c r="U134" i="1"/>
  <c r="T134" i="1"/>
  <c r="W133" i="1"/>
  <c r="V133" i="1"/>
  <c r="U133" i="1"/>
  <c r="T133" i="1"/>
  <c r="F135" i="1"/>
  <c r="D135" i="1"/>
  <c r="C135" i="1"/>
  <c r="E135" i="1" s="1"/>
  <c r="F134" i="1"/>
  <c r="D134" i="1"/>
  <c r="C134" i="1"/>
  <c r="G134" i="1" s="1"/>
  <c r="F133" i="1"/>
  <c r="D133" i="1"/>
  <c r="C133" i="1"/>
  <c r="G133" i="1" s="1"/>
  <c r="C242" i="13" l="1"/>
  <c r="E241" i="13"/>
  <c r="E133" i="1"/>
  <c r="G135" i="1"/>
  <c r="C41" i="13"/>
  <c r="D42" i="13" s="1"/>
  <c r="E40" i="13"/>
  <c r="E134" i="1"/>
  <c r="W132" i="1"/>
  <c r="V132" i="1"/>
  <c r="U132" i="1"/>
  <c r="T132" i="1"/>
  <c r="F132" i="1"/>
  <c r="D132" i="1"/>
  <c r="C132" i="1"/>
  <c r="G132" i="1" s="1"/>
  <c r="C243" i="13" l="1"/>
  <c r="E242" i="13"/>
  <c r="B243" i="13"/>
  <c r="D243" i="13"/>
  <c r="B42" i="13"/>
  <c r="C42" i="13"/>
  <c r="D43" i="13" s="1"/>
  <c r="E41" i="13"/>
  <c r="E132" i="1"/>
  <c r="W131" i="1"/>
  <c r="V131" i="1"/>
  <c r="U131" i="1"/>
  <c r="T131" i="1"/>
  <c r="F131" i="1"/>
  <c r="D131" i="1"/>
  <c r="C131" i="1"/>
  <c r="G131" i="1" s="1"/>
  <c r="C244" i="13" l="1"/>
  <c r="E243" i="13"/>
  <c r="D244" i="13"/>
  <c r="B244" i="13"/>
  <c r="B43" i="13"/>
  <c r="C43" i="13"/>
  <c r="D44" i="13" s="1"/>
  <c r="E42" i="13"/>
  <c r="E131" i="1"/>
  <c r="W130" i="1"/>
  <c r="W129" i="1"/>
  <c r="W128"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G127" i="1"/>
  <c r="V130" i="1"/>
  <c r="U130" i="1"/>
  <c r="T130" i="1"/>
  <c r="F130" i="1"/>
  <c r="C130" i="1"/>
  <c r="G130" i="1" s="1"/>
  <c r="D130" i="1"/>
  <c r="B245" i="13" l="1"/>
  <c r="B246" i="13" s="1"/>
  <c r="D245" i="13"/>
  <c r="D246" i="13" s="1"/>
  <c r="C245" i="13"/>
  <c r="E244" i="13"/>
  <c r="E130" i="1"/>
  <c r="B44" i="13"/>
  <c r="C44" i="13"/>
  <c r="D45" i="13" s="1"/>
  <c r="E43" i="13"/>
  <c r="V128" i="1"/>
  <c r="T126" i="1"/>
  <c r="S126" i="1" s="1"/>
  <c r="F128" i="1"/>
  <c r="C126" i="1"/>
  <c r="G126" i="1" s="1"/>
  <c r="V129" i="1"/>
  <c r="U129" i="1"/>
  <c r="T129" i="1"/>
  <c r="F129" i="1"/>
  <c r="C129" i="1"/>
  <c r="D129" i="1"/>
  <c r="V125" i="1"/>
  <c r="U125" i="1"/>
  <c r="T125" i="1"/>
  <c r="F125" i="1"/>
  <c r="C125" i="1"/>
  <c r="D125" i="1"/>
  <c r="E245" i="13" l="1"/>
  <c r="C246" i="13"/>
  <c r="D247" i="13" s="1"/>
  <c r="C45" i="13"/>
  <c r="D46" i="13" s="1"/>
  <c r="E44" i="13"/>
  <c r="B45" i="13"/>
  <c r="W126" i="1"/>
  <c r="U126" i="1"/>
  <c r="S127" i="1"/>
  <c r="E125" i="1"/>
  <c r="G125" i="1"/>
  <c r="E129" i="1"/>
  <c r="G129" i="1"/>
  <c r="V124" i="1"/>
  <c r="U124" i="1"/>
  <c r="T124" i="1"/>
  <c r="F124" i="1"/>
  <c r="C124" i="1"/>
  <c r="D124" i="1"/>
  <c r="E246" i="13" l="1"/>
  <c r="C247" i="13"/>
  <c r="B247" i="13"/>
  <c r="B46" i="13"/>
  <c r="C46" i="13"/>
  <c r="E45" i="13"/>
  <c r="J14" i="6"/>
  <c r="W127" i="1"/>
  <c r="J15" i="6" s="1"/>
  <c r="T128" i="1"/>
  <c r="U127" i="1"/>
  <c r="U128" i="1"/>
  <c r="E124" i="1"/>
  <c r="G124" i="1"/>
  <c r="V123" i="1"/>
  <c r="U123" i="1"/>
  <c r="T123" i="1"/>
  <c r="F123" i="1"/>
  <c r="C123" i="1"/>
  <c r="D123" i="1"/>
  <c r="B248" i="13" l="1"/>
  <c r="B249" i="13" s="1"/>
  <c r="E247" i="13"/>
  <c r="C248" i="13"/>
  <c r="D248" i="13"/>
  <c r="D249" i="13" s="1"/>
  <c r="AG14" i="10"/>
  <c r="AG12" i="10"/>
  <c r="E46" i="13"/>
  <c r="C47" i="13"/>
  <c r="B47" i="13"/>
  <c r="D47" i="13"/>
  <c r="E123" i="1"/>
  <c r="G123" i="1"/>
  <c r="J13" i="6"/>
  <c r="V122" i="1"/>
  <c r="U122" i="1"/>
  <c r="T122" i="1"/>
  <c r="F122" i="1"/>
  <c r="C122" i="1"/>
  <c r="G122" i="1" s="1"/>
  <c r="D122" i="1"/>
  <c r="E248" i="13" l="1"/>
  <c r="C249" i="13"/>
  <c r="B250" i="13" s="1"/>
  <c r="D48" i="13"/>
  <c r="B48" i="13"/>
  <c r="C48" i="13"/>
  <c r="E47" i="13"/>
  <c r="E122" i="1"/>
  <c r="V121" i="1"/>
  <c r="U121" i="1"/>
  <c r="T121" i="1"/>
  <c r="F121" i="1"/>
  <c r="C121" i="1"/>
  <c r="D121" i="1"/>
  <c r="B251" i="13" l="1"/>
  <c r="E249" i="13"/>
  <c r="C250" i="13"/>
  <c r="D250" i="13"/>
  <c r="D251" i="13" s="1"/>
  <c r="D49" i="13"/>
  <c r="B49" i="13"/>
  <c r="E48" i="13"/>
  <c r="C49" i="13"/>
  <c r="E121" i="1"/>
  <c r="G121" i="1"/>
  <c r="V120" i="1"/>
  <c r="U120" i="1"/>
  <c r="T120" i="1"/>
  <c r="F120" i="1"/>
  <c r="C120" i="1"/>
  <c r="D120" i="1"/>
  <c r="C251" i="13" l="1"/>
  <c r="E250" i="13"/>
  <c r="C50" i="13"/>
  <c r="E49" i="13"/>
  <c r="B50" i="13"/>
  <c r="D50" i="13"/>
  <c r="E120" i="1"/>
  <c r="G120" i="1"/>
  <c r="F119" i="1"/>
  <c r="C119" i="1"/>
  <c r="G119" i="1" s="1"/>
  <c r="D119" i="1"/>
  <c r="V119" i="1"/>
  <c r="U119" i="1"/>
  <c r="T119" i="1"/>
  <c r="C252" i="13" l="1"/>
  <c r="E251" i="13"/>
  <c r="D252" i="13"/>
  <c r="B252" i="13"/>
  <c r="D51" i="13"/>
  <c r="D52" i="13" s="1"/>
  <c r="B51" i="13"/>
  <c r="E50" i="13"/>
  <c r="C51" i="13"/>
  <c r="E119" i="1"/>
  <c r="V118" i="1"/>
  <c r="U118" i="1"/>
  <c r="T118" i="1"/>
  <c r="F118" i="1"/>
  <c r="C118" i="1"/>
  <c r="G118" i="1" s="1"/>
  <c r="D118" i="1"/>
  <c r="V117" i="1"/>
  <c r="U117" i="1"/>
  <c r="T117" i="1"/>
  <c r="F117" i="1"/>
  <c r="C117" i="1"/>
  <c r="G117" i="1" s="1"/>
  <c r="D117" i="1"/>
  <c r="B253" i="13" l="1"/>
  <c r="B254" i="13" s="1"/>
  <c r="C253" i="13"/>
  <c r="E252" i="13"/>
  <c r="D253" i="13"/>
  <c r="D254" i="13" s="1"/>
  <c r="C52" i="13"/>
  <c r="D53" i="13" s="1"/>
  <c r="E51" i="13"/>
  <c r="B52" i="13"/>
  <c r="E117" i="1"/>
  <c r="E118" i="1"/>
  <c r="V116" i="1"/>
  <c r="U116" i="1"/>
  <c r="T116" i="1"/>
  <c r="F116" i="1"/>
  <c r="C116" i="1"/>
  <c r="D116" i="1"/>
  <c r="D255" i="13" l="1"/>
  <c r="E253" i="13"/>
  <c r="C254" i="13"/>
  <c r="B255" i="13" s="1"/>
  <c r="B53" i="13"/>
  <c r="B54" i="13" s="1"/>
  <c r="C53" i="13"/>
  <c r="D54" i="13" s="1"/>
  <c r="E52" i="13"/>
  <c r="E116" i="1"/>
  <c r="G116" i="1"/>
  <c r="V115" i="1"/>
  <c r="U115" i="1"/>
  <c r="T115" i="1"/>
  <c r="F115" i="1"/>
  <c r="C115" i="1"/>
  <c r="D115" i="1"/>
  <c r="E254" i="13" l="1"/>
  <c r="C255" i="13"/>
  <c r="E53" i="13"/>
  <c r="C54" i="13"/>
  <c r="E115" i="1"/>
  <c r="G115" i="1"/>
  <c r="V114" i="1"/>
  <c r="U114" i="1"/>
  <c r="T114" i="1"/>
  <c r="F114" i="1"/>
  <c r="C114" i="1"/>
  <c r="D114" i="1"/>
  <c r="V113" i="1"/>
  <c r="U113" i="1"/>
  <c r="T113" i="1"/>
  <c r="F113" i="1"/>
  <c r="C113" i="1"/>
  <c r="D113" i="1"/>
  <c r="V112" i="1"/>
  <c r="U112" i="1"/>
  <c r="T112" i="1"/>
  <c r="F112" i="1"/>
  <c r="C112" i="1"/>
  <c r="D112" i="1"/>
  <c r="V111" i="1"/>
  <c r="U111" i="1"/>
  <c r="T111" i="1"/>
  <c r="F111" i="1"/>
  <c r="C111" i="1"/>
  <c r="D111" i="1"/>
  <c r="E255" i="13" l="1"/>
  <c r="C256" i="13"/>
  <c r="B256" i="13"/>
  <c r="B257" i="13" s="1"/>
  <c r="D256" i="13"/>
  <c r="D257" i="13" s="1"/>
  <c r="C55" i="13"/>
  <c r="E54" i="13"/>
  <c r="D55" i="13"/>
  <c r="B55" i="13"/>
  <c r="E114" i="1"/>
  <c r="G114" i="1"/>
  <c r="E111" i="1"/>
  <c r="G111" i="1"/>
  <c r="E113" i="1"/>
  <c r="G113" i="1"/>
  <c r="E112" i="1"/>
  <c r="G112" i="1"/>
  <c r="V110" i="1"/>
  <c r="U110" i="1"/>
  <c r="T110" i="1"/>
  <c r="F110" i="1"/>
  <c r="C110" i="1"/>
  <c r="D110" i="1"/>
  <c r="D258" i="13" l="1"/>
  <c r="E256" i="13"/>
  <c r="C257" i="13"/>
  <c r="C56" i="13"/>
  <c r="E55" i="13"/>
  <c r="B56" i="13"/>
  <c r="D56" i="13"/>
  <c r="E110" i="1"/>
  <c r="G110" i="1"/>
  <c r="F109" i="1"/>
  <c r="C109" i="1"/>
  <c r="D109" i="1"/>
  <c r="V109" i="1"/>
  <c r="U109" i="1"/>
  <c r="T109" i="1"/>
  <c r="F108" i="1"/>
  <c r="C108" i="1"/>
  <c r="G108" i="1" s="1"/>
  <c r="D108" i="1"/>
  <c r="V108" i="1"/>
  <c r="U108" i="1"/>
  <c r="T108" i="1"/>
  <c r="V107" i="1"/>
  <c r="U107" i="1"/>
  <c r="T107" i="1"/>
  <c r="F107" i="1"/>
  <c r="C107" i="1"/>
  <c r="D107" i="1"/>
  <c r="C258" i="13" l="1"/>
  <c r="E257" i="13"/>
  <c r="B258" i="13"/>
  <c r="B259" i="13" s="1"/>
  <c r="C57" i="13"/>
  <c r="E56" i="13"/>
  <c r="D57" i="13"/>
  <c r="B57" i="13"/>
  <c r="E109" i="1"/>
  <c r="G109" i="1"/>
  <c r="E107" i="1"/>
  <c r="G107" i="1"/>
  <c r="E108" i="1"/>
  <c r="V106" i="1"/>
  <c r="U106" i="1"/>
  <c r="T106" i="1"/>
  <c r="F106" i="1"/>
  <c r="C106" i="1"/>
  <c r="G106" i="1" s="1"/>
  <c r="D106" i="1"/>
  <c r="B260" i="13" l="1"/>
  <c r="C259" i="13"/>
  <c r="E258" i="13"/>
  <c r="D259" i="13"/>
  <c r="D260" i="13" s="1"/>
  <c r="E57" i="13"/>
  <c r="C58" i="13"/>
  <c r="B58" i="13"/>
  <c r="D58" i="13"/>
  <c r="E106" i="1"/>
  <c r="V105" i="1"/>
  <c r="U105" i="1"/>
  <c r="T105" i="1"/>
  <c r="F105" i="1"/>
  <c r="C105" i="1"/>
  <c r="D105" i="1"/>
  <c r="B261" i="13" l="1"/>
  <c r="C260" i="13"/>
  <c r="E259" i="13"/>
  <c r="D59" i="13"/>
  <c r="B59" i="13"/>
  <c r="E58" i="13"/>
  <c r="C59" i="13"/>
  <c r="E105" i="1"/>
  <c r="G105" i="1"/>
  <c r="V104" i="1"/>
  <c r="U104" i="1"/>
  <c r="T104" i="1"/>
  <c r="F104" i="1"/>
  <c r="C104" i="1"/>
  <c r="G104" i="1" s="1"/>
  <c r="D104" i="1"/>
  <c r="V103" i="1"/>
  <c r="U103" i="1"/>
  <c r="T103" i="1"/>
  <c r="F103" i="1"/>
  <c r="C103" i="1"/>
  <c r="D103" i="1"/>
  <c r="C261" i="13" l="1"/>
  <c r="B262" i="13" s="1"/>
  <c r="E260" i="13"/>
  <c r="D261" i="13"/>
  <c r="D262" i="13" s="1"/>
  <c r="D60" i="13"/>
  <c r="B60" i="13"/>
  <c r="C60" i="13"/>
  <c r="E59" i="13"/>
  <c r="E103" i="1"/>
  <c r="G103" i="1"/>
  <c r="E104" i="1"/>
  <c r="V102" i="1"/>
  <c r="U102" i="1"/>
  <c r="T102" i="1"/>
  <c r="F102" i="1"/>
  <c r="C102" i="1"/>
  <c r="G102" i="1" s="1"/>
  <c r="D102" i="1"/>
  <c r="E261" i="13" l="1"/>
  <c r="C262" i="13"/>
  <c r="C61" i="13"/>
  <c r="E60" i="13"/>
  <c r="B61" i="13"/>
  <c r="D61" i="13"/>
  <c r="E102" i="1"/>
  <c r="V101" i="1"/>
  <c r="U101" i="1"/>
  <c r="T101" i="1"/>
  <c r="F101" i="1"/>
  <c r="C101" i="1"/>
  <c r="D101" i="1"/>
  <c r="E262" i="13" l="1"/>
  <c r="C263" i="13"/>
  <c r="D263" i="13"/>
  <c r="B263" i="13"/>
  <c r="D62" i="13"/>
  <c r="B62" i="13"/>
  <c r="C62" i="13"/>
  <c r="E61" i="13"/>
  <c r="E101" i="1"/>
  <c r="G101" i="1"/>
  <c r="V100" i="1"/>
  <c r="U100" i="1"/>
  <c r="T100" i="1"/>
  <c r="F100" i="1"/>
  <c r="C100" i="1"/>
  <c r="G100" i="1" s="1"/>
  <c r="D100" i="1"/>
  <c r="V99" i="1"/>
  <c r="U99" i="1"/>
  <c r="T99" i="1"/>
  <c r="F99" i="1"/>
  <c r="C99" i="1"/>
  <c r="D99" i="1"/>
  <c r="V98" i="1"/>
  <c r="U98" i="1"/>
  <c r="T98" i="1"/>
  <c r="F98" i="1"/>
  <c r="C98" i="1"/>
  <c r="D98" i="1"/>
  <c r="B264" i="13" l="1"/>
  <c r="B265" i="13" s="1"/>
  <c r="D264" i="13"/>
  <c r="E263" i="13"/>
  <c r="C264" i="13"/>
  <c r="D63" i="13"/>
  <c r="B63" i="13"/>
  <c r="E62" i="13"/>
  <c r="C63" i="13"/>
  <c r="E99" i="1"/>
  <c r="G99" i="1"/>
  <c r="E98" i="1"/>
  <c r="G98" i="1"/>
  <c r="E100" i="1"/>
  <c r="V97" i="1"/>
  <c r="U97" i="1"/>
  <c r="T97" i="1"/>
  <c r="V96" i="1"/>
  <c r="U96" i="1"/>
  <c r="T96" i="1"/>
  <c r="F97" i="1"/>
  <c r="C97" i="1"/>
  <c r="D97" i="1"/>
  <c r="F96" i="1"/>
  <c r="C96" i="1"/>
  <c r="D96" i="1"/>
  <c r="E264" i="13" l="1"/>
  <c r="C265" i="13"/>
  <c r="D265" i="13"/>
  <c r="D64" i="13"/>
  <c r="D65" i="13" s="1"/>
  <c r="B64" i="13"/>
  <c r="C64" i="13"/>
  <c r="E63" i="13"/>
  <c r="E97" i="1"/>
  <c r="G97" i="1"/>
  <c r="E96" i="1"/>
  <c r="G96" i="1"/>
  <c r="V95" i="1"/>
  <c r="U95" i="1"/>
  <c r="T95" i="1"/>
  <c r="F95" i="1"/>
  <c r="C95" i="1"/>
  <c r="D95" i="1"/>
  <c r="F94" i="1"/>
  <c r="C94" i="1"/>
  <c r="G94" i="1" s="1"/>
  <c r="D94" i="1"/>
  <c r="V94" i="1"/>
  <c r="U94" i="1"/>
  <c r="T94" i="1"/>
  <c r="V93" i="1"/>
  <c r="U93" i="1"/>
  <c r="T93" i="1"/>
  <c r="F93" i="1"/>
  <c r="C93" i="1"/>
  <c r="D93" i="1"/>
  <c r="E265" i="13" l="1"/>
  <c r="C266" i="13"/>
  <c r="B266" i="13"/>
  <c r="D266" i="13"/>
  <c r="D267" i="13" s="1"/>
  <c r="AF14" i="10"/>
  <c r="AF12" i="10"/>
  <c r="G95" i="1"/>
  <c r="AF6" i="10"/>
  <c r="AF4" i="10"/>
  <c r="B65" i="13"/>
  <c r="E64" i="13"/>
  <c r="C65" i="13"/>
  <c r="E93" i="1"/>
  <c r="G93" i="1"/>
  <c r="E94" i="1"/>
  <c r="E95" i="1"/>
  <c r="V92" i="1"/>
  <c r="U92" i="1"/>
  <c r="T92" i="1"/>
  <c r="F92" i="1"/>
  <c r="C92" i="1"/>
  <c r="D92" i="1"/>
  <c r="C267" i="13" l="1"/>
  <c r="D268" i="13" s="1"/>
  <c r="E266" i="13"/>
  <c r="B267" i="13"/>
  <c r="B268" i="13" s="1"/>
  <c r="B66" i="13"/>
  <c r="E65" i="13"/>
  <c r="C66" i="13"/>
  <c r="D66" i="13"/>
  <c r="D67" i="13" s="1"/>
  <c r="E92" i="1"/>
  <c r="G92" i="1"/>
  <c r="V91" i="1"/>
  <c r="U91" i="1"/>
  <c r="T91" i="1"/>
  <c r="F91" i="1"/>
  <c r="C91" i="1"/>
  <c r="G91" i="1" s="1"/>
  <c r="D91" i="1"/>
  <c r="C268" i="13" l="1"/>
  <c r="E267" i="13"/>
  <c r="B67" i="13"/>
  <c r="E66" i="13"/>
  <c r="C67" i="13"/>
  <c r="E91" i="1"/>
  <c r="AJ186" i="1"/>
  <c r="AK186" i="1" s="1"/>
  <c r="AJ185" i="1"/>
  <c r="AK185" i="1" s="1"/>
  <c r="AJ184" i="1"/>
  <c r="AK184" i="1" s="1"/>
  <c r="AJ183" i="1"/>
  <c r="AK183" i="1" s="1"/>
  <c r="AJ182" i="1"/>
  <c r="AK182" i="1" s="1"/>
  <c r="AJ181" i="1"/>
  <c r="AK181" i="1" s="1"/>
  <c r="AJ180" i="1"/>
  <c r="AK180" i="1" s="1"/>
  <c r="AJ179" i="1"/>
  <c r="AK179" i="1" s="1"/>
  <c r="AJ178" i="1"/>
  <c r="AK178" i="1" s="1"/>
  <c r="AJ177" i="1"/>
  <c r="AK177" i="1" s="1"/>
  <c r="AJ176" i="1"/>
  <c r="AK176" i="1" s="1"/>
  <c r="AJ175" i="1"/>
  <c r="AK175" i="1" s="1"/>
  <c r="AJ174" i="1"/>
  <c r="AK174" i="1" s="1"/>
  <c r="AJ173" i="1"/>
  <c r="AK173" i="1" s="1"/>
  <c r="AJ172" i="1"/>
  <c r="AK172" i="1" s="1"/>
  <c r="AJ171" i="1"/>
  <c r="AK171" i="1" s="1"/>
  <c r="AJ170" i="1"/>
  <c r="AK170" i="1" s="1"/>
  <c r="AJ169" i="1"/>
  <c r="AK169" i="1" s="1"/>
  <c r="AJ168" i="1"/>
  <c r="AK168" i="1" s="1"/>
  <c r="AJ167" i="1"/>
  <c r="AK167" i="1" s="1"/>
  <c r="AJ166" i="1"/>
  <c r="AK166" i="1" s="1"/>
  <c r="AJ165" i="1"/>
  <c r="AK165" i="1" s="1"/>
  <c r="AJ164" i="1"/>
  <c r="AK164" i="1" s="1"/>
  <c r="AJ163" i="1"/>
  <c r="AK163" i="1" s="1"/>
  <c r="AJ162" i="1"/>
  <c r="AK162" i="1" s="1"/>
  <c r="AJ161" i="1"/>
  <c r="AK161" i="1" s="1"/>
  <c r="AJ160" i="1"/>
  <c r="AK160" i="1" s="1"/>
  <c r="AJ159" i="1"/>
  <c r="AK159" i="1" s="1"/>
  <c r="AJ158" i="1"/>
  <c r="AK158" i="1" s="1"/>
  <c r="AJ157" i="1"/>
  <c r="AK157" i="1" s="1"/>
  <c r="AJ156" i="1"/>
  <c r="AK156" i="1" s="1"/>
  <c r="AJ155" i="1"/>
  <c r="AK155" i="1" s="1"/>
  <c r="AJ154" i="1"/>
  <c r="AK154" i="1" s="1"/>
  <c r="AJ153" i="1"/>
  <c r="AK153" i="1" s="1"/>
  <c r="AJ152" i="1"/>
  <c r="AK152" i="1" s="1"/>
  <c r="AJ151" i="1"/>
  <c r="AK151" i="1" s="1"/>
  <c r="AJ150" i="1"/>
  <c r="AK150" i="1" s="1"/>
  <c r="AJ149" i="1"/>
  <c r="AK149" i="1" s="1"/>
  <c r="AJ148" i="1"/>
  <c r="AK148" i="1" s="1"/>
  <c r="AJ147" i="1"/>
  <c r="AK147" i="1" s="1"/>
  <c r="AJ146" i="1"/>
  <c r="AK146" i="1" s="1"/>
  <c r="AJ145" i="1"/>
  <c r="AK145" i="1" s="1"/>
  <c r="AJ144" i="1"/>
  <c r="AK144" i="1" s="1"/>
  <c r="AJ143" i="1"/>
  <c r="AK143" i="1" s="1"/>
  <c r="AJ142" i="1"/>
  <c r="AK142" i="1" s="1"/>
  <c r="AJ141" i="1"/>
  <c r="AK141" i="1" s="1"/>
  <c r="AJ140" i="1"/>
  <c r="AK140" i="1" s="1"/>
  <c r="AJ139" i="1"/>
  <c r="AK139" i="1" s="1"/>
  <c r="AJ138" i="1"/>
  <c r="AK138" i="1" s="1"/>
  <c r="AJ137" i="1"/>
  <c r="AK137" i="1" s="1"/>
  <c r="AJ136" i="1"/>
  <c r="AK136" i="1" s="1"/>
  <c r="AJ135" i="1"/>
  <c r="AK135" i="1" s="1"/>
  <c r="AJ134" i="1"/>
  <c r="AK134" i="1" s="1"/>
  <c r="AJ133" i="1"/>
  <c r="AK133" i="1" s="1"/>
  <c r="AJ132" i="1"/>
  <c r="AK132" i="1" s="1"/>
  <c r="AJ131" i="1"/>
  <c r="AK131" i="1" s="1"/>
  <c r="AJ130" i="1"/>
  <c r="AK130" i="1" s="1"/>
  <c r="AJ129" i="1"/>
  <c r="AK129" i="1" s="1"/>
  <c r="AJ125" i="1"/>
  <c r="AK125" i="1" s="1"/>
  <c r="AJ124" i="1"/>
  <c r="AK124" i="1" s="1"/>
  <c r="AJ123" i="1"/>
  <c r="AK123" i="1" s="1"/>
  <c r="AJ122" i="1"/>
  <c r="AK122" i="1" s="1"/>
  <c r="AJ121" i="1"/>
  <c r="AK121" i="1" s="1"/>
  <c r="AJ120" i="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G186" i="1"/>
  <c r="AH186" i="1" s="1"/>
  <c r="AG185" i="1"/>
  <c r="AH185" i="1" s="1"/>
  <c r="AG184" i="1"/>
  <c r="AH184" i="1" s="1"/>
  <c r="AG183" i="1"/>
  <c r="AH183" i="1" s="1"/>
  <c r="AG182" i="1"/>
  <c r="AH182" i="1" s="1"/>
  <c r="AG181" i="1"/>
  <c r="AH181" i="1" s="1"/>
  <c r="AG180" i="1"/>
  <c r="AH180" i="1" s="1"/>
  <c r="AG179" i="1"/>
  <c r="AH179" i="1" s="1"/>
  <c r="AG178" i="1"/>
  <c r="AH178" i="1" s="1"/>
  <c r="AG177" i="1"/>
  <c r="AH177" i="1" s="1"/>
  <c r="AG176" i="1"/>
  <c r="AH176" i="1" s="1"/>
  <c r="AG175" i="1"/>
  <c r="AH175" i="1" s="1"/>
  <c r="AG174" i="1"/>
  <c r="AH174" i="1" s="1"/>
  <c r="AG173" i="1"/>
  <c r="AH173" i="1" s="1"/>
  <c r="AG172" i="1"/>
  <c r="AH172" i="1" s="1"/>
  <c r="AG171" i="1"/>
  <c r="AH171" i="1" s="1"/>
  <c r="AG170" i="1"/>
  <c r="AH170" i="1" s="1"/>
  <c r="AG169" i="1"/>
  <c r="AH169" i="1" s="1"/>
  <c r="AG168" i="1"/>
  <c r="AH168" i="1" s="1"/>
  <c r="AG167" i="1"/>
  <c r="AH167" i="1" s="1"/>
  <c r="AG166" i="1"/>
  <c r="AH166" i="1" s="1"/>
  <c r="AG165" i="1"/>
  <c r="AH165" i="1" s="1"/>
  <c r="AG164" i="1"/>
  <c r="AH164" i="1" s="1"/>
  <c r="AG163" i="1"/>
  <c r="AH163" i="1" s="1"/>
  <c r="AG162" i="1"/>
  <c r="AH162" i="1" s="1"/>
  <c r="AG161" i="1"/>
  <c r="AH161" i="1" s="1"/>
  <c r="AG160" i="1"/>
  <c r="AH160" i="1" s="1"/>
  <c r="AG159" i="1"/>
  <c r="AH159" i="1" s="1"/>
  <c r="AG158" i="1"/>
  <c r="AH158" i="1" s="1"/>
  <c r="AG157" i="1"/>
  <c r="AH157" i="1" s="1"/>
  <c r="AG156" i="1"/>
  <c r="AH156" i="1" s="1"/>
  <c r="AG155" i="1"/>
  <c r="AH155" i="1" s="1"/>
  <c r="AG154" i="1"/>
  <c r="AH154" i="1" s="1"/>
  <c r="AG153" i="1"/>
  <c r="AH153" i="1" s="1"/>
  <c r="AG152" i="1"/>
  <c r="AH152" i="1" s="1"/>
  <c r="AG151" i="1"/>
  <c r="AH151" i="1" s="1"/>
  <c r="AG150" i="1"/>
  <c r="AH150" i="1" s="1"/>
  <c r="AG149" i="1"/>
  <c r="AH149" i="1" s="1"/>
  <c r="AG148" i="1"/>
  <c r="AH148" i="1" s="1"/>
  <c r="AG147" i="1"/>
  <c r="AH147" i="1" s="1"/>
  <c r="AG146" i="1"/>
  <c r="AH146" i="1" s="1"/>
  <c r="AG145" i="1"/>
  <c r="AH145" i="1" s="1"/>
  <c r="AG144" i="1"/>
  <c r="AH144" i="1" s="1"/>
  <c r="AG143" i="1"/>
  <c r="AH143" i="1" s="1"/>
  <c r="AG142" i="1"/>
  <c r="AH142" i="1" s="1"/>
  <c r="AG141" i="1"/>
  <c r="AH141" i="1" s="1"/>
  <c r="AG140" i="1"/>
  <c r="AH140" i="1" s="1"/>
  <c r="AG139" i="1"/>
  <c r="AH139" i="1" s="1"/>
  <c r="AG138" i="1"/>
  <c r="AH138" i="1" s="1"/>
  <c r="AG137" i="1"/>
  <c r="AH137" i="1" s="1"/>
  <c r="AG136" i="1"/>
  <c r="AH136" i="1" s="1"/>
  <c r="AG135" i="1"/>
  <c r="AH135" i="1" s="1"/>
  <c r="AG134" i="1"/>
  <c r="AH134" i="1" s="1"/>
  <c r="AG133" i="1"/>
  <c r="AH133" i="1" s="1"/>
  <c r="AG132" i="1"/>
  <c r="AH132" i="1" s="1"/>
  <c r="AG131" i="1"/>
  <c r="AH131" i="1" s="1"/>
  <c r="AG130" i="1"/>
  <c r="AH130" i="1" s="1"/>
  <c r="AG129" i="1"/>
  <c r="AH129" i="1" s="1"/>
  <c r="AG125" i="1"/>
  <c r="AH125" i="1" s="1"/>
  <c r="AG124" i="1"/>
  <c r="AH124" i="1" s="1"/>
  <c r="AG123" i="1"/>
  <c r="AH123" i="1" s="1"/>
  <c r="AG122" i="1"/>
  <c r="AH122" i="1" s="1"/>
  <c r="AG121" i="1"/>
  <c r="AH121" i="1" s="1"/>
  <c r="AG120" i="1"/>
  <c r="AH120" i="1" s="1"/>
  <c r="AG119" i="1"/>
  <c r="AH119" i="1" s="1"/>
  <c r="AG118" i="1"/>
  <c r="AH118" i="1" s="1"/>
  <c r="AG117" i="1"/>
  <c r="AH117" i="1" s="1"/>
  <c r="AG116" i="1"/>
  <c r="AH116" i="1" s="1"/>
  <c r="AG115" i="1"/>
  <c r="AH115" i="1" s="1"/>
  <c r="AG114" i="1"/>
  <c r="AH114" i="1" s="1"/>
  <c r="AG113" i="1"/>
  <c r="AH113" i="1" s="1"/>
  <c r="AG112" i="1"/>
  <c r="AH112" i="1" s="1"/>
  <c r="AG111" i="1"/>
  <c r="AH111" i="1" s="1"/>
  <c r="AG110" i="1"/>
  <c r="AH110" i="1" s="1"/>
  <c r="AG109" i="1"/>
  <c r="AH109" i="1" s="1"/>
  <c r="AG108" i="1"/>
  <c r="AH108" i="1" s="1"/>
  <c r="AG107" i="1"/>
  <c r="AH107" i="1" s="1"/>
  <c r="AG106" i="1"/>
  <c r="AH106" i="1" s="1"/>
  <c r="AG105" i="1"/>
  <c r="AH105" i="1" s="1"/>
  <c r="AG104" i="1"/>
  <c r="AH104" i="1" s="1"/>
  <c r="AG103" i="1"/>
  <c r="AH103" i="1" s="1"/>
  <c r="AG102" i="1"/>
  <c r="AH102" i="1" s="1"/>
  <c r="AG101" i="1"/>
  <c r="AH101" i="1" s="1"/>
  <c r="AG100" i="1"/>
  <c r="AH100" i="1" s="1"/>
  <c r="AG99" i="1"/>
  <c r="AH99" i="1" s="1"/>
  <c r="AG98" i="1"/>
  <c r="AH98" i="1" s="1"/>
  <c r="AG97" i="1"/>
  <c r="AH97" i="1" s="1"/>
  <c r="AG96" i="1"/>
  <c r="AH96" i="1" s="1"/>
  <c r="AG95" i="1"/>
  <c r="AH95" i="1" s="1"/>
  <c r="AG94" i="1"/>
  <c r="AH94" i="1" s="1"/>
  <c r="AG93" i="1"/>
  <c r="AH93" i="1" s="1"/>
  <c r="AG92" i="1"/>
  <c r="AH92" i="1" s="1"/>
  <c r="AG91" i="1"/>
  <c r="AH91" i="1" s="1"/>
  <c r="V90" i="1"/>
  <c r="U90" i="1"/>
  <c r="T90" i="1"/>
  <c r="AJ90" i="1" s="1"/>
  <c r="AK90" i="1" s="1"/>
  <c r="F90" i="1"/>
  <c r="C90" i="1"/>
  <c r="AG90" i="1" s="1"/>
  <c r="AH90" i="1" s="1"/>
  <c r="D90" i="1"/>
  <c r="C269" i="13" l="1"/>
  <c r="E268" i="13"/>
  <c r="B269" i="13"/>
  <c r="D269" i="13"/>
  <c r="B68" i="13"/>
  <c r="D68" i="13"/>
  <c r="C68" i="13"/>
  <c r="E67" i="13"/>
  <c r="E90" i="1"/>
  <c r="G90" i="1"/>
  <c r="V89" i="1"/>
  <c r="U89" i="1"/>
  <c r="T89" i="1"/>
  <c r="AJ89" i="1" s="1"/>
  <c r="AK89" i="1" s="1"/>
  <c r="F89" i="1"/>
  <c r="C89" i="1"/>
  <c r="G89" i="1" s="1"/>
  <c r="D89" i="1"/>
  <c r="E269" i="13" l="1"/>
  <c r="C270" i="13"/>
  <c r="B270" i="13"/>
  <c r="B271" i="13" s="1"/>
  <c r="D270" i="13"/>
  <c r="D271" i="13" s="1"/>
  <c r="D69" i="13"/>
  <c r="E68" i="13"/>
  <c r="C69" i="13"/>
  <c r="B69" i="13"/>
  <c r="AG89" i="1"/>
  <c r="AH89" i="1" s="1"/>
  <c r="E89" i="1"/>
  <c r="V88" i="1"/>
  <c r="U88" i="1"/>
  <c r="T88" i="1"/>
  <c r="AJ88" i="1" s="1"/>
  <c r="AK88" i="1" s="1"/>
  <c r="F88" i="1"/>
  <c r="C88" i="1"/>
  <c r="G88" i="1" s="1"/>
  <c r="D88" i="1"/>
  <c r="E270" i="13" l="1"/>
  <c r="C271" i="13"/>
  <c r="B70" i="13"/>
  <c r="D70" i="13"/>
  <c r="C70" i="13"/>
  <c r="E69" i="13"/>
  <c r="E88" i="1"/>
  <c r="AG88" i="1"/>
  <c r="AH88" i="1" s="1"/>
  <c r="V87" i="1"/>
  <c r="U87" i="1"/>
  <c r="T87" i="1"/>
  <c r="AJ87" i="1" s="1"/>
  <c r="AK87" i="1" s="1"/>
  <c r="F87" i="1"/>
  <c r="C87" i="1"/>
  <c r="G87" i="1" s="1"/>
  <c r="D87" i="1"/>
  <c r="E271" i="13" l="1"/>
  <c r="C272" i="13"/>
  <c r="B272" i="13"/>
  <c r="B273" i="13" s="1"/>
  <c r="D272" i="13"/>
  <c r="D273" i="13" s="1"/>
  <c r="E70" i="13"/>
  <c r="C71" i="13"/>
  <c r="B71" i="13"/>
  <c r="D71" i="13"/>
  <c r="E87" i="1"/>
  <c r="AG87" i="1"/>
  <c r="AH87" i="1" s="1"/>
  <c r="F86" i="1"/>
  <c r="C86" i="1"/>
  <c r="G86" i="1" s="1"/>
  <c r="D86" i="1"/>
  <c r="V86" i="1"/>
  <c r="U86" i="1"/>
  <c r="T86" i="1"/>
  <c r="AJ86" i="1" s="1"/>
  <c r="AK86" i="1" s="1"/>
  <c r="E272" i="13" l="1"/>
  <c r="C273" i="13"/>
  <c r="D72" i="13"/>
  <c r="E71" i="13"/>
  <c r="C72" i="13"/>
  <c r="B72" i="13"/>
  <c r="E86" i="1"/>
  <c r="AG86" i="1"/>
  <c r="AH86" i="1" s="1"/>
  <c r="F85" i="1"/>
  <c r="C85" i="1"/>
  <c r="G85" i="1" s="1"/>
  <c r="D85" i="1"/>
  <c r="V85" i="1"/>
  <c r="U85" i="1"/>
  <c r="T85" i="1"/>
  <c r="AJ85" i="1" s="1"/>
  <c r="AK85" i="1" s="1"/>
  <c r="C274" i="13" l="1"/>
  <c r="E273" i="13"/>
  <c r="B274" i="13"/>
  <c r="B275" i="13" s="1"/>
  <c r="D274" i="13"/>
  <c r="D275" i="13" s="1"/>
  <c r="D73" i="13"/>
  <c r="E72" i="13"/>
  <c r="C73" i="13"/>
  <c r="B73" i="13"/>
  <c r="AG85" i="1"/>
  <c r="AH85" i="1" s="1"/>
  <c r="E85" i="1"/>
  <c r="V84" i="1"/>
  <c r="U84" i="1"/>
  <c r="T84" i="1"/>
  <c r="AJ84" i="1" s="1"/>
  <c r="AK84" i="1" s="1"/>
  <c r="F84" i="1"/>
  <c r="C84" i="1"/>
  <c r="D84" i="1"/>
  <c r="C275" i="13" l="1"/>
  <c r="E274" i="13"/>
  <c r="D74" i="13"/>
  <c r="C74" i="13"/>
  <c r="E73" i="13"/>
  <c r="B74" i="13"/>
  <c r="AG84" i="1"/>
  <c r="AH84" i="1" s="1"/>
  <c r="G84" i="1"/>
  <c r="E84" i="1"/>
  <c r="V83" i="1"/>
  <c r="U83" i="1"/>
  <c r="T83" i="1"/>
  <c r="AJ83" i="1" s="1"/>
  <c r="AK83" i="1" s="1"/>
  <c r="F83" i="1"/>
  <c r="C83" i="1"/>
  <c r="G83" i="1" s="1"/>
  <c r="D83" i="1"/>
  <c r="C276" i="13" l="1"/>
  <c r="E275" i="13"/>
  <c r="B276" i="13"/>
  <c r="D276" i="13"/>
  <c r="E74" i="13"/>
  <c r="C75" i="13"/>
  <c r="D75" i="13"/>
  <c r="B75" i="13"/>
  <c r="B76" i="13" s="1"/>
  <c r="AG83" i="1"/>
  <c r="AH83" i="1" s="1"/>
  <c r="E83" i="1"/>
  <c r="E20" i="7"/>
  <c r="E19" i="7"/>
  <c r="E18" i="7"/>
  <c r="E17" i="7"/>
  <c r="E16" i="7"/>
  <c r="E15" i="7"/>
  <c r="E14" i="7"/>
  <c r="E13" i="7"/>
  <c r="E12" i="7"/>
  <c r="E11" i="7"/>
  <c r="E10" i="7"/>
  <c r="E9" i="7"/>
  <c r="E8" i="7"/>
  <c r="E7" i="7"/>
  <c r="E6" i="7"/>
  <c r="E5" i="7"/>
  <c r="E4" i="7"/>
  <c r="B24" i="6"/>
  <c r="F82" i="1"/>
  <c r="C82" i="1"/>
  <c r="G82" i="1" s="1"/>
  <c r="D82" i="1"/>
  <c r="U82" i="1"/>
  <c r="T82" i="1"/>
  <c r="AJ82" i="1" s="1"/>
  <c r="AK82" i="1" s="1"/>
  <c r="V82" i="1"/>
  <c r="C277" i="13" l="1"/>
  <c r="E276" i="13"/>
  <c r="D277" i="13"/>
  <c r="B277" i="13"/>
  <c r="B278" i="13" s="1"/>
  <c r="D76" i="13"/>
  <c r="C76" i="13"/>
  <c r="E75" i="13"/>
  <c r="AG82" i="1"/>
  <c r="AH82" i="1" s="1"/>
  <c r="E82" i="1"/>
  <c r="V81" i="1"/>
  <c r="U81" i="1"/>
  <c r="T81" i="1"/>
  <c r="AJ81" i="1" s="1"/>
  <c r="AK81" i="1" s="1"/>
  <c r="F81" i="1"/>
  <c r="C81" i="1"/>
  <c r="G81" i="1" s="1"/>
  <c r="D81" i="1"/>
  <c r="D278" i="13" l="1"/>
  <c r="E277" i="13"/>
  <c r="C278" i="13"/>
  <c r="E76" i="13"/>
  <c r="C77" i="13"/>
  <c r="D77" i="13"/>
  <c r="B77" i="13"/>
  <c r="AG81" i="1"/>
  <c r="AH81" i="1" s="1"/>
  <c r="E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E278" i="13" l="1"/>
  <c r="C279" i="13"/>
  <c r="D279" i="13"/>
  <c r="B279" i="13"/>
  <c r="B280" i="13" s="1"/>
  <c r="B78" i="13"/>
  <c r="D78" i="13"/>
  <c r="C78" i="13"/>
  <c r="E77" i="13"/>
  <c r="V80" i="1"/>
  <c r="U80" i="1"/>
  <c r="T80" i="1"/>
  <c r="AJ80" i="1" s="1"/>
  <c r="AK80" i="1" s="1"/>
  <c r="C80" i="1"/>
  <c r="G80" i="1" s="1"/>
  <c r="D80" i="1"/>
  <c r="E279" i="13" l="1"/>
  <c r="C280" i="13"/>
  <c r="D280" i="13"/>
  <c r="E78" i="13"/>
  <c r="C79" i="13"/>
  <c r="B79" i="13"/>
  <c r="D79" i="13"/>
  <c r="AG80" i="1"/>
  <c r="AH80" i="1" s="1"/>
  <c r="E80" i="1"/>
  <c r="P25" i="1"/>
  <c r="B28" i="6"/>
  <c r="N25" i="1" s="1"/>
  <c r="O25" i="1" s="1"/>
  <c r="B27" i="6"/>
  <c r="M25" i="1" s="1"/>
  <c r="E280" i="13" l="1"/>
  <c r="C281" i="13"/>
  <c r="D281" i="13"/>
  <c r="B281" i="13"/>
  <c r="B282" i="13" s="1"/>
  <c r="D80" i="13"/>
  <c r="B80" i="13"/>
  <c r="E79" i="13"/>
  <c r="C80" i="13"/>
  <c r="B22" i="6"/>
  <c r="P26" i="1" s="1"/>
  <c r="V79" i="1"/>
  <c r="U79" i="1"/>
  <c r="T79" i="1"/>
  <c r="AJ79" i="1" s="1"/>
  <c r="AK79" i="1" s="1"/>
  <c r="C79" i="1"/>
  <c r="G79" i="1" s="1"/>
  <c r="D79" i="1"/>
  <c r="E281" i="13" l="1"/>
  <c r="C282" i="13"/>
  <c r="B283" i="13" s="1"/>
  <c r="D282" i="13"/>
  <c r="D283" i="13" s="1"/>
  <c r="B81" i="13"/>
  <c r="D81" i="13"/>
  <c r="E80" i="13"/>
  <c r="C81" i="13"/>
  <c r="D82" i="13" s="1"/>
  <c r="E79" i="1"/>
  <c r="AG79" i="1"/>
  <c r="AH79" i="1" s="1"/>
  <c r="U78" i="1"/>
  <c r="T78" i="1"/>
  <c r="AJ78" i="1" s="1"/>
  <c r="AK78" i="1" s="1"/>
  <c r="C78" i="1"/>
  <c r="G78" i="1" s="1"/>
  <c r="D78" i="1"/>
  <c r="V78" i="1"/>
  <c r="C283" i="13" l="1"/>
  <c r="E282" i="13"/>
  <c r="E81" i="13"/>
  <c r="C82" i="13"/>
  <c r="B82" i="13"/>
  <c r="E78" i="1"/>
  <c r="AG78" i="1"/>
  <c r="AH78" i="1" s="1"/>
  <c r="J17" i="6"/>
  <c r="J18" i="6"/>
  <c r="C77" i="1"/>
  <c r="G77" i="1" s="1"/>
  <c r="D77" i="1"/>
  <c r="C76" i="1"/>
  <c r="G76" i="1" s="1"/>
  <c r="D76" i="1"/>
  <c r="C75" i="1"/>
  <c r="G75" i="1" s="1"/>
  <c r="D75" i="1"/>
  <c r="C74" i="1"/>
  <c r="G74" i="1" s="1"/>
  <c r="D74" i="1"/>
  <c r="C73" i="1"/>
  <c r="G73" i="1" s="1"/>
  <c r="D73" i="1"/>
  <c r="C72" i="1"/>
  <c r="G72" i="1" s="1"/>
  <c r="D72" i="1"/>
  <c r="C71" i="1"/>
  <c r="G71" i="1" s="1"/>
  <c r="D71" i="1"/>
  <c r="C70" i="1"/>
  <c r="G70" i="1" s="1"/>
  <c r="D70" i="1"/>
  <c r="C69" i="1"/>
  <c r="G69" i="1" s="1"/>
  <c r="D69" i="1"/>
  <c r="C68" i="1"/>
  <c r="G68" i="1" s="1"/>
  <c r="D68" i="1"/>
  <c r="C67" i="1"/>
  <c r="G67" i="1" s="1"/>
  <c r="D67" i="1"/>
  <c r="C66" i="1"/>
  <c r="G66" i="1" s="1"/>
  <c r="D66" i="1"/>
  <c r="C65" i="1"/>
  <c r="G65" i="1" s="1"/>
  <c r="D65" i="1"/>
  <c r="C64" i="1"/>
  <c r="D64" i="1"/>
  <c r="C63" i="1"/>
  <c r="G63" i="1" s="1"/>
  <c r="D63" i="1"/>
  <c r="C62" i="1"/>
  <c r="G62" i="1" s="1"/>
  <c r="D62" i="1"/>
  <c r="C61" i="1"/>
  <c r="G61" i="1" s="1"/>
  <c r="D61" i="1"/>
  <c r="C60" i="1"/>
  <c r="G60" i="1" s="1"/>
  <c r="D60" i="1"/>
  <c r="C59" i="1"/>
  <c r="G59" i="1" s="1"/>
  <c r="D59" i="1"/>
  <c r="C58" i="1"/>
  <c r="G58" i="1" s="1"/>
  <c r="D58" i="1"/>
  <c r="C57" i="1"/>
  <c r="G57" i="1" s="1"/>
  <c r="D57" i="1"/>
  <c r="C56" i="1"/>
  <c r="G56" i="1" s="1"/>
  <c r="D56" i="1"/>
  <c r="C55" i="1"/>
  <c r="G55" i="1" s="1"/>
  <c r="D55" i="1"/>
  <c r="C54" i="1"/>
  <c r="G54" i="1" s="1"/>
  <c r="D54" i="1"/>
  <c r="C53" i="1"/>
  <c r="G53" i="1" s="1"/>
  <c r="D53" i="1"/>
  <c r="C52" i="1"/>
  <c r="G52" i="1" s="1"/>
  <c r="D52" i="1"/>
  <c r="C51" i="1"/>
  <c r="G51" i="1" s="1"/>
  <c r="D51" i="1"/>
  <c r="C50" i="1"/>
  <c r="G50" i="1" s="1"/>
  <c r="D50" i="1"/>
  <c r="C49" i="1"/>
  <c r="G49" i="1" s="1"/>
  <c r="D49" i="1"/>
  <c r="C48" i="1"/>
  <c r="G48" i="1" s="1"/>
  <c r="D48" i="1"/>
  <c r="C47" i="1"/>
  <c r="G47" i="1" s="1"/>
  <c r="D47" i="1"/>
  <c r="C46" i="1"/>
  <c r="G46" i="1" s="1"/>
  <c r="D46" i="1"/>
  <c r="C45" i="1"/>
  <c r="G45" i="1" s="1"/>
  <c r="D45" i="1"/>
  <c r="C44" i="1"/>
  <c r="G44" i="1" s="1"/>
  <c r="D44" i="1"/>
  <c r="C43" i="1"/>
  <c r="G43" i="1" s="1"/>
  <c r="D43" i="1"/>
  <c r="C42" i="1"/>
  <c r="G42" i="1" s="1"/>
  <c r="D42" i="1"/>
  <c r="C41" i="1"/>
  <c r="G41" i="1" s="1"/>
  <c r="D41" i="1"/>
  <c r="C40" i="1"/>
  <c r="G40" i="1" s="1"/>
  <c r="D40" i="1"/>
  <c r="C39" i="1"/>
  <c r="G39" i="1" s="1"/>
  <c r="D39" i="1"/>
  <c r="C38" i="1"/>
  <c r="G38" i="1" s="1"/>
  <c r="D38" i="1"/>
  <c r="C37" i="1"/>
  <c r="G37" i="1" s="1"/>
  <c r="D37" i="1"/>
  <c r="C36" i="1"/>
  <c r="G36" i="1" s="1"/>
  <c r="D36" i="1"/>
  <c r="C35" i="1"/>
  <c r="G35" i="1" s="1"/>
  <c r="D35" i="1"/>
  <c r="C34" i="1"/>
  <c r="D34" i="1"/>
  <c r="C33" i="1"/>
  <c r="G33" i="1" s="1"/>
  <c r="D33" i="1"/>
  <c r="C32" i="1"/>
  <c r="G32" i="1" s="1"/>
  <c r="D32" i="1"/>
  <c r="C31" i="1"/>
  <c r="G31" i="1" s="1"/>
  <c r="D31" i="1"/>
  <c r="C30" i="1"/>
  <c r="G30" i="1" s="1"/>
  <c r="D30" i="1"/>
  <c r="C29" i="1"/>
  <c r="G29" i="1" s="1"/>
  <c r="D29" i="1"/>
  <c r="C28" i="1"/>
  <c r="G28" i="1" s="1"/>
  <c r="D28" i="1"/>
  <c r="C27" i="1"/>
  <c r="G27" i="1" s="1"/>
  <c r="D27" i="1"/>
  <c r="C26" i="1"/>
  <c r="D26" i="1"/>
  <c r="U77" i="1"/>
  <c r="T77" i="1"/>
  <c r="AJ77" i="1" s="1"/>
  <c r="AK77" i="1" s="1"/>
  <c r="V77" i="1"/>
  <c r="C284" i="13" l="1"/>
  <c r="E283" i="13"/>
  <c r="D284" i="13"/>
  <c r="B284" i="13"/>
  <c r="G34" i="1"/>
  <c r="AD6" i="10"/>
  <c r="AD4" i="10"/>
  <c r="G26" i="1"/>
  <c r="AC6" i="10"/>
  <c r="G64" i="1"/>
  <c r="AE6" i="10"/>
  <c r="AE4" i="10"/>
  <c r="B83" i="13"/>
  <c r="D83" i="13"/>
  <c r="E82" i="13"/>
  <c r="C83" i="13"/>
  <c r="E27" i="1"/>
  <c r="AG76" i="1"/>
  <c r="AH76" i="1" s="1"/>
  <c r="AG77" i="1"/>
  <c r="AH77" i="1" s="1"/>
  <c r="E55" i="1"/>
  <c r="E71" i="1"/>
  <c r="E75" i="1"/>
  <c r="E34" i="1"/>
  <c r="E42" i="1"/>
  <c r="E35" i="1"/>
  <c r="E39" i="1"/>
  <c r="E59" i="1"/>
  <c r="E33" i="1"/>
  <c r="E53" i="1"/>
  <c r="E63" i="1"/>
  <c r="E30" i="1"/>
  <c r="E43" i="1"/>
  <c r="E57" i="1"/>
  <c r="E77" i="1"/>
  <c r="E49" i="1"/>
  <c r="E69" i="1"/>
  <c r="E46" i="1"/>
  <c r="E73" i="1"/>
  <c r="E50" i="1"/>
  <c r="E37" i="1"/>
  <c r="E47" i="1"/>
  <c r="E54" i="1"/>
  <c r="E67" i="1"/>
  <c r="E74" i="1"/>
  <c r="E29" i="1"/>
  <c r="E66" i="1"/>
  <c r="E70" i="1"/>
  <c r="E41" i="1"/>
  <c r="E61" i="1"/>
  <c r="E31" i="1"/>
  <c r="E38" i="1"/>
  <c r="E51" i="1"/>
  <c r="E58" i="1"/>
  <c r="E65" i="1"/>
  <c r="E45" i="1"/>
  <c r="E62" i="1"/>
  <c r="E28" i="1"/>
  <c r="E36" i="1"/>
  <c r="E44" i="1"/>
  <c r="E52" i="1"/>
  <c r="E60" i="1"/>
  <c r="E68" i="1"/>
  <c r="E76" i="1"/>
  <c r="E40" i="1"/>
  <c r="E48" i="1"/>
  <c r="E56" i="1"/>
  <c r="E72" i="1"/>
  <c r="E32" i="1"/>
  <c r="E64" i="1"/>
  <c r="E26"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C285" i="13" l="1"/>
  <c r="E284" i="13"/>
  <c r="D285" i="13"/>
  <c r="D286" i="13" s="1"/>
  <c r="B285" i="13"/>
  <c r="B286" i="13" s="1"/>
  <c r="B84" i="13"/>
  <c r="D84" i="13"/>
  <c r="C84" i="13"/>
  <c r="E83" i="13"/>
  <c r="H15" i="6"/>
  <c r="H14" i="6"/>
  <c r="H13" i="6"/>
  <c r="H17" i="6"/>
  <c r="H18" i="6"/>
  <c r="T76" i="1"/>
  <c r="AJ76" i="1" s="1"/>
  <c r="AK76" i="1" s="1"/>
  <c r="V76" i="1"/>
  <c r="E285" i="13" l="1"/>
  <c r="C286" i="13"/>
  <c r="B287" i="13" s="1"/>
  <c r="E84" i="13"/>
  <c r="C85" i="13"/>
  <c r="B85" i="13"/>
  <c r="D85" i="13"/>
  <c r="T75" i="1"/>
  <c r="V75" i="1"/>
  <c r="E286" i="13" l="1"/>
  <c r="C287" i="13"/>
  <c r="D287" i="13"/>
  <c r="D288" i="13" s="1"/>
  <c r="B86" i="13"/>
  <c r="C86" i="13"/>
  <c r="E85" i="13"/>
  <c r="D86" i="13"/>
  <c r="AA47" i="1"/>
  <c r="AB47" i="1" s="1"/>
  <c r="Y37" i="1"/>
  <c r="Z37" i="1" s="1"/>
  <c r="T26"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V74" i="1"/>
  <c r="D289" i="13" l="1"/>
  <c r="E287" i="13"/>
  <c r="C288" i="13"/>
  <c r="B288" i="13"/>
  <c r="B289" i="13" s="1"/>
  <c r="AD12" i="10"/>
  <c r="AD14" i="10"/>
  <c r="AE12" i="10"/>
  <c r="AE14" i="10"/>
  <c r="AC14" i="10"/>
  <c r="AC12" i="10"/>
  <c r="D87" i="13"/>
  <c r="C87" i="13"/>
  <c r="E86" i="13"/>
  <c r="B87" i="13"/>
  <c r="Y38" i="1"/>
  <c r="AA48" i="1"/>
  <c r="G15" i="6"/>
  <c r="G13" i="6"/>
  <c r="G14" i="6"/>
  <c r="G18" i="6"/>
  <c r="G17" i="6"/>
  <c r="V73" i="1"/>
  <c r="V72" i="1"/>
  <c r="B290" i="13" l="1"/>
  <c r="E288" i="13"/>
  <c r="C289" i="13"/>
  <c r="D290" i="13" s="1"/>
  <c r="B88" i="13"/>
  <c r="C88" i="13"/>
  <c r="E87" i="13"/>
  <c r="D88" i="13"/>
  <c r="AA49" i="1"/>
  <c r="AB49" i="1" s="1"/>
  <c r="AB48" i="1"/>
  <c r="Y39" i="1"/>
  <c r="Z39" i="1" s="1"/>
  <c r="Z38" i="1"/>
  <c r="V71" i="1"/>
  <c r="V70" i="1"/>
  <c r="V69" i="1"/>
  <c r="D291" i="13" l="1"/>
  <c r="B291" i="13"/>
  <c r="C290" i="13"/>
  <c r="E289" i="13"/>
  <c r="B89" i="13"/>
  <c r="D89" i="13"/>
  <c r="E88" i="13"/>
  <c r="C89" i="13"/>
  <c r="Y40" i="1"/>
  <c r="Z40" i="1" s="1"/>
  <c r="AA50" i="1"/>
  <c r="AB50" i="1" s="1"/>
  <c r="AC56" i="1"/>
  <c r="AC55" i="1"/>
  <c r="AC54" i="1"/>
  <c r="AC53" i="1"/>
  <c r="AC52" i="1"/>
  <c r="AC51" i="1"/>
  <c r="AC50" i="1"/>
  <c r="AC49" i="1"/>
  <c r="AC48" i="1"/>
  <c r="AC47" i="1"/>
  <c r="D292" i="13" l="1"/>
  <c r="B292" i="13"/>
  <c r="C291" i="13"/>
  <c r="E290" i="13"/>
  <c r="Y41" i="1"/>
  <c r="Z41" i="1" s="1"/>
  <c r="D90" i="13"/>
  <c r="C90" i="13"/>
  <c r="D91" i="13" s="1"/>
  <c r="E89" i="13"/>
  <c r="B90" i="13"/>
  <c r="AA51" i="1"/>
  <c r="AB51" i="1" s="1"/>
  <c r="AC57" i="1"/>
  <c r="AD57" i="1" s="1"/>
  <c r="B293" i="13" l="1"/>
  <c r="C292" i="13"/>
  <c r="E291" i="13"/>
  <c r="Y42" i="1"/>
  <c r="Z42" i="1" s="1"/>
  <c r="B91" i="13"/>
  <c r="E90" i="13"/>
  <c r="C91" i="13"/>
  <c r="AA52" i="1"/>
  <c r="AB52" i="1" s="1"/>
  <c r="AC58" i="1"/>
  <c r="AD58" i="1" s="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C293" i="13" l="1"/>
  <c r="E292" i="13"/>
  <c r="B294" i="13"/>
  <c r="D293" i="13"/>
  <c r="Y43" i="1"/>
  <c r="Z43" i="1" s="1"/>
  <c r="B92" i="13"/>
  <c r="E91" i="13"/>
  <c r="C92" i="13"/>
  <c r="D92" i="13"/>
  <c r="D93" i="13" s="1"/>
  <c r="AA53" i="1"/>
  <c r="AB53" i="1" s="1"/>
  <c r="AC59" i="1"/>
  <c r="AD59" i="1" s="1"/>
  <c r="E293" i="13" l="1"/>
  <c r="C294" i="13"/>
  <c r="D294" i="13"/>
  <c r="D295" i="13" s="1"/>
  <c r="Y44" i="1"/>
  <c r="Z44" i="1" s="1"/>
  <c r="B93" i="13"/>
  <c r="C93" i="13"/>
  <c r="D94" i="13" s="1"/>
  <c r="E92" i="13"/>
  <c r="AA54" i="1"/>
  <c r="AA55" i="1" s="1"/>
  <c r="AB55" i="1" s="1"/>
  <c r="AC60" i="1"/>
  <c r="AD60" i="1" s="1"/>
  <c r="E294" i="13" l="1"/>
  <c r="C295" i="13"/>
  <c r="B295" i="13"/>
  <c r="B296" i="13" s="1"/>
  <c r="Y45" i="1"/>
  <c r="Y46" i="1" s="1"/>
  <c r="Z46" i="1" s="1"/>
  <c r="B94" i="13"/>
  <c r="C94" i="13"/>
  <c r="E93" i="13"/>
  <c r="AA56" i="1"/>
  <c r="AB56" i="1" s="1"/>
  <c r="AB54" i="1"/>
  <c r="AC61" i="1"/>
  <c r="AD61" i="1" s="1"/>
  <c r="E295" i="13" l="1"/>
  <c r="C296" i="13"/>
  <c r="B297" i="13" s="1"/>
  <c r="D296" i="13"/>
  <c r="D297" i="13" s="1"/>
  <c r="Y47" i="1"/>
  <c r="Y48" i="1" s="1"/>
  <c r="Z45" i="1"/>
  <c r="B95" i="13"/>
  <c r="E94" i="13"/>
  <c r="C95" i="13"/>
  <c r="D95" i="13"/>
  <c r="D96" i="13" s="1"/>
  <c r="AA57" i="1"/>
  <c r="AA58" i="1" s="1"/>
  <c r="AC62" i="1"/>
  <c r="AD62" i="1" s="1"/>
  <c r="E296" i="13" l="1"/>
  <c r="C297" i="13"/>
  <c r="Z47" i="1"/>
  <c r="C96" i="13"/>
  <c r="E95" i="13"/>
  <c r="B96" i="13"/>
  <c r="B97" i="13" s="1"/>
  <c r="AB57" i="1"/>
  <c r="AA59" i="1"/>
  <c r="AB58" i="1"/>
  <c r="Y49" i="1"/>
  <c r="Z48" i="1"/>
  <c r="AC63" i="1"/>
  <c r="C298" i="13" l="1"/>
  <c r="E297" i="13"/>
  <c r="B298" i="13"/>
  <c r="D298" i="13"/>
  <c r="D299" i="13" s="1"/>
  <c r="C97" i="13"/>
  <c r="E96" i="13"/>
  <c r="D97" i="13"/>
  <c r="AC64" i="1"/>
  <c r="AD63" i="1"/>
  <c r="Y50" i="1"/>
  <c r="Z49" i="1"/>
  <c r="AA60" i="1"/>
  <c r="AB59" i="1"/>
  <c r="C299" i="13" l="1"/>
  <c r="E298" i="13"/>
  <c r="D300" i="13"/>
  <c r="B299" i="13"/>
  <c r="B300" i="13" s="1"/>
  <c r="D98" i="13"/>
  <c r="C98" i="13"/>
  <c r="E97" i="13"/>
  <c r="B98" i="13"/>
  <c r="B99" i="13" s="1"/>
  <c r="AA61" i="1"/>
  <c r="AB60" i="1"/>
  <c r="Y51" i="1"/>
  <c r="Z50" i="1"/>
  <c r="AC65" i="1"/>
  <c r="AD64" i="1"/>
  <c r="C300" i="13" l="1"/>
  <c r="E299" i="13"/>
  <c r="E98" i="13"/>
  <c r="C99" i="13"/>
  <c r="D99" i="13"/>
  <c r="AC66" i="1"/>
  <c r="AD65" i="1"/>
  <c r="Y52" i="1"/>
  <c r="Z51" i="1"/>
  <c r="AA62" i="1"/>
  <c r="AB61" i="1"/>
  <c r="E300" i="13" l="1"/>
  <c r="C301" i="13"/>
  <c r="D301" i="13"/>
  <c r="B301" i="13"/>
  <c r="B302" i="13" s="1"/>
  <c r="D100" i="13"/>
  <c r="C100" i="13"/>
  <c r="E99" i="13"/>
  <c r="B100" i="13"/>
  <c r="B101" i="13" s="1"/>
  <c r="AA63" i="1"/>
  <c r="AB62" i="1"/>
  <c r="Y53" i="1"/>
  <c r="Z52" i="1"/>
  <c r="AC67" i="1"/>
  <c r="AD66" i="1"/>
  <c r="D302" i="13" l="1"/>
  <c r="E301" i="13"/>
  <c r="C302" i="13"/>
  <c r="E100" i="13"/>
  <c r="C101" i="13"/>
  <c r="D101" i="13"/>
  <c r="AC68" i="1"/>
  <c r="AD67" i="1"/>
  <c r="Y54" i="1"/>
  <c r="Z53" i="1"/>
  <c r="AA64" i="1"/>
  <c r="AB63" i="1"/>
  <c r="E302" i="13" l="1"/>
  <c r="C303" i="13"/>
  <c r="D303" i="13"/>
  <c r="D304" i="13" s="1"/>
  <c r="B303" i="13"/>
  <c r="B304" i="13" s="1"/>
  <c r="D102" i="13"/>
  <c r="C102" i="13"/>
  <c r="E101" i="13"/>
  <c r="B102" i="13"/>
  <c r="AA65" i="1"/>
  <c r="AB64" i="1"/>
  <c r="Y55" i="1"/>
  <c r="Z54" i="1"/>
  <c r="AC69" i="1"/>
  <c r="AD68" i="1"/>
  <c r="D305" i="13" l="1"/>
  <c r="E303" i="13"/>
  <c r="C304" i="13"/>
  <c r="B103" i="13"/>
  <c r="E102" i="13"/>
  <c r="C103" i="13"/>
  <c r="D103" i="13"/>
  <c r="D104" i="13" s="1"/>
  <c r="AC70" i="1"/>
  <c r="AD69" i="1"/>
  <c r="Y56" i="1"/>
  <c r="Z55" i="1"/>
  <c r="AA66" i="1"/>
  <c r="AB65" i="1"/>
  <c r="E304" i="13" l="1"/>
  <c r="C305" i="13"/>
  <c r="D306" i="13" s="1"/>
  <c r="B305" i="13"/>
  <c r="B306" i="13" s="1"/>
  <c r="C104" i="13"/>
  <c r="E103" i="13"/>
  <c r="B104" i="13"/>
  <c r="AA67" i="1"/>
  <c r="AB66" i="1"/>
  <c r="Y57" i="1"/>
  <c r="Z56" i="1"/>
  <c r="AC71" i="1"/>
  <c r="AD70" i="1"/>
  <c r="C306" i="13" l="1"/>
  <c r="E305" i="13"/>
  <c r="B105" i="13"/>
  <c r="E104" i="13"/>
  <c r="C105" i="13"/>
  <c r="D105" i="13"/>
  <c r="D106" i="13" s="1"/>
  <c r="AC72" i="1"/>
  <c r="AD71" i="1"/>
  <c r="Y58" i="1"/>
  <c r="Z57" i="1"/>
  <c r="AA68" i="1"/>
  <c r="AB67" i="1"/>
  <c r="C307" i="13" l="1"/>
  <c r="E306" i="13"/>
  <c r="B307" i="13"/>
  <c r="B308" i="13" s="1"/>
  <c r="D307" i="13"/>
  <c r="D308" i="13" s="1"/>
  <c r="C106" i="13"/>
  <c r="E105" i="13"/>
  <c r="B106" i="13"/>
  <c r="AA69" i="1"/>
  <c r="AB68" i="1"/>
  <c r="Y59" i="1"/>
  <c r="Z58" i="1"/>
  <c r="AC73" i="1"/>
  <c r="AD72" i="1"/>
  <c r="B309" i="13" l="1"/>
  <c r="D309" i="13"/>
  <c r="C308" i="13"/>
  <c r="E307" i="13"/>
  <c r="B107" i="13"/>
  <c r="E106" i="13"/>
  <c r="C107" i="13"/>
  <c r="D107" i="13"/>
  <c r="AC74" i="1"/>
  <c r="AD73" i="1"/>
  <c r="Y60" i="1"/>
  <c r="Z59" i="1"/>
  <c r="AA70" i="1"/>
  <c r="AB69" i="1"/>
  <c r="E308" i="13" l="1"/>
  <c r="C309" i="13"/>
  <c r="D108" i="13"/>
  <c r="E107" i="13"/>
  <c r="C108" i="13"/>
  <c r="B108" i="13"/>
  <c r="AA71" i="1"/>
  <c r="AB70" i="1"/>
  <c r="Y61" i="1"/>
  <c r="Z60" i="1"/>
  <c r="AC75" i="1"/>
  <c r="AD74" i="1"/>
  <c r="E309" i="13" l="1"/>
  <c r="C310" i="13"/>
  <c r="B310" i="13"/>
  <c r="B311" i="13" s="1"/>
  <c r="D310" i="13"/>
  <c r="D311" i="13" s="1"/>
  <c r="E108" i="13"/>
  <c r="C109" i="13"/>
  <c r="B109" i="13"/>
  <c r="D109" i="13"/>
  <c r="AC76" i="1"/>
  <c r="AD75" i="1"/>
  <c r="Y62" i="1"/>
  <c r="Z61" i="1"/>
  <c r="AA72" i="1"/>
  <c r="AB71" i="1"/>
  <c r="E310" i="13" l="1"/>
  <c r="C311" i="13"/>
  <c r="D110" i="13"/>
  <c r="C110" i="13"/>
  <c r="E109" i="13"/>
  <c r="B110" i="13"/>
  <c r="AA73" i="1"/>
  <c r="AB72" i="1"/>
  <c r="Y63" i="1"/>
  <c r="Z62" i="1"/>
  <c r="AC77" i="1"/>
  <c r="AD76" i="1"/>
  <c r="E311" i="13" l="1"/>
  <c r="C312" i="13"/>
  <c r="B312" i="13"/>
  <c r="B313" i="13" s="1"/>
  <c r="D312" i="13"/>
  <c r="D313" i="13" s="1"/>
  <c r="B111" i="13"/>
  <c r="C111" i="13"/>
  <c r="E110" i="13"/>
  <c r="D111" i="13"/>
  <c r="AC78" i="1"/>
  <c r="AD77" i="1"/>
  <c r="Y64" i="1"/>
  <c r="Z63" i="1"/>
  <c r="AA74" i="1"/>
  <c r="AB73" i="1"/>
  <c r="E312" i="13" l="1"/>
  <c r="C313" i="13"/>
  <c r="D314" i="13" s="1"/>
  <c r="D112" i="13"/>
  <c r="E111" i="13"/>
  <c r="C112" i="13"/>
  <c r="B112" i="13"/>
  <c r="AA75" i="1"/>
  <c r="AB74" i="1"/>
  <c r="Y65" i="1"/>
  <c r="Z64" i="1"/>
  <c r="AC79" i="1"/>
  <c r="AD78" i="1"/>
  <c r="C314" i="13" l="1"/>
  <c r="E313" i="13"/>
  <c r="B314" i="13"/>
  <c r="B315" i="13" s="1"/>
  <c r="B113" i="13"/>
  <c r="E112" i="13"/>
  <c r="C113" i="13"/>
  <c r="D113" i="13"/>
  <c r="D114" i="13" s="1"/>
  <c r="AD79" i="1"/>
  <c r="AC80" i="1"/>
  <c r="Y66" i="1"/>
  <c r="Z65" i="1"/>
  <c r="AA76" i="1"/>
  <c r="AB75" i="1"/>
  <c r="C315" i="13" l="1"/>
  <c r="E314" i="13"/>
  <c r="D315" i="13"/>
  <c r="D316" i="13" s="1"/>
  <c r="C114" i="13"/>
  <c r="E113" i="13"/>
  <c r="B114" i="13"/>
  <c r="B115" i="13" s="1"/>
  <c r="AD80" i="1"/>
  <c r="AC81" i="1"/>
  <c r="AA77" i="1"/>
  <c r="AB76" i="1"/>
  <c r="Y67" i="1"/>
  <c r="Z66" i="1"/>
  <c r="C316" i="13" l="1"/>
  <c r="E315" i="13"/>
  <c r="B316" i="13"/>
  <c r="B317" i="13" s="1"/>
  <c r="C115" i="13"/>
  <c r="E114" i="13"/>
  <c r="D115" i="13"/>
  <c r="D116" i="13" s="1"/>
  <c r="AD81" i="1"/>
  <c r="AC82" i="1"/>
  <c r="Y68" i="1"/>
  <c r="Z67" i="1"/>
  <c r="AA78" i="1"/>
  <c r="AB77" i="1"/>
  <c r="B318" i="13" l="1"/>
  <c r="E316" i="13"/>
  <c r="C317" i="13"/>
  <c r="D317" i="13"/>
  <c r="D318" i="13" s="1"/>
  <c r="E115" i="13"/>
  <c r="C116" i="13"/>
  <c r="B116" i="13"/>
  <c r="AD82" i="1"/>
  <c r="AC83" i="1"/>
  <c r="AB78" i="1"/>
  <c r="AA79" i="1"/>
  <c r="Y69" i="1"/>
  <c r="Z68" i="1"/>
  <c r="E317" i="13" l="1"/>
  <c r="C318" i="13"/>
  <c r="C117" i="13"/>
  <c r="E116" i="13"/>
  <c r="B117" i="13"/>
  <c r="B118" i="13" s="1"/>
  <c r="D117" i="13"/>
  <c r="D118" i="13" s="1"/>
  <c r="AB79" i="1"/>
  <c r="AA80" i="1"/>
  <c r="AD83" i="1"/>
  <c r="AC84" i="1"/>
  <c r="Y70" i="1"/>
  <c r="Z69" i="1"/>
  <c r="E318" i="13" l="1"/>
  <c r="C319" i="13"/>
  <c r="B319" i="13"/>
  <c r="B320" i="13" s="1"/>
  <c r="D319" i="13"/>
  <c r="D320" i="13" s="1"/>
  <c r="C118" i="13"/>
  <c r="D119" i="13" s="1"/>
  <c r="E117" i="13"/>
  <c r="AB80" i="1"/>
  <c r="AA81" i="1"/>
  <c r="AD84" i="1"/>
  <c r="AC85" i="1"/>
  <c r="Y71" i="1"/>
  <c r="Z70" i="1"/>
  <c r="E319" i="13" l="1"/>
  <c r="C320" i="13"/>
  <c r="D321" i="13" s="1"/>
  <c r="C119" i="13"/>
  <c r="E118" i="13"/>
  <c r="B119" i="13"/>
  <c r="B120" i="13" s="1"/>
  <c r="AD85" i="1"/>
  <c r="AC86" i="1"/>
  <c r="AB81" i="1"/>
  <c r="AA82" i="1"/>
  <c r="Y72" i="1"/>
  <c r="Z71" i="1"/>
  <c r="C321" i="13" l="1"/>
  <c r="E320" i="13"/>
  <c r="B321" i="13"/>
  <c r="B322" i="13" s="1"/>
  <c r="C120" i="13"/>
  <c r="E119" i="13"/>
  <c r="D120" i="13"/>
  <c r="D121" i="13" s="1"/>
  <c r="AB82" i="1"/>
  <c r="AA83" i="1"/>
  <c r="AD86" i="1"/>
  <c r="AC87" i="1"/>
  <c r="Y73" i="1"/>
  <c r="Z72" i="1"/>
  <c r="C322" i="13" l="1"/>
  <c r="E321" i="13"/>
  <c r="D322" i="13"/>
  <c r="D323" i="13" s="1"/>
  <c r="E120" i="13"/>
  <c r="C121" i="13"/>
  <c r="B121" i="13"/>
  <c r="AB83" i="1"/>
  <c r="AA84" i="1"/>
  <c r="AD87" i="1"/>
  <c r="AC88" i="1"/>
  <c r="Y74" i="1"/>
  <c r="Z73" i="1"/>
  <c r="C323" i="13" l="1"/>
  <c r="E322" i="13"/>
  <c r="B323" i="13"/>
  <c r="B324" i="13" s="1"/>
  <c r="B122" i="13"/>
  <c r="C122" i="13"/>
  <c r="E121" i="13"/>
  <c r="D122" i="13"/>
  <c r="D123" i="13" s="1"/>
  <c r="AD88" i="1"/>
  <c r="AC89" i="1"/>
  <c r="AB84" i="1"/>
  <c r="AA85" i="1"/>
  <c r="Y75" i="1"/>
  <c r="Z74" i="1"/>
  <c r="B325" i="13" l="1"/>
  <c r="E323" i="13"/>
  <c r="C324" i="13"/>
  <c r="D324" i="13"/>
  <c r="E122" i="13"/>
  <c r="C123" i="13"/>
  <c r="B123" i="13"/>
  <c r="B124" i="13" s="1"/>
  <c r="AB85" i="1"/>
  <c r="AA86" i="1"/>
  <c r="AD89" i="1"/>
  <c r="AC90" i="1"/>
  <c r="Y76" i="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Z75" i="1"/>
  <c r="D325" i="13" l="1"/>
  <c r="E324" i="13"/>
  <c r="C325" i="13"/>
  <c r="C124" i="13"/>
  <c r="E123" i="13"/>
  <c r="D124" i="13"/>
  <c r="D125" i="13" s="1"/>
  <c r="AB86" i="1"/>
  <c r="AA87" i="1"/>
  <c r="AD90" i="1"/>
  <c r="AC91" i="1"/>
  <c r="Y119" i="1"/>
  <c r="D326" i="13" l="1"/>
  <c r="E325" i="13"/>
  <c r="C326" i="13"/>
  <c r="E326" i="13" s="1"/>
  <c r="B326" i="13"/>
  <c r="E124" i="13"/>
  <c r="C125" i="13"/>
  <c r="B125" i="13"/>
  <c r="Y120" i="1"/>
  <c r="AB87" i="1"/>
  <c r="AA88" i="1"/>
  <c r="AD91" i="1"/>
  <c r="AC92" i="1"/>
  <c r="C126" i="13" l="1"/>
  <c r="E125" i="13"/>
  <c r="B126" i="13"/>
  <c r="B127" i="13" s="1"/>
  <c r="D126" i="13"/>
  <c r="D127" i="13" s="1"/>
  <c r="AD92" i="1"/>
  <c r="AC93" i="1"/>
  <c r="AB88" i="1"/>
  <c r="AA89" i="1"/>
  <c r="Y121" i="1"/>
  <c r="E126" i="13" l="1"/>
  <c r="C127" i="13"/>
  <c r="D128" i="13" s="1"/>
  <c r="AB89" i="1"/>
  <c r="AA90" i="1"/>
  <c r="AD93" i="1"/>
  <c r="AC94" i="1"/>
  <c r="Y122" i="1"/>
  <c r="E127" i="13" l="1"/>
  <c r="C128" i="13"/>
  <c r="B128" i="13"/>
  <c r="B129" i="13" s="1"/>
  <c r="AD94" i="1"/>
  <c r="AC95" i="1"/>
  <c r="Y123" i="1"/>
  <c r="AB90" i="1"/>
  <c r="AA91" i="1"/>
  <c r="E128" i="13" l="1"/>
  <c r="C129" i="13"/>
  <c r="D129" i="13"/>
  <c r="D130" i="13" s="1"/>
  <c r="AB91" i="1"/>
  <c r="AA92" i="1"/>
  <c r="Y124" i="1"/>
  <c r="Y125" i="1" s="1"/>
  <c r="AD95" i="1"/>
  <c r="AC96" i="1"/>
  <c r="C130" i="13" l="1"/>
  <c r="E129" i="13"/>
  <c r="B130" i="13"/>
  <c r="B131" i="13" s="1"/>
  <c r="Y126" i="1"/>
  <c r="AD96" i="1"/>
  <c r="AC97" i="1"/>
  <c r="AB92" i="1"/>
  <c r="AA93" i="1"/>
  <c r="D131" i="13" l="1"/>
  <c r="E130" i="13"/>
  <c r="C131" i="13"/>
  <c r="AD97" i="1"/>
  <c r="AC98" i="1"/>
  <c r="Y127" i="1"/>
  <c r="Y128" i="1" s="1"/>
  <c r="AB93" i="1"/>
  <c r="AA94" i="1"/>
  <c r="C132" i="13" l="1"/>
  <c r="E131" i="13"/>
  <c r="D132" i="13"/>
  <c r="D133" i="13" s="1"/>
  <c r="B132" i="13"/>
  <c r="B133" i="13" s="1"/>
  <c r="AD98" i="1"/>
  <c r="AC99" i="1"/>
  <c r="AB94" i="1"/>
  <c r="AA95" i="1"/>
  <c r="Y129" i="1"/>
  <c r="Y130" i="1" s="1"/>
  <c r="E132" i="13" l="1"/>
  <c r="C133" i="13"/>
  <c r="AB95" i="1"/>
  <c r="AA96" i="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Y131" i="1"/>
  <c r="Y132" i="1" s="1"/>
  <c r="AD99" i="1"/>
  <c r="AC100" i="1"/>
  <c r="C134" i="13" l="1"/>
  <c r="E133" i="13"/>
  <c r="D134" i="13"/>
  <c r="D135" i="13" s="1"/>
  <c r="B134" i="13"/>
  <c r="B135" i="13" s="1"/>
  <c r="AD100" i="1"/>
  <c r="AC101" i="1"/>
  <c r="AA127" i="1"/>
  <c r="Y133" i="1"/>
  <c r="C135" i="13" l="1"/>
  <c r="E134" i="13"/>
  <c r="AD101" i="1"/>
  <c r="AC102" i="1"/>
  <c r="AA128" i="1"/>
  <c r="AA129" i="1" s="1"/>
  <c r="Y134" i="1"/>
  <c r="C136" i="13" l="1"/>
  <c r="E135" i="13"/>
  <c r="D136" i="13"/>
  <c r="D137" i="13" s="1"/>
  <c r="B136" i="13"/>
  <c r="B137" i="13" s="1"/>
  <c r="AD102" i="1"/>
  <c r="AC103" i="1"/>
  <c r="AA130" i="1"/>
  <c r="Y135" i="1"/>
  <c r="E136" i="13" l="1"/>
  <c r="C137" i="13"/>
  <c r="AD103" i="1"/>
  <c r="AC104" i="1"/>
  <c r="AA131" i="1"/>
  <c r="Y136" i="1"/>
  <c r="E137" i="13" l="1"/>
  <c r="C138" i="13"/>
  <c r="D138" i="13"/>
  <c r="D139" i="13" s="1"/>
  <c r="B138" i="13"/>
  <c r="B139" i="13" s="1"/>
  <c r="AD104" i="1"/>
  <c r="AC105" i="1"/>
  <c r="AA132" i="1"/>
  <c r="AA133" i="1" s="1"/>
  <c r="Y137" i="1"/>
  <c r="C139" i="13" l="1"/>
  <c r="E138" i="13"/>
  <c r="AD105" i="1"/>
  <c r="AC106" i="1"/>
  <c r="AA134" i="1"/>
  <c r="Y138" i="1"/>
  <c r="C140" i="13" l="1"/>
  <c r="E139" i="13"/>
  <c r="B140" i="13"/>
  <c r="B141" i="13" s="1"/>
  <c r="D140" i="13"/>
  <c r="D141" i="13" s="1"/>
  <c r="AD106" i="1"/>
  <c r="AC107" i="1"/>
  <c r="AA135" i="1"/>
  <c r="AA136" i="1" s="1"/>
  <c r="Y139" i="1"/>
  <c r="E140" i="13" l="1"/>
  <c r="C141" i="13"/>
  <c r="AD107" i="1"/>
  <c r="AC108" i="1"/>
  <c r="AA137" i="1"/>
  <c r="AA138" i="1" s="1"/>
  <c r="Y140" i="1"/>
  <c r="D142" i="13" l="1"/>
  <c r="E141" i="13"/>
  <c r="C142" i="13"/>
  <c r="B142" i="13"/>
  <c r="AD108" i="1"/>
  <c r="AC109" i="1"/>
  <c r="AA139" i="1"/>
  <c r="Y141" i="1"/>
  <c r="E142" i="13" l="1"/>
  <c r="C143" i="13"/>
  <c r="B143" i="13"/>
  <c r="B144" i="13" s="1"/>
  <c r="D143" i="13"/>
  <c r="D144" i="13" s="1"/>
  <c r="AD109" i="1"/>
  <c r="AC110" i="1"/>
  <c r="Y142" i="1"/>
  <c r="AA140" i="1"/>
  <c r="C144" i="13" l="1"/>
  <c r="E143" i="13"/>
  <c r="AD110" i="1"/>
  <c r="AC111" i="1"/>
  <c r="Y143" i="1"/>
  <c r="AA141" i="1"/>
  <c r="E144" i="13" l="1"/>
  <c r="C145" i="13"/>
  <c r="D145" i="13"/>
  <c r="B145" i="13"/>
  <c r="B146" i="13" s="1"/>
  <c r="AD111" i="1"/>
  <c r="AC112" i="1"/>
  <c r="Y144" i="1"/>
  <c r="AA142" i="1"/>
  <c r="D146" i="13" l="1"/>
  <c r="E145" i="13"/>
  <c r="C146" i="13"/>
  <c r="AD112" i="1"/>
  <c r="AC113" i="1"/>
  <c r="AA143" i="1"/>
  <c r="Y145" i="1"/>
  <c r="C147" i="13" l="1"/>
  <c r="E146" i="13"/>
  <c r="D147" i="13"/>
  <c r="D148" i="13" s="1"/>
  <c r="B147" i="13"/>
  <c r="B148" i="13" s="1"/>
  <c r="AD113" i="1"/>
  <c r="AC114" i="1"/>
  <c r="AA144" i="1"/>
  <c r="Y146" i="1"/>
  <c r="C148" i="13" l="1"/>
  <c r="E147" i="13"/>
  <c r="AD114" i="1"/>
  <c r="AC115" i="1"/>
  <c r="Y147" i="1"/>
  <c r="AA145" i="1"/>
  <c r="C149" i="13" l="1"/>
  <c r="E148" i="13"/>
  <c r="B149" i="13"/>
  <c r="B150" i="13" s="1"/>
  <c r="D149" i="13"/>
  <c r="D150" i="13" s="1"/>
  <c r="AD115" i="1"/>
  <c r="AC116" i="1"/>
  <c r="AA146" i="1"/>
  <c r="Y148" i="1"/>
  <c r="C150" i="13" l="1"/>
  <c r="E149" i="13"/>
  <c r="AD116" i="1"/>
  <c r="AC117" i="1"/>
  <c r="AA147" i="1"/>
  <c r="Y149" i="1"/>
  <c r="C151" i="13" l="1"/>
  <c r="E150" i="13"/>
  <c r="B151" i="13"/>
  <c r="B152" i="13" s="1"/>
  <c r="D151" i="13"/>
  <c r="D152" i="13" s="1"/>
  <c r="AD117" i="1"/>
  <c r="AC118" i="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Y150" i="1"/>
  <c r="AA148" i="1"/>
  <c r="C152" i="13" l="1"/>
  <c r="E151" i="13"/>
  <c r="AC146" i="1"/>
  <c r="AA149" i="1"/>
  <c r="Y151" i="1"/>
  <c r="C153" i="13" l="1"/>
  <c r="E152" i="13"/>
  <c r="B153" i="13"/>
  <c r="B154" i="13" s="1"/>
  <c r="D153" i="13"/>
  <c r="D154" i="13" s="1"/>
  <c r="AC147" i="1"/>
  <c r="AA150" i="1"/>
  <c r="Y152" i="1"/>
  <c r="C154" i="13" l="1"/>
  <c r="E153" i="13"/>
  <c r="AC148" i="1"/>
  <c r="AC149" i="1" s="1"/>
  <c r="AA151" i="1"/>
  <c r="Y153" i="1"/>
  <c r="C155" i="13" l="1"/>
  <c r="E154" i="13"/>
  <c r="D155" i="13"/>
  <c r="D156" i="13" s="1"/>
  <c r="B155" i="13"/>
  <c r="B156" i="13" s="1"/>
  <c r="AC150" i="1"/>
  <c r="AA152" i="1"/>
  <c r="Y154" i="1"/>
  <c r="C156" i="13" l="1"/>
  <c r="E155" i="13"/>
  <c r="AC151" i="1"/>
  <c r="AC152" i="1" s="1"/>
  <c r="Y155" i="1"/>
  <c r="AA153" i="1"/>
  <c r="E156" i="13" l="1"/>
  <c r="C157" i="13"/>
  <c r="B157" i="13"/>
  <c r="B158" i="13" s="1"/>
  <c r="D157" i="13"/>
  <c r="D158" i="13" s="1"/>
  <c r="AC153" i="1"/>
  <c r="AC154" i="1" s="1"/>
  <c r="Y156" i="1"/>
  <c r="AA154" i="1"/>
  <c r="E157" i="13" l="1"/>
  <c r="C158" i="13"/>
  <c r="AC155" i="1"/>
  <c r="AC156" i="1" s="1"/>
  <c r="AA155" i="1"/>
  <c r="Y157" i="1"/>
  <c r="E158" i="13" l="1"/>
  <c r="C159" i="13"/>
  <c r="B159" i="13"/>
  <c r="D159" i="13"/>
  <c r="D160" i="13" s="1"/>
  <c r="Y158" i="1"/>
  <c r="AC157" i="1"/>
  <c r="AA156" i="1"/>
  <c r="C160" i="13" l="1"/>
  <c r="E159" i="13"/>
  <c r="B160" i="13"/>
  <c r="B161" i="13" s="1"/>
  <c r="AC158" i="1"/>
  <c r="AA157" i="1"/>
  <c r="Y159" i="1"/>
  <c r="E160" i="13" l="1"/>
  <c r="C161" i="13"/>
  <c r="D161" i="13"/>
  <c r="D162" i="13" s="1"/>
  <c r="AA158" i="1"/>
  <c r="Y160" i="1"/>
  <c r="AC159" i="1"/>
  <c r="C162" i="13" l="1"/>
  <c r="E161" i="13"/>
  <c r="D163" i="13"/>
  <c r="B162" i="13"/>
  <c r="B163" i="13" s="1"/>
  <c r="AC160" i="1"/>
  <c r="Y161" i="1"/>
  <c r="AA159" i="1"/>
  <c r="E162" i="13" l="1"/>
  <c r="C163" i="13"/>
  <c r="AA160" i="1"/>
  <c r="Y162" i="1"/>
  <c r="AC161" i="1"/>
  <c r="E163" i="13" l="1"/>
  <c r="C164" i="13"/>
  <c r="D164" i="13"/>
  <c r="B164" i="13"/>
  <c r="Y163" i="1"/>
  <c r="AC162" i="1"/>
  <c r="AA161" i="1"/>
  <c r="B165" i="13" l="1"/>
  <c r="C165" i="13"/>
  <c r="E164" i="13"/>
  <c r="D165" i="13"/>
  <c r="AC163" i="1"/>
  <c r="AA162" i="1"/>
  <c r="Y164" i="1"/>
  <c r="D166" i="13" l="1"/>
  <c r="E165" i="13"/>
  <c r="C166" i="13"/>
  <c r="B166" i="13"/>
  <c r="AA163" i="1"/>
  <c r="Y165" i="1"/>
  <c r="AC164" i="1"/>
  <c r="B167" i="13" l="1"/>
  <c r="E166" i="13"/>
  <c r="C167" i="13"/>
  <c r="D167" i="13"/>
  <c r="Y166" i="1"/>
  <c r="AC165" i="1"/>
  <c r="AA164" i="1"/>
  <c r="C168" i="13" l="1"/>
  <c r="E167" i="13"/>
  <c r="D168" i="13"/>
  <c r="D169" i="13" s="1"/>
  <c r="B168" i="13"/>
  <c r="B169" i="13" s="1"/>
  <c r="AC166" i="1"/>
  <c r="AA165" i="1"/>
  <c r="Y167" i="1"/>
  <c r="E168" i="13" l="1"/>
  <c r="C169" i="13"/>
  <c r="Y168" i="1"/>
  <c r="AA166" i="1"/>
  <c r="AC167" i="1"/>
  <c r="E169" i="13" l="1"/>
  <c r="C170" i="13"/>
  <c r="D170" i="13"/>
  <c r="B170" i="13"/>
  <c r="AA167" i="1"/>
  <c r="AC168" i="1"/>
  <c r="Y169" i="1"/>
  <c r="B171" i="13" l="1"/>
  <c r="D171" i="13"/>
  <c r="E170" i="13"/>
  <c r="C171" i="13"/>
  <c r="B172" i="13" s="1"/>
  <c r="AC169" i="1"/>
  <c r="Y170" i="1"/>
  <c r="AA168" i="1"/>
  <c r="E171" i="13" l="1"/>
  <c r="C172" i="13"/>
  <c r="D172" i="13"/>
  <c r="Y171" i="1"/>
  <c r="AC170" i="1"/>
  <c r="AA169" i="1"/>
  <c r="E172" i="13" l="1"/>
  <c r="C173" i="13"/>
  <c r="D173" i="13"/>
  <c r="B173" i="13"/>
  <c r="B174" i="13" s="1"/>
  <c r="AC171" i="1"/>
  <c r="AA170" i="1"/>
  <c r="Y172" i="1"/>
  <c r="D174" i="13" l="1"/>
  <c r="C174" i="13"/>
  <c r="E173" i="13"/>
  <c r="Y173" i="1"/>
  <c r="AA171" i="1"/>
  <c r="AC172" i="1"/>
  <c r="E174" i="13" l="1"/>
  <c r="C175" i="13"/>
  <c r="B175" i="13"/>
  <c r="D175" i="13"/>
  <c r="D176" i="13" s="1"/>
  <c r="AA172" i="1"/>
  <c r="AC173" i="1"/>
  <c r="Y174" i="1"/>
  <c r="E175" i="13" l="1"/>
  <c r="C176" i="13"/>
  <c r="B176" i="13"/>
  <c r="AC174" i="1"/>
  <c r="Y175" i="1"/>
  <c r="AA173" i="1"/>
  <c r="E176" i="13" l="1"/>
  <c r="C177" i="13"/>
  <c r="B177" i="13"/>
  <c r="D177" i="13"/>
  <c r="D178" i="13" s="1"/>
  <c r="Y176" i="1"/>
  <c r="AA174" i="1"/>
  <c r="AC175" i="1"/>
  <c r="C178" i="13" l="1"/>
  <c r="E177" i="13"/>
  <c r="B178" i="13"/>
  <c r="B179" i="13" s="1"/>
  <c r="AC176" i="1"/>
  <c r="AA175" i="1"/>
  <c r="Y177" i="1"/>
  <c r="C179" i="13" l="1"/>
  <c r="E178" i="13"/>
  <c r="D179" i="13"/>
  <c r="D180" i="13" s="1"/>
  <c r="AA176" i="1"/>
  <c r="AC177" i="1"/>
  <c r="Y178" i="1"/>
  <c r="E179" i="13" l="1"/>
  <c r="C180" i="13"/>
  <c r="B180" i="13"/>
  <c r="Y179" i="1"/>
  <c r="AA177" i="1"/>
  <c r="AC178" i="1"/>
  <c r="B181" i="13" l="1"/>
  <c r="E180" i="13"/>
  <c r="C181" i="13"/>
  <c r="D181" i="13"/>
  <c r="D182" i="13" s="1"/>
  <c r="AC179" i="1"/>
  <c r="AA178" i="1"/>
  <c r="Y180" i="1"/>
  <c r="E181" i="13" l="1"/>
  <c r="C182" i="13"/>
  <c r="B182" i="13"/>
  <c r="AA179" i="1"/>
  <c r="Y181" i="1"/>
  <c r="AC180" i="1"/>
  <c r="B183" i="13" l="1"/>
  <c r="E182" i="13"/>
  <c r="C183" i="13"/>
  <c r="D183" i="13"/>
  <c r="D184" i="13" s="1"/>
  <c r="AC181" i="1"/>
  <c r="AA180" i="1"/>
  <c r="Y182" i="1"/>
  <c r="E183" i="13" l="1"/>
  <c r="C184" i="13"/>
  <c r="B184" i="13"/>
  <c r="Y183" i="1"/>
  <c r="AA181" i="1"/>
  <c r="AC182" i="1"/>
  <c r="B185" i="13" l="1"/>
  <c r="C185" i="13"/>
  <c r="E184" i="13"/>
  <c r="B186" i="13"/>
  <c r="D185" i="13"/>
  <c r="D186" i="13" s="1"/>
  <c r="AC183" i="1"/>
  <c r="AA182" i="1"/>
  <c r="Y184" i="1"/>
  <c r="C186" i="13" l="1"/>
  <c r="E185" i="13"/>
  <c r="Y185" i="1"/>
  <c r="AA183" i="1"/>
  <c r="AC184" i="1"/>
  <c r="E186" i="13" l="1"/>
  <c r="C187" i="13"/>
  <c r="B187" i="13"/>
  <c r="D187" i="13"/>
  <c r="D188" i="13" s="1"/>
  <c r="AC185" i="1"/>
  <c r="AA184" i="1"/>
  <c r="Y186" i="1"/>
  <c r="E187" i="13" l="1"/>
  <c r="C188" i="13"/>
  <c r="B188" i="13"/>
  <c r="AA185" i="1"/>
  <c r="AC186" i="1"/>
  <c r="C189" i="13" l="1"/>
  <c r="E188" i="13"/>
  <c r="B189" i="13"/>
  <c r="B190" i="13" s="1"/>
  <c r="D189" i="13"/>
  <c r="D190" i="13" s="1"/>
  <c r="AA186" i="1"/>
  <c r="C190" i="13" l="1"/>
  <c r="E189" i="13"/>
  <c r="B21" i="6"/>
  <c r="E190" i="13" l="1"/>
  <c r="C191" i="13"/>
  <c r="B191" i="13"/>
  <c r="D191" i="13"/>
  <c r="D192" i="13" s="1"/>
  <c r="M26" i="1"/>
  <c r="N26" i="1"/>
  <c r="B32" i="6"/>
  <c r="B33" i="6"/>
  <c r="B192" i="13" l="1"/>
  <c r="E191" i="13"/>
  <c r="C192" i="13"/>
  <c r="O26" i="1"/>
  <c r="B34" i="6"/>
  <c r="I25" i="1" s="1"/>
  <c r="J25" i="1" s="1"/>
  <c r="M27" i="1"/>
  <c r="P27" i="1"/>
  <c r="N27" i="1"/>
  <c r="O27" i="1" s="1"/>
  <c r="I256" i="1" l="1"/>
  <c r="I189" i="1"/>
  <c r="I248" i="1"/>
  <c r="I298" i="1"/>
  <c r="I216" i="1"/>
  <c r="I257" i="1"/>
  <c r="I190" i="1"/>
  <c r="I219" i="1"/>
  <c r="I294" i="1"/>
  <c r="I217" i="1"/>
  <c r="I270" i="1"/>
  <c r="I308" i="1"/>
  <c r="I267" i="1"/>
  <c r="I232" i="1"/>
  <c r="I210" i="1"/>
  <c r="I251" i="1"/>
  <c r="I269" i="1"/>
  <c r="I205" i="1"/>
  <c r="I226" i="1"/>
  <c r="I305" i="1"/>
  <c r="I220" i="1"/>
  <c r="I272" i="1"/>
  <c r="I197" i="1"/>
  <c r="I275" i="1"/>
  <c r="I235" i="1"/>
  <c r="I265" i="1"/>
  <c r="I200" i="1"/>
  <c r="I222" i="1"/>
  <c r="I208" i="1"/>
  <c r="I240" i="1"/>
  <c r="I274" i="1"/>
  <c r="I234" i="1"/>
  <c r="I307" i="1"/>
  <c r="I224" i="1"/>
  <c r="I281" i="1"/>
  <c r="I221" i="1"/>
  <c r="I278" i="1"/>
  <c r="I239" i="1"/>
  <c r="I268" i="1"/>
  <c r="I254" i="1"/>
  <c r="I228" i="1"/>
  <c r="I188" i="1"/>
  <c r="I225" i="1"/>
  <c r="I276" i="1"/>
  <c r="I213" i="1"/>
  <c r="I259" i="1"/>
  <c r="I290" i="1"/>
  <c r="I238" i="1"/>
  <c r="I280" i="1"/>
  <c r="I194" i="1"/>
  <c r="I260" i="1"/>
  <c r="I202" i="1"/>
  <c r="I229" i="1"/>
  <c r="I283" i="1"/>
  <c r="I247" i="1"/>
  <c r="I289" i="1"/>
  <c r="I250" i="1"/>
  <c r="I204" i="1"/>
  <c r="I223" i="1"/>
  <c r="I227" i="1"/>
  <c r="I287" i="1"/>
  <c r="I215" i="1"/>
  <c r="I262" i="1"/>
  <c r="I301" i="1"/>
  <c r="I243" i="1"/>
  <c r="I285" i="1"/>
  <c r="I206" i="1"/>
  <c r="I263" i="1"/>
  <c r="I187" i="1"/>
  <c r="I231" i="1"/>
  <c r="I286" i="1"/>
  <c r="I253" i="1"/>
  <c r="I291" i="1"/>
  <c r="I273" i="1"/>
  <c r="I218" i="1"/>
  <c r="I292" i="1"/>
  <c r="I233" i="1"/>
  <c r="I271" i="1"/>
  <c r="I304" i="1"/>
  <c r="I246" i="1"/>
  <c r="I293" i="1"/>
  <c r="I209" i="1"/>
  <c r="I266" i="1"/>
  <c r="I192" i="1"/>
  <c r="I241" i="1"/>
  <c r="I297" i="1"/>
  <c r="I258" i="1"/>
  <c r="I198" i="1"/>
  <c r="I284" i="1"/>
  <c r="I193" i="1"/>
  <c r="I236" i="1"/>
  <c r="I306" i="1"/>
  <c r="I237" i="1"/>
  <c r="I279" i="1"/>
  <c r="I191" i="1"/>
  <c r="I249" i="1"/>
  <c r="I296" i="1"/>
  <c r="I211" i="1"/>
  <c r="I277" i="1"/>
  <c r="I201" i="1"/>
  <c r="I244" i="1"/>
  <c r="I299" i="1"/>
  <c r="I261" i="1"/>
  <c r="I207" i="1"/>
  <c r="I295" i="1"/>
  <c r="I230" i="1"/>
  <c r="I199" i="1"/>
  <c r="I245" i="1"/>
  <c r="I195" i="1"/>
  <c r="I242" i="1"/>
  <c r="I282" i="1"/>
  <c r="I196" i="1"/>
  <c r="I252" i="1"/>
  <c r="I302" i="1"/>
  <c r="I214" i="1"/>
  <c r="I288" i="1"/>
  <c r="I203" i="1"/>
  <c r="I255" i="1"/>
  <c r="I303" i="1"/>
  <c r="I264" i="1"/>
  <c r="I212" i="1"/>
  <c r="I300" i="1"/>
  <c r="C193" i="13"/>
  <c r="E192" i="13"/>
  <c r="B193" i="13"/>
  <c r="B194" i="13" s="1"/>
  <c r="D193" i="13"/>
  <c r="D194" i="13" s="1"/>
  <c r="I73" i="1"/>
  <c r="J73" i="1" s="1"/>
  <c r="H25" i="1"/>
  <c r="N28" i="1"/>
  <c r="P28" i="1"/>
  <c r="M28" i="1"/>
  <c r="I98" i="1"/>
  <c r="J98" i="1" s="1"/>
  <c r="I133" i="1"/>
  <c r="J133" i="1" s="1"/>
  <c r="I150" i="1"/>
  <c r="J150" i="1" s="1"/>
  <c r="I175" i="1"/>
  <c r="J175" i="1" s="1"/>
  <c r="I184" i="1"/>
  <c r="J184" i="1" s="1"/>
  <c r="I82" i="1"/>
  <c r="J82" i="1" s="1"/>
  <c r="I91" i="1"/>
  <c r="J91" i="1" s="1"/>
  <c r="I155" i="1"/>
  <c r="J155" i="1" s="1"/>
  <c r="I157" i="1"/>
  <c r="J157" i="1" s="1"/>
  <c r="I174" i="1"/>
  <c r="J174" i="1" s="1"/>
  <c r="I104" i="1"/>
  <c r="J104" i="1" s="1"/>
  <c r="I137" i="1"/>
  <c r="J137" i="1" s="1"/>
  <c r="I154" i="1"/>
  <c r="J154" i="1" s="1"/>
  <c r="I124" i="1"/>
  <c r="J124" i="1" s="1"/>
  <c r="I149" i="1"/>
  <c r="J149" i="1" s="1"/>
  <c r="I99" i="1"/>
  <c r="J99" i="1" s="1"/>
  <c r="I128" i="1"/>
  <c r="J128" i="1" s="1"/>
  <c r="I132" i="1"/>
  <c r="J132" i="1" s="1"/>
  <c r="I165" i="1"/>
  <c r="J165" i="1" s="1"/>
  <c r="I87" i="1"/>
  <c r="J87" i="1" s="1"/>
  <c r="I96" i="1"/>
  <c r="J96" i="1" s="1"/>
  <c r="I97" i="1"/>
  <c r="J97" i="1" s="1"/>
  <c r="I114" i="1"/>
  <c r="J114" i="1" s="1"/>
  <c r="I107" i="1"/>
  <c r="J107" i="1" s="1"/>
  <c r="I171" i="1"/>
  <c r="J171" i="1" s="1"/>
  <c r="I94" i="1"/>
  <c r="J94" i="1" s="1"/>
  <c r="I111" i="1"/>
  <c r="J111" i="1" s="1"/>
  <c r="I144" i="1"/>
  <c r="J144" i="1" s="1"/>
  <c r="I169" i="1"/>
  <c r="J169" i="1" s="1"/>
  <c r="I178" i="1"/>
  <c r="J178" i="1" s="1"/>
  <c r="I140" i="1"/>
  <c r="J140" i="1" s="1"/>
  <c r="I81" i="1"/>
  <c r="J81" i="1" s="1"/>
  <c r="I181" i="1"/>
  <c r="J181" i="1" s="1"/>
  <c r="I103" i="1"/>
  <c r="J103" i="1" s="1"/>
  <c r="I113" i="1"/>
  <c r="J113" i="1" s="1"/>
  <c r="I130" i="1"/>
  <c r="J130" i="1" s="1"/>
  <c r="I115" i="1"/>
  <c r="J115" i="1" s="1"/>
  <c r="I179" i="1"/>
  <c r="J179" i="1" s="1"/>
  <c r="I110" i="1"/>
  <c r="J110" i="1" s="1"/>
  <c r="I127" i="1"/>
  <c r="I160" i="1"/>
  <c r="J160" i="1" s="1"/>
  <c r="I185" i="1"/>
  <c r="J185" i="1" s="1"/>
  <c r="I84" i="1"/>
  <c r="J84" i="1" s="1"/>
  <c r="I148" i="1"/>
  <c r="J148" i="1" s="1"/>
  <c r="I153" i="1"/>
  <c r="J153" i="1" s="1"/>
  <c r="I86" i="1"/>
  <c r="J86" i="1" s="1"/>
  <c r="I146" i="1"/>
  <c r="J146" i="1" s="1"/>
  <c r="I93" i="1"/>
  <c r="J93" i="1" s="1"/>
  <c r="I126" i="1"/>
  <c r="I143" i="1"/>
  <c r="J143" i="1" s="1"/>
  <c r="I176" i="1"/>
  <c r="J176" i="1" s="1"/>
  <c r="I90" i="1"/>
  <c r="J90" i="1" s="1"/>
  <c r="I92" i="1"/>
  <c r="J92" i="1" s="1"/>
  <c r="I156" i="1"/>
  <c r="J156" i="1" s="1"/>
  <c r="I80" i="1"/>
  <c r="J80" i="1" s="1"/>
  <c r="I95" i="1"/>
  <c r="J95" i="1" s="1"/>
  <c r="I112" i="1"/>
  <c r="J112" i="1" s="1"/>
  <c r="I120" i="1"/>
  <c r="J120" i="1" s="1"/>
  <c r="I102" i="1"/>
  <c r="J102" i="1" s="1"/>
  <c r="I136" i="1"/>
  <c r="J136" i="1" s="1"/>
  <c r="I145" i="1"/>
  <c r="J145" i="1" s="1"/>
  <c r="I170" i="1"/>
  <c r="J170" i="1" s="1"/>
  <c r="I131" i="1"/>
  <c r="J131" i="1" s="1"/>
  <c r="I109" i="1"/>
  <c r="J109" i="1" s="1"/>
  <c r="I142" i="1"/>
  <c r="J142" i="1" s="1"/>
  <c r="I159" i="1"/>
  <c r="J159" i="1" s="1"/>
  <c r="I89" i="1"/>
  <c r="J89" i="1" s="1"/>
  <c r="I106" i="1"/>
  <c r="J106" i="1" s="1"/>
  <c r="I100" i="1"/>
  <c r="J100" i="1" s="1"/>
  <c r="I164" i="1"/>
  <c r="J164" i="1" s="1"/>
  <c r="I129" i="1"/>
  <c r="J129" i="1" s="1"/>
  <c r="I85" i="1"/>
  <c r="J85" i="1" s="1"/>
  <c r="I101" i="1"/>
  <c r="J101" i="1" s="1"/>
  <c r="I151" i="1"/>
  <c r="J151" i="1" s="1"/>
  <c r="I161" i="1"/>
  <c r="J161" i="1" s="1"/>
  <c r="I186" i="1"/>
  <c r="J186" i="1" s="1"/>
  <c r="I139" i="1"/>
  <c r="J139" i="1" s="1"/>
  <c r="I125" i="1"/>
  <c r="J125" i="1" s="1"/>
  <c r="I158" i="1"/>
  <c r="J158" i="1" s="1"/>
  <c r="I183" i="1"/>
  <c r="J183" i="1" s="1"/>
  <c r="I105" i="1"/>
  <c r="J105" i="1" s="1"/>
  <c r="I122" i="1"/>
  <c r="J122" i="1" s="1"/>
  <c r="I108" i="1"/>
  <c r="J108" i="1" s="1"/>
  <c r="I172" i="1"/>
  <c r="J172" i="1" s="1"/>
  <c r="I182" i="1"/>
  <c r="J182" i="1" s="1"/>
  <c r="I163" i="1"/>
  <c r="J163" i="1" s="1"/>
  <c r="I162" i="1"/>
  <c r="J162" i="1" s="1"/>
  <c r="I173" i="1"/>
  <c r="J173" i="1" s="1"/>
  <c r="I119" i="1"/>
  <c r="J119" i="1" s="1"/>
  <c r="I123" i="1"/>
  <c r="J123" i="1" s="1"/>
  <c r="I135" i="1"/>
  <c r="J135" i="1" s="1"/>
  <c r="I118" i="1"/>
  <c r="J118" i="1" s="1"/>
  <c r="I152" i="1"/>
  <c r="J152" i="1" s="1"/>
  <c r="I117" i="1"/>
  <c r="J117" i="1" s="1"/>
  <c r="I134" i="1"/>
  <c r="J134" i="1" s="1"/>
  <c r="I167" i="1"/>
  <c r="J167" i="1" s="1"/>
  <c r="I168" i="1"/>
  <c r="J168" i="1" s="1"/>
  <c r="I177" i="1"/>
  <c r="J177" i="1" s="1"/>
  <c r="I83" i="1"/>
  <c r="J83" i="1" s="1"/>
  <c r="I147" i="1"/>
  <c r="J147" i="1" s="1"/>
  <c r="I141" i="1"/>
  <c r="J141" i="1" s="1"/>
  <c r="I166" i="1"/>
  <c r="J166" i="1" s="1"/>
  <c r="I88" i="1"/>
  <c r="J88" i="1" s="1"/>
  <c r="I121" i="1"/>
  <c r="J121" i="1" s="1"/>
  <c r="I138" i="1"/>
  <c r="J138" i="1" s="1"/>
  <c r="I116" i="1"/>
  <c r="J116" i="1" s="1"/>
  <c r="I180" i="1"/>
  <c r="J180" i="1" s="1"/>
  <c r="I34" i="1"/>
  <c r="J34" i="1" s="1"/>
  <c r="I51" i="1"/>
  <c r="J51" i="1" s="1"/>
  <c r="I47" i="1"/>
  <c r="J47" i="1" s="1"/>
  <c r="I56" i="1"/>
  <c r="J56" i="1" s="1"/>
  <c r="I44" i="1"/>
  <c r="J44" i="1" s="1"/>
  <c r="I53" i="1"/>
  <c r="J53" i="1" s="1"/>
  <c r="I70" i="1"/>
  <c r="J70" i="1" s="1"/>
  <c r="I63" i="1"/>
  <c r="J63" i="1" s="1"/>
  <c r="I68" i="1"/>
  <c r="J68" i="1" s="1"/>
  <c r="I55" i="1"/>
  <c r="J55" i="1" s="1"/>
  <c r="I64" i="1"/>
  <c r="J64" i="1" s="1"/>
  <c r="I67" i="1"/>
  <c r="J67" i="1" s="1"/>
  <c r="I69" i="1"/>
  <c r="J69" i="1" s="1"/>
  <c r="I71" i="1"/>
  <c r="J71" i="1" s="1"/>
  <c r="I72" i="1"/>
  <c r="J72" i="1" s="1"/>
  <c r="I45" i="1"/>
  <c r="J45" i="1" s="1"/>
  <c r="I26" i="1"/>
  <c r="I36" i="1"/>
  <c r="J36" i="1" s="1"/>
  <c r="I46" i="1"/>
  <c r="J46" i="1" s="1"/>
  <c r="I41" i="1"/>
  <c r="J41" i="1" s="1"/>
  <c r="I42" i="1"/>
  <c r="J42" i="1" s="1"/>
  <c r="I52" i="1"/>
  <c r="J52" i="1" s="1"/>
  <c r="I62" i="1"/>
  <c r="J62" i="1" s="1"/>
  <c r="I49" i="1"/>
  <c r="J49" i="1" s="1"/>
  <c r="I50" i="1"/>
  <c r="J50" i="1" s="1"/>
  <c r="I75" i="1"/>
  <c r="J75" i="1" s="1"/>
  <c r="I79" i="1"/>
  <c r="J79" i="1" s="1"/>
  <c r="I32" i="1"/>
  <c r="J32" i="1" s="1"/>
  <c r="I58" i="1"/>
  <c r="J58" i="1" s="1"/>
  <c r="I60" i="1"/>
  <c r="J60" i="1" s="1"/>
  <c r="I78" i="1"/>
  <c r="J78" i="1" s="1"/>
  <c r="I57" i="1"/>
  <c r="J57" i="1" s="1"/>
  <c r="I29" i="1"/>
  <c r="J29" i="1" s="1"/>
  <c r="I33" i="1"/>
  <c r="J33" i="1" s="1"/>
  <c r="I61" i="1"/>
  <c r="J61" i="1" s="1"/>
  <c r="I77" i="1"/>
  <c r="J77" i="1" s="1"/>
  <c r="I59" i="1"/>
  <c r="J59" i="1" s="1"/>
  <c r="I38" i="1"/>
  <c r="J38" i="1" s="1"/>
  <c r="I40" i="1"/>
  <c r="J40" i="1" s="1"/>
  <c r="I74" i="1"/>
  <c r="J74" i="1" s="1"/>
  <c r="I76" i="1"/>
  <c r="J76" i="1" s="1"/>
  <c r="I31" i="1"/>
  <c r="J31" i="1" s="1"/>
  <c r="I65" i="1"/>
  <c r="J65" i="1" s="1"/>
  <c r="I30" i="1"/>
  <c r="J30" i="1" s="1"/>
  <c r="I66" i="1"/>
  <c r="J66" i="1" s="1"/>
  <c r="I27" i="1"/>
  <c r="J27" i="1" s="1"/>
  <c r="I43" i="1"/>
  <c r="J43" i="1" s="1"/>
  <c r="I28" i="1"/>
  <c r="J28" i="1" s="1"/>
  <c r="I54" i="1"/>
  <c r="J54" i="1" s="1"/>
  <c r="I48" i="1"/>
  <c r="J48" i="1" s="1"/>
  <c r="I35" i="1"/>
  <c r="J35" i="1" s="1"/>
  <c r="I37" i="1"/>
  <c r="J37" i="1" s="1"/>
  <c r="I39" i="1"/>
  <c r="J39" i="1" s="1"/>
  <c r="H264" i="1" l="1"/>
  <c r="J264" i="1"/>
  <c r="H196" i="1"/>
  <c r="J196" i="1"/>
  <c r="J207" i="1"/>
  <c r="H207" i="1"/>
  <c r="J249" i="1"/>
  <c r="H249" i="1"/>
  <c r="H198" i="1"/>
  <c r="J198" i="1"/>
  <c r="H246" i="1"/>
  <c r="J246" i="1"/>
  <c r="J253" i="1"/>
  <c r="H253" i="1"/>
  <c r="H301" i="1"/>
  <c r="J301" i="1"/>
  <c r="J289" i="1"/>
  <c r="H289" i="1"/>
  <c r="J238" i="1"/>
  <c r="H238" i="1"/>
  <c r="H254" i="1"/>
  <c r="J254" i="1"/>
  <c r="J234" i="1"/>
  <c r="H234" i="1"/>
  <c r="J275" i="1"/>
  <c r="H275" i="1"/>
  <c r="J251" i="1"/>
  <c r="H251" i="1"/>
  <c r="J219" i="1"/>
  <c r="H219" i="1"/>
  <c r="H303" i="1"/>
  <c r="J303" i="1"/>
  <c r="H282" i="1"/>
  <c r="J282" i="1"/>
  <c r="J261" i="1"/>
  <c r="H261" i="1"/>
  <c r="H191" i="1"/>
  <c r="J191" i="1"/>
  <c r="J258" i="1"/>
  <c r="H258" i="1"/>
  <c r="H304" i="1"/>
  <c r="J304" i="1"/>
  <c r="J286" i="1"/>
  <c r="H286" i="1"/>
  <c r="J262" i="1"/>
  <c r="H262" i="1"/>
  <c r="J247" i="1"/>
  <c r="H247" i="1"/>
  <c r="H290" i="1"/>
  <c r="J290" i="1"/>
  <c r="H268" i="1"/>
  <c r="J268" i="1"/>
  <c r="J274" i="1"/>
  <c r="H274" i="1"/>
  <c r="H197" i="1"/>
  <c r="J197" i="1"/>
  <c r="J210" i="1"/>
  <c r="H210" i="1"/>
  <c r="J190" i="1"/>
  <c r="H190" i="1"/>
  <c r="J255" i="1"/>
  <c r="H255" i="1"/>
  <c r="H242" i="1"/>
  <c r="J242" i="1"/>
  <c r="J299" i="1"/>
  <c r="H299" i="1"/>
  <c r="H279" i="1"/>
  <c r="J279" i="1"/>
  <c r="J297" i="1"/>
  <c r="H297" i="1"/>
  <c r="J271" i="1"/>
  <c r="H271" i="1"/>
  <c r="J231" i="1"/>
  <c r="H231" i="1"/>
  <c r="J215" i="1"/>
  <c r="H215" i="1"/>
  <c r="J283" i="1"/>
  <c r="H283" i="1"/>
  <c r="J259" i="1"/>
  <c r="H259" i="1"/>
  <c r="J239" i="1"/>
  <c r="H239" i="1"/>
  <c r="J240" i="1"/>
  <c r="H240" i="1"/>
  <c r="H272" i="1"/>
  <c r="J272" i="1"/>
  <c r="H232" i="1"/>
  <c r="J232" i="1"/>
  <c r="J257" i="1"/>
  <c r="H257" i="1"/>
  <c r="H203" i="1"/>
  <c r="J203" i="1"/>
  <c r="H195" i="1"/>
  <c r="J195" i="1"/>
  <c r="H244" i="1"/>
  <c r="J244" i="1"/>
  <c r="J237" i="1"/>
  <c r="H237" i="1"/>
  <c r="H241" i="1"/>
  <c r="J241" i="1"/>
  <c r="H233" i="1"/>
  <c r="J233" i="1"/>
  <c r="J187" i="1"/>
  <c r="H187" i="1"/>
  <c r="H287" i="1"/>
  <c r="J287" i="1"/>
  <c r="H229" i="1"/>
  <c r="J229" i="1"/>
  <c r="H213" i="1"/>
  <c r="J213" i="1"/>
  <c r="J278" i="1"/>
  <c r="H278" i="1"/>
  <c r="J208" i="1"/>
  <c r="H208" i="1"/>
  <c r="H220" i="1"/>
  <c r="J220" i="1"/>
  <c r="J267" i="1"/>
  <c r="H267" i="1"/>
  <c r="H216" i="1"/>
  <c r="J216" i="1"/>
  <c r="H288" i="1"/>
  <c r="J288" i="1"/>
  <c r="H245" i="1"/>
  <c r="J245" i="1"/>
  <c r="J201" i="1"/>
  <c r="H201" i="1"/>
  <c r="H306" i="1"/>
  <c r="J306" i="1"/>
  <c r="J192" i="1"/>
  <c r="H192" i="1"/>
  <c r="J292" i="1"/>
  <c r="H292" i="1"/>
  <c r="J263" i="1"/>
  <c r="H263" i="1"/>
  <c r="J227" i="1"/>
  <c r="H227" i="1"/>
  <c r="J202" i="1"/>
  <c r="H202" i="1"/>
  <c r="H276" i="1"/>
  <c r="J276" i="1"/>
  <c r="H221" i="1"/>
  <c r="J221" i="1"/>
  <c r="J222" i="1"/>
  <c r="H222" i="1"/>
  <c r="J305" i="1"/>
  <c r="H305" i="1"/>
  <c r="J308" i="1"/>
  <c r="H308" i="1"/>
  <c r="H298" i="1"/>
  <c r="J298" i="1"/>
  <c r="J214" i="1"/>
  <c r="H214" i="1"/>
  <c r="H199" i="1"/>
  <c r="J199" i="1"/>
  <c r="J277" i="1"/>
  <c r="H277" i="1"/>
  <c r="H236" i="1"/>
  <c r="J236" i="1"/>
  <c r="H266" i="1"/>
  <c r="J266" i="1"/>
  <c r="J218" i="1"/>
  <c r="H218" i="1"/>
  <c r="J206" i="1"/>
  <c r="H206" i="1"/>
  <c r="J223" i="1"/>
  <c r="H223" i="1"/>
  <c r="H260" i="1"/>
  <c r="J260" i="1"/>
  <c r="H225" i="1"/>
  <c r="J225" i="1"/>
  <c r="J281" i="1"/>
  <c r="H281" i="1"/>
  <c r="J200" i="1"/>
  <c r="H200" i="1"/>
  <c r="J226" i="1"/>
  <c r="H226" i="1"/>
  <c r="J270" i="1"/>
  <c r="H270" i="1"/>
  <c r="J248" i="1"/>
  <c r="H248" i="1"/>
  <c r="J300" i="1"/>
  <c r="H300" i="1"/>
  <c r="J302" i="1"/>
  <c r="H302" i="1"/>
  <c r="H230" i="1"/>
  <c r="J230" i="1"/>
  <c r="J211" i="1"/>
  <c r="H211" i="1"/>
  <c r="J193" i="1"/>
  <c r="H193" i="1"/>
  <c r="H209" i="1"/>
  <c r="J209" i="1"/>
  <c r="H273" i="1"/>
  <c r="J273" i="1"/>
  <c r="J285" i="1"/>
  <c r="H285" i="1"/>
  <c r="H204" i="1"/>
  <c r="J204" i="1"/>
  <c r="J194" i="1"/>
  <c r="H194" i="1"/>
  <c r="H188" i="1"/>
  <c r="J188" i="1"/>
  <c r="J224" i="1"/>
  <c r="H224" i="1"/>
  <c r="H265" i="1"/>
  <c r="J265" i="1"/>
  <c r="H205" i="1"/>
  <c r="J205" i="1"/>
  <c r="H217" i="1"/>
  <c r="J217" i="1"/>
  <c r="H189" i="1"/>
  <c r="J189" i="1"/>
  <c r="H212" i="1"/>
  <c r="J212" i="1"/>
  <c r="H252" i="1"/>
  <c r="J252" i="1"/>
  <c r="H295" i="1"/>
  <c r="J295" i="1"/>
  <c r="H296" i="1"/>
  <c r="J296" i="1"/>
  <c r="H284" i="1"/>
  <c r="J284" i="1"/>
  <c r="H293" i="1"/>
  <c r="J293" i="1"/>
  <c r="J291" i="1"/>
  <c r="H291" i="1"/>
  <c r="J243" i="1"/>
  <c r="H243" i="1"/>
  <c r="H250" i="1"/>
  <c r="J250" i="1"/>
  <c r="H280" i="1"/>
  <c r="J280" i="1"/>
  <c r="J228" i="1"/>
  <c r="H228" i="1"/>
  <c r="H307" i="1"/>
  <c r="J307" i="1"/>
  <c r="J235" i="1"/>
  <c r="H235" i="1"/>
  <c r="J269" i="1"/>
  <c r="H269" i="1"/>
  <c r="J294" i="1"/>
  <c r="H294" i="1"/>
  <c r="J256" i="1"/>
  <c r="H256" i="1"/>
  <c r="E193" i="13"/>
  <c r="C194" i="13"/>
  <c r="H73" i="1"/>
  <c r="J26" i="1"/>
  <c r="O28" i="1"/>
  <c r="M29" i="1"/>
  <c r="P29" i="1"/>
  <c r="H27" i="1"/>
  <c r="H43" i="1"/>
  <c r="H40" i="1"/>
  <c r="H78" i="1"/>
  <c r="H62" i="1"/>
  <c r="H72" i="1"/>
  <c r="H70" i="1"/>
  <c r="H116" i="1"/>
  <c r="H177" i="1"/>
  <c r="H123" i="1"/>
  <c r="H122" i="1"/>
  <c r="H151" i="1"/>
  <c r="H159" i="1"/>
  <c r="H120" i="1"/>
  <c r="H143" i="1"/>
  <c r="H185" i="1"/>
  <c r="H103" i="1"/>
  <c r="H94" i="1"/>
  <c r="H132" i="1"/>
  <c r="H174" i="1"/>
  <c r="H133" i="1"/>
  <c r="H38" i="1"/>
  <c r="H60" i="1"/>
  <c r="H52" i="1"/>
  <c r="H71" i="1"/>
  <c r="H53" i="1"/>
  <c r="H138" i="1"/>
  <c r="H168" i="1"/>
  <c r="H119" i="1"/>
  <c r="H105" i="1"/>
  <c r="H101" i="1"/>
  <c r="H142" i="1"/>
  <c r="H112" i="1"/>
  <c r="H126" i="1"/>
  <c r="H160" i="1"/>
  <c r="H181" i="1"/>
  <c r="H171" i="1"/>
  <c r="H128" i="1"/>
  <c r="H157" i="1"/>
  <c r="H98" i="1"/>
  <c r="H66" i="1"/>
  <c r="H59" i="1"/>
  <c r="H58" i="1"/>
  <c r="H42" i="1"/>
  <c r="H69" i="1"/>
  <c r="H44" i="1"/>
  <c r="H121" i="1"/>
  <c r="H167" i="1"/>
  <c r="H173" i="1"/>
  <c r="H183" i="1"/>
  <c r="H85" i="1"/>
  <c r="H109" i="1"/>
  <c r="H95" i="1"/>
  <c r="H93" i="1"/>
  <c r="H127" i="1"/>
  <c r="H81" i="1"/>
  <c r="H107" i="1"/>
  <c r="H99" i="1"/>
  <c r="H155" i="1"/>
  <c r="H37" i="1"/>
  <c r="H30" i="1"/>
  <c r="H77" i="1"/>
  <c r="H32" i="1"/>
  <c r="H41" i="1"/>
  <c r="H67" i="1"/>
  <c r="H56" i="1"/>
  <c r="H88" i="1"/>
  <c r="H134" i="1"/>
  <c r="H162" i="1"/>
  <c r="H158" i="1"/>
  <c r="H129" i="1"/>
  <c r="H131" i="1"/>
  <c r="H80" i="1"/>
  <c r="H146" i="1"/>
  <c r="H110" i="1"/>
  <c r="H140" i="1"/>
  <c r="H114" i="1"/>
  <c r="H149" i="1"/>
  <c r="H91" i="1"/>
  <c r="H39" i="1"/>
  <c r="H35" i="1"/>
  <c r="H65" i="1"/>
  <c r="H61" i="1"/>
  <c r="H79" i="1"/>
  <c r="H46" i="1"/>
  <c r="H64" i="1"/>
  <c r="H47" i="1"/>
  <c r="H166" i="1"/>
  <c r="H117" i="1"/>
  <c r="H163" i="1"/>
  <c r="H125" i="1"/>
  <c r="H164" i="1"/>
  <c r="H170" i="1"/>
  <c r="H156" i="1"/>
  <c r="H86" i="1"/>
  <c r="H179" i="1"/>
  <c r="H178" i="1"/>
  <c r="H97" i="1"/>
  <c r="H124" i="1"/>
  <c r="H82" i="1"/>
  <c r="H31" i="1"/>
  <c r="H33" i="1"/>
  <c r="H75" i="1"/>
  <c r="H36" i="1"/>
  <c r="H55" i="1"/>
  <c r="H51" i="1"/>
  <c r="H141" i="1"/>
  <c r="H152" i="1"/>
  <c r="H182" i="1"/>
  <c r="H139" i="1"/>
  <c r="H100" i="1"/>
  <c r="H145" i="1"/>
  <c r="H92" i="1"/>
  <c r="H153" i="1"/>
  <c r="H115" i="1"/>
  <c r="H169" i="1"/>
  <c r="H96" i="1"/>
  <c r="H154" i="1"/>
  <c r="H184" i="1"/>
  <c r="H48" i="1"/>
  <c r="H54" i="1"/>
  <c r="H76" i="1"/>
  <c r="H29" i="1"/>
  <c r="H50" i="1"/>
  <c r="H26" i="1"/>
  <c r="H68" i="1"/>
  <c r="H34" i="1"/>
  <c r="H147" i="1"/>
  <c r="H118" i="1"/>
  <c r="H172" i="1"/>
  <c r="H186" i="1"/>
  <c r="H106" i="1"/>
  <c r="H136" i="1"/>
  <c r="H90" i="1"/>
  <c r="H148" i="1"/>
  <c r="H130" i="1"/>
  <c r="H144" i="1"/>
  <c r="H87" i="1"/>
  <c r="H137" i="1"/>
  <c r="H175" i="1"/>
  <c r="H28" i="1"/>
  <c r="H74" i="1"/>
  <c r="H57" i="1"/>
  <c r="H49" i="1"/>
  <c r="H45" i="1"/>
  <c r="H63" i="1"/>
  <c r="H180" i="1"/>
  <c r="H83" i="1"/>
  <c r="H135" i="1"/>
  <c r="H108" i="1"/>
  <c r="H161" i="1"/>
  <c r="H89" i="1"/>
  <c r="H102" i="1"/>
  <c r="H176" i="1"/>
  <c r="H84" i="1"/>
  <c r="H113" i="1"/>
  <c r="H111" i="1"/>
  <c r="H165" i="1"/>
  <c r="H104" i="1"/>
  <c r="H150" i="1"/>
  <c r="N29" i="1"/>
  <c r="O29" i="1" s="1"/>
  <c r="E194" i="13" l="1"/>
  <c r="C195" i="13"/>
  <c r="B195" i="13"/>
  <c r="D195" i="13"/>
  <c r="D196" i="13" s="1"/>
  <c r="N30" i="1"/>
  <c r="P30" i="1"/>
  <c r="M30" i="1"/>
  <c r="B196" i="13" l="1"/>
  <c r="C196" i="13"/>
  <c r="E195" i="13"/>
  <c r="B197" i="13"/>
  <c r="M31" i="1"/>
  <c r="P31" i="1"/>
  <c r="O30" i="1"/>
  <c r="N31" i="1"/>
  <c r="O31" i="1" s="1"/>
  <c r="E196" i="13" l="1"/>
  <c r="C197" i="13"/>
  <c r="B198" i="13" s="1"/>
  <c r="D197" i="13"/>
  <c r="N32" i="1"/>
  <c r="P32" i="1"/>
  <c r="M32" i="1"/>
  <c r="D198" i="13" l="1"/>
  <c r="C198" i="13"/>
  <c r="E197" i="13"/>
  <c r="B199" i="13"/>
  <c r="O32" i="1"/>
  <c r="M33" i="1"/>
  <c r="P33" i="1"/>
  <c r="N33" i="1"/>
  <c r="O33" i="1" s="1"/>
  <c r="E198" i="13" l="1"/>
  <c r="C199" i="13"/>
  <c r="D199" i="13"/>
  <c r="N34" i="1"/>
  <c r="P34" i="1"/>
  <c r="M34" i="1"/>
  <c r="C200" i="13" l="1"/>
  <c r="E199" i="13"/>
  <c r="D200" i="13"/>
  <c r="D201" i="13" s="1"/>
  <c r="B200" i="13"/>
  <c r="B201" i="13" s="1"/>
  <c r="P35" i="1"/>
  <c r="M35" i="1"/>
  <c r="O34" i="1"/>
  <c r="N35" i="1"/>
  <c r="O35" i="1" s="1"/>
  <c r="E200" i="13" l="1"/>
  <c r="C201" i="13"/>
  <c r="N36" i="1"/>
  <c r="P36" i="1"/>
  <c r="M36" i="1"/>
  <c r="E201" i="13" l="1"/>
  <c r="C202" i="13"/>
  <c r="D202" i="13"/>
  <c r="B202" i="13"/>
  <c r="B203" i="13" s="1"/>
  <c r="P37" i="1"/>
  <c r="M37" i="1"/>
  <c r="O36" i="1"/>
  <c r="N37" i="1"/>
  <c r="O37" i="1" s="1"/>
  <c r="D203" i="13" l="1"/>
  <c r="E202" i="13"/>
  <c r="C203" i="13"/>
  <c r="B204" i="13" s="1"/>
  <c r="N38" i="1"/>
  <c r="P38" i="1"/>
  <c r="M38" i="1"/>
  <c r="C204" i="13" l="1"/>
  <c r="E204" i="13" s="1"/>
  <c r="E203" i="13"/>
  <c r="D204" i="13"/>
  <c r="P39" i="1"/>
  <c r="M39" i="1"/>
  <c r="O38" i="1"/>
  <c r="N39" i="1"/>
  <c r="O39" i="1" s="1"/>
  <c r="N40" i="1" l="1"/>
  <c r="P40" i="1"/>
  <c r="M40" i="1"/>
  <c r="M41" i="1" l="1"/>
  <c r="O40" i="1"/>
  <c r="P41" i="1"/>
  <c r="N41" i="1"/>
  <c r="O41" i="1" s="1"/>
  <c r="N42" i="1" l="1"/>
  <c r="M42" i="1"/>
  <c r="P42" i="1"/>
  <c r="M43" i="1" l="1"/>
  <c r="O42" i="1"/>
  <c r="P43" i="1"/>
  <c r="N43" i="1"/>
  <c r="O43" i="1" s="1"/>
  <c r="N44" i="1" l="1"/>
  <c r="P44" i="1"/>
  <c r="M44" i="1"/>
  <c r="O44" i="1" l="1"/>
  <c r="P45" i="1"/>
  <c r="M45" i="1"/>
  <c r="N45" i="1"/>
  <c r="O45" i="1" s="1"/>
  <c r="N46" i="1" l="1"/>
  <c r="P46" i="1"/>
  <c r="M46" i="1"/>
  <c r="P47" i="1" l="1"/>
  <c r="M47" i="1"/>
  <c r="O46" i="1"/>
  <c r="N47" i="1"/>
  <c r="O47" i="1" s="1"/>
  <c r="N48" i="1" l="1"/>
  <c r="P48" i="1"/>
  <c r="M48" i="1"/>
  <c r="M49" i="1" l="1"/>
  <c r="O48" i="1"/>
  <c r="P49" i="1"/>
  <c r="N49" i="1"/>
  <c r="O49" i="1" s="1"/>
  <c r="N50" i="1" l="1"/>
  <c r="M50" i="1"/>
  <c r="P50" i="1"/>
  <c r="M51" i="1" l="1"/>
  <c r="O50" i="1"/>
  <c r="P51" i="1"/>
  <c r="N51" i="1"/>
  <c r="O51" i="1" s="1"/>
  <c r="N52" i="1" l="1"/>
  <c r="P52" i="1"/>
  <c r="M52" i="1"/>
  <c r="P53" i="1" l="1"/>
  <c r="M53" i="1"/>
  <c r="O52" i="1"/>
  <c r="N53" i="1"/>
  <c r="O53" i="1" s="1"/>
  <c r="N54" i="1" l="1"/>
  <c r="P54" i="1"/>
  <c r="M54" i="1"/>
  <c r="P55" i="1" l="1"/>
  <c r="M55" i="1"/>
  <c r="O54" i="1"/>
  <c r="N55" i="1"/>
  <c r="O55" i="1" s="1"/>
  <c r="N56" i="1" l="1"/>
  <c r="P56" i="1"/>
  <c r="M56" i="1"/>
  <c r="M57" i="1" l="1"/>
  <c r="P57" i="1"/>
  <c r="O56" i="1"/>
  <c r="N57" i="1"/>
  <c r="O57" i="1" s="1"/>
  <c r="N58" i="1" l="1"/>
  <c r="P58" i="1"/>
  <c r="M58" i="1"/>
  <c r="P59" i="1" l="1"/>
  <c r="M59" i="1"/>
  <c r="O58" i="1"/>
  <c r="N59" i="1"/>
  <c r="O59" i="1" s="1"/>
  <c r="N60" i="1" l="1"/>
  <c r="P60" i="1"/>
  <c r="M60" i="1"/>
  <c r="P61" i="1" l="1"/>
  <c r="M61" i="1"/>
  <c r="O60" i="1"/>
  <c r="N61" i="1"/>
  <c r="O61" i="1" s="1"/>
  <c r="N62" i="1" l="1"/>
  <c r="P62" i="1"/>
  <c r="M62" i="1"/>
  <c r="P63" i="1" l="1"/>
  <c r="M63" i="1"/>
  <c r="O62" i="1"/>
  <c r="N63" i="1"/>
  <c r="O63" i="1" s="1"/>
  <c r="N64" i="1" l="1"/>
  <c r="P64" i="1"/>
  <c r="M64" i="1"/>
  <c r="M65" i="1" l="1"/>
  <c r="P65" i="1"/>
  <c r="O64" i="1"/>
  <c r="N65" i="1"/>
  <c r="O65" i="1" s="1"/>
  <c r="N66" i="1" l="1"/>
  <c r="P66" i="1"/>
  <c r="M66" i="1"/>
  <c r="O66" i="1" l="1"/>
  <c r="M67" i="1"/>
  <c r="P67" i="1"/>
  <c r="N67" i="1"/>
  <c r="O67" i="1" s="1"/>
  <c r="N68" i="1" l="1"/>
  <c r="M68" i="1"/>
  <c r="P68" i="1"/>
  <c r="M69" i="1" l="1"/>
  <c r="P69" i="1"/>
  <c r="O68" i="1"/>
  <c r="N69" i="1"/>
  <c r="O69" i="1" s="1"/>
  <c r="N70" i="1" l="1"/>
  <c r="M70" i="1"/>
  <c r="P70" i="1"/>
  <c r="M71" i="1" l="1"/>
  <c r="P71" i="1"/>
  <c r="O70" i="1"/>
  <c r="N71" i="1"/>
  <c r="O71" i="1" s="1"/>
  <c r="N72" i="1" l="1"/>
  <c r="M72" i="1"/>
  <c r="P72" i="1"/>
  <c r="M73" i="1" l="1"/>
  <c r="P73" i="1"/>
  <c r="O72" i="1"/>
  <c r="N73" i="1"/>
  <c r="O73" i="1" s="1"/>
  <c r="N74" i="1" l="1"/>
  <c r="M74" i="1"/>
  <c r="P74" i="1"/>
  <c r="M75" i="1" l="1"/>
  <c r="O74" i="1"/>
  <c r="P75" i="1"/>
  <c r="N75" i="1"/>
  <c r="O75" i="1" s="1"/>
  <c r="N76" i="1" l="1"/>
  <c r="M76" i="1"/>
  <c r="P76" i="1"/>
  <c r="P77" i="1" l="1"/>
  <c r="O76" i="1"/>
  <c r="M77" i="1"/>
  <c r="N77" i="1"/>
  <c r="O77" i="1" s="1"/>
  <c r="N78" i="1" l="1"/>
  <c r="M78" i="1"/>
  <c r="P78" i="1"/>
  <c r="M79" i="1" l="1"/>
  <c r="P79" i="1"/>
  <c r="O78" i="1"/>
  <c r="N79" i="1"/>
  <c r="O79" i="1" s="1"/>
  <c r="N80" i="1" l="1"/>
  <c r="M80" i="1"/>
  <c r="P80" i="1"/>
  <c r="M81" i="1" l="1"/>
  <c r="P81" i="1"/>
  <c r="O80" i="1"/>
  <c r="N81" i="1"/>
  <c r="O81" i="1" s="1"/>
  <c r="N82" i="1" l="1"/>
  <c r="M82" i="1"/>
  <c r="P82" i="1"/>
  <c r="M83" i="1" l="1"/>
  <c r="O82" i="1"/>
  <c r="P83" i="1"/>
  <c r="N83" i="1"/>
  <c r="O83" i="1" s="1"/>
  <c r="N84" i="1" l="1"/>
  <c r="M84" i="1"/>
  <c r="P84" i="1"/>
  <c r="M85" i="1" l="1"/>
  <c r="P85" i="1"/>
  <c r="O84" i="1"/>
  <c r="N85" i="1"/>
  <c r="O85" i="1" s="1"/>
  <c r="N86" i="1" l="1"/>
  <c r="M86" i="1"/>
  <c r="P86" i="1"/>
  <c r="P87" i="1" l="1"/>
  <c r="O86" i="1"/>
  <c r="M87" i="1"/>
  <c r="N87" i="1"/>
  <c r="O87" i="1" l="1"/>
  <c r="P88" i="1"/>
  <c r="N88" i="1"/>
  <c r="M88" i="1"/>
  <c r="O88" i="1" l="1"/>
  <c r="M89" i="1"/>
  <c r="N89" i="1"/>
  <c r="P89" i="1"/>
  <c r="O89" i="1" l="1"/>
  <c r="N90" i="1"/>
  <c r="P90" i="1"/>
  <c r="M90" i="1"/>
  <c r="O90" i="1" l="1"/>
  <c r="M91" i="1"/>
  <c r="P91" i="1"/>
  <c r="N91" i="1"/>
  <c r="O91" i="1" l="1"/>
  <c r="N92" i="1"/>
  <c r="P92" i="1"/>
  <c r="M92" i="1"/>
  <c r="O92" i="1" l="1"/>
  <c r="M93" i="1"/>
  <c r="P93" i="1"/>
  <c r="N93" i="1"/>
  <c r="O93" i="1" l="1"/>
  <c r="N94" i="1"/>
  <c r="P94" i="1"/>
  <c r="M94" i="1"/>
  <c r="O94" i="1" l="1"/>
  <c r="M95" i="1"/>
  <c r="P95" i="1"/>
  <c r="N95" i="1"/>
  <c r="O95" i="1" l="1"/>
  <c r="N96" i="1"/>
  <c r="P96" i="1"/>
  <c r="M96" i="1"/>
  <c r="O96" i="1" l="1"/>
  <c r="M97" i="1"/>
  <c r="P97" i="1"/>
  <c r="N97" i="1"/>
  <c r="O97" i="1" l="1"/>
  <c r="N98" i="1"/>
  <c r="P98" i="1"/>
  <c r="M98" i="1"/>
  <c r="O98" i="1" l="1"/>
  <c r="M99" i="1"/>
  <c r="P99" i="1"/>
  <c r="N99" i="1"/>
  <c r="O99" i="1" l="1"/>
  <c r="N100" i="1"/>
  <c r="P100" i="1"/>
  <c r="M100" i="1"/>
  <c r="P101" i="1" l="1"/>
  <c r="O100" i="1"/>
  <c r="M101" i="1"/>
  <c r="N101" i="1"/>
  <c r="O101" i="1" s="1"/>
  <c r="N102" i="1" l="1"/>
  <c r="P102" i="1"/>
  <c r="M102" i="1"/>
  <c r="O102" i="1" l="1"/>
  <c r="P103" i="1"/>
  <c r="M103" i="1"/>
  <c r="N103" i="1"/>
  <c r="O103" i="1" s="1"/>
  <c r="N104" i="1" l="1"/>
  <c r="P104" i="1"/>
  <c r="M104" i="1"/>
  <c r="M105" i="1" l="1"/>
  <c r="O104" i="1"/>
  <c r="P105" i="1"/>
  <c r="N105" i="1"/>
  <c r="O105" i="1" s="1"/>
  <c r="N106" i="1" l="1"/>
  <c r="P106" i="1"/>
  <c r="M106" i="1"/>
  <c r="O106" i="1" l="1"/>
  <c r="P107" i="1"/>
  <c r="M107" i="1"/>
  <c r="N107" i="1"/>
  <c r="O107" i="1" s="1"/>
  <c r="N108" i="1" l="1"/>
  <c r="P108" i="1"/>
  <c r="M108" i="1"/>
  <c r="O108" i="1" l="1"/>
  <c r="P109" i="1"/>
  <c r="M109" i="1"/>
  <c r="N109" i="1"/>
  <c r="O109" i="1" s="1"/>
  <c r="N110" i="1" l="1"/>
  <c r="P110" i="1"/>
  <c r="M110" i="1"/>
  <c r="O110" i="1" l="1"/>
  <c r="P111" i="1"/>
  <c r="M111" i="1"/>
  <c r="N111" i="1"/>
  <c r="O111" i="1" s="1"/>
  <c r="N112" i="1" l="1"/>
  <c r="P112" i="1"/>
  <c r="M112" i="1"/>
  <c r="O112" i="1" l="1"/>
  <c r="P113" i="1"/>
  <c r="M113" i="1"/>
  <c r="N113" i="1"/>
  <c r="O113" i="1" s="1"/>
  <c r="N114" i="1" l="1"/>
  <c r="P114" i="1"/>
  <c r="M114" i="1"/>
  <c r="O114" i="1" l="1"/>
  <c r="P115" i="1"/>
  <c r="M115" i="1"/>
  <c r="N115" i="1"/>
  <c r="O115" i="1" s="1"/>
  <c r="N116" i="1" l="1"/>
  <c r="P116" i="1"/>
  <c r="M116" i="1"/>
  <c r="O116" i="1" l="1"/>
  <c r="P117" i="1"/>
  <c r="M117" i="1"/>
  <c r="N117" i="1"/>
  <c r="O117" i="1" s="1"/>
  <c r="N118" i="1" l="1"/>
  <c r="P118" i="1"/>
  <c r="M118" i="1"/>
  <c r="O118" i="1" l="1"/>
  <c r="P119" i="1"/>
  <c r="M119" i="1"/>
  <c r="N119" i="1"/>
  <c r="O119" i="1" s="1"/>
  <c r="N120" i="1" l="1"/>
  <c r="P120" i="1"/>
  <c r="M120" i="1"/>
  <c r="O120" i="1" l="1"/>
  <c r="P121" i="1"/>
  <c r="M121" i="1"/>
  <c r="N121" i="1"/>
  <c r="O121" i="1" s="1"/>
  <c r="N122" i="1" l="1"/>
  <c r="P122" i="1"/>
  <c r="M122" i="1"/>
  <c r="M123" i="1" l="1"/>
  <c r="O122" i="1"/>
  <c r="P123" i="1"/>
  <c r="N123" i="1"/>
  <c r="O123" i="1" s="1"/>
  <c r="N124" i="1" l="1"/>
  <c r="P124" i="1"/>
  <c r="M124" i="1"/>
  <c r="O124" i="1" l="1"/>
  <c r="M125" i="1"/>
  <c r="P125" i="1"/>
  <c r="N125" i="1"/>
  <c r="O125" i="1" s="1"/>
  <c r="N126" i="1" l="1"/>
  <c r="P126" i="1"/>
  <c r="M126" i="1"/>
  <c r="P127" i="1" l="1"/>
  <c r="M127" i="1"/>
  <c r="N127" i="1"/>
  <c r="N128" i="1" l="1"/>
  <c r="P128" i="1"/>
  <c r="M128" i="1"/>
  <c r="O128" i="1" l="1"/>
  <c r="P129" i="1"/>
  <c r="M129" i="1"/>
  <c r="N129" i="1"/>
  <c r="O129" i="1" s="1"/>
  <c r="N130" i="1" l="1"/>
  <c r="P130" i="1"/>
  <c r="M130" i="1"/>
  <c r="O130" i="1" l="1"/>
  <c r="P131" i="1"/>
  <c r="M131" i="1"/>
  <c r="N131" i="1"/>
  <c r="O131" i="1" s="1"/>
  <c r="N132" i="1" l="1"/>
  <c r="P132" i="1"/>
  <c r="M132" i="1"/>
  <c r="P133" i="1" l="1"/>
  <c r="M133" i="1"/>
  <c r="O132" i="1"/>
  <c r="N133" i="1"/>
  <c r="O133" i="1" s="1"/>
  <c r="N134" i="1" l="1"/>
  <c r="P134" i="1"/>
  <c r="M134" i="1"/>
  <c r="P135" i="1" l="1"/>
  <c r="M135" i="1"/>
  <c r="O134" i="1"/>
  <c r="N135" i="1"/>
  <c r="O135" i="1" s="1"/>
  <c r="N136" i="1" l="1"/>
  <c r="M136" i="1"/>
  <c r="P136" i="1"/>
  <c r="O136" i="1" l="1"/>
  <c r="M137" i="1"/>
  <c r="P137" i="1"/>
  <c r="N137" i="1"/>
  <c r="O137" i="1" s="1"/>
  <c r="N138" i="1" l="1"/>
  <c r="M138" i="1"/>
  <c r="P138" i="1"/>
  <c r="O138" i="1" l="1"/>
  <c r="M139" i="1"/>
  <c r="P139" i="1"/>
  <c r="N139" i="1"/>
  <c r="O139" i="1" s="1"/>
  <c r="N140" i="1" l="1"/>
  <c r="M140" i="1"/>
  <c r="P140" i="1"/>
  <c r="M141" i="1" l="1"/>
  <c r="P141" i="1"/>
  <c r="O140" i="1"/>
  <c r="N141" i="1"/>
  <c r="O141" i="1" s="1"/>
  <c r="N142" i="1" l="1"/>
  <c r="M142" i="1"/>
  <c r="P142" i="1"/>
  <c r="O142" i="1" l="1"/>
  <c r="P143" i="1"/>
  <c r="M143" i="1"/>
  <c r="N143" i="1"/>
  <c r="O143" i="1" s="1"/>
  <c r="N144" i="1" l="1"/>
  <c r="M144" i="1"/>
  <c r="P144" i="1"/>
  <c r="O144" i="1" l="1"/>
  <c r="M145" i="1"/>
  <c r="P145" i="1"/>
  <c r="N145" i="1"/>
  <c r="O145" i="1" s="1"/>
  <c r="N146" i="1" l="1"/>
  <c r="M146" i="1"/>
  <c r="P146" i="1"/>
  <c r="M147" i="1" l="1"/>
  <c r="P147" i="1"/>
  <c r="O146" i="1"/>
  <c r="N147" i="1"/>
  <c r="O147" i="1" s="1"/>
  <c r="N148" i="1" l="1"/>
  <c r="M148" i="1"/>
  <c r="P148" i="1"/>
  <c r="M149" i="1" l="1"/>
  <c r="P149" i="1"/>
  <c r="O148" i="1"/>
  <c r="N149" i="1"/>
  <c r="O149" i="1" s="1"/>
  <c r="N150" i="1" l="1"/>
  <c r="M150" i="1"/>
  <c r="P150" i="1"/>
  <c r="O150" i="1" l="1"/>
  <c r="M151" i="1"/>
  <c r="P151" i="1"/>
  <c r="N151" i="1"/>
  <c r="O151" i="1" s="1"/>
  <c r="N152" i="1" l="1"/>
  <c r="P152" i="1"/>
  <c r="M152" i="1"/>
  <c r="P153" i="1" l="1"/>
  <c r="O152" i="1"/>
  <c r="M153" i="1"/>
  <c r="N153" i="1"/>
  <c r="O153" i="1" s="1"/>
  <c r="N154" i="1" l="1"/>
  <c r="M154" i="1"/>
  <c r="P154" i="1"/>
  <c r="O154" i="1" l="1"/>
  <c r="P155" i="1"/>
  <c r="M155" i="1"/>
  <c r="N155" i="1"/>
  <c r="O155" i="1" s="1"/>
  <c r="N156" i="1" l="1"/>
  <c r="M156" i="1"/>
  <c r="P156" i="1"/>
  <c r="O156" i="1" l="1"/>
  <c r="M157" i="1"/>
  <c r="P157" i="1"/>
  <c r="N157" i="1"/>
  <c r="O157" i="1" s="1"/>
  <c r="N158" i="1" l="1"/>
  <c r="M158" i="1"/>
  <c r="P158" i="1"/>
  <c r="O158" i="1" l="1"/>
  <c r="M159" i="1"/>
  <c r="P159" i="1"/>
  <c r="N159" i="1"/>
  <c r="O159" i="1" s="1"/>
  <c r="N160" i="1" l="1"/>
  <c r="M160" i="1"/>
  <c r="P160" i="1"/>
  <c r="O160" i="1" l="1"/>
  <c r="M161" i="1"/>
  <c r="P161" i="1"/>
  <c r="N161" i="1"/>
  <c r="O161" i="1" s="1"/>
  <c r="N162" i="1" l="1"/>
  <c r="M162" i="1"/>
  <c r="P162" i="1"/>
  <c r="O162" i="1" l="1"/>
  <c r="P163" i="1"/>
  <c r="M163" i="1"/>
  <c r="N163" i="1"/>
  <c r="O163" i="1" s="1"/>
  <c r="N164" i="1" l="1"/>
  <c r="M164" i="1"/>
  <c r="P164" i="1"/>
  <c r="O164" i="1" l="1"/>
  <c r="M165" i="1"/>
  <c r="P165" i="1"/>
  <c r="N165" i="1"/>
  <c r="O165" i="1" s="1"/>
  <c r="N166" i="1" l="1"/>
  <c r="M166" i="1"/>
  <c r="P166" i="1"/>
  <c r="O166" i="1" l="1"/>
  <c r="P167" i="1"/>
  <c r="M167" i="1"/>
  <c r="N167" i="1"/>
  <c r="O167" i="1" s="1"/>
  <c r="N168" i="1" l="1"/>
  <c r="M168" i="1"/>
  <c r="P168" i="1"/>
  <c r="O168" i="1" l="1"/>
  <c r="P169" i="1"/>
  <c r="M169" i="1"/>
  <c r="N169" i="1"/>
  <c r="O169" i="1" s="1"/>
  <c r="N170" i="1" l="1"/>
  <c r="M170" i="1"/>
  <c r="P170" i="1"/>
  <c r="O170" i="1" l="1"/>
  <c r="M171" i="1"/>
  <c r="P171" i="1"/>
  <c r="N171" i="1"/>
  <c r="O171" i="1" s="1"/>
  <c r="N172" i="1" l="1"/>
  <c r="M172" i="1"/>
  <c r="P172" i="1"/>
  <c r="O172" i="1" l="1"/>
  <c r="M173" i="1"/>
  <c r="P173" i="1"/>
  <c r="N173" i="1"/>
  <c r="O173" i="1" s="1"/>
  <c r="P174" i="1" l="1"/>
  <c r="M174" i="1"/>
  <c r="N174" i="1"/>
  <c r="O174" i="1" l="1"/>
  <c r="N175" i="1"/>
  <c r="M175" i="1"/>
  <c r="P175" i="1"/>
  <c r="O175" i="1" l="1"/>
  <c r="P176" i="1"/>
  <c r="M176" i="1"/>
  <c r="N176" i="1"/>
  <c r="O176" i="1" s="1"/>
  <c r="N177" i="1" l="1"/>
  <c r="M177" i="1"/>
  <c r="P177" i="1"/>
  <c r="O177" i="1" l="1"/>
  <c r="M178" i="1"/>
  <c r="P178" i="1"/>
  <c r="N178" i="1"/>
  <c r="O178" i="1" s="1"/>
  <c r="N179" i="1" l="1"/>
  <c r="M179" i="1"/>
  <c r="P179" i="1"/>
  <c r="O179" i="1" l="1"/>
  <c r="M180" i="1"/>
  <c r="P180" i="1"/>
  <c r="N180" i="1"/>
  <c r="O180" i="1" s="1"/>
  <c r="N181" i="1" l="1"/>
  <c r="M181" i="1"/>
  <c r="P181" i="1"/>
  <c r="O181" i="1" l="1"/>
  <c r="M182" i="1"/>
  <c r="P182" i="1"/>
  <c r="N182" i="1"/>
  <c r="O182" i="1" s="1"/>
  <c r="N183" i="1" l="1"/>
  <c r="M183" i="1"/>
  <c r="P183" i="1"/>
  <c r="O183" i="1" l="1"/>
  <c r="M184" i="1"/>
  <c r="P184" i="1"/>
  <c r="N184" i="1"/>
  <c r="O184" i="1" s="1"/>
  <c r="N185" i="1" l="1"/>
  <c r="M185" i="1"/>
  <c r="P185" i="1"/>
  <c r="O185" i="1" l="1"/>
  <c r="P186" i="1"/>
  <c r="M186" i="1"/>
  <c r="N186" i="1"/>
  <c r="N187" i="1" s="1"/>
  <c r="P187" i="1" l="1"/>
  <c r="P188" i="1" s="1"/>
  <c r="O187" i="1"/>
  <c r="M187" i="1"/>
  <c r="M188" i="1" s="1"/>
  <c r="O186" i="1"/>
  <c r="N188" i="1" l="1"/>
  <c r="B126" i="1"/>
  <c r="M189" i="1" l="1"/>
  <c r="O188" i="1"/>
  <c r="N189" i="1"/>
  <c r="P189" i="1"/>
  <c r="D126" i="1"/>
  <c r="V126" i="1"/>
  <c r="F126" i="1"/>
  <c r="J126" i="1"/>
  <c r="O126" i="1"/>
  <c r="E126" i="1"/>
  <c r="B127" i="1"/>
  <c r="F127" i="1" s="1"/>
  <c r="P190" i="1" l="1"/>
  <c r="E18" i="6"/>
  <c r="E17" i="6"/>
  <c r="O189" i="1"/>
  <c r="N190" i="1"/>
  <c r="M190" i="1"/>
  <c r="I18" i="6"/>
  <c r="I14" i="6"/>
  <c r="I17" i="6"/>
  <c r="I13" i="6"/>
  <c r="I15" i="6"/>
  <c r="E127" i="1"/>
  <c r="V127" i="1"/>
  <c r="D128" i="1"/>
  <c r="D127" i="1"/>
  <c r="E13" i="6"/>
  <c r="E15" i="6"/>
  <c r="E14" i="6"/>
  <c r="O127" i="1"/>
  <c r="C128" i="1"/>
  <c r="J127" i="1"/>
  <c r="M191" i="1" l="1"/>
  <c r="K264" i="1"/>
  <c r="L264" i="1" s="1"/>
  <c r="K191" i="1"/>
  <c r="L191" i="1" s="1"/>
  <c r="K286" i="1"/>
  <c r="L286" i="1" s="1"/>
  <c r="K190" i="1"/>
  <c r="L190" i="1" s="1"/>
  <c r="K299" i="1"/>
  <c r="L299" i="1" s="1"/>
  <c r="K272" i="1"/>
  <c r="L272" i="1" s="1"/>
  <c r="K208" i="1"/>
  <c r="L208" i="1" s="1"/>
  <c r="K276" i="1"/>
  <c r="L276" i="1" s="1"/>
  <c r="K305" i="1"/>
  <c r="L305" i="1" s="1"/>
  <c r="K218" i="1"/>
  <c r="L218" i="1" s="1"/>
  <c r="K211" i="1"/>
  <c r="L211" i="1" s="1"/>
  <c r="K291" i="1"/>
  <c r="L291" i="1" s="1"/>
  <c r="K249" i="1"/>
  <c r="L249" i="1" s="1"/>
  <c r="K234" i="1"/>
  <c r="L234" i="1" s="1"/>
  <c r="K282" i="1"/>
  <c r="L282" i="1" s="1"/>
  <c r="K290" i="1"/>
  <c r="L290" i="1" s="1"/>
  <c r="K215" i="1"/>
  <c r="L215" i="1" s="1"/>
  <c r="K232" i="1"/>
  <c r="L232" i="1" s="1"/>
  <c r="K187" i="1"/>
  <c r="L187" i="1" s="1"/>
  <c r="K229" i="1"/>
  <c r="L229" i="1" s="1"/>
  <c r="K216" i="1"/>
  <c r="L216" i="1" s="1"/>
  <c r="K214" i="1"/>
  <c r="L214" i="1" s="1"/>
  <c r="K260" i="1"/>
  <c r="L260" i="1" s="1"/>
  <c r="K270" i="1"/>
  <c r="L270" i="1" s="1"/>
  <c r="K273" i="1"/>
  <c r="L273" i="1" s="1"/>
  <c r="K194" i="1"/>
  <c r="L194" i="1" s="1"/>
  <c r="K217" i="1"/>
  <c r="L217" i="1" s="1"/>
  <c r="K296" i="1"/>
  <c r="L296" i="1" s="1"/>
  <c r="K294" i="1"/>
  <c r="L294" i="1" s="1"/>
  <c r="K240" i="1"/>
  <c r="L240" i="1" s="1"/>
  <c r="K265" i="1"/>
  <c r="L265" i="1" s="1"/>
  <c r="K284" i="1"/>
  <c r="L284" i="1" s="1"/>
  <c r="K235" i="1"/>
  <c r="L235" i="1" s="1"/>
  <c r="K253" i="1"/>
  <c r="L253" i="1" s="1"/>
  <c r="K289" i="1"/>
  <c r="L289" i="1" s="1"/>
  <c r="K197" i="1"/>
  <c r="L197" i="1" s="1"/>
  <c r="K255" i="1"/>
  <c r="L255" i="1" s="1"/>
  <c r="K271" i="1"/>
  <c r="L271" i="1" s="1"/>
  <c r="K283" i="1"/>
  <c r="L283" i="1" s="1"/>
  <c r="K239" i="1"/>
  <c r="L239" i="1" s="1"/>
  <c r="K192" i="1"/>
  <c r="L192" i="1" s="1"/>
  <c r="K236" i="1"/>
  <c r="L236" i="1" s="1"/>
  <c r="K302" i="1"/>
  <c r="L302" i="1" s="1"/>
  <c r="K193" i="1"/>
  <c r="L193" i="1" s="1"/>
  <c r="K252" i="1"/>
  <c r="L252" i="1" s="1"/>
  <c r="K280" i="1"/>
  <c r="L280" i="1" s="1"/>
  <c r="K195" i="1"/>
  <c r="L195" i="1" s="1"/>
  <c r="K200" i="1"/>
  <c r="L200" i="1" s="1"/>
  <c r="K238" i="1"/>
  <c r="L238" i="1" s="1"/>
  <c r="K261" i="1"/>
  <c r="L261" i="1" s="1"/>
  <c r="K258" i="1"/>
  <c r="L258" i="1" s="1"/>
  <c r="K262" i="1"/>
  <c r="L262" i="1" s="1"/>
  <c r="K220" i="1"/>
  <c r="L220" i="1" s="1"/>
  <c r="K227" i="1"/>
  <c r="L227" i="1" s="1"/>
  <c r="K221" i="1"/>
  <c r="L221" i="1" s="1"/>
  <c r="K243" i="1"/>
  <c r="L243" i="1" s="1"/>
  <c r="K196" i="1"/>
  <c r="L196" i="1" s="1"/>
  <c r="K275" i="1"/>
  <c r="L275" i="1" s="1"/>
  <c r="K219" i="1"/>
  <c r="L219" i="1" s="1"/>
  <c r="K268" i="1"/>
  <c r="L268" i="1" s="1"/>
  <c r="K210" i="1"/>
  <c r="L210" i="1" s="1"/>
  <c r="K279" i="1"/>
  <c r="L279" i="1" s="1"/>
  <c r="K257" i="1"/>
  <c r="L257" i="1" s="1"/>
  <c r="K213" i="1"/>
  <c r="L213" i="1" s="1"/>
  <c r="K201" i="1"/>
  <c r="L201" i="1" s="1"/>
  <c r="K292" i="1"/>
  <c r="L292" i="1" s="1"/>
  <c r="K202" i="1"/>
  <c r="L202" i="1" s="1"/>
  <c r="K308" i="1"/>
  <c r="L308" i="1" s="1"/>
  <c r="K285" i="1"/>
  <c r="L285" i="1" s="1"/>
  <c r="K189" i="1"/>
  <c r="L189" i="1" s="1"/>
  <c r="K228" i="1"/>
  <c r="L228" i="1" s="1"/>
  <c r="K256" i="1"/>
  <c r="L256" i="1" s="1"/>
  <c r="K237" i="1"/>
  <c r="L237" i="1" s="1"/>
  <c r="K198" i="1"/>
  <c r="L198" i="1" s="1"/>
  <c r="K301" i="1"/>
  <c r="L301" i="1" s="1"/>
  <c r="K304" i="1"/>
  <c r="L304" i="1" s="1"/>
  <c r="K242" i="1"/>
  <c r="L242" i="1" s="1"/>
  <c r="K259" i="1"/>
  <c r="L259" i="1" s="1"/>
  <c r="K244" i="1"/>
  <c r="L244" i="1" s="1"/>
  <c r="K241" i="1"/>
  <c r="L241" i="1" s="1"/>
  <c r="K287" i="1"/>
  <c r="L287" i="1" s="1"/>
  <c r="K222" i="1"/>
  <c r="L222" i="1" s="1"/>
  <c r="K266" i="1"/>
  <c r="L266" i="1" s="1"/>
  <c r="K206" i="1"/>
  <c r="L206" i="1" s="1"/>
  <c r="K225" i="1"/>
  <c r="L225" i="1" s="1"/>
  <c r="K226" i="1"/>
  <c r="L226" i="1" s="1"/>
  <c r="K248" i="1"/>
  <c r="L248" i="1" s="1"/>
  <c r="K230" i="1"/>
  <c r="L230" i="1" s="1"/>
  <c r="K295" i="1"/>
  <c r="L295" i="1" s="1"/>
  <c r="K293" i="1"/>
  <c r="L293" i="1" s="1"/>
  <c r="K269" i="1"/>
  <c r="L269" i="1" s="1"/>
  <c r="K254" i="1"/>
  <c r="L254" i="1" s="1"/>
  <c r="K303" i="1"/>
  <c r="L303" i="1" s="1"/>
  <c r="K297" i="1"/>
  <c r="L297" i="1" s="1"/>
  <c r="K231" i="1"/>
  <c r="L231" i="1" s="1"/>
  <c r="K278" i="1"/>
  <c r="L278" i="1" s="1"/>
  <c r="K267" i="1"/>
  <c r="L267" i="1" s="1"/>
  <c r="K288" i="1"/>
  <c r="L288" i="1" s="1"/>
  <c r="K306" i="1"/>
  <c r="L306" i="1" s="1"/>
  <c r="K199" i="1"/>
  <c r="L199" i="1" s="1"/>
  <c r="K209" i="1"/>
  <c r="L209" i="1" s="1"/>
  <c r="K204" i="1"/>
  <c r="L204" i="1" s="1"/>
  <c r="K188" i="1"/>
  <c r="L188" i="1" s="1"/>
  <c r="K212" i="1"/>
  <c r="L212" i="1" s="1"/>
  <c r="K250" i="1"/>
  <c r="L250" i="1" s="1"/>
  <c r="K203" i="1"/>
  <c r="L203" i="1" s="1"/>
  <c r="K207" i="1"/>
  <c r="L207" i="1" s="1"/>
  <c r="K246" i="1"/>
  <c r="L246" i="1" s="1"/>
  <c r="K251" i="1"/>
  <c r="L251" i="1" s="1"/>
  <c r="K247" i="1"/>
  <c r="L247" i="1" s="1"/>
  <c r="K274" i="1"/>
  <c r="L274" i="1" s="1"/>
  <c r="K233" i="1"/>
  <c r="L233" i="1" s="1"/>
  <c r="K245" i="1"/>
  <c r="L245" i="1" s="1"/>
  <c r="K263" i="1"/>
  <c r="L263" i="1" s="1"/>
  <c r="K298" i="1"/>
  <c r="L298" i="1" s="1"/>
  <c r="K277" i="1"/>
  <c r="L277" i="1" s="1"/>
  <c r="K223" i="1"/>
  <c r="L223" i="1" s="1"/>
  <c r="K281" i="1"/>
  <c r="L281" i="1" s="1"/>
  <c r="K300" i="1"/>
  <c r="L300" i="1" s="1"/>
  <c r="K224" i="1"/>
  <c r="L224" i="1" s="1"/>
  <c r="K205" i="1"/>
  <c r="L205" i="1" s="1"/>
  <c r="K307" i="1"/>
  <c r="L307" i="1" s="1"/>
  <c r="Q187" i="1"/>
  <c r="R187" i="1" s="1"/>
  <c r="Q188" i="1"/>
  <c r="R188" i="1" s="1"/>
  <c r="Q189" i="1"/>
  <c r="R189" i="1" s="1"/>
  <c r="G128" i="1"/>
  <c r="F15" i="6" s="1"/>
  <c r="AG4" i="10"/>
  <c r="AG6" i="10"/>
  <c r="N191" i="1"/>
  <c r="O190" i="1"/>
  <c r="Q190" i="1"/>
  <c r="R190" i="1" s="1"/>
  <c r="P191" i="1"/>
  <c r="F14" i="6"/>
  <c r="Q25" i="1"/>
  <c r="R25" i="1" s="1"/>
  <c r="Q26" i="1"/>
  <c r="R26" i="1" s="1"/>
  <c r="K25" i="1"/>
  <c r="L25" i="1" s="1"/>
  <c r="Q27" i="1"/>
  <c r="R27" i="1" s="1"/>
  <c r="K73" i="1"/>
  <c r="L73" i="1" s="1"/>
  <c r="K118" i="1"/>
  <c r="L118" i="1" s="1"/>
  <c r="K136" i="1"/>
  <c r="L136" i="1" s="1"/>
  <c r="K144" i="1"/>
  <c r="L144" i="1" s="1"/>
  <c r="K28" i="1"/>
  <c r="L28" i="1" s="1"/>
  <c r="K45" i="1"/>
  <c r="L45" i="1" s="1"/>
  <c r="K135" i="1"/>
  <c r="L135" i="1" s="1"/>
  <c r="K102" i="1"/>
  <c r="L102" i="1" s="1"/>
  <c r="K111" i="1"/>
  <c r="L111" i="1" s="1"/>
  <c r="K55" i="1"/>
  <c r="L55" i="1" s="1"/>
  <c r="K96" i="1"/>
  <c r="L96" i="1" s="1"/>
  <c r="K54" i="1"/>
  <c r="L54" i="1" s="1"/>
  <c r="K26" i="1"/>
  <c r="L26" i="1" s="1"/>
  <c r="K63" i="1"/>
  <c r="L63" i="1" s="1"/>
  <c r="K94" i="1"/>
  <c r="L94" i="1" s="1"/>
  <c r="K105" i="1"/>
  <c r="L105" i="1" s="1"/>
  <c r="K99" i="1"/>
  <c r="L99" i="1" s="1"/>
  <c r="K65" i="1"/>
  <c r="L65" i="1" s="1"/>
  <c r="K51" i="1"/>
  <c r="L51" i="1" s="1"/>
  <c r="K27" i="1"/>
  <c r="L27" i="1" s="1"/>
  <c r="K62" i="1"/>
  <c r="L62" i="1" s="1"/>
  <c r="K177" i="1"/>
  <c r="L177" i="1" s="1"/>
  <c r="K159" i="1"/>
  <c r="L159" i="1" s="1"/>
  <c r="K103" i="1"/>
  <c r="L103" i="1" s="1"/>
  <c r="K133" i="1"/>
  <c r="L133" i="1" s="1"/>
  <c r="K71" i="1"/>
  <c r="L71" i="1" s="1"/>
  <c r="K119" i="1"/>
  <c r="L119" i="1" s="1"/>
  <c r="K112" i="1"/>
  <c r="L112" i="1" s="1"/>
  <c r="K171" i="1"/>
  <c r="L171" i="1" s="1"/>
  <c r="K66" i="1"/>
  <c r="L66" i="1" s="1"/>
  <c r="K69" i="1"/>
  <c r="L69" i="1" s="1"/>
  <c r="K173" i="1"/>
  <c r="L173" i="1" s="1"/>
  <c r="K95" i="1"/>
  <c r="L95" i="1" s="1"/>
  <c r="K107" i="1"/>
  <c r="L107" i="1" s="1"/>
  <c r="K30" i="1"/>
  <c r="L30" i="1" s="1"/>
  <c r="K67" i="1"/>
  <c r="L67" i="1" s="1"/>
  <c r="K162" i="1"/>
  <c r="L162" i="1" s="1"/>
  <c r="K80" i="1"/>
  <c r="L80" i="1" s="1"/>
  <c r="K114" i="1"/>
  <c r="L114" i="1" s="1"/>
  <c r="K35" i="1"/>
  <c r="L35" i="1" s="1"/>
  <c r="K46" i="1"/>
  <c r="L46" i="1" s="1"/>
  <c r="K117" i="1"/>
  <c r="L117" i="1" s="1"/>
  <c r="K170" i="1"/>
  <c r="L170" i="1" s="1"/>
  <c r="K178" i="1"/>
  <c r="L178" i="1" s="1"/>
  <c r="K31" i="1"/>
  <c r="L31" i="1" s="1"/>
  <c r="K182" i="1"/>
  <c r="L182" i="1" s="1"/>
  <c r="K92" i="1"/>
  <c r="L92" i="1" s="1"/>
  <c r="K74" i="1"/>
  <c r="L74" i="1" s="1"/>
  <c r="K165" i="1"/>
  <c r="L165" i="1" s="1"/>
  <c r="K123" i="1"/>
  <c r="L123" i="1" s="1"/>
  <c r="K128" i="1"/>
  <c r="L128" i="1" s="1"/>
  <c r="K158" i="1"/>
  <c r="L158" i="1" s="1"/>
  <c r="K163" i="1"/>
  <c r="L163" i="1" s="1"/>
  <c r="K153" i="1"/>
  <c r="L153" i="1" s="1"/>
  <c r="Q28" i="1"/>
  <c r="R28" i="1" s="1"/>
  <c r="K34" i="1"/>
  <c r="L34" i="1" s="1"/>
  <c r="K186" i="1"/>
  <c r="L186" i="1" s="1"/>
  <c r="K148" i="1"/>
  <c r="L148" i="1" s="1"/>
  <c r="K137" i="1"/>
  <c r="L137" i="1" s="1"/>
  <c r="K57" i="1"/>
  <c r="L57" i="1" s="1"/>
  <c r="K180" i="1"/>
  <c r="L180" i="1" s="1"/>
  <c r="K161" i="1"/>
  <c r="L161" i="1" s="1"/>
  <c r="K84" i="1"/>
  <c r="L84" i="1" s="1"/>
  <c r="K104" i="1"/>
  <c r="L104" i="1" s="1"/>
  <c r="K100" i="1"/>
  <c r="L100" i="1" s="1"/>
  <c r="K184" i="1"/>
  <c r="L184" i="1" s="1"/>
  <c r="K106" i="1"/>
  <c r="L106" i="1" s="1"/>
  <c r="K49" i="1"/>
  <c r="L49" i="1" s="1"/>
  <c r="K113" i="1"/>
  <c r="L113" i="1" s="1"/>
  <c r="K68" i="1"/>
  <c r="L68" i="1" s="1"/>
  <c r="K108" i="1"/>
  <c r="L108" i="1" s="1"/>
  <c r="K120" i="1"/>
  <c r="L120" i="1" s="1"/>
  <c r="K126" i="1"/>
  <c r="L126" i="1" s="1"/>
  <c r="K93" i="1"/>
  <c r="L93" i="1" s="1"/>
  <c r="K149" i="1"/>
  <c r="L149" i="1" s="1"/>
  <c r="K33" i="1"/>
  <c r="L33" i="1" s="1"/>
  <c r="K40" i="1"/>
  <c r="L40" i="1" s="1"/>
  <c r="K70" i="1"/>
  <c r="L70" i="1" s="1"/>
  <c r="K122" i="1"/>
  <c r="L122" i="1" s="1"/>
  <c r="K143" i="1"/>
  <c r="L143" i="1" s="1"/>
  <c r="K132" i="1"/>
  <c r="L132" i="1" s="1"/>
  <c r="K60" i="1"/>
  <c r="L60" i="1" s="1"/>
  <c r="K138" i="1"/>
  <c r="L138" i="1" s="1"/>
  <c r="K101" i="1"/>
  <c r="L101" i="1" s="1"/>
  <c r="K160" i="1"/>
  <c r="L160" i="1" s="1"/>
  <c r="K157" i="1"/>
  <c r="L157" i="1" s="1"/>
  <c r="K58" i="1"/>
  <c r="L58" i="1" s="1"/>
  <c r="K121" i="1"/>
  <c r="L121" i="1" s="1"/>
  <c r="K85" i="1"/>
  <c r="L85" i="1" s="1"/>
  <c r="K127" i="1"/>
  <c r="L127" i="1" s="1"/>
  <c r="K155" i="1"/>
  <c r="L155" i="1" s="1"/>
  <c r="K32" i="1"/>
  <c r="L32" i="1" s="1"/>
  <c r="K88" i="1"/>
  <c r="L88" i="1" s="1"/>
  <c r="K129" i="1"/>
  <c r="L129" i="1" s="1"/>
  <c r="K110" i="1"/>
  <c r="L110" i="1" s="1"/>
  <c r="K91" i="1"/>
  <c r="L91" i="1" s="1"/>
  <c r="K61" i="1"/>
  <c r="L61" i="1" s="1"/>
  <c r="K47" i="1"/>
  <c r="L47" i="1" s="1"/>
  <c r="K125" i="1"/>
  <c r="L125" i="1" s="1"/>
  <c r="K86" i="1"/>
  <c r="L86" i="1" s="1"/>
  <c r="K124" i="1"/>
  <c r="L124" i="1" s="1"/>
  <c r="K75" i="1"/>
  <c r="L75" i="1" s="1"/>
  <c r="K141" i="1"/>
  <c r="L141" i="1" s="1"/>
  <c r="K115" i="1"/>
  <c r="L115" i="1" s="1"/>
  <c r="K29" i="1"/>
  <c r="L29" i="1" s="1"/>
  <c r="K175" i="1"/>
  <c r="L175" i="1" s="1"/>
  <c r="K89" i="1"/>
  <c r="L89" i="1" s="1"/>
  <c r="K90" i="1"/>
  <c r="L90" i="1" s="1"/>
  <c r="K176" i="1"/>
  <c r="L176" i="1" s="1"/>
  <c r="K72" i="1"/>
  <c r="L72" i="1" s="1"/>
  <c r="K59" i="1"/>
  <c r="L59" i="1" s="1"/>
  <c r="K77" i="1"/>
  <c r="L77" i="1" s="1"/>
  <c r="K64" i="1"/>
  <c r="L64" i="1" s="1"/>
  <c r="K139" i="1"/>
  <c r="L139" i="1" s="1"/>
  <c r="K147" i="1"/>
  <c r="L147" i="1" s="1"/>
  <c r="K130" i="1"/>
  <c r="L130" i="1" s="1"/>
  <c r="K83" i="1"/>
  <c r="L83" i="1" s="1"/>
  <c r="K150" i="1"/>
  <c r="L150" i="1" s="1"/>
  <c r="K87" i="1"/>
  <c r="L87" i="1" s="1"/>
  <c r="K43" i="1"/>
  <c r="L43" i="1" s="1"/>
  <c r="K38" i="1"/>
  <c r="L38" i="1" s="1"/>
  <c r="K44" i="1"/>
  <c r="L44" i="1" s="1"/>
  <c r="K56" i="1"/>
  <c r="L56" i="1" s="1"/>
  <c r="K156" i="1"/>
  <c r="L156" i="1" s="1"/>
  <c r="K76" i="1"/>
  <c r="L76" i="1" s="1"/>
  <c r="K78" i="1"/>
  <c r="L78" i="1" s="1"/>
  <c r="K116" i="1"/>
  <c r="L116" i="1" s="1"/>
  <c r="K151" i="1"/>
  <c r="L151" i="1" s="1"/>
  <c r="K185" i="1"/>
  <c r="L185" i="1" s="1"/>
  <c r="K174" i="1"/>
  <c r="L174" i="1" s="1"/>
  <c r="K52" i="1"/>
  <c r="L52" i="1" s="1"/>
  <c r="K168" i="1"/>
  <c r="L168" i="1" s="1"/>
  <c r="K142" i="1"/>
  <c r="L142" i="1" s="1"/>
  <c r="K181" i="1"/>
  <c r="L181" i="1" s="1"/>
  <c r="K98" i="1"/>
  <c r="L98" i="1" s="1"/>
  <c r="K42" i="1"/>
  <c r="L42" i="1" s="1"/>
  <c r="K167" i="1"/>
  <c r="L167" i="1" s="1"/>
  <c r="K109" i="1"/>
  <c r="L109" i="1" s="1"/>
  <c r="K81" i="1"/>
  <c r="L81" i="1" s="1"/>
  <c r="K37" i="1"/>
  <c r="L37" i="1" s="1"/>
  <c r="K41" i="1"/>
  <c r="L41" i="1" s="1"/>
  <c r="K134" i="1"/>
  <c r="L134" i="1" s="1"/>
  <c r="K131" i="1"/>
  <c r="L131" i="1" s="1"/>
  <c r="K140" i="1"/>
  <c r="L140" i="1" s="1"/>
  <c r="K39" i="1"/>
  <c r="L39" i="1" s="1"/>
  <c r="K79" i="1"/>
  <c r="L79" i="1" s="1"/>
  <c r="K166" i="1"/>
  <c r="L166" i="1" s="1"/>
  <c r="K164" i="1"/>
  <c r="L164" i="1" s="1"/>
  <c r="K179" i="1"/>
  <c r="L179" i="1" s="1"/>
  <c r="K82" i="1"/>
  <c r="L82" i="1" s="1"/>
  <c r="K36" i="1"/>
  <c r="L36" i="1" s="1"/>
  <c r="K152" i="1"/>
  <c r="L152" i="1" s="1"/>
  <c r="K145" i="1"/>
  <c r="L145" i="1" s="1"/>
  <c r="K169" i="1"/>
  <c r="L169" i="1" s="1"/>
  <c r="K48" i="1"/>
  <c r="L48" i="1" s="1"/>
  <c r="K50" i="1"/>
  <c r="L50" i="1" s="1"/>
  <c r="K172" i="1"/>
  <c r="L172" i="1" s="1"/>
  <c r="K53" i="1"/>
  <c r="L53" i="1" s="1"/>
  <c r="K183" i="1"/>
  <c r="L183" i="1" s="1"/>
  <c r="K146" i="1"/>
  <c r="L146" i="1" s="1"/>
  <c r="K97" i="1"/>
  <c r="L97" i="1" s="1"/>
  <c r="K154" i="1"/>
  <c r="L154"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B17" i="6"/>
  <c r="E128" i="1"/>
  <c r="B13" i="6"/>
  <c r="B18" i="6"/>
  <c r="B14" i="6"/>
  <c r="B15" i="6"/>
  <c r="C17" i="6"/>
  <c r="C14" i="6"/>
  <c r="C18" i="6"/>
  <c r="C15" i="6"/>
  <c r="C13" i="6"/>
  <c r="F13" i="6" l="1"/>
  <c r="P192" i="1"/>
  <c r="Q191" i="1"/>
  <c r="R191" i="1" s="1"/>
  <c r="O191" i="1"/>
  <c r="N192" i="1"/>
  <c r="M192" i="1"/>
  <c r="F17" i="6"/>
  <c r="F18" i="6"/>
  <c r="D18" i="6"/>
  <c r="D14" i="6"/>
  <c r="D17" i="6"/>
  <c r="D15" i="6"/>
  <c r="D13" i="6"/>
  <c r="Q192" i="1" l="1"/>
  <c r="R192" i="1" s="1"/>
  <c r="N193" i="1"/>
  <c r="O192" i="1"/>
  <c r="M193" i="1"/>
  <c r="P193" i="1"/>
  <c r="P194" i="1" l="1"/>
  <c r="M194" i="1"/>
  <c r="O193" i="1"/>
  <c r="N194" i="1"/>
  <c r="Q193" i="1"/>
  <c r="R193" i="1" s="1"/>
  <c r="N195" i="1" l="1"/>
  <c r="Q194" i="1"/>
  <c r="R194" i="1" s="1"/>
  <c r="O194" i="1"/>
  <c r="M195" i="1"/>
  <c r="P195" i="1"/>
  <c r="M196" i="1" l="1"/>
  <c r="P196" i="1"/>
  <c r="N196" i="1"/>
  <c r="O195" i="1"/>
  <c r="Q195" i="1"/>
  <c r="R195" i="1" s="1"/>
  <c r="M197" i="1" l="1"/>
  <c r="N197" i="1"/>
  <c r="Q196" i="1"/>
  <c r="R196" i="1" s="1"/>
  <c r="O196" i="1"/>
  <c r="P197" i="1"/>
  <c r="P198" i="1" l="1"/>
  <c r="N198" i="1"/>
  <c r="O197" i="1"/>
  <c r="Q197" i="1"/>
  <c r="R197" i="1" s="1"/>
  <c r="M198" i="1"/>
  <c r="M199" i="1" l="1"/>
  <c r="O198" i="1"/>
  <c r="Q198" i="1"/>
  <c r="R198" i="1" s="1"/>
  <c r="N199" i="1"/>
  <c r="P199" i="1"/>
  <c r="M200" i="1" l="1"/>
  <c r="P200" i="1"/>
  <c r="O199" i="1"/>
  <c r="Q199" i="1"/>
  <c r="R199" i="1" s="1"/>
  <c r="N200" i="1"/>
  <c r="P201" i="1" l="1"/>
  <c r="Q200" i="1"/>
  <c r="R200" i="1" s="1"/>
  <c r="O200" i="1"/>
  <c r="N201" i="1"/>
  <c r="M201" i="1"/>
  <c r="M202" i="1" s="1"/>
  <c r="Q201" i="1" l="1"/>
  <c r="R201" i="1" s="1"/>
  <c r="O201" i="1"/>
  <c r="N202" i="1"/>
  <c r="P202" i="1"/>
  <c r="P203" i="1" l="1"/>
  <c r="N203" i="1"/>
  <c r="Q202" i="1"/>
  <c r="R202" i="1" s="1"/>
  <c r="O202" i="1"/>
  <c r="M203" i="1"/>
  <c r="M204" i="1" l="1"/>
  <c r="N204" i="1"/>
  <c r="O203" i="1"/>
  <c r="Q203" i="1"/>
  <c r="R203" i="1" s="1"/>
  <c r="P204" i="1"/>
  <c r="P205" i="1" s="1"/>
  <c r="N205" i="1" l="1"/>
  <c r="Q204" i="1"/>
  <c r="R204" i="1" s="1"/>
  <c r="O204" i="1"/>
  <c r="M205" i="1"/>
  <c r="M206" i="1" l="1"/>
  <c r="Q205" i="1"/>
  <c r="R205" i="1" s="1"/>
  <c r="O205" i="1"/>
  <c r="N206" i="1"/>
  <c r="P206" i="1"/>
  <c r="P207" i="1" s="1"/>
  <c r="M207" i="1" l="1"/>
  <c r="N207" i="1"/>
  <c r="Q206" i="1"/>
  <c r="R206" i="1" s="1"/>
  <c r="O206" i="1"/>
  <c r="M208" i="1" l="1"/>
  <c r="O207" i="1"/>
  <c r="Q207" i="1"/>
  <c r="R207" i="1" s="1"/>
  <c r="N208" i="1"/>
  <c r="P208" i="1"/>
  <c r="M209" i="1" l="1"/>
  <c r="P209" i="1"/>
  <c r="Q208" i="1"/>
  <c r="R208" i="1" s="1"/>
  <c r="O208" i="1"/>
  <c r="N209" i="1"/>
  <c r="N210" i="1" l="1"/>
  <c r="O209" i="1"/>
  <c r="Q209" i="1"/>
  <c r="R209" i="1" s="1"/>
  <c r="P210" i="1"/>
  <c r="M210" i="1"/>
  <c r="M211" i="1" l="1"/>
  <c r="P211" i="1"/>
  <c r="O210" i="1"/>
  <c r="N211" i="1"/>
  <c r="Q210" i="1"/>
  <c r="R210" i="1" s="1"/>
  <c r="O211" i="1" l="1"/>
  <c r="Q211" i="1"/>
  <c r="R211" i="1" s="1"/>
  <c r="N212" i="1"/>
  <c r="P212" i="1"/>
  <c r="M212" i="1"/>
  <c r="M213" i="1" s="1"/>
  <c r="P213" i="1" l="1"/>
  <c r="O212" i="1"/>
  <c r="N213" i="1"/>
  <c r="Q212" i="1"/>
  <c r="R212" i="1" s="1"/>
  <c r="O213" i="1" l="1"/>
  <c r="Q213" i="1"/>
  <c r="R213" i="1" s="1"/>
  <c r="N214" i="1"/>
  <c r="P214" i="1"/>
  <c r="M214" i="1"/>
  <c r="M215" i="1" s="1"/>
  <c r="P215" i="1" l="1"/>
  <c r="N215" i="1"/>
  <c r="Q214" i="1"/>
  <c r="R214" i="1" s="1"/>
  <c r="O214" i="1"/>
  <c r="Q215" i="1" l="1"/>
  <c r="R215" i="1" s="1"/>
  <c r="N216" i="1"/>
  <c r="O215" i="1"/>
  <c r="M216" i="1"/>
  <c r="M217" i="1" s="1"/>
  <c r="P216" i="1"/>
  <c r="P217" i="1" s="1"/>
  <c r="O216" i="1" l="1"/>
  <c r="Q216" i="1"/>
  <c r="R216" i="1" s="1"/>
  <c r="N217" i="1"/>
  <c r="M218" i="1" s="1"/>
  <c r="Q217" i="1" l="1"/>
  <c r="R217" i="1" s="1"/>
  <c r="N218" i="1"/>
  <c r="O217" i="1"/>
  <c r="P218" i="1"/>
  <c r="P219" i="1" l="1"/>
  <c r="N219" i="1"/>
  <c r="P220" i="1" s="1"/>
  <c r="Q218" i="1"/>
  <c r="R218" i="1" s="1"/>
  <c r="O218" i="1"/>
  <c r="M219" i="1"/>
  <c r="M220" i="1" s="1"/>
  <c r="Q219" i="1" l="1"/>
  <c r="R219" i="1" s="1"/>
  <c r="O219" i="1"/>
  <c r="N220" i="1"/>
  <c r="O220" i="1" l="1"/>
  <c r="Q220" i="1"/>
  <c r="R220" i="1" s="1"/>
  <c r="N221" i="1"/>
  <c r="P221" i="1"/>
  <c r="M221" i="1"/>
  <c r="P222" i="1" l="1"/>
  <c r="M222" i="1"/>
  <c r="O221" i="1"/>
  <c r="N222" i="1"/>
  <c r="Q221" i="1"/>
  <c r="R221" i="1" s="1"/>
  <c r="P223" i="1" l="1"/>
  <c r="N223" i="1"/>
  <c r="Q222" i="1"/>
  <c r="R222" i="1" s="1"/>
  <c r="O222" i="1"/>
  <c r="M223" i="1"/>
  <c r="M224" i="1" s="1"/>
  <c r="N224" i="1" l="1"/>
  <c r="O223" i="1"/>
  <c r="Q223" i="1"/>
  <c r="R223" i="1" s="1"/>
  <c r="P224" i="1"/>
  <c r="P225" i="1" l="1"/>
  <c r="O224" i="1"/>
  <c r="N225" i="1"/>
  <c r="Q224" i="1"/>
  <c r="R224" i="1" s="1"/>
  <c r="M225" i="1"/>
  <c r="M226" i="1" s="1"/>
  <c r="N226" i="1" l="1"/>
  <c r="O225" i="1"/>
  <c r="Q225" i="1"/>
  <c r="R225" i="1" s="1"/>
  <c r="P226" i="1"/>
  <c r="P227" i="1" l="1"/>
  <c r="N227" i="1"/>
  <c r="Q226" i="1"/>
  <c r="R226" i="1" s="1"/>
  <c r="O226" i="1"/>
  <c r="M227" i="1"/>
  <c r="M228" i="1" s="1"/>
  <c r="Q227" i="1" l="1"/>
  <c r="R227" i="1" s="1"/>
  <c r="N228" i="1"/>
  <c r="O227" i="1"/>
  <c r="P228" i="1"/>
  <c r="P229" i="1" s="1"/>
  <c r="O228" i="1" l="1"/>
  <c r="N229" i="1"/>
  <c r="Q228" i="1"/>
  <c r="R228" i="1" s="1"/>
  <c r="M229" i="1"/>
  <c r="M230" i="1" s="1"/>
  <c r="Q229" i="1" l="1"/>
  <c r="R229" i="1" s="1"/>
  <c r="N230" i="1"/>
  <c r="O229" i="1"/>
  <c r="P230" i="1"/>
  <c r="P231" i="1" s="1"/>
  <c r="N231" i="1" l="1"/>
  <c r="O230" i="1"/>
  <c r="Q230" i="1"/>
  <c r="R230" i="1" s="1"/>
  <c r="M231" i="1"/>
  <c r="M232" i="1" s="1"/>
  <c r="N232" i="1" l="1"/>
  <c r="O231" i="1"/>
  <c r="Q231" i="1"/>
  <c r="R231" i="1" s="1"/>
  <c r="P232" i="1"/>
  <c r="P233" i="1" s="1"/>
  <c r="O232" i="1" l="1"/>
  <c r="Q232" i="1"/>
  <c r="R232" i="1" s="1"/>
  <c r="N233" i="1"/>
  <c r="M233" i="1"/>
  <c r="M234" i="1" s="1"/>
  <c r="Q233" i="1" l="1"/>
  <c r="R233" i="1" s="1"/>
  <c r="O233" i="1"/>
  <c r="N234" i="1"/>
  <c r="P234" i="1"/>
  <c r="P235" i="1" l="1"/>
  <c r="M235" i="1"/>
  <c r="N235" i="1"/>
  <c r="Q234" i="1"/>
  <c r="R234" i="1" s="1"/>
  <c r="O234" i="1"/>
  <c r="M236" i="1" l="1"/>
  <c r="Q235" i="1"/>
  <c r="R235" i="1" s="1"/>
  <c r="N236" i="1"/>
  <c r="O235" i="1"/>
  <c r="M237" i="1"/>
  <c r="P236" i="1"/>
  <c r="P237" i="1" s="1"/>
  <c r="O236" i="1" l="1"/>
  <c r="N237" i="1"/>
  <c r="Q236" i="1"/>
  <c r="R236" i="1" s="1"/>
  <c r="Q237" i="1" l="1"/>
  <c r="R237" i="1" s="1"/>
  <c r="O237" i="1"/>
  <c r="N238" i="1"/>
  <c r="M238" i="1"/>
  <c r="P238" i="1"/>
  <c r="M239" i="1" l="1"/>
  <c r="P239" i="1"/>
  <c r="N239" i="1"/>
  <c r="Q238" i="1"/>
  <c r="R238" i="1" s="1"/>
  <c r="O238" i="1"/>
  <c r="P240" i="1" l="1"/>
  <c r="N240" i="1"/>
  <c r="O239" i="1"/>
  <c r="Q239" i="1"/>
  <c r="R239" i="1" s="1"/>
  <c r="M240" i="1"/>
  <c r="M241" i="1" s="1"/>
  <c r="O240" i="1" l="1"/>
  <c r="N241" i="1"/>
  <c r="Q240" i="1"/>
  <c r="R240" i="1" s="1"/>
  <c r="P241" i="1"/>
  <c r="P242" i="1" s="1"/>
  <c r="N242" i="1" l="1"/>
  <c r="Q241" i="1"/>
  <c r="R241" i="1" s="1"/>
  <c r="O241" i="1"/>
  <c r="M242" i="1"/>
  <c r="M243" i="1" s="1"/>
  <c r="Q242" i="1" l="1"/>
  <c r="R242" i="1" s="1"/>
  <c r="N243" i="1"/>
  <c r="O242" i="1"/>
  <c r="P243" i="1"/>
  <c r="P244" i="1" s="1"/>
  <c r="N244" i="1" l="1"/>
  <c r="Q243" i="1"/>
  <c r="R243" i="1" s="1"/>
  <c r="O243" i="1"/>
  <c r="M244" i="1"/>
  <c r="M245" i="1" s="1"/>
  <c r="O244" i="1" l="1"/>
  <c r="N245" i="1"/>
  <c r="Q244" i="1"/>
  <c r="R244" i="1" s="1"/>
  <c r="P245" i="1"/>
  <c r="P246" i="1" s="1"/>
  <c r="N246" i="1" l="1"/>
  <c r="O245" i="1"/>
  <c r="Q245" i="1"/>
  <c r="R245" i="1" s="1"/>
  <c r="M246" i="1"/>
  <c r="M247" i="1" s="1"/>
  <c r="N247" i="1" l="1"/>
  <c r="Q246" i="1"/>
  <c r="R246" i="1" s="1"/>
  <c r="O246" i="1"/>
  <c r="P247" i="1"/>
  <c r="P248" i="1" s="1"/>
  <c r="O247" i="1" l="1"/>
  <c r="N248" i="1"/>
  <c r="Q247" i="1"/>
  <c r="R247" i="1" s="1"/>
  <c r="M248" i="1"/>
  <c r="M249" i="1" s="1"/>
  <c r="N249" i="1" l="1"/>
  <c r="O248" i="1"/>
  <c r="Q248" i="1"/>
  <c r="R248" i="1" s="1"/>
  <c r="P249" i="1"/>
  <c r="P250" i="1" s="1"/>
  <c r="N250" i="1" l="1"/>
  <c r="Q249" i="1"/>
  <c r="R249" i="1" s="1"/>
  <c r="O249" i="1"/>
  <c r="M250" i="1"/>
  <c r="M251" i="1" s="1"/>
  <c r="Q250" i="1" l="1"/>
  <c r="R250" i="1" s="1"/>
  <c r="N251" i="1"/>
  <c r="O250" i="1"/>
  <c r="P251" i="1"/>
  <c r="P252" i="1" s="1"/>
  <c r="N252" i="1" l="1"/>
  <c r="Q251" i="1"/>
  <c r="R251" i="1" s="1"/>
  <c r="O251" i="1"/>
  <c r="M252" i="1"/>
  <c r="M253" i="1" s="1"/>
  <c r="O252" i="1" l="1"/>
  <c r="N253" i="1"/>
  <c r="Q252" i="1"/>
  <c r="R252" i="1" s="1"/>
  <c r="P253" i="1"/>
  <c r="P254" i="1" s="1"/>
  <c r="N254" i="1" l="1"/>
  <c r="O253" i="1"/>
  <c r="Q253" i="1"/>
  <c r="R253" i="1" s="1"/>
  <c r="M254" i="1"/>
  <c r="M255" i="1" l="1"/>
  <c r="N255" i="1"/>
  <c r="Q254" i="1"/>
  <c r="R254" i="1" s="1"/>
  <c r="O254" i="1"/>
  <c r="P255" i="1"/>
  <c r="P256" i="1" s="1"/>
  <c r="O255" i="1" l="1"/>
  <c r="N256" i="1"/>
  <c r="Q255" i="1"/>
  <c r="R255" i="1" s="1"/>
  <c r="M256" i="1"/>
  <c r="M257" i="1" s="1"/>
  <c r="Q256" i="1" l="1"/>
  <c r="R256" i="1" s="1"/>
  <c r="O256" i="1"/>
  <c r="N257" i="1"/>
  <c r="P257" i="1"/>
  <c r="P258" i="1" l="1"/>
  <c r="N258" i="1"/>
  <c r="Q257" i="1"/>
  <c r="R257" i="1" s="1"/>
  <c r="O257" i="1"/>
  <c r="P259" i="1"/>
  <c r="M258" i="1"/>
  <c r="M259" i="1" s="1"/>
  <c r="Q258" i="1" l="1"/>
  <c r="R258" i="1" s="1"/>
  <c r="N259" i="1"/>
  <c r="O258" i="1"/>
  <c r="N260" i="1" l="1"/>
  <c r="O259" i="1"/>
  <c r="Q259" i="1"/>
  <c r="R259" i="1" s="1"/>
  <c r="M260" i="1"/>
  <c r="M261" i="1" s="1"/>
  <c r="P260" i="1"/>
  <c r="P261" i="1" s="1"/>
  <c r="Q260" i="1" l="1"/>
  <c r="R260" i="1" s="1"/>
  <c r="O260" i="1"/>
  <c r="N261" i="1"/>
  <c r="N262" i="1" l="1"/>
  <c r="O261" i="1"/>
  <c r="Q261" i="1"/>
  <c r="R261" i="1" s="1"/>
  <c r="M262" i="1"/>
  <c r="M263" i="1" s="1"/>
  <c r="P262" i="1"/>
  <c r="P263" i="1" s="1"/>
  <c r="N263" i="1" l="1"/>
  <c r="Q262" i="1"/>
  <c r="R262" i="1" s="1"/>
  <c r="O262" i="1"/>
  <c r="M264" i="1" l="1"/>
  <c r="O263" i="1"/>
  <c r="Q263" i="1"/>
  <c r="R263" i="1" s="1"/>
  <c r="N264" i="1"/>
  <c r="P264" i="1"/>
  <c r="P265" i="1" l="1"/>
  <c r="Q264" i="1"/>
  <c r="R264" i="1" s="1"/>
  <c r="N265" i="1"/>
  <c r="P266" i="1" s="1"/>
  <c r="O264" i="1"/>
  <c r="M265" i="1"/>
  <c r="M266" i="1" s="1"/>
  <c r="N266" i="1" l="1"/>
  <c r="P267" i="1" s="1"/>
  <c r="Q265" i="1"/>
  <c r="R265" i="1" s="1"/>
  <c r="O265" i="1"/>
  <c r="Q266" i="1" l="1"/>
  <c r="R266" i="1" s="1"/>
  <c r="N267" i="1"/>
  <c r="O266" i="1"/>
  <c r="M267" i="1"/>
  <c r="M268" i="1" s="1"/>
  <c r="N268" i="1" l="1"/>
  <c r="Q267" i="1"/>
  <c r="R267" i="1" s="1"/>
  <c r="O267" i="1"/>
  <c r="P268" i="1"/>
  <c r="P269" i="1" s="1"/>
  <c r="O268" i="1" l="1"/>
  <c r="N269" i="1"/>
  <c r="Q268" i="1"/>
  <c r="R268" i="1" s="1"/>
  <c r="M269" i="1"/>
  <c r="M270" i="1" s="1"/>
  <c r="N270" i="1" l="1"/>
  <c r="O269" i="1"/>
  <c r="Q269" i="1"/>
  <c r="R269" i="1" s="1"/>
  <c r="P270" i="1"/>
  <c r="P271" i="1" s="1"/>
  <c r="N271" i="1" l="1"/>
  <c r="Q270" i="1"/>
  <c r="R270" i="1" s="1"/>
  <c r="O270" i="1"/>
  <c r="M271" i="1"/>
  <c r="M272" i="1" s="1"/>
  <c r="O271" i="1" l="1"/>
  <c r="N272" i="1"/>
  <c r="Q271" i="1"/>
  <c r="R271" i="1" s="1"/>
  <c r="P272" i="1"/>
  <c r="P273" i="1" s="1"/>
  <c r="Q272" i="1" l="1"/>
  <c r="R272" i="1" s="1"/>
  <c r="N273" i="1"/>
  <c r="O272" i="1"/>
  <c r="M273" i="1"/>
  <c r="M274" i="1" s="1"/>
  <c r="N274" i="1" l="1"/>
  <c r="O273" i="1"/>
  <c r="Q273" i="1"/>
  <c r="R273" i="1" s="1"/>
  <c r="P274" i="1"/>
  <c r="P275" i="1" s="1"/>
  <c r="O274" i="1" l="1"/>
  <c r="Q274" i="1"/>
  <c r="R274" i="1" s="1"/>
  <c r="N275" i="1"/>
  <c r="M275" i="1"/>
  <c r="M276" i="1" l="1"/>
  <c r="N276" i="1"/>
  <c r="Q275" i="1"/>
  <c r="R275" i="1" s="1"/>
  <c r="O275" i="1"/>
  <c r="P276" i="1"/>
  <c r="P277" i="1" s="1"/>
  <c r="N277" i="1" l="1"/>
  <c r="Q276" i="1"/>
  <c r="R276" i="1" s="1"/>
  <c r="O276" i="1"/>
  <c r="M277" i="1"/>
  <c r="M278" i="1" s="1"/>
  <c r="N278" i="1" l="1"/>
  <c r="O277" i="1"/>
  <c r="Q277" i="1"/>
  <c r="R277" i="1" s="1"/>
  <c r="P278" i="1"/>
  <c r="P279" i="1" s="1"/>
  <c r="N279" i="1" l="1"/>
  <c r="Q278" i="1"/>
  <c r="R278" i="1" s="1"/>
  <c r="O278" i="1"/>
  <c r="M279" i="1"/>
  <c r="M280" i="1" s="1"/>
  <c r="O279" i="1" l="1"/>
  <c r="Q279" i="1"/>
  <c r="R279" i="1" s="1"/>
  <c r="N280" i="1"/>
  <c r="P280" i="1"/>
  <c r="P281" i="1" s="1"/>
  <c r="Q280" i="1" l="1"/>
  <c r="R280" i="1" s="1"/>
  <c r="N281" i="1"/>
  <c r="O280" i="1"/>
  <c r="M281" i="1"/>
  <c r="M282" i="1" s="1"/>
  <c r="N282" i="1" l="1"/>
  <c r="Q281" i="1"/>
  <c r="R281" i="1" s="1"/>
  <c r="O281" i="1"/>
  <c r="P282" i="1"/>
  <c r="P283" i="1" s="1"/>
  <c r="O282" i="1" l="1"/>
  <c r="N283" i="1"/>
  <c r="Q282" i="1"/>
  <c r="R282" i="1" s="1"/>
  <c r="M283" i="1"/>
  <c r="M284" i="1" s="1"/>
  <c r="N284" i="1" l="1"/>
  <c r="Q283" i="1"/>
  <c r="R283" i="1" s="1"/>
  <c r="O283" i="1"/>
  <c r="P284" i="1"/>
  <c r="P285" i="1" s="1"/>
  <c r="N285" i="1" l="1"/>
  <c r="Q284" i="1"/>
  <c r="R284" i="1" s="1"/>
  <c r="O284" i="1"/>
  <c r="M285" i="1"/>
  <c r="M286" i="1" s="1"/>
  <c r="Q285" i="1" l="1"/>
  <c r="R285" i="1" s="1"/>
  <c r="O285" i="1"/>
  <c r="N286" i="1"/>
  <c r="P286" i="1"/>
  <c r="P287" i="1" l="1"/>
  <c r="N287" i="1"/>
  <c r="Q286" i="1"/>
  <c r="R286" i="1" s="1"/>
  <c r="O286" i="1"/>
  <c r="M287" i="1"/>
  <c r="M288" i="1" s="1"/>
  <c r="N288" i="1" l="1"/>
  <c r="Q287" i="1"/>
  <c r="R287" i="1" s="1"/>
  <c r="O287" i="1"/>
  <c r="P288" i="1"/>
  <c r="P289" i="1" s="1"/>
  <c r="O288" i="1" l="1"/>
  <c r="N289" i="1"/>
  <c r="Q288" i="1"/>
  <c r="R288" i="1" s="1"/>
  <c r="M289" i="1"/>
  <c r="M290" i="1" s="1"/>
  <c r="N290" i="1" l="1"/>
  <c r="Q289" i="1"/>
  <c r="R289" i="1" s="1"/>
  <c r="O289" i="1"/>
  <c r="P290" i="1"/>
  <c r="P291" i="1" s="1"/>
  <c r="N291" i="1" l="1"/>
  <c r="Q290" i="1"/>
  <c r="R290" i="1" s="1"/>
  <c r="O290" i="1"/>
  <c r="M291" i="1"/>
  <c r="M292" i="1" s="1"/>
  <c r="N292" i="1" l="1"/>
  <c r="Q291" i="1"/>
  <c r="R291" i="1" s="1"/>
  <c r="O291" i="1"/>
  <c r="P292" i="1"/>
  <c r="P293" i="1" s="1"/>
  <c r="N293" i="1" l="1"/>
  <c r="Q292" i="1"/>
  <c r="R292" i="1" s="1"/>
  <c r="O292" i="1"/>
  <c r="M293" i="1"/>
  <c r="M294" i="1" s="1"/>
  <c r="O293" i="1" l="1"/>
  <c r="N294" i="1"/>
  <c r="Q293" i="1"/>
  <c r="R293" i="1" s="1"/>
  <c r="P294" i="1"/>
  <c r="P295" i="1" s="1"/>
  <c r="N295" i="1" l="1"/>
  <c r="Q294" i="1"/>
  <c r="R294" i="1" s="1"/>
  <c r="O294" i="1"/>
  <c r="M295" i="1"/>
  <c r="M296" i="1" s="1"/>
  <c r="Q295" i="1" l="1"/>
  <c r="R295" i="1" s="1"/>
  <c r="O295" i="1"/>
  <c r="N296" i="1"/>
  <c r="P296" i="1"/>
  <c r="P297" i="1" l="1"/>
  <c r="O296" i="1"/>
  <c r="N297" i="1"/>
  <c r="Q296" i="1"/>
  <c r="R296" i="1" s="1"/>
  <c r="M297" i="1"/>
  <c r="M298" i="1" s="1"/>
  <c r="N298" i="1" l="1"/>
  <c r="Q297" i="1"/>
  <c r="R297" i="1" s="1"/>
  <c r="O297" i="1"/>
  <c r="P298" i="1"/>
  <c r="P299" i="1" s="1"/>
  <c r="O298" i="1" l="1"/>
  <c r="N299" i="1"/>
  <c r="Q298" i="1"/>
  <c r="R298" i="1" s="1"/>
  <c r="M299" i="1"/>
  <c r="M300" i="1" s="1"/>
  <c r="N300" i="1" l="1"/>
  <c r="Q299" i="1"/>
  <c r="R299" i="1" s="1"/>
  <c r="O299" i="1"/>
  <c r="P300" i="1"/>
  <c r="P301" i="1" s="1"/>
  <c r="N301" i="1" l="1"/>
  <c r="Q300" i="1"/>
  <c r="R300" i="1" s="1"/>
  <c r="O300" i="1"/>
  <c r="M301" i="1"/>
  <c r="M302" i="1" s="1"/>
  <c r="O301" i="1" l="1"/>
  <c r="N302" i="1"/>
  <c r="Q301" i="1"/>
  <c r="R301" i="1" s="1"/>
  <c r="P302" i="1"/>
  <c r="P303" i="1" s="1"/>
  <c r="N303" i="1" l="1"/>
  <c r="O302" i="1"/>
  <c r="Q302" i="1"/>
  <c r="R302" i="1" s="1"/>
  <c r="M303" i="1"/>
  <c r="M304" i="1" s="1"/>
  <c r="N304" i="1" l="1"/>
  <c r="Q303" i="1"/>
  <c r="R303" i="1" s="1"/>
  <c r="O303" i="1"/>
  <c r="P304" i="1"/>
  <c r="P305" i="1" l="1"/>
  <c r="Q304" i="1"/>
  <c r="R304" i="1" s="1"/>
  <c r="O304" i="1"/>
  <c r="N305" i="1"/>
  <c r="M305" i="1"/>
  <c r="M306" i="1" s="1"/>
  <c r="N306" i="1" l="1"/>
  <c r="O305" i="1"/>
  <c r="Q305" i="1"/>
  <c r="R305" i="1" s="1"/>
  <c r="P306" i="1"/>
  <c r="P307" i="1" s="1"/>
  <c r="O306" i="1" l="1"/>
  <c r="N307" i="1"/>
  <c r="Q306" i="1"/>
  <c r="R306" i="1" s="1"/>
  <c r="M307" i="1"/>
  <c r="M308" i="1" s="1"/>
  <c r="N308" i="1" l="1"/>
  <c r="O307" i="1"/>
  <c r="Q307" i="1"/>
  <c r="R307" i="1" s="1"/>
  <c r="P308" i="1"/>
  <c r="Q308" i="1" l="1"/>
  <c r="R308" i="1" s="1"/>
  <c r="O308" i="1"/>
</calcChain>
</file>

<file path=xl/sharedStrings.xml><?xml version="1.0" encoding="utf-8"?>
<sst xmlns="http://schemas.openxmlformats.org/spreadsheetml/2006/main" count="473" uniqueCount="343">
  <si>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</si>
  <si>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</si>
  <si>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</si>
  <si>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</si>
  <si>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</si>
  <si>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</si>
  <si>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</si>
  <si>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</si>
  <si>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</si>
  <si>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</si>
  <si>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</si>
  <si>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</si>
  <si>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</si>
  <si>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</si>
  <si>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</si>
  <si>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Min</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</si>
  <si>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</si>
  <si>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</si>
  <si>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</si>
  <si>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</si>
  <si>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</si>
  <si>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</si>
  <si>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</si>
  <si>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</si>
  <si>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</si>
  <si>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</si>
  <si>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</si>
  <si>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</si>
  <si>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</si>
  <si>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</si>
  <si>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</si>
  <si>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</si>
  <si>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</si>
  <si>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</si>
  <si>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</si>
  <si>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</si>
  <si>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</si>
  <si>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</si>
  <si>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</si>
  <si>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</si>
  <si>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</si>
  <si>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</si>
  <si>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</si>
  <si>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</si>
  <si>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</si>
  <si>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</si>
  <si>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</si>
  <si>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</si>
  <si>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</si>
  <si>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</si>
  <si>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</si>
  <si>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</si>
  <si>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</si>
  <si>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</si>
  <si>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</si>
  <si>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</si>
  <si>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</si>
  <si>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</si>
  <si>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</si>
  <si>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</si>
  <si>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</si>
  <si>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</si>
  <si>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</si>
  <si>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</si>
  <si>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</si>
  <si>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</si>
  <si>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</si>
  <si>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</si>
  <si>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</si>
  <si>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</si>
  <si>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</si>
  <si>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</si>
  <si>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</si>
  <si>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</si>
  <si>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</si>
  <si>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</si>
  <si>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</si>
  <si>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</si>
  <si>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</si>
  <si>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</si>
  <si>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</si>
  <si>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</si>
  <si>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</si>
  <si>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</si>
  <si>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</si>
  <si>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</si>
  <si>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</si>
  <si>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</si>
  <si>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</si>
  <si>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</si>
  <si>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</si>
  <si>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</si>
  <si>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</si>
  <si>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</si>
  <si>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</si>
  <si>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</si>
  <si>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</si>
  <si>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</si>
  <si>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</si>
  <si>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</si>
  <si>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</si>
  <si>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</si>
  <si>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</si>
  <si>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</si>
  <si>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</si>
  <si>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</si>
  <si>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</si>
  <si>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</si>
  <si>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</si>
  <si>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</si>
  <si>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</si>
  <si>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</si>
  <si>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</si>
  <si>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</si>
  <si>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</si>
  <si>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</si>
  <si>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</si>
  <si>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</si>
  <si>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</si>
  <si>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</si>
  <si>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</si>
  <si>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</si>
  <si>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</si>
  <si>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</si>
  <si>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</si>
  <si>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</si>
  <si>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</si>
  <si>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</si>
  <si>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</si>
  <si>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</si>
  <si>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</si>
  <si>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</si>
  <si>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</si>
  <si>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</si>
  <si>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</si>
  <si>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</si>
  <si>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</si>
  <si>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</si>
  <si>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</si>
  <si>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</si>
  <si>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</si>
  <si>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</si>
  <si>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</si>
  <si>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</si>
  <si>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</si>
  <si>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</si>
  <si>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</si>
  <si>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</si>
  <si>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</si>
  <si>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</si>
  <si>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</si>
  <si>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</si>
  <si>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</si>
  <si>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</si>
  <si>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</si>
  <si>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</si>
  <si>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</si>
  <si>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</si>
  <si>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</si>
  <si>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</si>
  <si>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</si>
  <si>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</si>
  <si>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</si>
  <si>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</si>
  <si>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</si>
  <si>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</si>
  <si>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</si>
  <si>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</si>
  <si>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</si>
  <si>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</si>
  <si>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</si>
  <si>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</si>
  <si>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</si>
  <si>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</si>
  <si>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</si>
  <si>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</si>
  <si>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</si>
  <si>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</si>
  <si>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</si>
  <si>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</si>
  <si>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</si>
  <si>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</si>
  <si>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</si>
  <si>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</si>
  <si>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</si>
  <si>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</si>
  <si>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</si>
  <si>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</si>
  <si>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</si>
  <si>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</si>
  <si>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</si>
  <si>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</si>
  <si>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</si>
  <si>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</si>
  <si>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</si>
  <si>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</si>
  <si>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</si>
  <si>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</si>
  <si>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</si>
  <si>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</si>
  <si>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</si>
  <si>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</si>
  <si>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</si>
  <si>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</si>
  <si>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</si>
  <si>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</si>
  <si>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</si>
  <si>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</si>
  <si>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</si>
  <si>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</si>
  <si>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</si>
  <si>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</si>
  <si>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</si>
  <si>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</si>
  <si>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</si>
  <si>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</si>
  <si>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</si>
  <si>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</si>
  <si>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</si>
  <si>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</si>
  <si>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</si>
  <si>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</si>
  <si>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</si>
  <si>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</si>
  <si>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</si>
  <si>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</si>
  <si>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</si>
  <si>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</si>
  <si>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</si>
  <si>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</si>
  <si>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</si>
  <si>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</si>
  <si>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</si>
  <si>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</si>
  <si>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</si>
  <si>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</si>
  <si>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</si>
  <si>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</si>
  <si>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</si>
  <si>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</si>
  <si>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</si>
  <si>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</si>
  <si>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</si>
  <si>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</si>
  <si>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</si>
  <si>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</si>
  <si>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</si>
  <si>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</si>
  <si>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</si>
  <si>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</si>
  <si>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</si>
  <si>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</si>
  <si>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</si>
  <si>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</si>
  <si>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</si>
  <si>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</si>
  <si>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</si>
  <si>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</si>
  <si>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</si>
  <si>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</si>
  <si>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</si>
  <si>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</si>
  <si>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</si>
  <si>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</si>
  <si>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</si>
  <si>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</si>
  <si>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</si>
  <si>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</si>
  <si>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</si>
  <si>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</si>
  <si>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</si>
  <si>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</si>
  <si>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</si>
  <si>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</si>
  <si>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</si>
  <si>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</si>
  <si>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</si>
  <si>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</si>
  <si>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</si>
  <si>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</si>
  <si>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</si>
  <si>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</si>
  <si>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</si>
  <si>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</si>
  <si>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</si>
  <si>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</si>
  <si>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</si>
  <si>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</si>
  <si>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</si>
  <si>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</si>
  <si>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</si>
  <si>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</si>
  <si>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</si>
  <si>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</si>
  <si>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</si>
  <si>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</si>
  <si>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</si>
  <si>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</si>
  <si>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</si>
  <si>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</si>
  <si>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</si>
  <si>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</si>
  <si>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</si>
  <si>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</si>
  <si>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</si>
  <si>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</si>
  <si>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</si>
  <si>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</si>
  <si>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</si>
  <si>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</si>
  <si>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</si>
  <si>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</si>
  <si>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</si>
  <si>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</si>
  <si>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</si>
  <si>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</si>
  <si>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</si>
  <si>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</si>
  <si>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</si>
  <si>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</si>
  <si>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</si>
  <si>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</si>
  <si>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</si>
  <si>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</si>
  <si>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</si>
  <si>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National note: Counts = 5,023,649/161,842; Fat. Rate = 3.22%. Total cases of US population: ~1.5%. (2) Format has once again changed; the new format has a sensical death count thru 8/8</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</si>
  <si>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</si>
  <si>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</si>
  <si>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</si>
  <si>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</si>
  <si>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</si>
  <si>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</si>
  <si>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</si>
  <si>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(1) Expiry "Stay At Home" order (canceled and pushed Jul/Aug); (2) mask "mandate" in effect countywide; (3) claim 1073/40 (vs 1044/38)</t>
  </si>
  <si>
    <t>(1) National note: as of today, CDC case/death counts include both confirmed AND probable. Also, all data is reported at 16:00ET for day prior (source: cdc.gov). Counts were: 579,005/22,252; Fat. Rate = 3.84%; (2) LAC is reported 12pm day of; (3) "essential business" mask "mandate" in effect</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</si>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</sst>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FF0000"/>
      <name val="Calibri"/>
      <family val="2"/>
      <scheme val="minor"/>
    </font>
    <font>
      <b/>
      <i/>
      <u/>
      <sz val="11"/>
      <color rgb="FFC00000"/>
      <name val="Calibri"/>
      <family val="2"/>
      <scheme val="minor"/>
    </font>
    <font>
      <b/>
      <u/>
      <sz val="11"/>
      <color rgb="FFFF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4">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s>
  <cellStyleXfs count="1">
    <xf numFmtId="0" fontId="0" fillId="0" borderId="0"/>
  </cellStyleXfs>
  <cellXfs count="218">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7" fontId="12" fillId="0" borderId="0" xfId="0" applyNumberFormat="1" applyFont="1" applyAlignment="1">
      <alignment horizontal="center" vertical="top"/>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2" fontId="0" fillId="2" borderId="0" xfId="0" applyNumberFormat="1" applyFill="1" applyAlignment="1">
      <alignment horizontal="left" vertical="top"/>
    </xf>
    <xf numFmtId="49" fontId="0" fillId="2" borderId="0" xfId="0" applyNumberFormat="1"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0" fillId="2" borderId="0" xfId="0" applyNumberFormat="1" applyFill="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6" fillId="0" borderId="0" xfId="0" applyFont="1" applyFill="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41" fillId="0" borderId="0" xfId="0" applyFont="1" applyAlignment="1">
      <alignment horizontal="left" vertical="top"/>
    </xf>
    <xf numFmtId="0" fontId="20" fillId="0" borderId="0" xfId="0" applyFont="1" applyAlignment="1">
      <alignment horizontal="center" vertical="top"/>
    </xf>
    <xf numFmtId="0" fontId="43" fillId="0" borderId="0" xfId="0" applyFont="1" applyAlignment="1">
      <alignment horizontal="center" vertical="top"/>
    </xf>
    <xf numFmtId="0" fontId="42" fillId="0" borderId="0" xfId="0" applyFont="1" applyAlignment="1">
      <alignment horizontal="left"/>
    </xf>
    <xf numFmtId="0" fontId="20" fillId="0" borderId="0" xfId="0" applyFont="1" applyAlignment="1">
      <alignment horizontal="center"/>
    </xf>
    <xf numFmtId="0" fontId="44"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CC99FF"/>
      <color rgb="FF180000"/>
      <color rgb="FFFFFF00"/>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a:pPr>
            <a:r>
              <a:rPr lang="en-US" baseline="0"/>
              <a:t>(Source: publichealth.lacounty.gov)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numCache>
            </c:numRef>
          </c:yVal>
          <c:smooth val="0"/>
          <c:extLs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2"/>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numCache>
            </c:numRef>
          </c:yVal>
          <c:smooth val="0"/>
          <c:extLst>
            <c:ext xmlns:c16="http://schemas.microsoft.com/office/drawing/2014/chart" uri="{C3380CC4-5D6E-409C-BE32-E72D297353CC}">
              <c16:uniqueId val="{00000002-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Data!$I$3:$I$308</c:f>
              <c:numCache>
                <c:formatCode>General</c:formatCode>
                <c:ptCount val="306"/>
                <c:pt idx="22">
                  <c:v>536</c:v>
                </c:pt>
                <c:pt idx="23">
                  <c:v>644</c:v>
                </c:pt>
                <c:pt idx="24">
                  <c:v>773</c:v>
                </c:pt>
                <c:pt idx="25">
                  <c:v>928</c:v>
                </c:pt>
                <c:pt idx="26">
                  <c:v>1114</c:v>
                </c:pt>
                <c:pt idx="27">
                  <c:v>1337</c:v>
                </c:pt>
                <c:pt idx="28">
                  <c:v>1605</c:v>
                </c:pt>
                <c:pt idx="29">
                  <c:v>1927</c:v>
                </c:pt>
                <c:pt idx="30">
                  <c:v>2314</c:v>
                </c:pt>
                <c:pt idx="31">
                  <c:v>2778</c:v>
                </c:pt>
                <c:pt idx="32">
                  <c:v>3335</c:v>
                </c:pt>
                <c:pt idx="33">
                  <c:v>4004</c:v>
                </c:pt>
                <c:pt idx="34">
                  <c:v>4806</c:v>
                </c:pt>
                <c:pt idx="35">
                  <c:v>5769</c:v>
                </c:pt>
                <c:pt idx="36">
                  <c:v>6926</c:v>
                </c:pt>
                <c:pt idx="37">
                  <c:v>8313</c:v>
                </c:pt>
                <c:pt idx="38">
                  <c:v>9978</c:v>
                </c:pt>
                <c:pt idx="39">
                  <c:v>11976</c:v>
                </c:pt>
                <c:pt idx="40">
                  <c:v>14373</c:v>
                </c:pt>
                <c:pt idx="41">
                  <c:v>17248</c:v>
                </c:pt>
                <c:pt idx="42">
                  <c:v>20696</c:v>
                </c:pt>
                <c:pt idx="43">
                  <c:v>24830</c:v>
                </c:pt>
                <c:pt idx="44">
                  <c:v>29786</c:v>
                </c:pt>
                <c:pt idx="45">
                  <c:v>35724</c:v>
                </c:pt>
                <c:pt idx="46">
                  <c:v>42837</c:v>
                </c:pt>
                <c:pt idx="47">
                  <c:v>51354</c:v>
                </c:pt>
                <c:pt idx="48">
                  <c:v>61545</c:v>
                </c:pt>
                <c:pt idx="49">
                  <c:v>73732</c:v>
                </c:pt>
                <c:pt idx="50">
                  <c:v>88294</c:v>
                </c:pt>
                <c:pt idx="51">
                  <c:v>105678</c:v>
                </c:pt>
                <c:pt idx="52">
                  <c:v>126406</c:v>
                </c:pt>
                <c:pt idx="53">
                  <c:v>151088</c:v>
                </c:pt>
                <c:pt idx="54">
                  <c:v>180432</c:v>
                </c:pt>
                <c:pt idx="55">
                  <c:v>215252</c:v>
                </c:pt>
                <c:pt idx="56">
                  <c:v>256476</c:v>
                </c:pt>
                <c:pt idx="57">
                  <c:v>305149</c:v>
                </c:pt>
                <c:pt idx="58">
                  <c:v>362438</c:v>
                </c:pt>
                <c:pt idx="59">
                  <c:v>429615</c:v>
                </c:pt>
                <c:pt idx="60">
                  <c:v>508044</c:v>
                </c:pt>
                <c:pt idx="61">
                  <c:v>599143</c:v>
                </c:pt>
                <c:pt idx="62">
                  <c:v>704334</c:v>
                </c:pt>
                <c:pt idx="63">
                  <c:v>824968</c:v>
                </c:pt>
                <c:pt idx="64">
                  <c:v>962232</c:v>
                </c:pt>
                <c:pt idx="65">
                  <c:v>1117032</c:v>
                </c:pt>
                <c:pt idx="66">
                  <c:v>1289863</c:v>
                </c:pt>
                <c:pt idx="67">
                  <c:v>1480673</c:v>
                </c:pt>
                <c:pt idx="68">
                  <c:v>1688742</c:v>
                </c:pt>
                <c:pt idx="69">
                  <c:v>1912592</c:v>
                </c:pt>
                <c:pt idx="70">
                  <c:v>2149952</c:v>
                </c:pt>
                <c:pt idx="71">
                  <c:v>2397800</c:v>
                </c:pt>
                <c:pt idx="72">
                  <c:v>2652479</c:v>
                </c:pt>
                <c:pt idx="73">
                  <c:v>2909901</c:v>
                </c:pt>
                <c:pt idx="74">
                  <c:v>3165797</c:v>
                </c:pt>
                <c:pt idx="75">
                  <c:v>3415997</c:v>
                </c:pt>
                <c:pt idx="76">
                  <c:v>3656700</c:v>
                </c:pt>
                <c:pt idx="77">
                  <c:v>3884684</c:v>
                </c:pt>
                <c:pt idx="78">
                  <c:v>4097457</c:v>
                </c:pt>
                <c:pt idx="79">
                  <c:v>4293314</c:v>
                </c:pt>
                <c:pt idx="80">
                  <c:v>4471325</c:v>
                </c:pt>
                <c:pt idx="81">
                  <c:v>4631259</c:v>
                </c:pt>
                <c:pt idx="82">
                  <c:v>4773466</c:v>
                </c:pt>
                <c:pt idx="83">
                  <c:v>4898751</c:v>
                </c:pt>
                <c:pt idx="84">
                  <c:v>5008230</c:v>
                </c:pt>
                <c:pt idx="85">
                  <c:v>5103220</c:v>
                </c:pt>
                <c:pt idx="86">
                  <c:v>5185130</c:v>
                </c:pt>
                <c:pt idx="87">
                  <c:v>5255387</c:v>
                </c:pt>
                <c:pt idx="88">
                  <c:v>5315372</c:v>
                </c:pt>
                <c:pt idx="89">
                  <c:v>5366389</c:v>
                </c:pt>
                <c:pt idx="90">
                  <c:v>5409633</c:v>
                </c:pt>
                <c:pt idx="91">
                  <c:v>5446186</c:v>
                </c:pt>
                <c:pt idx="92">
                  <c:v>5477010</c:v>
                </c:pt>
                <c:pt idx="93">
                  <c:v>5502951</c:v>
                </c:pt>
                <c:pt idx="94">
                  <c:v>5524744</c:v>
                </c:pt>
                <c:pt idx="95">
                  <c:v>5543028</c:v>
                </c:pt>
                <c:pt idx="96">
                  <c:v>5558349</c:v>
                </c:pt>
                <c:pt idx="97">
                  <c:v>5571175</c:v>
                </c:pt>
                <c:pt idx="98">
                  <c:v>5581902</c:v>
                </c:pt>
                <c:pt idx="99">
                  <c:v>5590869</c:v>
                </c:pt>
                <c:pt idx="100">
                  <c:v>5598359</c:v>
                </c:pt>
                <c:pt idx="101">
                  <c:v>5604612</c:v>
                </c:pt>
                <c:pt idx="102">
                  <c:v>5609832</c:v>
                </c:pt>
                <c:pt idx="103">
                  <c:v>5614186</c:v>
                </c:pt>
                <c:pt idx="104">
                  <c:v>5617818</c:v>
                </c:pt>
                <c:pt idx="105">
                  <c:v>5620847</c:v>
                </c:pt>
                <c:pt idx="106">
                  <c:v>5623372</c:v>
                </c:pt>
                <c:pt idx="107">
                  <c:v>5625476</c:v>
                </c:pt>
                <c:pt idx="108">
                  <c:v>5627231</c:v>
                </c:pt>
                <c:pt idx="109">
                  <c:v>5628693</c:v>
                </c:pt>
                <c:pt idx="110">
                  <c:v>5629911</c:v>
                </c:pt>
                <c:pt idx="111">
                  <c:v>5630926</c:v>
                </c:pt>
                <c:pt idx="112">
                  <c:v>5631771</c:v>
                </c:pt>
                <c:pt idx="113">
                  <c:v>5632476</c:v>
                </c:pt>
                <c:pt idx="114">
                  <c:v>5633063</c:v>
                </c:pt>
                <c:pt idx="115">
                  <c:v>5633552</c:v>
                </c:pt>
                <c:pt idx="116">
                  <c:v>5633959</c:v>
                </c:pt>
                <c:pt idx="117">
                  <c:v>5634298</c:v>
                </c:pt>
                <c:pt idx="118">
                  <c:v>5634581</c:v>
                </c:pt>
                <c:pt idx="119">
                  <c:v>5634816</c:v>
                </c:pt>
                <c:pt idx="120">
                  <c:v>5635013</c:v>
                </c:pt>
                <c:pt idx="121">
                  <c:v>5635176</c:v>
                </c:pt>
                <c:pt idx="122">
                  <c:v>5635312</c:v>
                </c:pt>
                <c:pt idx="123">
                  <c:v>5635425</c:v>
                </c:pt>
                <c:pt idx="124">
                  <c:v>5635520</c:v>
                </c:pt>
                <c:pt idx="125">
                  <c:v>5635598</c:v>
                </c:pt>
                <c:pt idx="126">
                  <c:v>5635664</c:v>
                </c:pt>
                <c:pt idx="127">
                  <c:v>5635718</c:v>
                </c:pt>
                <c:pt idx="128">
                  <c:v>5635764</c:v>
                </c:pt>
                <c:pt idx="129">
                  <c:v>5635801</c:v>
                </c:pt>
                <c:pt idx="130">
                  <c:v>5635833</c:v>
                </c:pt>
                <c:pt idx="131">
                  <c:v>5635859</c:v>
                </c:pt>
                <c:pt idx="132">
                  <c:v>5635881</c:v>
                </c:pt>
                <c:pt idx="133">
                  <c:v>5635899</c:v>
                </c:pt>
                <c:pt idx="134">
                  <c:v>5635914</c:v>
                </c:pt>
                <c:pt idx="135">
                  <c:v>5635927</c:v>
                </c:pt>
                <c:pt idx="136">
                  <c:v>5635938</c:v>
                </c:pt>
                <c:pt idx="137">
                  <c:v>5635946</c:v>
                </c:pt>
                <c:pt idx="138">
                  <c:v>5635954</c:v>
                </c:pt>
                <c:pt idx="139">
                  <c:v>5635960</c:v>
                </c:pt>
                <c:pt idx="140">
                  <c:v>5635965</c:v>
                </c:pt>
                <c:pt idx="141">
                  <c:v>5635969</c:v>
                </c:pt>
                <c:pt idx="142">
                  <c:v>5635972</c:v>
                </c:pt>
                <c:pt idx="143">
                  <c:v>5635975</c:v>
                </c:pt>
                <c:pt idx="144">
                  <c:v>5635978</c:v>
                </c:pt>
                <c:pt idx="145">
                  <c:v>5635980</c:v>
                </c:pt>
                <c:pt idx="146">
                  <c:v>5635982</c:v>
                </c:pt>
                <c:pt idx="147">
                  <c:v>5635983</c:v>
                </c:pt>
                <c:pt idx="148">
                  <c:v>5635984</c:v>
                </c:pt>
                <c:pt idx="149">
                  <c:v>5635985</c:v>
                </c:pt>
                <c:pt idx="150">
                  <c:v>5635986</c:v>
                </c:pt>
                <c:pt idx="151">
                  <c:v>5635987</c:v>
                </c:pt>
                <c:pt idx="152">
                  <c:v>5635987</c:v>
                </c:pt>
                <c:pt idx="153">
                  <c:v>5635988</c:v>
                </c:pt>
                <c:pt idx="154">
                  <c:v>5635988</c:v>
                </c:pt>
                <c:pt idx="155">
                  <c:v>5635988</c:v>
                </c:pt>
                <c:pt idx="156">
                  <c:v>5635989</c:v>
                </c:pt>
                <c:pt idx="157">
                  <c:v>5635989</c:v>
                </c:pt>
                <c:pt idx="158">
                  <c:v>5635989</c:v>
                </c:pt>
                <c:pt idx="159">
                  <c:v>5635989</c:v>
                </c:pt>
                <c:pt idx="160">
                  <c:v>5635989</c:v>
                </c:pt>
                <c:pt idx="161">
                  <c:v>5635989</c:v>
                </c:pt>
                <c:pt idx="162">
                  <c:v>5635990</c:v>
                </c:pt>
                <c:pt idx="163">
                  <c:v>5635990</c:v>
                </c:pt>
                <c:pt idx="164">
                  <c:v>5635990</c:v>
                </c:pt>
                <c:pt idx="165">
                  <c:v>5635990</c:v>
                </c:pt>
                <c:pt idx="166">
                  <c:v>5635990</c:v>
                </c:pt>
                <c:pt idx="167">
                  <c:v>5635990</c:v>
                </c:pt>
                <c:pt idx="168">
                  <c:v>5635990</c:v>
                </c:pt>
                <c:pt idx="169">
                  <c:v>5635990</c:v>
                </c:pt>
                <c:pt idx="170">
                  <c:v>5635990</c:v>
                </c:pt>
                <c:pt idx="171">
                  <c:v>5635990</c:v>
                </c:pt>
                <c:pt idx="172">
                  <c:v>5635990</c:v>
                </c:pt>
                <c:pt idx="173">
                  <c:v>5635990</c:v>
                </c:pt>
                <c:pt idx="174">
                  <c:v>5635990</c:v>
                </c:pt>
                <c:pt idx="175">
                  <c:v>5635990</c:v>
                </c:pt>
                <c:pt idx="176">
                  <c:v>5635990</c:v>
                </c:pt>
                <c:pt idx="177">
                  <c:v>5635990</c:v>
                </c:pt>
                <c:pt idx="178">
                  <c:v>5635990</c:v>
                </c:pt>
                <c:pt idx="179">
                  <c:v>5635990</c:v>
                </c:pt>
                <c:pt idx="180">
                  <c:v>5635990</c:v>
                </c:pt>
                <c:pt idx="181">
                  <c:v>5635990</c:v>
                </c:pt>
                <c:pt idx="182">
                  <c:v>5635990</c:v>
                </c:pt>
                <c:pt idx="183">
                  <c:v>5635990</c:v>
                </c:pt>
                <c:pt idx="184">
                  <c:v>5635990</c:v>
                </c:pt>
                <c:pt idx="185">
                  <c:v>5635990</c:v>
                </c:pt>
                <c:pt idx="186">
                  <c:v>5635990</c:v>
                </c:pt>
                <c:pt idx="187">
                  <c:v>5635990</c:v>
                </c:pt>
                <c:pt idx="188">
                  <c:v>5635990</c:v>
                </c:pt>
                <c:pt idx="189">
                  <c:v>5635990</c:v>
                </c:pt>
                <c:pt idx="190">
                  <c:v>5635990</c:v>
                </c:pt>
                <c:pt idx="191">
                  <c:v>5635990</c:v>
                </c:pt>
                <c:pt idx="192">
                  <c:v>5635990</c:v>
                </c:pt>
                <c:pt idx="193">
                  <c:v>5635990</c:v>
                </c:pt>
                <c:pt idx="194">
                  <c:v>5635990</c:v>
                </c:pt>
                <c:pt idx="195">
                  <c:v>5635990</c:v>
                </c:pt>
                <c:pt idx="196">
                  <c:v>5635990</c:v>
                </c:pt>
                <c:pt idx="197">
                  <c:v>5635990</c:v>
                </c:pt>
                <c:pt idx="198">
                  <c:v>5635990</c:v>
                </c:pt>
                <c:pt idx="199">
                  <c:v>5635990</c:v>
                </c:pt>
                <c:pt idx="200">
                  <c:v>5635990</c:v>
                </c:pt>
                <c:pt idx="201">
                  <c:v>5635990</c:v>
                </c:pt>
                <c:pt idx="202">
                  <c:v>5635990</c:v>
                </c:pt>
                <c:pt idx="203">
                  <c:v>5635990</c:v>
                </c:pt>
                <c:pt idx="204">
                  <c:v>5635990</c:v>
                </c:pt>
                <c:pt idx="205">
                  <c:v>5635990</c:v>
                </c:pt>
                <c:pt idx="206">
                  <c:v>5635990</c:v>
                </c:pt>
                <c:pt idx="207">
                  <c:v>5635990</c:v>
                </c:pt>
                <c:pt idx="208">
                  <c:v>5635990</c:v>
                </c:pt>
                <c:pt idx="209">
                  <c:v>5635990</c:v>
                </c:pt>
                <c:pt idx="210">
                  <c:v>5635990</c:v>
                </c:pt>
                <c:pt idx="211">
                  <c:v>5635990</c:v>
                </c:pt>
                <c:pt idx="212">
                  <c:v>5635990</c:v>
                </c:pt>
                <c:pt idx="213">
                  <c:v>5635990</c:v>
                </c:pt>
                <c:pt idx="214">
                  <c:v>5635990</c:v>
                </c:pt>
                <c:pt idx="215">
                  <c:v>5635990</c:v>
                </c:pt>
                <c:pt idx="216">
                  <c:v>5635990</c:v>
                </c:pt>
                <c:pt idx="217">
                  <c:v>5635990</c:v>
                </c:pt>
                <c:pt idx="218">
                  <c:v>5635990</c:v>
                </c:pt>
                <c:pt idx="219">
                  <c:v>5635990</c:v>
                </c:pt>
                <c:pt idx="220">
                  <c:v>5635990</c:v>
                </c:pt>
                <c:pt idx="221">
                  <c:v>5635990</c:v>
                </c:pt>
                <c:pt idx="222">
                  <c:v>5635990</c:v>
                </c:pt>
                <c:pt idx="223">
                  <c:v>5635990</c:v>
                </c:pt>
                <c:pt idx="224">
                  <c:v>5635990</c:v>
                </c:pt>
                <c:pt idx="225">
                  <c:v>5635990</c:v>
                </c:pt>
                <c:pt idx="226">
                  <c:v>5635990</c:v>
                </c:pt>
                <c:pt idx="227">
                  <c:v>5635990</c:v>
                </c:pt>
                <c:pt idx="228">
                  <c:v>5635990</c:v>
                </c:pt>
                <c:pt idx="229">
                  <c:v>5635990</c:v>
                </c:pt>
                <c:pt idx="230">
                  <c:v>5635990</c:v>
                </c:pt>
                <c:pt idx="231">
                  <c:v>5635990</c:v>
                </c:pt>
                <c:pt idx="232">
                  <c:v>5635990</c:v>
                </c:pt>
                <c:pt idx="233">
                  <c:v>5635990</c:v>
                </c:pt>
                <c:pt idx="234">
                  <c:v>5635990</c:v>
                </c:pt>
                <c:pt idx="235">
                  <c:v>5635990</c:v>
                </c:pt>
                <c:pt idx="236">
                  <c:v>5635990</c:v>
                </c:pt>
                <c:pt idx="237">
                  <c:v>5635990</c:v>
                </c:pt>
                <c:pt idx="238">
                  <c:v>5635990</c:v>
                </c:pt>
                <c:pt idx="239">
                  <c:v>5635990</c:v>
                </c:pt>
                <c:pt idx="240">
                  <c:v>5635990</c:v>
                </c:pt>
                <c:pt idx="241">
                  <c:v>5635990</c:v>
                </c:pt>
                <c:pt idx="242">
                  <c:v>5635990</c:v>
                </c:pt>
                <c:pt idx="243">
                  <c:v>5635990</c:v>
                </c:pt>
                <c:pt idx="244">
                  <c:v>5635990</c:v>
                </c:pt>
                <c:pt idx="245">
                  <c:v>5635990</c:v>
                </c:pt>
                <c:pt idx="246">
                  <c:v>5635990</c:v>
                </c:pt>
                <c:pt idx="247">
                  <c:v>5635990</c:v>
                </c:pt>
                <c:pt idx="248">
                  <c:v>5635990</c:v>
                </c:pt>
                <c:pt idx="249">
                  <c:v>5635990</c:v>
                </c:pt>
                <c:pt idx="250">
                  <c:v>5635990</c:v>
                </c:pt>
                <c:pt idx="251">
                  <c:v>5635990</c:v>
                </c:pt>
                <c:pt idx="252">
                  <c:v>5635990</c:v>
                </c:pt>
                <c:pt idx="253">
                  <c:v>5635990</c:v>
                </c:pt>
                <c:pt idx="254">
                  <c:v>5635990</c:v>
                </c:pt>
                <c:pt idx="255">
                  <c:v>5635990</c:v>
                </c:pt>
                <c:pt idx="256">
                  <c:v>5635990</c:v>
                </c:pt>
                <c:pt idx="257">
                  <c:v>5635990</c:v>
                </c:pt>
                <c:pt idx="258">
                  <c:v>5635990</c:v>
                </c:pt>
                <c:pt idx="259">
                  <c:v>5635990</c:v>
                </c:pt>
                <c:pt idx="260">
                  <c:v>5635990</c:v>
                </c:pt>
                <c:pt idx="261">
                  <c:v>5635990</c:v>
                </c:pt>
                <c:pt idx="262">
                  <c:v>5635990</c:v>
                </c:pt>
                <c:pt idx="263">
                  <c:v>5635990</c:v>
                </c:pt>
                <c:pt idx="264">
                  <c:v>5635990</c:v>
                </c:pt>
                <c:pt idx="265">
                  <c:v>5635990</c:v>
                </c:pt>
                <c:pt idx="266">
                  <c:v>5635990</c:v>
                </c:pt>
                <c:pt idx="267">
                  <c:v>5635990</c:v>
                </c:pt>
                <c:pt idx="268">
                  <c:v>5635990</c:v>
                </c:pt>
                <c:pt idx="269">
                  <c:v>5635990</c:v>
                </c:pt>
                <c:pt idx="270">
                  <c:v>5635990</c:v>
                </c:pt>
                <c:pt idx="271">
                  <c:v>5635990</c:v>
                </c:pt>
                <c:pt idx="272">
                  <c:v>5635990</c:v>
                </c:pt>
                <c:pt idx="273">
                  <c:v>5635990</c:v>
                </c:pt>
                <c:pt idx="274">
                  <c:v>5635990</c:v>
                </c:pt>
                <c:pt idx="275">
                  <c:v>5635990</c:v>
                </c:pt>
                <c:pt idx="276">
                  <c:v>5635990</c:v>
                </c:pt>
                <c:pt idx="277">
                  <c:v>5635990</c:v>
                </c:pt>
                <c:pt idx="278">
                  <c:v>5635990</c:v>
                </c:pt>
                <c:pt idx="279">
                  <c:v>5635990</c:v>
                </c:pt>
                <c:pt idx="280">
                  <c:v>5635990</c:v>
                </c:pt>
                <c:pt idx="281">
                  <c:v>5635990</c:v>
                </c:pt>
                <c:pt idx="282">
                  <c:v>5635990</c:v>
                </c:pt>
                <c:pt idx="283">
                  <c:v>5635990</c:v>
                </c:pt>
                <c:pt idx="284">
                  <c:v>5635990</c:v>
                </c:pt>
                <c:pt idx="285">
                  <c:v>5635990</c:v>
                </c:pt>
                <c:pt idx="286">
                  <c:v>5635990</c:v>
                </c:pt>
                <c:pt idx="287">
                  <c:v>5635990</c:v>
                </c:pt>
                <c:pt idx="288">
                  <c:v>5635990</c:v>
                </c:pt>
                <c:pt idx="289">
                  <c:v>5635990</c:v>
                </c:pt>
                <c:pt idx="290">
                  <c:v>5635990</c:v>
                </c:pt>
                <c:pt idx="291">
                  <c:v>5635990</c:v>
                </c:pt>
                <c:pt idx="292">
                  <c:v>5635990</c:v>
                </c:pt>
                <c:pt idx="293">
                  <c:v>5635990</c:v>
                </c:pt>
                <c:pt idx="294">
                  <c:v>5635990</c:v>
                </c:pt>
                <c:pt idx="295">
                  <c:v>5635990</c:v>
                </c:pt>
                <c:pt idx="296">
                  <c:v>5635990</c:v>
                </c:pt>
                <c:pt idx="297">
                  <c:v>5635990</c:v>
                </c:pt>
                <c:pt idx="298">
                  <c:v>5635990</c:v>
                </c:pt>
                <c:pt idx="299">
                  <c:v>5635990</c:v>
                </c:pt>
                <c:pt idx="300">
                  <c:v>5635990</c:v>
                </c:pt>
                <c:pt idx="301">
                  <c:v>5635990</c:v>
                </c:pt>
                <c:pt idx="302">
                  <c:v>5635990</c:v>
                </c:pt>
                <c:pt idx="303">
                  <c:v>5635990</c:v>
                </c:pt>
                <c:pt idx="304">
                  <c:v>5635990</c:v>
                </c:pt>
                <c:pt idx="305">
                  <c:v>5635990</c:v>
                </c:pt>
              </c:numCache>
            </c:numRef>
          </c:yVal>
          <c:smooth val="0"/>
          <c:extLst>
            <c:ext xmlns:c16="http://schemas.microsoft.com/office/drawing/2014/chart" uri="{C3380CC4-5D6E-409C-BE32-E72D297353CC}">
              <c16:uniqueId val="{00000001-CA04-45F3-A12F-5D84D073759B}"/>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Cache>
                <c:formatCode>General</c:formatCode>
                <c:ptCount val="306"/>
                <c:pt idx="22">
                  <c:v>536</c:v>
                </c:pt>
                <c:pt idx="23">
                  <c:v>634</c:v>
                </c:pt>
                <c:pt idx="24">
                  <c:v>750</c:v>
                </c:pt>
                <c:pt idx="25">
                  <c:v>887</c:v>
                </c:pt>
                <c:pt idx="26">
                  <c:v>1049</c:v>
                </c:pt>
                <c:pt idx="27">
                  <c:v>1241</c:v>
                </c:pt>
                <c:pt idx="28">
                  <c:v>1468</c:v>
                </c:pt>
                <c:pt idx="29">
                  <c:v>1736</c:v>
                </c:pt>
                <c:pt idx="30">
                  <c:v>2053</c:v>
                </c:pt>
                <c:pt idx="31">
                  <c:v>2428</c:v>
                </c:pt>
                <c:pt idx="32">
                  <c:v>2872</c:v>
                </c:pt>
                <c:pt idx="33">
                  <c:v>3397</c:v>
                </c:pt>
                <c:pt idx="34">
                  <c:v>4018</c:v>
                </c:pt>
                <c:pt idx="35">
                  <c:v>4752</c:v>
                </c:pt>
                <c:pt idx="36">
                  <c:v>5620</c:v>
                </c:pt>
                <c:pt idx="37">
                  <c:v>6646</c:v>
                </c:pt>
                <c:pt idx="38">
                  <c:v>7859</c:v>
                </c:pt>
                <c:pt idx="39">
                  <c:v>9293</c:v>
                </c:pt>
                <c:pt idx="40">
                  <c:v>10988</c:v>
                </c:pt>
                <c:pt idx="41">
                  <c:v>12991</c:v>
                </c:pt>
                <c:pt idx="42">
                  <c:v>15357</c:v>
                </c:pt>
                <c:pt idx="43">
                  <c:v>18152</c:v>
                </c:pt>
                <c:pt idx="44">
                  <c:v>21453</c:v>
                </c:pt>
                <c:pt idx="45">
                  <c:v>25350</c:v>
                </c:pt>
                <c:pt idx="46">
                  <c:v>29949</c:v>
                </c:pt>
                <c:pt idx="47">
                  <c:v>35374</c:v>
                </c:pt>
                <c:pt idx="48">
                  <c:v>41771</c:v>
                </c:pt>
                <c:pt idx="49">
                  <c:v>49309</c:v>
                </c:pt>
                <c:pt idx="50">
                  <c:v>58186</c:v>
                </c:pt>
                <c:pt idx="51">
                  <c:v>68631</c:v>
                </c:pt>
                <c:pt idx="52">
                  <c:v>80909</c:v>
                </c:pt>
                <c:pt idx="53">
                  <c:v>95326</c:v>
                </c:pt>
                <c:pt idx="54">
                  <c:v>112232</c:v>
                </c:pt>
                <c:pt idx="55">
                  <c:v>132025</c:v>
                </c:pt>
                <c:pt idx="56">
                  <c:v>155155</c:v>
                </c:pt>
                <c:pt idx="57">
                  <c:v>182126</c:v>
                </c:pt>
                <c:pt idx="58">
                  <c:v>213495</c:v>
                </c:pt>
                <c:pt idx="59">
                  <c:v>249869</c:v>
                </c:pt>
                <c:pt idx="60">
                  <c:v>291898</c:v>
                </c:pt>
                <c:pt idx="61">
                  <c:v>340260</c:v>
                </c:pt>
                <c:pt idx="62">
                  <c:v>395641</c:v>
                </c:pt>
                <c:pt idx="63">
                  <c:v>458701</c:v>
                </c:pt>
                <c:pt idx="64">
                  <c:v>530032</c:v>
                </c:pt>
                <c:pt idx="65">
                  <c:v>610102</c:v>
                </c:pt>
                <c:pt idx="66">
                  <c:v>699184</c:v>
                </c:pt>
                <c:pt idx="67">
                  <c:v>797275</c:v>
                </c:pt>
                <c:pt idx="68">
                  <c:v>904007</c:v>
                </c:pt>
                <c:pt idx="69">
                  <c:v>1018556</c:v>
                </c:pt>
                <c:pt idx="70">
                  <c:v>1139567</c:v>
                </c:pt>
                <c:pt idx="71">
                  <c:v>1265101</c:v>
                </c:pt>
                <c:pt idx="72">
                  <c:v>1392629</c:v>
                </c:pt>
                <c:pt idx="73">
                  <c:v>1519084</c:v>
                </c:pt>
                <c:pt idx="74">
                  <c:v>1640984</c:v>
                </c:pt>
                <c:pt idx="75">
                  <c:v>1754622</c:v>
                </c:pt>
                <c:pt idx="76">
                  <c:v>1856315</c:v>
                </c:pt>
                <c:pt idx="77">
                  <c:v>1942680</c:v>
                </c:pt>
                <c:pt idx="78">
                  <c:v>2010905</c:v>
                </c:pt>
                <c:pt idx="79">
                  <c:v>2058969</c:v>
                </c:pt>
                <c:pt idx="80">
                  <c:v>2085780</c:v>
                </c:pt>
                <c:pt idx="81">
                  <c:v>2091221</c:v>
                </c:pt>
                <c:pt idx="82">
                  <c:v>2076090</c:v>
                </c:pt>
                <c:pt idx="83">
                  <c:v>2041965</c:v>
                </c:pt>
                <c:pt idx="84">
                  <c:v>1991013</c:v>
                </c:pt>
                <c:pt idx="85">
                  <c:v>1925780</c:v>
                </c:pt>
                <c:pt idx="86">
                  <c:v>1848989</c:v>
                </c:pt>
                <c:pt idx="87">
                  <c:v>1763362</c:v>
                </c:pt>
                <c:pt idx="88">
                  <c:v>1671488</c:v>
                </c:pt>
                <c:pt idx="89">
                  <c:v>1575722</c:v>
                </c:pt>
                <c:pt idx="90">
                  <c:v>1478131</c:v>
                </c:pt>
                <c:pt idx="91">
                  <c:v>1380469</c:v>
                </c:pt>
                <c:pt idx="92">
                  <c:v>1284176</c:v>
                </c:pt>
                <c:pt idx="93">
                  <c:v>1190395</c:v>
                </c:pt>
                <c:pt idx="94">
                  <c:v>1100000</c:v>
                </c:pt>
                <c:pt idx="95">
                  <c:v>1013626</c:v>
                </c:pt>
                <c:pt idx="96">
                  <c:v>931707</c:v>
                </c:pt>
                <c:pt idx="97">
                  <c:v>854507</c:v>
                </c:pt>
                <c:pt idx="98">
                  <c:v>782154</c:v>
                </c:pt>
                <c:pt idx="99">
                  <c:v>714666</c:v>
                </c:pt>
                <c:pt idx="100">
                  <c:v>651975</c:v>
                </c:pt>
                <c:pt idx="101">
                  <c:v>593950</c:v>
                </c:pt>
                <c:pt idx="102">
                  <c:v>540412</c:v>
                </c:pt>
                <c:pt idx="103">
                  <c:v>491151</c:v>
                </c:pt>
                <c:pt idx="104">
                  <c:v>445935</c:v>
                </c:pt>
                <c:pt idx="105">
                  <c:v>404521</c:v>
                </c:pt>
                <c:pt idx="106">
                  <c:v>366660</c:v>
                </c:pt>
                <c:pt idx="107">
                  <c:v>332106</c:v>
                </c:pt>
                <c:pt idx="108">
                  <c:v>300616</c:v>
                </c:pt>
                <c:pt idx="109">
                  <c:v>271956</c:v>
                </c:pt>
                <c:pt idx="110">
                  <c:v>245903</c:v>
                </c:pt>
                <c:pt idx="111">
                  <c:v>222244</c:v>
                </c:pt>
                <c:pt idx="112">
                  <c:v>200778</c:v>
                </c:pt>
                <c:pt idx="113">
                  <c:v>181318</c:v>
                </c:pt>
                <c:pt idx="114">
                  <c:v>163690</c:v>
                </c:pt>
                <c:pt idx="115">
                  <c:v>147732</c:v>
                </c:pt>
                <c:pt idx="116">
                  <c:v>133294</c:v>
                </c:pt>
                <c:pt idx="117">
                  <c:v>120238</c:v>
                </c:pt>
                <c:pt idx="118">
                  <c:v>108438</c:v>
                </c:pt>
                <c:pt idx="119">
                  <c:v>97777</c:v>
                </c:pt>
                <c:pt idx="120">
                  <c:v>88149</c:v>
                </c:pt>
                <c:pt idx="121">
                  <c:v>79456</c:v>
                </c:pt>
                <c:pt idx="122">
                  <c:v>71611</c:v>
                </c:pt>
                <c:pt idx="123">
                  <c:v>64532</c:v>
                </c:pt>
                <c:pt idx="124">
                  <c:v>58146</c:v>
                </c:pt>
                <c:pt idx="125">
                  <c:v>52387</c:v>
                </c:pt>
                <c:pt idx="126">
                  <c:v>47194</c:v>
                </c:pt>
                <c:pt idx="127">
                  <c:v>42512</c:v>
                </c:pt>
                <c:pt idx="128">
                  <c:v>38292</c:v>
                </c:pt>
                <c:pt idx="129">
                  <c:v>34488</c:v>
                </c:pt>
                <c:pt idx="130">
                  <c:v>31060</c:v>
                </c:pt>
                <c:pt idx="131">
                  <c:v>27972</c:v>
                </c:pt>
                <c:pt idx="132">
                  <c:v>25189</c:v>
                </c:pt>
                <c:pt idx="133">
                  <c:v>22682</c:v>
                </c:pt>
                <c:pt idx="134">
                  <c:v>20424</c:v>
                </c:pt>
                <c:pt idx="135">
                  <c:v>18390</c:v>
                </c:pt>
                <c:pt idx="136">
                  <c:v>16558</c:v>
                </c:pt>
                <c:pt idx="137">
                  <c:v>14908</c:v>
                </c:pt>
                <c:pt idx="138">
                  <c:v>13422</c:v>
                </c:pt>
                <c:pt idx="139">
                  <c:v>12084</c:v>
                </c:pt>
                <c:pt idx="140">
                  <c:v>10879</c:v>
                </c:pt>
                <c:pt idx="141">
                  <c:v>9794</c:v>
                </c:pt>
                <c:pt idx="142">
                  <c:v>8817</c:v>
                </c:pt>
                <c:pt idx="143">
                  <c:v>7938</c:v>
                </c:pt>
                <c:pt idx="144">
                  <c:v>7146</c:v>
                </c:pt>
                <c:pt idx="145">
                  <c:v>6433</c:v>
                </c:pt>
                <c:pt idx="146">
                  <c:v>5791</c:v>
                </c:pt>
                <c:pt idx="147">
                  <c:v>5213</c:v>
                </c:pt>
                <c:pt idx="148">
                  <c:v>4693</c:v>
                </c:pt>
                <c:pt idx="149">
                  <c:v>4225</c:v>
                </c:pt>
                <c:pt idx="150">
                  <c:v>3803</c:v>
                </c:pt>
                <c:pt idx="151">
                  <c:v>3423</c:v>
                </c:pt>
                <c:pt idx="152">
                  <c:v>3081</c:v>
                </c:pt>
                <c:pt idx="153">
                  <c:v>2773</c:v>
                </c:pt>
                <c:pt idx="154">
                  <c:v>2496</c:v>
                </c:pt>
                <c:pt idx="155">
                  <c:v>2247</c:v>
                </c:pt>
                <c:pt idx="156">
                  <c:v>2023</c:v>
                </c:pt>
                <c:pt idx="157">
                  <c:v>1821</c:v>
                </c:pt>
                <c:pt idx="158">
                  <c:v>1639</c:v>
                </c:pt>
                <c:pt idx="159">
                  <c:v>1475</c:v>
                </c:pt>
                <c:pt idx="160">
                  <c:v>1328</c:v>
                </c:pt>
                <c:pt idx="161">
                  <c:v>1195</c:v>
                </c:pt>
                <c:pt idx="162">
                  <c:v>1076</c:v>
                </c:pt>
                <c:pt idx="163">
                  <c:v>969</c:v>
                </c:pt>
                <c:pt idx="164">
                  <c:v>872</c:v>
                </c:pt>
                <c:pt idx="165">
                  <c:v>785</c:v>
                </c:pt>
                <c:pt idx="166">
                  <c:v>707</c:v>
                </c:pt>
                <c:pt idx="167">
                  <c:v>636</c:v>
                </c:pt>
                <c:pt idx="168">
                  <c:v>572</c:v>
                </c:pt>
                <c:pt idx="169">
                  <c:v>515</c:v>
                </c:pt>
                <c:pt idx="170">
                  <c:v>464</c:v>
                </c:pt>
                <c:pt idx="171">
                  <c:v>418</c:v>
                </c:pt>
                <c:pt idx="172">
                  <c:v>376</c:v>
                </c:pt>
                <c:pt idx="173">
                  <c:v>338</c:v>
                </c:pt>
                <c:pt idx="174">
                  <c:v>304</c:v>
                </c:pt>
                <c:pt idx="175">
                  <c:v>274</c:v>
                </c:pt>
                <c:pt idx="176">
                  <c:v>247</c:v>
                </c:pt>
                <c:pt idx="177">
                  <c:v>222</c:v>
                </c:pt>
                <c:pt idx="178">
                  <c:v>200</c:v>
                </c:pt>
                <c:pt idx="179">
                  <c:v>180</c:v>
                </c:pt>
                <c:pt idx="180">
                  <c:v>162</c:v>
                </c:pt>
                <c:pt idx="181">
                  <c:v>146</c:v>
                </c:pt>
                <c:pt idx="182">
                  <c:v>131</c:v>
                </c:pt>
                <c:pt idx="183">
                  <c:v>118</c:v>
                </c:pt>
                <c:pt idx="184">
                  <c:v>106</c:v>
                </c:pt>
                <c:pt idx="185">
                  <c:v>95</c:v>
                </c:pt>
                <c:pt idx="186">
                  <c:v>86</c:v>
                </c:pt>
                <c:pt idx="187">
                  <c:v>77</c:v>
                </c:pt>
                <c:pt idx="188">
                  <c:v>69</c:v>
                </c:pt>
                <c:pt idx="189">
                  <c:v>62</c:v>
                </c:pt>
                <c:pt idx="190">
                  <c:v>56</c:v>
                </c:pt>
                <c:pt idx="191">
                  <c:v>50</c:v>
                </c:pt>
                <c:pt idx="192">
                  <c:v>45</c:v>
                </c:pt>
                <c:pt idx="193">
                  <c:v>41</c:v>
                </c:pt>
                <c:pt idx="194">
                  <c:v>37</c:v>
                </c:pt>
                <c:pt idx="195">
                  <c:v>33</c:v>
                </c:pt>
                <c:pt idx="196">
                  <c:v>30</c:v>
                </c:pt>
                <c:pt idx="197">
                  <c:v>27</c:v>
                </c:pt>
                <c:pt idx="198">
                  <c:v>24</c:v>
                </c:pt>
                <c:pt idx="199">
                  <c:v>22</c:v>
                </c:pt>
                <c:pt idx="200">
                  <c:v>20</c:v>
                </c:pt>
                <c:pt idx="201">
                  <c:v>18</c:v>
                </c:pt>
                <c:pt idx="202">
                  <c:v>16</c:v>
                </c:pt>
                <c:pt idx="203">
                  <c:v>14</c:v>
                </c:pt>
                <c:pt idx="204">
                  <c:v>13</c:v>
                </c:pt>
                <c:pt idx="205">
                  <c:v>12</c:v>
                </c:pt>
                <c:pt idx="206">
                  <c:v>11</c:v>
                </c:pt>
                <c:pt idx="207">
                  <c:v>10</c:v>
                </c:pt>
                <c:pt idx="208">
                  <c:v>9</c:v>
                </c:pt>
                <c:pt idx="209">
                  <c:v>8</c:v>
                </c:pt>
                <c:pt idx="210">
                  <c:v>7</c:v>
                </c:pt>
                <c:pt idx="211">
                  <c:v>6</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1-0E48-4970-8C54-39872F70F8B4}"/>
            </c:ext>
          </c:extLst>
        </c:ser>
        <c: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SARS!$G$21:$G$326</c:f>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ser>
        <c: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SARS!$C$21:$C$326</c:f>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3-6893-443E-9A8F-D9A984D6030C}"/>
            </c:ext>
          </c:extLst>
        </c:ser>
        <c:dLbls>
          <c:showLegendKey val="0"/>
          <c:showVal val="0"/>
          <c:showCatName val="0"/>
          <c:showSerName val="0"/>
          <c:showPercent val="0"/>
          <c:showBubbleSize val="0"/>
        </c:dLbls>
        <c:axId val="576339071"/>
        <c:axId val="572726207"/>
        <c:extLst>
          <c:ext xmlns:c15="http://schemas.microsoft.com/office/drawing/2012/chart" uri="{02D57815-91ED-43cb-92C2-25804820EDAC}">
            <c15:filteredScatterSeries>
              <c15: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extLst>
                      <c:ext uri="{02D57815-91ED-43cb-92C2-25804820EDAC}">
                        <c15:formulaRef>
                          <c15:sqref>Data!$A$37:$A$75</c15:sqref>
                        </c15:formulaRef>
                      </c:ext>
                    </c:extLst>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numRef>
                </c:xVal>
                <c:yVal>
                  <c:numRef>
                    <c:extLst>
                      <c:ext uri="{02D57815-91ED-43cb-92C2-25804820EDAC}">
                        <c15:formulaRef>
                          <c15:sqref>Data!$Y$37:$Y$75</c15:sqref>
                        </c15:formulaRef>
                      </c:ext>
                    </c:extLst>
                    <c:numCache>
                      <c:formatCode>0</c:formatCode>
                      <c:ptCount val="39"/>
                      <c:pt idx="0">
                        <c:v>6390.8628714599081</c:v>
                      </c:pt>
                      <c:pt idx="1">
                        <c:v>7786.8717368220305</c:v>
                      </c:pt>
                      <c:pt idx="2">
                        <c:v>9487.8223277956749</c:v>
                      </c:pt>
                      <c:pt idx="3">
                        <c:v>11560.325579544808</c:v>
                      </c:pt>
                      <c:pt idx="4">
                        <c:v>14085.542802963406</c:v>
                      </c:pt>
                      <c:pt idx="5">
                        <c:v>17162.364043204223</c:v>
                      </c:pt>
                      <c:pt idx="6">
                        <c:v>20911.280713264521</c:v>
                      </c:pt>
                      <c:pt idx="7">
                        <c:v>25479.104158852584</c:v>
                      </c:pt>
                      <c:pt idx="8">
                        <c:v>31044.714938280507</c:v>
                      </c:pt>
                      <c:pt idx="9">
                        <c:v>37826.067964961803</c:v>
                      </c:pt>
                      <c:pt idx="10">
                        <c:v>46088.727840937732</c:v>
                      </c:pt>
                      <c:pt idx="11">
                        <c:v>56156.268633674874</c:v>
                      </c:pt>
                      <c:pt idx="12">
                        <c:v>68422.945361845501</c:v>
                      </c:pt>
                      <c:pt idx="13">
                        <c:v>83369.133418217389</c:v>
                      </c:pt>
                      <c:pt idx="14">
                        <c:v>101580.14055297093</c:v>
                      </c:pt>
                      <c:pt idx="15">
                        <c:v>123769.12811362626</c:v>
                      </c:pt>
                      <c:pt idx="16">
                        <c:v>150805.03916037528</c:v>
                      </c:pt>
                      <c:pt idx="17">
                        <c:v>183746.62714989763</c:v>
                      </c:pt>
                      <c:pt idx="18">
                        <c:v>223883.91778512057</c:v>
                      </c:pt>
                      <c:pt idx="19">
                        <c:v>272788.72771865566</c:v>
                      </c:pt>
                      <c:pt idx="20">
                        <c:v>332376.21847310889</c:v>
                      </c:pt>
                      <c:pt idx="21">
                        <c:v>404979.89609168429</c:v>
                      </c:pt>
                      <c:pt idx="22">
                        <c:v>493442.99358078354</c:v>
                      </c:pt>
                      <c:pt idx="23">
                        <c:v>601229.81477293291</c:v>
                      </c:pt>
                      <c:pt idx="24">
                        <c:v>732561.39994764503</c:v>
                      </c:pt>
                      <c:pt idx="25">
                        <c:v>892580.82601230987</c:v>
                      </c:pt>
                      <c:pt idx="26">
                        <c:v>1087554.6145644023</c:v>
                      </c:pt>
                      <c:pt idx="27">
                        <c:v>1325118.1351771655</c:v>
                      </c:pt>
                      <c:pt idx="28">
                        <c:v>1614574.6141481888</c:v>
                      </c:pt>
                      <c:pt idx="29">
                        <c:v>1967259.4581940852</c:v>
                      </c:pt>
                      <c:pt idx="30">
                        <c:v>2396984.1603733096</c:v>
                      </c:pt>
                      <c:pt idx="31">
                        <c:v>2920577.1720395624</c:v>
                      </c:pt>
                      <c:pt idx="32">
                        <c:v>3558542.9219149216</c:v>
                      </c:pt>
                      <c:pt idx="33">
                        <c:v>4335864.7901323885</c:v>
                      </c:pt>
                      <c:pt idx="34">
                        <c:v>5282983.4825185183</c:v>
                      </c:pt>
                      <c:pt idx="35">
                        <c:v>6436989.1192366974</c:v>
                      </c:pt>
                      <c:pt idx="36">
                        <c:v>7843073.7211804716</c:v>
                      </c:pt>
                      <c:pt idx="37">
                        <c:v>9556300.9749449342</c:v>
                      </c:pt>
                      <c:pt idx="38">
                        <c:v>11643762.58215113</c:v>
                      </c:pt>
                    </c:numCache>
                  </c:numRef>
                </c:yVal>
                <c:smooth val="0"/>
                <c:extLst>
                  <c:ext xmlns:c16="http://schemas.microsoft.com/office/drawing/2014/chart" uri="{C3380CC4-5D6E-409C-BE32-E72D297353CC}">
                    <c16:uniqueId val="{00000003-E15D-4A8F-A9D0-8C9143E48DEB}"/>
                  </c:ext>
                </c:extLst>
              </c15:ser>
            </c15:filteredScatterSeries>
            <c15:filteredScatterSeries>
              <c15: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Data!$A$47:$A$95</c15:sqref>
                        </c15:formulaRef>
                      </c:ext>
                    </c:extLst>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numRef>
                </c:xVal>
                <c:yVal>
                  <c:numRef>
                    <c:extLst xmlns:c15="http://schemas.microsoft.com/office/drawing/2012/chart">
                      <c:ext xmlns:c15="http://schemas.microsoft.com/office/drawing/2012/chart" uri="{02D57815-91ED-43cb-92C2-25804820EDAC}">
                        <c15:formulaRef>
                          <c15:sqref>Data!$AA$47:$AA$95</c15:sqref>
                        </c15:formulaRef>
                      </c:ext>
                    </c:extLst>
                    <c:numCache>
                      <c:formatCode>0</c:formatCode>
                      <c:ptCount val="49"/>
                      <c:pt idx="0">
                        <c:v>16146.999803635403</c:v>
                      </c:pt>
                      <c:pt idx="1">
                        <c:v>18488.027088053983</c:v>
                      </c:pt>
                      <c:pt idx="2">
                        <c:v>21168.461619208188</c:v>
                      </c:pt>
                      <c:pt idx="3">
                        <c:v>24237.511400739535</c:v>
                      </c:pt>
                      <c:pt idx="4">
                        <c:v>27751.518720090738</c:v>
                      </c:pt>
                      <c:pt idx="5">
                        <c:v>31774.994492547205</c:v>
                      </c:pt>
                      <c:pt idx="6">
                        <c:v>36381.802566735394</c:v>
                      </c:pt>
                      <c:pt idx="7">
                        <c:v>41656.515733319044</c:v>
                      </c:pt>
                      <c:pt idx="8">
                        <c:v>47695.968330795178</c:v>
                      </c:pt>
                      <c:pt idx="9">
                        <c:v>54611.033951469675</c:v>
                      </c:pt>
                      <c:pt idx="10">
                        <c:v>62528.660883125172</c:v>
                      </c:pt>
                      <c:pt idx="11">
                        <c:v>71594.202653466753</c:v>
                      </c:pt>
                      <c:pt idx="12">
                        <c:v>81974.086461988496</c:v>
                      </c:pt>
                      <c:pt idx="13">
                        <c:v>93858.868486919033</c:v>
                      </c:pt>
                      <c:pt idx="14">
                        <c:v>107466.73215723787</c:v>
                      </c:pt>
                      <c:pt idx="15">
                        <c:v>123047.49361180574</c:v>
                      </c:pt>
                      <c:pt idx="16">
                        <c:v>140887.18787870641</c:v>
                      </c:pt>
                      <c:pt idx="17">
                        <c:v>161313.31996887983</c:v>
                      </c:pt>
                      <c:pt idx="18">
                        <c:v>184700.8772847763</c:v>
                      </c:pt>
                      <c:pt idx="19">
                        <c:v>211479.21372114425</c:v>
                      </c:pt>
                      <c:pt idx="20">
                        <c:v>242139.93183777726</c:v>
                      </c:pt>
                      <c:pt idx="21">
                        <c:v>277245.90780687763</c:v>
                      </c:pt>
                      <c:pt idx="22">
                        <c:v>317441.62481699238</c:v>
                      </c:pt>
                      <c:pt idx="23">
                        <c:v>363465.0046364076</c:v>
                      </c:pt>
                      <c:pt idx="24">
                        <c:v>416160.95454244473</c:v>
                      </c:pt>
                      <c:pt idx="25">
                        <c:v>476496.87831412919</c:v>
                      </c:pt>
                      <c:pt idx="26">
                        <c:v>545580.43604245118</c:v>
                      </c:pt>
                      <c:pt idx="27">
                        <c:v>624679.87879669119</c:v>
                      </c:pt>
                      <c:pt idx="28">
                        <c:v>715247.33145505539</c:v>
                      </c:pt>
                      <c:pt idx="29">
                        <c:v>818945.45113093895</c:v>
                      </c:pt>
                      <c:pt idx="30">
                        <c:v>937677.95059603383</c:v>
                      </c:pt>
                      <c:pt idx="31">
                        <c:v>1073624.5470559376</c:v>
                      </c:pt>
                      <c:pt idx="32">
                        <c:v>1229280.9778755906</c:v>
                      </c:pt>
                      <c:pt idx="33">
                        <c:v>1407504.8178718972</c:v>
                      </c:pt>
                      <c:pt idx="34">
                        <c:v>1611567.9392975145</c:v>
                      </c:pt>
                      <c:pt idx="35">
                        <c:v>1845216.5775876048</c:v>
                      </c:pt>
                      <c:pt idx="36">
                        <c:v>2112740.1055696574</c:v>
                      </c:pt>
                      <c:pt idx="37">
                        <c:v>2419049.7787084724</c:v>
                      </c:pt>
                      <c:pt idx="38">
                        <c:v>2769768.8970085955</c:v>
                      </c:pt>
                      <c:pt idx="39">
                        <c:v>3171336.0387862949</c:v>
                      </c:pt>
                      <c:pt idx="40">
                        <c:v>3631123.2614991702</c:v>
                      </c:pt>
                      <c:pt idx="41">
                        <c:v>4157571.4395899959</c:v>
                      </c:pt>
                      <c:pt idx="42">
                        <c:v>4760345.2239067676</c:v>
                      </c:pt>
                      <c:pt idx="43">
                        <c:v>5450510.4674777938</c:v>
                      </c:pt>
                      <c:pt idx="44">
                        <c:v>6240737.3748628981</c:v>
                      </c:pt>
                      <c:pt idx="45">
                        <c:v>7145533.1045411536</c:v>
                      </c:pt>
                      <c:pt idx="46">
                        <c:v>8181508.0945006348</c:v>
                      </c:pt>
                      <c:pt idx="47">
                        <c:v>9367681.0002936684</c:v>
                      </c:pt>
                      <c:pt idx="48">
                        <c:v>10725827.843676904</c:v>
                      </c:pt>
                    </c:numCache>
                  </c:numRef>
                </c:yVal>
                <c:smooth val="0"/>
                <c:extLst xmlns:c15="http://schemas.microsoft.com/office/drawing/2012/chart">
                  <c:ext xmlns:c16="http://schemas.microsoft.com/office/drawing/2014/chart" uri="{C3380CC4-5D6E-409C-BE32-E72D297353CC}">
                    <c16:uniqueId val="{00000004-E15D-4A8F-A9D0-8C9143E48DEB}"/>
                  </c:ext>
                </c:extLst>
              </c15:ser>
            </c15:filteredScatterSeries>
            <c15:filteredScatterSeries>
              <c15: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Data!$A$57:$A$117</c15:sqref>
                        </c15:formulaRef>
                      </c:ext>
                    </c:extLst>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numRef>
                </c:xVal>
                <c:yVal>
                  <c:numRef>
                    <c:extLst xmlns:c15="http://schemas.microsoft.com/office/drawing/2012/chart">
                      <c:ext xmlns:c15="http://schemas.microsoft.com/office/drawing/2012/chart" uri="{02D57815-91ED-43cb-92C2-25804820EDAC}">
                        <c15:formulaRef>
                          <c15:sqref>Data!$AC$57:$AC$117</c15:sqref>
                        </c15:formulaRef>
                      </c:ext>
                    </c:extLst>
                    <c:numCache>
                      <c:formatCode>0</c:formatCode>
                      <c:ptCount val="61"/>
                      <c:pt idx="0">
                        <c:v>26636.875454355661</c:v>
                      </c:pt>
                      <c:pt idx="1">
                        <c:v>29424.492675956379</c:v>
                      </c:pt>
                      <c:pt idx="2">
                        <c:v>32503.841177657159</c:v>
                      </c:pt>
                      <c:pt idx="3">
                        <c:v>35905.45138491573</c:v>
                      </c:pt>
                      <c:pt idx="4">
                        <c:v>39663.048810388951</c:v>
                      </c:pt>
                      <c:pt idx="5">
                        <c:v>43813.88842798947</c:v>
                      </c:pt>
                      <c:pt idx="6">
                        <c:v>48399.124040043323</c:v>
                      </c:pt>
                      <c:pt idx="7">
                        <c:v>53464.216299666994</c:v>
                      </c:pt>
                      <c:pt idx="8">
                        <c:v>59059.383433729898</c:v>
                      </c:pt>
                      <c:pt idx="9">
                        <c:v>65240.099135130527</c:v>
                      </c:pt>
                      <c:pt idx="10">
                        <c:v>72067.642560772292</c:v>
                      </c:pt>
                      <c:pt idx="11">
                        <c:v>79609.705888238313</c:v>
                      </c:pt>
                      <c:pt idx="12">
                        <c:v>87941.0654548249</c:v>
                      </c:pt>
                      <c:pt idx="13">
                        <c:v>97144.323132995996</c:v>
                      </c:pt>
                      <c:pt idx="14">
                        <c:v>107310.72529267578</c:v>
                      </c:pt>
                      <c:pt idx="15">
                        <c:v>118541.06747004285</c:v>
                      </c:pt>
                      <c:pt idx="16">
                        <c:v>130946.69371223007</c:v>
                      </c:pt>
                      <c:pt idx="17">
                        <c:v>144650.60050600511</c:v>
                      </c:pt>
                      <c:pt idx="18">
                        <c:v>159788.65623541674</c:v>
                      </c:pt>
                      <c:pt idx="19">
                        <c:v>176510.94825880212</c:v>
                      </c:pt>
                      <c:pt idx="20">
                        <c:v>194983.27096085763</c:v>
                      </c:pt>
                      <c:pt idx="21">
                        <c:v>215388.76953316285</c:v>
                      </c:pt>
                      <c:pt idx="22">
                        <c:v>237929.7557805508</c:v>
                      </c:pt>
                      <c:pt idx="23">
                        <c:v>262829.71395626443</c:v>
                      </c:pt>
                      <c:pt idx="24">
                        <c:v>290335.51651288749</c:v>
                      </c:pt>
                      <c:pt idx="25">
                        <c:v>320719.87173730333</c:v>
                      </c:pt>
                      <c:pt idx="26">
                        <c:v>354284.0275369013</c:v>
                      </c:pt>
                      <c:pt idx="27">
                        <c:v>391360.75818394322</c:v>
                      </c:pt>
                      <c:pt idx="28">
                        <c:v>432317.66363036871</c:v>
                      </c:pt>
                      <c:pt idx="29">
                        <c:v>477560.81410435215</c:v>
                      </c:pt>
                      <c:pt idx="30">
                        <c:v>527538.77612321672</c:v>
                      </c:pt>
                      <c:pt idx="31">
                        <c:v>582747.05983889312</c:v>
                      </c:pt>
                      <c:pt idx="32">
                        <c:v>643733.03180950705</c:v>
                      </c:pt>
                      <c:pt idx="33">
                        <c:v>711101.34190505336</c:v>
                      </c:pt>
                      <c:pt idx="34">
                        <c:v>785519.91815265699</c:v>
                      </c:pt>
                      <c:pt idx="35">
                        <c:v>867726.58895776048</c:v>
                      </c:pt>
                      <c:pt idx="36">
                        <c:v>958536.39835768333</c:v>
                      </c:pt>
                      <c:pt idx="37">
                        <c:v>1058849.6868352215</c:v>
                      </c:pt>
                      <c:pt idx="38">
                        <c:v>1169661.0178100658</c:v>
                      </c:pt>
                      <c:pt idx="39">
                        <c:v>1292069.0383104279</c:v>
                      </c:pt>
                      <c:pt idx="40">
                        <c:v>1427287.3715891624</c:v>
                      </c:pt>
                      <c:pt idx="41">
                        <c:v>1576656.6496800943</c:v>
                      </c:pt>
                      <c:pt idx="42">
                        <c:v>1741657.8051921562</c:v>
                      </c:pt>
                      <c:pt idx="43">
                        <c:v>1923926.7541238156</c:v>
                      </c:pt>
                      <c:pt idx="44">
                        <c:v>2125270.6152716512</c:v>
                      </c:pt>
                      <c:pt idx="45">
                        <c:v>2347685.6270415261</c:v>
                      </c:pt>
                      <c:pt idx="46">
                        <c:v>2593376.9392999774</c:v>
                      </c:pt>
                      <c:pt idx="47">
                        <c:v>2864780.4764934727</c:v>
                      </c:pt>
                      <c:pt idx="48">
                        <c:v>3164587.088799159</c:v>
                      </c:pt>
                      <c:pt idx="49">
                        <c:v>3495769.23075527</c:v>
                      </c:pt>
                      <c:pt idx="50">
                        <c:v>3861610.4318786548</c:v>
                      </c:pt>
                      <c:pt idx="51">
                        <c:v>4265737.8514577243</c:v>
                      </c:pt>
                      <c:pt idx="52">
                        <c:v>4712158.2402880248</c:v>
                      </c:pt>
                      <c:pt idx="53">
                        <c:v>5205297.6658953484</c:v>
                      </c:pt>
                      <c:pt idx="54">
                        <c:v>5750045.3951052753</c:v>
                      </c:pt>
                      <c:pt idx="55">
                        <c:v>6351802.3690359462</c:v>
                      </c:pt>
                      <c:pt idx="56">
                        <c:v>7016534.751122945</c:v>
                      </c:pt>
                      <c:pt idx="57">
                        <c:v>7750833.079082136</c:v>
                      </c:pt>
                      <c:pt idx="58">
                        <c:v>8561977.6072767451</c:v>
                      </c:pt>
                      <c:pt idx="59">
                        <c:v>9458010.4873306602</c:v>
                      </c:pt>
                      <c:pt idx="60">
                        <c:v>10447815.502627676</c:v>
                      </c:pt>
                    </c:numCache>
                  </c:numRef>
                </c:yVal>
                <c:smooth val="0"/>
                <c:extLst xmlns:c15="http://schemas.microsoft.com/office/drawing/2012/chart">
                  <c:ext xmlns:c16="http://schemas.microsoft.com/office/drawing/2014/chart" uri="{C3380CC4-5D6E-409C-BE32-E72D297353CC}">
                    <c16:uniqueId val="{00000005-E15D-4A8F-A9D0-8C9143E48DEB}"/>
                  </c:ext>
                </c:extLst>
              </c15:ser>
            </c15:filteredScatterSeries>
            <c15:filteredScatterSeries>
              <c15: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Data!$K$3:$K$308</c15:sqref>
                        </c15:formulaRef>
                      </c:ext>
                    </c:extLst>
                    <c:numCache>
                      <c:formatCode>General</c:formatCode>
                      <c:ptCount val="306"/>
                      <c:pt idx="22">
                        <c:v>16</c:v>
                      </c:pt>
                      <c:pt idx="23">
                        <c:v>19</c:v>
                      </c:pt>
                      <c:pt idx="24">
                        <c:v>23</c:v>
                      </c:pt>
                      <c:pt idx="25">
                        <c:v>28</c:v>
                      </c:pt>
                      <c:pt idx="26">
                        <c:v>34</c:v>
                      </c:pt>
                      <c:pt idx="27">
                        <c:v>40</c:v>
                      </c:pt>
                      <c:pt idx="28">
                        <c:v>48</c:v>
                      </c:pt>
                      <c:pt idx="29">
                        <c:v>58</c:v>
                      </c:pt>
                      <c:pt idx="30">
                        <c:v>70</c:v>
                      </c:pt>
                      <c:pt idx="31">
                        <c:v>84</c:v>
                      </c:pt>
                      <c:pt idx="32">
                        <c:v>100</c:v>
                      </c:pt>
                      <c:pt idx="33">
                        <c:v>121</c:v>
                      </c:pt>
                      <c:pt idx="34">
                        <c:v>145</c:v>
                      </c:pt>
                      <c:pt idx="35">
                        <c:v>174</c:v>
                      </c:pt>
                      <c:pt idx="36">
                        <c:v>208</c:v>
                      </c:pt>
                      <c:pt idx="37">
                        <c:v>250</c:v>
                      </c:pt>
                      <c:pt idx="38">
                        <c:v>300</c:v>
                      </c:pt>
                      <c:pt idx="39">
                        <c:v>360</c:v>
                      </c:pt>
                      <c:pt idx="40">
                        <c:v>433</c:v>
                      </c:pt>
                      <c:pt idx="41">
                        <c:v>519</c:v>
                      </c:pt>
                      <c:pt idx="42">
                        <c:v>623</c:v>
                      </c:pt>
                      <c:pt idx="43">
                        <c:v>747</c:v>
                      </c:pt>
                      <c:pt idx="44">
                        <c:v>897</c:v>
                      </c:pt>
                      <c:pt idx="45">
                        <c:v>1075</c:v>
                      </c:pt>
                      <c:pt idx="46">
                        <c:v>1289</c:v>
                      </c:pt>
                      <c:pt idx="47">
                        <c:v>1546</c:v>
                      </c:pt>
                      <c:pt idx="48">
                        <c:v>1853</c:v>
                      </c:pt>
                      <c:pt idx="49">
                        <c:v>2219</c:v>
                      </c:pt>
                      <c:pt idx="50">
                        <c:v>2658</c:v>
                      </c:pt>
                      <c:pt idx="51">
                        <c:v>3181</c:v>
                      </c:pt>
                      <c:pt idx="52">
                        <c:v>3805</c:v>
                      </c:pt>
                      <c:pt idx="53">
                        <c:v>4548</c:v>
                      </c:pt>
                      <c:pt idx="54">
                        <c:v>5431</c:v>
                      </c:pt>
                      <c:pt idx="55">
                        <c:v>6479</c:v>
                      </c:pt>
                      <c:pt idx="56">
                        <c:v>7720</c:v>
                      </c:pt>
                      <c:pt idx="57">
                        <c:v>9185</c:v>
                      </c:pt>
                      <c:pt idx="58">
                        <c:v>10909</c:v>
                      </c:pt>
                      <c:pt idx="59">
                        <c:v>12931</c:v>
                      </c:pt>
                      <c:pt idx="60">
                        <c:v>15292</c:v>
                      </c:pt>
                      <c:pt idx="61">
                        <c:v>18034</c:v>
                      </c:pt>
                      <c:pt idx="62">
                        <c:v>21200</c:v>
                      </c:pt>
                      <c:pt idx="63">
                        <c:v>24832</c:v>
                      </c:pt>
                      <c:pt idx="64">
                        <c:v>28963</c:v>
                      </c:pt>
                      <c:pt idx="65">
                        <c:v>33623</c:v>
                      </c:pt>
                      <c:pt idx="66">
                        <c:v>38825</c:v>
                      </c:pt>
                      <c:pt idx="67">
                        <c:v>44568</c:v>
                      </c:pt>
                      <c:pt idx="68">
                        <c:v>50831</c:v>
                      </c:pt>
                      <c:pt idx="69">
                        <c:v>57569</c:v>
                      </c:pt>
                      <c:pt idx="70">
                        <c:v>64714</c:v>
                      </c:pt>
                      <c:pt idx="71">
                        <c:v>72174</c:v>
                      </c:pt>
                      <c:pt idx="72">
                        <c:v>79840</c:v>
                      </c:pt>
                      <c:pt idx="73">
                        <c:v>87588</c:v>
                      </c:pt>
                      <c:pt idx="74">
                        <c:v>95290</c:v>
                      </c:pt>
                      <c:pt idx="75">
                        <c:v>102822</c:v>
                      </c:pt>
                      <c:pt idx="76">
                        <c:v>110067</c:v>
                      </c:pt>
                      <c:pt idx="77">
                        <c:v>116929</c:v>
                      </c:pt>
                      <c:pt idx="78">
                        <c:v>123333</c:v>
                      </c:pt>
                      <c:pt idx="79">
                        <c:v>129229</c:v>
                      </c:pt>
                      <c:pt idx="80">
                        <c:v>134587</c:v>
                      </c:pt>
                      <c:pt idx="81">
                        <c:v>139401</c:v>
                      </c:pt>
                      <c:pt idx="82">
                        <c:v>143681</c:v>
                      </c:pt>
                      <c:pt idx="83">
                        <c:v>147452</c:v>
                      </c:pt>
                      <c:pt idx="84">
                        <c:v>150748</c:v>
                      </c:pt>
                      <c:pt idx="85">
                        <c:v>153607</c:v>
                      </c:pt>
                      <c:pt idx="86">
                        <c:v>156072</c:v>
                      </c:pt>
                      <c:pt idx="87">
                        <c:v>158187</c:v>
                      </c:pt>
                      <c:pt idx="88">
                        <c:v>159993</c:v>
                      </c:pt>
                      <c:pt idx="89">
                        <c:v>161528</c:v>
                      </c:pt>
                      <c:pt idx="90">
                        <c:v>162830</c:v>
                      </c:pt>
                      <c:pt idx="91">
                        <c:v>163930</c:v>
                      </c:pt>
                      <c:pt idx="92">
                        <c:v>164858</c:v>
                      </c:pt>
                      <c:pt idx="93">
                        <c:v>165639</c:v>
                      </c:pt>
                      <c:pt idx="94">
                        <c:v>166295</c:v>
                      </c:pt>
                      <c:pt idx="95">
                        <c:v>166845</c:v>
                      </c:pt>
                      <c:pt idx="96">
                        <c:v>167306</c:v>
                      </c:pt>
                      <c:pt idx="97">
                        <c:v>167692</c:v>
                      </c:pt>
                      <c:pt idx="98">
                        <c:v>168015</c:v>
                      </c:pt>
                      <c:pt idx="99">
                        <c:v>168285</c:v>
                      </c:pt>
                      <c:pt idx="100">
                        <c:v>168511</c:v>
                      </c:pt>
                      <c:pt idx="101">
                        <c:v>168699</c:v>
                      </c:pt>
                      <c:pt idx="102">
                        <c:v>168856</c:v>
                      </c:pt>
                      <c:pt idx="103">
                        <c:v>168987</c:v>
                      </c:pt>
                      <c:pt idx="104">
                        <c:v>169096</c:v>
                      </c:pt>
                      <c:pt idx="105">
                        <c:v>169187</c:v>
                      </c:pt>
                      <c:pt idx="106">
                        <c:v>169263</c:v>
                      </c:pt>
                      <c:pt idx="107">
                        <c:v>169327</c:v>
                      </c:pt>
                      <c:pt idx="108">
                        <c:v>169380</c:v>
                      </c:pt>
                      <c:pt idx="109">
                        <c:v>169424</c:v>
                      </c:pt>
                      <c:pt idx="110">
                        <c:v>169460</c:v>
                      </c:pt>
                      <c:pt idx="111">
                        <c:v>169491</c:v>
                      </c:pt>
                      <c:pt idx="112">
                        <c:v>169516</c:v>
                      </c:pt>
                      <c:pt idx="113">
                        <c:v>169538</c:v>
                      </c:pt>
                      <c:pt idx="114">
                        <c:v>169555</c:v>
                      </c:pt>
                      <c:pt idx="115">
                        <c:v>169570</c:v>
                      </c:pt>
                      <c:pt idx="116">
                        <c:v>169582</c:v>
                      </c:pt>
                      <c:pt idx="117">
                        <c:v>169592</c:v>
                      </c:pt>
                      <c:pt idx="118">
                        <c:v>169601</c:v>
                      </c:pt>
                      <c:pt idx="119">
                        <c:v>169608</c:v>
                      </c:pt>
                      <c:pt idx="120">
                        <c:v>169614</c:v>
                      </c:pt>
                      <c:pt idx="121">
                        <c:v>169619</c:v>
                      </c:pt>
                      <c:pt idx="122">
                        <c:v>169623</c:v>
                      </c:pt>
                      <c:pt idx="123">
                        <c:v>169626</c:v>
                      </c:pt>
                      <c:pt idx="124">
                        <c:v>169629</c:v>
                      </c:pt>
                      <c:pt idx="125">
                        <c:v>169631</c:v>
                      </c:pt>
                      <c:pt idx="126">
                        <c:v>169633</c:v>
                      </c:pt>
                      <c:pt idx="127">
                        <c:v>169635</c:v>
                      </c:pt>
                      <c:pt idx="128">
                        <c:v>169636</c:v>
                      </c:pt>
                      <c:pt idx="129">
                        <c:v>169638</c:v>
                      </c:pt>
                      <c:pt idx="130">
                        <c:v>169639</c:v>
                      </c:pt>
                      <c:pt idx="131">
                        <c:v>169639</c:v>
                      </c:pt>
                      <c:pt idx="132">
                        <c:v>169640</c:v>
                      </c:pt>
                      <c:pt idx="133">
                        <c:v>169641</c:v>
                      </c:pt>
                      <c:pt idx="134">
                        <c:v>169641</c:v>
                      </c:pt>
                      <c:pt idx="135">
                        <c:v>169641</c:v>
                      </c:pt>
                      <c:pt idx="136">
                        <c:v>169642</c:v>
                      </c:pt>
                      <c:pt idx="137">
                        <c:v>169642</c:v>
                      </c:pt>
                      <c:pt idx="138">
                        <c:v>169642</c:v>
                      </c:pt>
                      <c:pt idx="139">
                        <c:v>169642</c:v>
                      </c:pt>
                      <c:pt idx="140">
                        <c:v>169643</c:v>
                      </c:pt>
                      <c:pt idx="141">
                        <c:v>169643</c:v>
                      </c:pt>
                      <c:pt idx="142">
                        <c:v>169643</c:v>
                      </c:pt>
                      <c:pt idx="143">
                        <c:v>169643</c:v>
                      </c:pt>
                      <c:pt idx="144">
                        <c:v>169643</c:v>
                      </c:pt>
                      <c:pt idx="145">
                        <c:v>169643</c:v>
                      </c:pt>
                      <c:pt idx="146">
                        <c:v>169643</c:v>
                      </c:pt>
                      <c:pt idx="147">
                        <c:v>169643</c:v>
                      </c:pt>
                      <c:pt idx="148">
                        <c:v>169643</c:v>
                      </c:pt>
                      <c:pt idx="149">
                        <c:v>169643</c:v>
                      </c:pt>
                      <c:pt idx="150">
                        <c:v>169643</c:v>
                      </c:pt>
                      <c:pt idx="151">
                        <c:v>169643</c:v>
                      </c:pt>
                      <c:pt idx="152">
                        <c:v>169643</c:v>
                      </c:pt>
                      <c:pt idx="153">
                        <c:v>169643</c:v>
                      </c:pt>
                      <c:pt idx="154">
                        <c:v>169643</c:v>
                      </c:pt>
                      <c:pt idx="155">
                        <c:v>169643</c:v>
                      </c:pt>
                      <c:pt idx="156">
                        <c:v>169643</c:v>
                      </c:pt>
                      <c:pt idx="157">
                        <c:v>169643</c:v>
                      </c:pt>
                      <c:pt idx="158">
                        <c:v>169643</c:v>
                      </c:pt>
                      <c:pt idx="159">
                        <c:v>169643</c:v>
                      </c:pt>
                      <c:pt idx="160">
                        <c:v>169643</c:v>
                      </c:pt>
                      <c:pt idx="161">
                        <c:v>169643</c:v>
                      </c:pt>
                      <c:pt idx="162">
                        <c:v>169643</c:v>
                      </c:pt>
                      <c:pt idx="163">
                        <c:v>169643</c:v>
                      </c:pt>
                      <c:pt idx="164">
                        <c:v>169643</c:v>
                      </c:pt>
                      <c:pt idx="165">
                        <c:v>169643</c:v>
                      </c:pt>
                      <c:pt idx="166">
                        <c:v>169643</c:v>
                      </c:pt>
                      <c:pt idx="167">
                        <c:v>169643</c:v>
                      </c:pt>
                      <c:pt idx="168">
                        <c:v>169643</c:v>
                      </c:pt>
                      <c:pt idx="169">
                        <c:v>169643</c:v>
                      </c:pt>
                      <c:pt idx="170">
                        <c:v>169643</c:v>
                      </c:pt>
                      <c:pt idx="171">
                        <c:v>169643</c:v>
                      </c:pt>
                      <c:pt idx="172">
                        <c:v>169643</c:v>
                      </c:pt>
                      <c:pt idx="173">
                        <c:v>169643</c:v>
                      </c:pt>
                      <c:pt idx="174">
                        <c:v>169643</c:v>
                      </c:pt>
                      <c:pt idx="175">
                        <c:v>169643</c:v>
                      </c:pt>
                      <c:pt idx="176">
                        <c:v>169643</c:v>
                      </c:pt>
                      <c:pt idx="177">
                        <c:v>169643</c:v>
                      </c:pt>
                      <c:pt idx="178">
                        <c:v>169643</c:v>
                      </c:pt>
                      <c:pt idx="179">
                        <c:v>169643</c:v>
                      </c:pt>
                      <c:pt idx="180">
                        <c:v>169643</c:v>
                      </c:pt>
                      <c:pt idx="181">
                        <c:v>169643</c:v>
                      </c:pt>
                      <c:pt idx="182">
                        <c:v>169643</c:v>
                      </c:pt>
                      <c:pt idx="183">
                        <c:v>169643</c:v>
                      </c:pt>
                      <c:pt idx="184">
                        <c:v>169643</c:v>
                      </c:pt>
                      <c:pt idx="185">
                        <c:v>169643</c:v>
                      </c:pt>
                      <c:pt idx="186">
                        <c:v>169643</c:v>
                      </c:pt>
                      <c:pt idx="187">
                        <c:v>169643</c:v>
                      </c:pt>
                      <c:pt idx="188">
                        <c:v>169643</c:v>
                      </c:pt>
                      <c:pt idx="189">
                        <c:v>169643</c:v>
                      </c:pt>
                      <c:pt idx="190">
                        <c:v>169643</c:v>
                      </c:pt>
                      <c:pt idx="191">
                        <c:v>169643</c:v>
                      </c:pt>
                      <c:pt idx="192">
                        <c:v>169643</c:v>
                      </c:pt>
                      <c:pt idx="193">
                        <c:v>169643</c:v>
                      </c:pt>
                      <c:pt idx="194">
                        <c:v>169643</c:v>
                      </c:pt>
                      <c:pt idx="195">
                        <c:v>169643</c:v>
                      </c:pt>
                      <c:pt idx="196">
                        <c:v>169643</c:v>
                      </c:pt>
                      <c:pt idx="197">
                        <c:v>169643</c:v>
                      </c:pt>
                      <c:pt idx="198">
                        <c:v>169643</c:v>
                      </c:pt>
                      <c:pt idx="199">
                        <c:v>169643</c:v>
                      </c:pt>
                      <c:pt idx="200">
                        <c:v>169643</c:v>
                      </c:pt>
                      <c:pt idx="201">
                        <c:v>169643</c:v>
                      </c:pt>
                      <c:pt idx="202">
                        <c:v>169643</c:v>
                      </c:pt>
                      <c:pt idx="203">
                        <c:v>169643</c:v>
                      </c:pt>
                      <c:pt idx="204">
                        <c:v>169643</c:v>
                      </c:pt>
                      <c:pt idx="205">
                        <c:v>169643</c:v>
                      </c:pt>
                      <c:pt idx="206">
                        <c:v>169643</c:v>
                      </c:pt>
                      <c:pt idx="207">
                        <c:v>169643</c:v>
                      </c:pt>
                      <c:pt idx="208">
                        <c:v>169643</c:v>
                      </c:pt>
                      <c:pt idx="209">
                        <c:v>169643</c:v>
                      </c:pt>
                      <c:pt idx="210">
                        <c:v>169643</c:v>
                      </c:pt>
                      <c:pt idx="211">
                        <c:v>169643</c:v>
                      </c:pt>
                      <c:pt idx="212">
                        <c:v>169643</c:v>
                      </c:pt>
                      <c:pt idx="213">
                        <c:v>169643</c:v>
                      </c:pt>
                      <c:pt idx="214">
                        <c:v>169643</c:v>
                      </c:pt>
                      <c:pt idx="215">
                        <c:v>169643</c:v>
                      </c:pt>
                      <c:pt idx="216">
                        <c:v>169643</c:v>
                      </c:pt>
                      <c:pt idx="217">
                        <c:v>169643</c:v>
                      </c:pt>
                      <c:pt idx="218">
                        <c:v>169643</c:v>
                      </c:pt>
                      <c:pt idx="219">
                        <c:v>169643</c:v>
                      </c:pt>
                      <c:pt idx="220">
                        <c:v>169643</c:v>
                      </c:pt>
                      <c:pt idx="221">
                        <c:v>169643</c:v>
                      </c:pt>
                      <c:pt idx="222">
                        <c:v>169643</c:v>
                      </c:pt>
                      <c:pt idx="223">
                        <c:v>169643</c:v>
                      </c:pt>
                      <c:pt idx="224">
                        <c:v>169643</c:v>
                      </c:pt>
                      <c:pt idx="225">
                        <c:v>169643</c:v>
                      </c:pt>
                      <c:pt idx="226">
                        <c:v>169643</c:v>
                      </c:pt>
                      <c:pt idx="227">
                        <c:v>169643</c:v>
                      </c:pt>
                      <c:pt idx="228">
                        <c:v>169643</c:v>
                      </c:pt>
                      <c:pt idx="229">
                        <c:v>169643</c:v>
                      </c:pt>
                      <c:pt idx="230">
                        <c:v>169643</c:v>
                      </c:pt>
                      <c:pt idx="231">
                        <c:v>169643</c:v>
                      </c:pt>
                      <c:pt idx="232">
                        <c:v>169643</c:v>
                      </c:pt>
                      <c:pt idx="233">
                        <c:v>169643</c:v>
                      </c:pt>
                      <c:pt idx="234">
                        <c:v>169643</c:v>
                      </c:pt>
                      <c:pt idx="235">
                        <c:v>169643</c:v>
                      </c:pt>
                      <c:pt idx="236">
                        <c:v>169643</c:v>
                      </c:pt>
                      <c:pt idx="237">
                        <c:v>169643</c:v>
                      </c:pt>
                      <c:pt idx="238">
                        <c:v>169643</c:v>
                      </c:pt>
                      <c:pt idx="239">
                        <c:v>169643</c:v>
                      </c:pt>
                      <c:pt idx="240">
                        <c:v>169643</c:v>
                      </c:pt>
                      <c:pt idx="241">
                        <c:v>169643</c:v>
                      </c:pt>
                      <c:pt idx="242">
                        <c:v>169643</c:v>
                      </c:pt>
                      <c:pt idx="243">
                        <c:v>169643</c:v>
                      </c:pt>
                      <c:pt idx="244">
                        <c:v>169643</c:v>
                      </c:pt>
                      <c:pt idx="245">
                        <c:v>169643</c:v>
                      </c:pt>
                      <c:pt idx="246">
                        <c:v>169643</c:v>
                      </c:pt>
                      <c:pt idx="247">
                        <c:v>169643</c:v>
                      </c:pt>
                      <c:pt idx="248">
                        <c:v>169643</c:v>
                      </c:pt>
                      <c:pt idx="249">
                        <c:v>169643</c:v>
                      </c:pt>
                      <c:pt idx="250">
                        <c:v>169643</c:v>
                      </c:pt>
                      <c:pt idx="251">
                        <c:v>169643</c:v>
                      </c:pt>
                      <c:pt idx="252">
                        <c:v>169643</c:v>
                      </c:pt>
                      <c:pt idx="253">
                        <c:v>169643</c:v>
                      </c:pt>
                      <c:pt idx="254">
                        <c:v>169643</c:v>
                      </c:pt>
                      <c:pt idx="255">
                        <c:v>169643</c:v>
                      </c:pt>
                      <c:pt idx="256">
                        <c:v>169643</c:v>
                      </c:pt>
                      <c:pt idx="257">
                        <c:v>169643</c:v>
                      </c:pt>
                      <c:pt idx="258">
                        <c:v>169643</c:v>
                      </c:pt>
                      <c:pt idx="259">
                        <c:v>169643</c:v>
                      </c:pt>
                      <c:pt idx="260">
                        <c:v>169643</c:v>
                      </c:pt>
                      <c:pt idx="261">
                        <c:v>169643</c:v>
                      </c:pt>
                      <c:pt idx="262">
                        <c:v>169643</c:v>
                      </c:pt>
                      <c:pt idx="263">
                        <c:v>169643</c:v>
                      </c:pt>
                      <c:pt idx="264">
                        <c:v>169643</c:v>
                      </c:pt>
                      <c:pt idx="265">
                        <c:v>169643</c:v>
                      </c:pt>
                      <c:pt idx="266">
                        <c:v>169643</c:v>
                      </c:pt>
                      <c:pt idx="267">
                        <c:v>169643</c:v>
                      </c:pt>
                      <c:pt idx="268">
                        <c:v>169643</c:v>
                      </c:pt>
                      <c:pt idx="269">
                        <c:v>169643</c:v>
                      </c:pt>
                      <c:pt idx="270">
                        <c:v>169643</c:v>
                      </c:pt>
                      <c:pt idx="271">
                        <c:v>169643</c:v>
                      </c:pt>
                      <c:pt idx="272">
                        <c:v>169643</c:v>
                      </c:pt>
                      <c:pt idx="273">
                        <c:v>169643</c:v>
                      </c:pt>
                      <c:pt idx="274">
                        <c:v>169643</c:v>
                      </c:pt>
                      <c:pt idx="275">
                        <c:v>169643</c:v>
                      </c:pt>
                      <c:pt idx="276">
                        <c:v>169643</c:v>
                      </c:pt>
                      <c:pt idx="277">
                        <c:v>169643</c:v>
                      </c:pt>
                      <c:pt idx="278">
                        <c:v>169643</c:v>
                      </c:pt>
                      <c:pt idx="279">
                        <c:v>169643</c:v>
                      </c:pt>
                      <c:pt idx="280">
                        <c:v>169643</c:v>
                      </c:pt>
                      <c:pt idx="281">
                        <c:v>169643</c:v>
                      </c:pt>
                      <c:pt idx="282">
                        <c:v>169643</c:v>
                      </c:pt>
                      <c:pt idx="283">
                        <c:v>169643</c:v>
                      </c:pt>
                      <c:pt idx="284">
                        <c:v>169643</c:v>
                      </c:pt>
                      <c:pt idx="285">
                        <c:v>169643</c:v>
                      </c:pt>
                      <c:pt idx="286">
                        <c:v>169643</c:v>
                      </c:pt>
                      <c:pt idx="287">
                        <c:v>169643</c:v>
                      </c:pt>
                      <c:pt idx="288">
                        <c:v>169643</c:v>
                      </c:pt>
                      <c:pt idx="289">
                        <c:v>169643</c:v>
                      </c:pt>
                      <c:pt idx="290">
                        <c:v>169643</c:v>
                      </c:pt>
                      <c:pt idx="291">
                        <c:v>169643</c:v>
                      </c:pt>
                      <c:pt idx="292">
                        <c:v>169643</c:v>
                      </c:pt>
                      <c:pt idx="293">
                        <c:v>169643</c:v>
                      </c:pt>
                      <c:pt idx="294">
                        <c:v>169643</c:v>
                      </c:pt>
                      <c:pt idx="295">
                        <c:v>169643</c:v>
                      </c:pt>
                      <c:pt idx="296">
                        <c:v>169643</c:v>
                      </c:pt>
                      <c:pt idx="297">
                        <c:v>169643</c:v>
                      </c:pt>
                      <c:pt idx="298">
                        <c:v>169643</c:v>
                      </c:pt>
                      <c:pt idx="299">
                        <c:v>169643</c:v>
                      </c:pt>
                      <c:pt idx="300">
                        <c:v>169643</c:v>
                      </c:pt>
                      <c:pt idx="301">
                        <c:v>169643</c:v>
                      </c:pt>
                      <c:pt idx="302">
                        <c:v>169643</c:v>
                      </c:pt>
                      <c:pt idx="303">
                        <c:v>169643</c:v>
                      </c:pt>
                      <c:pt idx="304">
                        <c:v>169643</c:v>
                      </c:pt>
                      <c:pt idx="305">
                        <c:v>169643</c:v>
                      </c:pt>
                    </c:numCache>
                  </c:numRef>
                </c:yVal>
                <c:smooth val="0"/>
                <c:extLst xmlns:c15="http://schemas.microsoft.com/office/drawing/2012/chart">
                  <c:ext xmlns:c16="http://schemas.microsoft.com/office/drawing/2014/chart" uri="{C3380CC4-5D6E-409C-BE32-E72D297353CC}">
                    <c16:uniqueId val="{00000002-0E48-4970-8C54-39872F70F8B4}"/>
                  </c:ext>
                </c:extLst>
              </c15:ser>
            </c15:filteredScatterSeries>
            <c15:filteredScatterSeries>
              <c15:ser>
                <c:idx val="9"/>
                <c:order val="7"/>
                <c:tx>
                  <c:v>SIS Model Covid - Susceptibles</c:v>
                </c:tx>
                <c:spPr>
                  <a:ln w="25400" cap="rnd">
                    <a:noFill/>
                    <a:round/>
                  </a:ln>
                  <a:effectLst/>
                </c:spPr>
                <c:marker>
                  <c:symbol val="diamond"/>
                  <c:size val="5"/>
                  <c:spPr>
                    <a:solidFill>
                      <a:srgbClr val="0070C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Data!$H$3:$H$308</c15:sqref>
                        </c15:formulaRef>
                      </c:ext>
                    </c:extLst>
                    <c:numCache>
                      <c:formatCode>General</c:formatCode>
                      <c:ptCount val="306"/>
                      <c:pt idx="22">
                        <c:v>10038571</c:v>
                      </c:pt>
                      <c:pt idx="23">
                        <c:v>10038463</c:v>
                      </c:pt>
                      <c:pt idx="24">
                        <c:v>10038334</c:v>
                      </c:pt>
                      <c:pt idx="25">
                        <c:v>10038179</c:v>
                      </c:pt>
                      <c:pt idx="26">
                        <c:v>10037993</c:v>
                      </c:pt>
                      <c:pt idx="27">
                        <c:v>10037770</c:v>
                      </c:pt>
                      <c:pt idx="28">
                        <c:v>10037502</c:v>
                      </c:pt>
                      <c:pt idx="29">
                        <c:v>10037180</c:v>
                      </c:pt>
                      <c:pt idx="30">
                        <c:v>10036793</c:v>
                      </c:pt>
                      <c:pt idx="31">
                        <c:v>10036329</c:v>
                      </c:pt>
                      <c:pt idx="32">
                        <c:v>10035772</c:v>
                      </c:pt>
                      <c:pt idx="33">
                        <c:v>10035103</c:v>
                      </c:pt>
                      <c:pt idx="34">
                        <c:v>10034301</c:v>
                      </c:pt>
                      <c:pt idx="35">
                        <c:v>10033338</c:v>
                      </c:pt>
                      <c:pt idx="36">
                        <c:v>10032181</c:v>
                      </c:pt>
                      <c:pt idx="37">
                        <c:v>10030794</c:v>
                      </c:pt>
                      <c:pt idx="38">
                        <c:v>10029129</c:v>
                      </c:pt>
                      <c:pt idx="39">
                        <c:v>10027131</c:v>
                      </c:pt>
                      <c:pt idx="40">
                        <c:v>10024734</c:v>
                      </c:pt>
                      <c:pt idx="41">
                        <c:v>10021859</c:v>
                      </c:pt>
                      <c:pt idx="42">
                        <c:v>10018411</c:v>
                      </c:pt>
                      <c:pt idx="43">
                        <c:v>10014277</c:v>
                      </c:pt>
                      <c:pt idx="44">
                        <c:v>10009321</c:v>
                      </c:pt>
                      <c:pt idx="45">
                        <c:v>10003383</c:v>
                      </c:pt>
                      <c:pt idx="46">
                        <c:v>9996270</c:v>
                      </c:pt>
                      <c:pt idx="47">
                        <c:v>9987753</c:v>
                      </c:pt>
                      <c:pt idx="48">
                        <c:v>9977562</c:v>
                      </c:pt>
                      <c:pt idx="49">
                        <c:v>9965375</c:v>
                      </c:pt>
                      <c:pt idx="50">
                        <c:v>9950813</c:v>
                      </c:pt>
                      <c:pt idx="51">
                        <c:v>9933429</c:v>
                      </c:pt>
                      <c:pt idx="52">
                        <c:v>9912701</c:v>
                      </c:pt>
                      <c:pt idx="53">
                        <c:v>9888019</c:v>
                      </c:pt>
                      <c:pt idx="54">
                        <c:v>9858675</c:v>
                      </c:pt>
                      <c:pt idx="55">
                        <c:v>9823855</c:v>
                      </c:pt>
                      <c:pt idx="56">
                        <c:v>9782631</c:v>
                      </c:pt>
                      <c:pt idx="57">
                        <c:v>9733958</c:v>
                      </c:pt>
                      <c:pt idx="58">
                        <c:v>9676669</c:v>
                      </c:pt>
                      <c:pt idx="59">
                        <c:v>9609492</c:v>
                      </c:pt>
                      <c:pt idx="60">
                        <c:v>9531063</c:v>
                      </c:pt>
                      <c:pt idx="61">
                        <c:v>9439964</c:v>
                      </c:pt>
                      <c:pt idx="62">
                        <c:v>9334773</c:v>
                      </c:pt>
                      <c:pt idx="63">
                        <c:v>9214139</c:v>
                      </c:pt>
                      <c:pt idx="64">
                        <c:v>9076875</c:v>
                      </c:pt>
                      <c:pt idx="65">
                        <c:v>8922075</c:v>
                      </c:pt>
                      <c:pt idx="66">
                        <c:v>8749244</c:v>
                      </c:pt>
                      <c:pt idx="67">
                        <c:v>8558434</c:v>
                      </c:pt>
                      <c:pt idx="68">
                        <c:v>8350365</c:v>
                      </c:pt>
                      <c:pt idx="69">
                        <c:v>8126515</c:v>
                      </c:pt>
                      <c:pt idx="70">
                        <c:v>7889155</c:v>
                      </c:pt>
                      <c:pt idx="71">
                        <c:v>7641307</c:v>
                      </c:pt>
                      <c:pt idx="72">
                        <c:v>7386628</c:v>
                      </c:pt>
                      <c:pt idx="73">
                        <c:v>7129206</c:v>
                      </c:pt>
                      <c:pt idx="74">
                        <c:v>6873310</c:v>
                      </c:pt>
                      <c:pt idx="75">
                        <c:v>6623110</c:v>
                      </c:pt>
                      <c:pt idx="76">
                        <c:v>6382407</c:v>
                      </c:pt>
                      <c:pt idx="77">
                        <c:v>6154423</c:v>
                      </c:pt>
                      <c:pt idx="78">
                        <c:v>5941650</c:v>
                      </c:pt>
                      <c:pt idx="79">
                        <c:v>5745793</c:v>
                      </c:pt>
                      <c:pt idx="80">
                        <c:v>5567782</c:v>
                      </c:pt>
                      <c:pt idx="81">
                        <c:v>5407848</c:v>
                      </c:pt>
                      <c:pt idx="82">
                        <c:v>5265641</c:v>
                      </c:pt>
                      <c:pt idx="83">
                        <c:v>5140356</c:v>
                      </c:pt>
                      <c:pt idx="84">
                        <c:v>5030877</c:v>
                      </c:pt>
                      <c:pt idx="85">
                        <c:v>4935887</c:v>
                      </c:pt>
                      <c:pt idx="86">
                        <c:v>4853977</c:v>
                      </c:pt>
                      <c:pt idx="87">
                        <c:v>4783720</c:v>
                      </c:pt>
                      <c:pt idx="88">
                        <c:v>4723735</c:v>
                      </c:pt>
                      <c:pt idx="89">
                        <c:v>4672718</c:v>
                      </c:pt>
                      <c:pt idx="90">
                        <c:v>4629474</c:v>
                      </c:pt>
                      <c:pt idx="91">
                        <c:v>4592921</c:v>
                      </c:pt>
                      <c:pt idx="92">
                        <c:v>4562097</c:v>
                      </c:pt>
                      <c:pt idx="93">
                        <c:v>4536156</c:v>
                      </c:pt>
                      <c:pt idx="94">
                        <c:v>4514363</c:v>
                      </c:pt>
                      <c:pt idx="95">
                        <c:v>4496079</c:v>
                      </c:pt>
                      <c:pt idx="96">
                        <c:v>4480758</c:v>
                      </c:pt>
                      <c:pt idx="97">
                        <c:v>4467932</c:v>
                      </c:pt>
                      <c:pt idx="98">
                        <c:v>4457205</c:v>
                      </c:pt>
                      <c:pt idx="99">
                        <c:v>4448238</c:v>
                      </c:pt>
                      <c:pt idx="100">
                        <c:v>4440748</c:v>
                      </c:pt>
                      <c:pt idx="101">
                        <c:v>4434495</c:v>
                      </c:pt>
                      <c:pt idx="102">
                        <c:v>4429275</c:v>
                      </c:pt>
                      <c:pt idx="103">
                        <c:v>4424921</c:v>
                      </c:pt>
                      <c:pt idx="104">
                        <c:v>4421289</c:v>
                      </c:pt>
                      <c:pt idx="105">
                        <c:v>4418260</c:v>
                      </c:pt>
                      <c:pt idx="106">
                        <c:v>4415735</c:v>
                      </c:pt>
                      <c:pt idx="107">
                        <c:v>4413631</c:v>
                      </c:pt>
                      <c:pt idx="108">
                        <c:v>4411876</c:v>
                      </c:pt>
                      <c:pt idx="109">
                        <c:v>4410414</c:v>
                      </c:pt>
                      <c:pt idx="110">
                        <c:v>4409196</c:v>
                      </c:pt>
                      <c:pt idx="111">
                        <c:v>4408181</c:v>
                      </c:pt>
                      <c:pt idx="112">
                        <c:v>4407336</c:v>
                      </c:pt>
                      <c:pt idx="113">
                        <c:v>4406631</c:v>
                      </c:pt>
                      <c:pt idx="114">
                        <c:v>4406044</c:v>
                      </c:pt>
                      <c:pt idx="115">
                        <c:v>4405555</c:v>
                      </c:pt>
                      <c:pt idx="116">
                        <c:v>4405148</c:v>
                      </c:pt>
                      <c:pt idx="117">
                        <c:v>4404809</c:v>
                      </c:pt>
                      <c:pt idx="118">
                        <c:v>4404526</c:v>
                      </c:pt>
                      <c:pt idx="119">
                        <c:v>4404291</c:v>
                      </c:pt>
                      <c:pt idx="120">
                        <c:v>4404094</c:v>
                      </c:pt>
                      <c:pt idx="121">
                        <c:v>4403931</c:v>
                      </c:pt>
                      <c:pt idx="122">
                        <c:v>4403795</c:v>
                      </c:pt>
                      <c:pt idx="123">
                        <c:v>4403682</c:v>
                      </c:pt>
                      <c:pt idx="124">
                        <c:v>4403587</c:v>
                      </c:pt>
                      <c:pt idx="125">
                        <c:v>4403509</c:v>
                      </c:pt>
                      <c:pt idx="126">
                        <c:v>4403443</c:v>
                      </c:pt>
                      <c:pt idx="127">
                        <c:v>4403389</c:v>
                      </c:pt>
                      <c:pt idx="128">
                        <c:v>4403343</c:v>
                      </c:pt>
                      <c:pt idx="129">
                        <c:v>4403306</c:v>
                      </c:pt>
                      <c:pt idx="130">
                        <c:v>4403274</c:v>
                      </c:pt>
                      <c:pt idx="131">
                        <c:v>4403248</c:v>
                      </c:pt>
                      <c:pt idx="132">
                        <c:v>4403226</c:v>
                      </c:pt>
                      <c:pt idx="133">
                        <c:v>4403208</c:v>
                      </c:pt>
                      <c:pt idx="134">
                        <c:v>4403193</c:v>
                      </c:pt>
                      <c:pt idx="135">
                        <c:v>4403180</c:v>
                      </c:pt>
                      <c:pt idx="136">
                        <c:v>4403169</c:v>
                      </c:pt>
                      <c:pt idx="137">
                        <c:v>4403161</c:v>
                      </c:pt>
                      <c:pt idx="138">
                        <c:v>4403153</c:v>
                      </c:pt>
                      <c:pt idx="139">
                        <c:v>4403147</c:v>
                      </c:pt>
                      <c:pt idx="140">
                        <c:v>4403142</c:v>
                      </c:pt>
                      <c:pt idx="141">
                        <c:v>4403138</c:v>
                      </c:pt>
                      <c:pt idx="142">
                        <c:v>4403135</c:v>
                      </c:pt>
                      <c:pt idx="143">
                        <c:v>4403132</c:v>
                      </c:pt>
                      <c:pt idx="144">
                        <c:v>4403129</c:v>
                      </c:pt>
                      <c:pt idx="145">
                        <c:v>4403127</c:v>
                      </c:pt>
                      <c:pt idx="146">
                        <c:v>4403125</c:v>
                      </c:pt>
                      <c:pt idx="147">
                        <c:v>4403124</c:v>
                      </c:pt>
                      <c:pt idx="148">
                        <c:v>4403123</c:v>
                      </c:pt>
                      <c:pt idx="149">
                        <c:v>4403122</c:v>
                      </c:pt>
                      <c:pt idx="150">
                        <c:v>4403121</c:v>
                      </c:pt>
                      <c:pt idx="151">
                        <c:v>4403120</c:v>
                      </c:pt>
                      <c:pt idx="152">
                        <c:v>4403120</c:v>
                      </c:pt>
                      <c:pt idx="153">
                        <c:v>4403119</c:v>
                      </c:pt>
                      <c:pt idx="154">
                        <c:v>4403119</c:v>
                      </c:pt>
                      <c:pt idx="155">
                        <c:v>4403119</c:v>
                      </c:pt>
                      <c:pt idx="156">
                        <c:v>4403118</c:v>
                      </c:pt>
                      <c:pt idx="157">
                        <c:v>4403118</c:v>
                      </c:pt>
                      <c:pt idx="158">
                        <c:v>4403118</c:v>
                      </c:pt>
                      <c:pt idx="159">
                        <c:v>4403118</c:v>
                      </c:pt>
                      <c:pt idx="160">
                        <c:v>4403118</c:v>
                      </c:pt>
                      <c:pt idx="161">
                        <c:v>4403118</c:v>
                      </c:pt>
                      <c:pt idx="162">
                        <c:v>4403117</c:v>
                      </c:pt>
                      <c:pt idx="163">
                        <c:v>4403117</c:v>
                      </c:pt>
                      <c:pt idx="164">
                        <c:v>4403117</c:v>
                      </c:pt>
                      <c:pt idx="165">
                        <c:v>4403117</c:v>
                      </c:pt>
                      <c:pt idx="166">
                        <c:v>4403117</c:v>
                      </c:pt>
                      <c:pt idx="167">
                        <c:v>4403117</c:v>
                      </c:pt>
                      <c:pt idx="168">
                        <c:v>4403117</c:v>
                      </c:pt>
                      <c:pt idx="169">
                        <c:v>4403117</c:v>
                      </c:pt>
                      <c:pt idx="170">
                        <c:v>4403117</c:v>
                      </c:pt>
                      <c:pt idx="171">
                        <c:v>4403117</c:v>
                      </c:pt>
                      <c:pt idx="172">
                        <c:v>4403117</c:v>
                      </c:pt>
                      <c:pt idx="173">
                        <c:v>4403117</c:v>
                      </c:pt>
                      <c:pt idx="174">
                        <c:v>4403117</c:v>
                      </c:pt>
                      <c:pt idx="175">
                        <c:v>4403117</c:v>
                      </c:pt>
                      <c:pt idx="176">
                        <c:v>4403117</c:v>
                      </c:pt>
                      <c:pt idx="177">
                        <c:v>4403117</c:v>
                      </c:pt>
                      <c:pt idx="178">
                        <c:v>4403117</c:v>
                      </c:pt>
                      <c:pt idx="179">
                        <c:v>4403117</c:v>
                      </c:pt>
                      <c:pt idx="180">
                        <c:v>4403117</c:v>
                      </c:pt>
                      <c:pt idx="181">
                        <c:v>4403117</c:v>
                      </c:pt>
                      <c:pt idx="182">
                        <c:v>4403117</c:v>
                      </c:pt>
                      <c:pt idx="183">
                        <c:v>4403117</c:v>
                      </c:pt>
                      <c:pt idx="184">
                        <c:v>4403117</c:v>
                      </c:pt>
                      <c:pt idx="185">
                        <c:v>4403117</c:v>
                      </c:pt>
                      <c:pt idx="186">
                        <c:v>4403117</c:v>
                      </c:pt>
                      <c:pt idx="187">
                        <c:v>4403117</c:v>
                      </c:pt>
                      <c:pt idx="188">
                        <c:v>4403117</c:v>
                      </c:pt>
                      <c:pt idx="189">
                        <c:v>4403117</c:v>
                      </c:pt>
                      <c:pt idx="190">
                        <c:v>4403117</c:v>
                      </c:pt>
                      <c:pt idx="191">
                        <c:v>4403117</c:v>
                      </c:pt>
                      <c:pt idx="192">
                        <c:v>4403117</c:v>
                      </c:pt>
                      <c:pt idx="193">
                        <c:v>4403117</c:v>
                      </c:pt>
                      <c:pt idx="194">
                        <c:v>4403117</c:v>
                      </c:pt>
                      <c:pt idx="195">
                        <c:v>4403117</c:v>
                      </c:pt>
                      <c:pt idx="196">
                        <c:v>4403117</c:v>
                      </c:pt>
                      <c:pt idx="197">
                        <c:v>4403117</c:v>
                      </c:pt>
                      <c:pt idx="198">
                        <c:v>4403117</c:v>
                      </c:pt>
                      <c:pt idx="199">
                        <c:v>4403117</c:v>
                      </c:pt>
                      <c:pt idx="200">
                        <c:v>4403117</c:v>
                      </c:pt>
                      <c:pt idx="201">
                        <c:v>4403117</c:v>
                      </c:pt>
                      <c:pt idx="202">
                        <c:v>4403117</c:v>
                      </c:pt>
                      <c:pt idx="203">
                        <c:v>4403117</c:v>
                      </c:pt>
                      <c:pt idx="204">
                        <c:v>4403117</c:v>
                      </c:pt>
                      <c:pt idx="205">
                        <c:v>4403117</c:v>
                      </c:pt>
                      <c:pt idx="206">
                        <c:v>4403117</c:v>
                      </c:pt>
                      <c:pt idx="207">
                        <c:v>4403117</c:v>
                      </c:pt>
                      <c:pt idx="208">
                        <c:v>4403117</c:v>
                      </c:pt>
                      <c:pt idx="209">
                        <c:v>4403117</c:v>
                      </c:pt>
                      <c:pt idx="210">
                        <c:v>4403117</c:v>
                      </c:pt>
                      <c:pt idx="211">
                        <c:v>4403117</c:v>
                      </c:pt>
                      <c:pt idx="212">
                        <c:v>4403117</c:v>
                      </c:pt>
                      <c:pt idx="213">
                        <c:v>4403117</c:v>
                      </c:pt>
                      <c:pt idx="214">
                        <c:v>4403117</c:v>
                      </c:pt>
                      <c:pt idx="215">
                        <c:v>4403117</c:v>
                      </c:pt>
                      <c:pt idx="216">
                        <c:v>4403117</c:v>
                      </c:pt>
                      <c:pt idx="217">
                        <c:v>4403117</c:v>
                      </c:pt>
                      <c:pt idx="218">
                        <c:v>4403117</c:v>
                      </c:pt>
                      <c:pt idx="219">
                        <c:v>4403117</c:v>
                      </c:pt>
                      <c:pt idx="220">
                        <c:v>4403117</c:v>
                      </c:pt>
                      <c:pt idx="221">
                        <c:v>4403117</c:v>
                      </c:pt>
                      <c:pt idx="222">
                        <c:v>4403117</c:v>
                      </c:pt>
                      <c:pt idx="223">
                        <c:v>4403117</c:v>
                      </c:pt>
                      <c:pt idx="224">
                        <c:v>4403117</c:v>
                      </c:pt>
                      <c:pt idx="225">
                        <c:v>4403117</c:v>
                      </c:pt>
                      <c:pt idx="226">
                        <c:v>4403117</c:v>
                      </c:pt>
                      <c:pt idx="227">
                        <c:v>4403117</c:v>
                      </c:pt>
                      <c:pt idx="228">
                        <c:v>4403117</c:v>
                      </c:pt>
                      <c:pt idx="229">
                        <c:v>4403117</c:v>
                      </c:pt>
                      <c:pt idx="230">
                        <c:v>4403117</c:v>
                      </c:pt>
                      <c:pt idx="231">
                        <c:v>4403117</c:v>
                      </c:pt>
                      <c:pt idx="232">
                        <c:v>4403117</c:v>
                      </c:pt>
                      <c:pt idx="233">
                        <c:v>4403117</c:v>
                      </c:pt>
                      <c:pt idx="234">
                        <c:v>4403117</c:v>
                      </c:pt>
                      <c:pt idx="235">
                        <c:v>4403117</c:v>
                      </c:pt>
                      <c:pt idx="236">
                        <c:v>4403117</c:v>
                      </c:pt>
                      <c:pt idx="237">
                        <c:v>4403117</c:v>
                      </c:pt>
                      <c:pt idx="238">
                        <c:v>4403117</c:v>
                      </c:pt>
                      <c:pt idx="239">
                        <c:v>4403117</c:v>
                      </c:pt>
                      <c:pt idx="240">
                        <c:v>4403117</c:v>
                      </c:pt>
                      <c:pt idx="241">
                        <c:v>4403117</c:v>
                      </c:pt>
                      <c:pt idx="242">
                        <c:v>4403117</c:v>
                      </c:pt>
                      <c:pt idx="243">
                        <c:v>4403117</c:v>
                      </c:pt>
                      <c:pt idx="244">
                        <c:v>4403117</c:v>
                      </c:pt>
                      <c:pt idx="245">
                        <c:v>4403117</c:v>
                      </c:pt>
                      <c:pt idx="246">
                        <c:v>4403117</c:v>
                      </c:pt>
                      <c:pt idx="247">
                        <c:v>4403117</c:v>
                      </c:pt>
                      <c:pt idx="248">
                        <c:v>4403117</c:v>
                      </c:pt>
                      <c:pt idx="249">
                        <c:v>4403117</c:v>
                      </c:pt>
                      <c:pt idx="250">
                        <c:v>4403117</c:v>
                      </c:pt>
                      <c:pt idx="251">
                        <c:v>4403117</c:v>
                      </c:pt>
                      <c:pt idx="252">
                        <c:v>4403117</c:v>
                      </c:pt>
                      <c:pt idx="253">
                        <c:v>4403117</c:v>
                      </c:pt>
                      <c:pt idx="254">
                        <c:v>4403117</c:v>
                      </c:pt>
                      <c:pt idx="255">
                        <c:v>4403117</c:v>
                      </c:pt>
                      <c:pt idx="256">
                        <c:v>4403117</c:v>
                      </c:pt>
                      <c:pt idx="257">
                        <c:v>4403117</c:v>
                      </c:pt>
                      <c:pt idx="258">
                        <c:v>4403117</c:v>
                      </c:pt>
                      <c:pt idx="259">
                        <c:v>4403117</c:v>
                      </c:pt>
                      <c:pt idx="260">
                        <c:v>4403117</c:v>
                      </c:pt>
                      <c:pt idx="261">
                        <c:v>4403117</c:v>
                      </c:pt>
                      <c:pt idx="262">
                        <c:v>4403117</c:v>
                      </c:pt>
                      <c:pt idx="263">
                        <c:v>4403117</c:v>
                      </c:pt>
                      <c:pt idx="264">
                        <c:v>4403117</c:v>
                      </c:pt>
                      <c:pt idx="265">
                        <c:v>4403117</c:v>
                      </c:pt>
                      <c:pt idx="266">
                        <c:v>4403117</c:v>
                      </c:pt>
                      <c:pt idx="267">
                        <c:v>4403117</c:v>
                      </c:pt>
                      <c:pt idx="268">
                        <c:v>4403117</c:v>
                      </c:pt>
                      <c:pt idx="269">
                        <c:v>4403117</c:v>
                      </c:pt>
                      <c:pt idx="270">
                        <c:v>4403117</c:v>
                      </c:pt>
                      <c:pt idx="271">
                        <c:v>4403117</c:v>
                      </c:pt>
                      <c:pt idx="272">
                        <c:v>4403117</c:v>
                      </c:pt>
                      <c:pt idx="273">
                        <c:v>4403117</c:v>
                      </c:pt>
                      <c:pt idx="274">
                        <c:v>4403117</c:v>
                      </c:pt>
                      <c:pt idx="275">
                        <c:v>4403117</c:v>
                      </c:pt>
                      <c:pt idx="276">
                        <c:v>4403117</c:v>
                      </c:pt>
                      <c:pt idx="277">
                        <c:v>4403117</c:v>
                      </c:pt>
                      <c:pt idx="278">
                        <c:v>4403117</c:v>
                      </c:pt>
                      <c:pt idx="279">
                        <c:v>4403117</c:v>
                      </c:pt>
                      <c:pt idx="280">
                        <c:v>4403117</c:v>
                      </c:pt>
                      <c:pt idx="281">
                        <c:v>4403117</c:v>
                      </c:pt>
                      <c:pt idx="282">
                        <c:v>4403117</c:v>
                      </c:pt>
                      <c:pt idx="283">
                        <c:v>4403117</c:v>
                      </c:pt>
                      <c:pt idx="284">
                        <c:v>4403117</c:v>
                      </c:pt>
                      <c:pt idx="285">
                        <c:v>4403117</c:v>
                      </c:pt>
                      <c:pt idx="286">
                        <c:v>4403117</c:v>
                      </c:pt>
                      <c:pt idx="287">
                        <c:v>4403117</c:v>
                      </c:pt>
                      <c:pt idx="288">
                        <c:v>4403117</c:v>
                      </c:pt>
                      <c:pt idx="289">
                        <c:v>4403117</c:v>
                      </c:pt>
                      <c:pt idx="290">
                        <c:v>4403117</c:v>
                      </c:pt>
                      <c:pt idx="291">
                        <c:v>4403117</c:v>
                      </c:pt>
                      <c:pt idx="292">
                        <c:v>4403117</c:v>
                      </c:pt>
                      <c:pt idx="293">
                        <c:v>4403117</c:v>
                      </c:pt>
                      <c:pt idx="294">
                        <c:v>4403117</c:v>
                      </c:pt>
                      <c:pt idx="295">
                        <c:v>4403117</c:v>
                      </c:pt>
                      <c:pt idx="296">
                        <c:v>4403117</c:v>
                      </c:pt>
                      <c:pt idx="297">
                        <c:v>4403117</c:v>
                      </c:pt>
                      <c:pt idx="298">
                        <c:v>4403117</c:v>
                      </c:pt>
                      <c:pt idx="299">
                        <c:v>4403117</c:v>
                      </c:pt>
                      <c:pt idx="300">
                        <c:v>4403117</c:v>
                      </c:pt>
                      <c:pt idx="301">
                        <c:v>4403117</c:v>
                      </c:pt>
                      <c:pt idx="302">
                        <c:v>4403117</c:v>
                      </c:pt>
                      <c:pt idx="303">
                        <c:v>4403117</c:v>
                      </c:pt>
                      <c:pt idx="304">
                        <c:v>4403117</c:v>
                      </c:pt>
                      <c:pt idx="305">
                        <c:v>4403117</c:v>
                      </c:pt>
                    </c:numCache>
                  </c:numRef>
                </c:yVal>
                <c:smooth val="0"/>
                <c:extLst xmlns:c15="http://schemas.microsoft.com/office/drawing/2012/chart">
                  <c:ext xmlns:c16="http://schemas.microsoft.com/office/drawing/2014/chart" uri="{C3380CC4-5D6E-409C-BE32-E72D297353CC}">
                    <c16:uniqueId val="{00000001-7CF2-41AE-ABCD-3E57EBB8772D}"/>
                  </c:ext>
                </c:extLst>
              </c15:ser>
            </c15:filteredScatterSeries>
            <c15:filteredScatterSeries>
              <c15: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Data!$Q$3:$Q$308</c15:sqref>
                        </c15:formulaRef>
                      </c:ext>
                    </c:extLst>
                    <c:numCache>
                      <c:formatCode>General</c:formatCode>
                      <c:ptCount val="306"/>
                      <c:pt idx="22">
                        <c:v>16</c:v>
                      </c:pt>
                      <c:pt idx="23">
                        <c:v>19</c:v>
                      </c:pt>
                      <c:pt idx="24">
                        <c:v>23</c:v>
                      </c:pt>
                      <c:pt idx="25">
                        <c:v>27</c:v>
                      </c:pt>
                      <c:pt idx="26">
                        <c:v>32</c:v>
                      </c:pt>
                      <c:pt idx="27">
                        <c:v>37</c:v>
                      </c:pt>
                      <c:pt idx="28">
                        <c:v>44</c:v>
                      </c:pt>
                      <c:pt idx="29">
                        <c:v>52</c:v>
                      </c:pt>
                      <c:pt idx="30">
                        <c:v>62</c:v>
                      </c:pt>
                      <c:pt idx="31">
                        <c:v>73</c:v>
                      </c:pt>
                      <c:pt idx="32">
                        <c:v>86</c:v>
                      </c:pt>
                      <c:pt idx="33">
                        <c:v>102</c:v>
                      </c:pt>
                      <c:pt idx="34">
                        <c:v>121</c:v>
                      </c:pt>
                      <c:pt idx="35">
                        <c:v>143</c:v>
                      </c:pt>
                      <c:pt idx="36">
                        <c:v>169</c:v>
                      </c:pt>
                      <c:pt idx="37">
                        <c:v>200</c:v>
                      </c:pt>
                      <c:pt idx="38">
                        <c:v>237</c:v>
                      </c:pt>
                      <c:pt idx="39">
                        <c:v>280</c:v>
                      </c:pt>
                      <c:pt idx="40">
                        <c:v>331</c:v>
                      </c:pt>
                      <c:pt idx="41">
                        <c:v>391</c:v>
                      </c:pt>
                      <c:pt idx="42">
                        <c:v>462</c:v>
                      </c:pt>
                      <c:pt idx="43">
                        <c:v>546</c:v>
                      </c:pt>
                      <c:pt idx="44">
                        <c:v>646</c:v>
                      </c:pt>
                      <c:pt idx="45">
                        <c:v>763</c:v>
                      </c:pt>
                      <c:pt idx="46">
                        <c:v>901</c:v>
                      </c:pt>
                      <c:pt idx="47">
                        <c:v>1065</c:v>
                      </c:pt>
                      <c:pt idx="48">
                        <c:v>1257</c:v>
                      </c:pt>
                      <c:pt idx="49">
                        <c:v>1484</c:v>
                      </c:pt>
                      <c:pt idx="50">
                        <c:v>1751</c:v>
                      </c:pt>
                      <c:pt idx="51">
                        <c:v>2066</c:v>
                      </c:pt>
                      <c:pt idx="52">
                        <c:v>2435</c:v>
                      </c:pt>
                      <c:pt idx="53">
                        <c:v>2869</c:v>
                      </c:pt>
                      <c:pt idx="54">
                        <c:v>3378</c:v>
                      </c:pt>
                      <c:pt idx="55">
                        <c:v>3974</c:v>
                      </c:pt>
                      <c:pt idx="56">
                        <c:v>4670</c:v>
                      </c:pt>
                      <c:pt idx="57">
                        <c:v>5482</c:v>
                      </c:pt>
                      <c:pt idx="58">
                        <c:v>6426</c:v>
                      </c:pt>
                      <c:pt idx="59">
                        <c:v>7521</c:v>
                      </c:pt>
                      <c:pt idx="60">
                        <c:v>8786</c:v>
                      </c:pt>
                      <c:pt idx="61">
                        <c:v>10242</c:v>
                      </c:pt>
                      <c:pt idx="62">
                        <c:v>11909</c:v>
                      </c:pt>
                      <c:pt idx="63">
                        <c:v>13807</c:v>
                      </c:pt>
                      <c:pt idx="64">
                        <c:v>15954</c:v>
                      </c:pt>
                      <c:pt idx="65">
                        <c:v>18364</c:v>
                      </c:pt>
                      <c:pt idx="66">
                        <c:v>21045</c:v>
                      </c:pt>
                      <c:pt idx="67">
                        <c:v>23998</c:v>
                      </c:pt>
                      <c:pt idx="68">
                        <c:v>27211</c:v>
                      </c:pt>
                      <c:pt idx="69">
                        <c:v>30659</c:v>
                      </c:pt>
                      <c:pt idx="70">
                        <c:v>34301</c:v>
                      </c:pt>
                      <c:pt idx="71">
                        <c:v>38080</c:v>
                      </c:pt>
                      <c:pt idx="72">
                        <c:v>41918</c:v>
                      </c:pt>
                      <c:pt idx="73">
                        <c:v>45724</c:v>
                      </c:pt>
                      <c:pt idx="74">
                        <c:v>49394</c:v>
                      </c:pt>
                      <c:pt idx="75">
                        <c:v>52814</c:v>
                      </c:pt>
                      <c:pt idx="76">
                        <c:v>55875</c:v>
                      </c:pt>
                      <c:pt idx="77">
                        <c:v>58475</c:v>
                      </c:pt>
                      <c:pt idx="78">
                        <c:v>60528</c:v>
                      </c:pt>
                      <c:pt idx="79">
                        <c:v>61975</c:v>
                      </c:pt>
                      <c:pt idx="80">
                        <c:v>62782</c:v>
                      </c:pt>
                      <c:pt idx="81">
                        <c:v>62946</c:v>
                      </c:pt>
                      <c:pt idx="82">
                        <c:v>62490</c:v>
                      </c:pt>
                      <c:pt idx="83">
                        <c:v>61463</c:v>
                      </c:pt>
                      <c:pt idx="84">
                        <c:v>59929</c:v>
                      </c:pt>
                      <c:pt idx="85">
                        <c:v>57966</c:v>
                      </c:pt>
                      <c:pt idx="86">
                        <c:v>55655</c:v>
                      </c:pt>
                      <c:pt idx="87">
                        <c:v>53077</c:v>
                      </c:pt>
                      <c:pt idx="88">
                        <c:v>50312</c:v>
                      </c:pt>
                      <c:pt idx="89">
                        <c:v>47429</c:v>
                      </c:pt>
                      <c:pt idx="90">
                        <c:v>44492</c:v>
                      </c:pt>
                      <c:pt idx="91">
                        <c:v>41552</c:v>
                      </c:pt>
                      <c:pt idx="92">
                        <c:v>38654</c:v>
                      </c:pt>
                      <c:pt idx="93">
                        <c:v>35831</c:v>
                      </c:pt>
                      <c:pt idx="94">
                        <c:v>33110</c:v>
                      </c:pt>
                      <c:pt idx="95">
                        <c:v>30510</c:v>
                      </c:pt>
                      <c:pt idx="96">
                        <c:v>28044</c:v>
                      </c:pt>
                      <c:pt idx="97">
                        <c:v>25721</c:v>
                      </c:pt>
                      <c:pt idx="98">
                        <c:v>23543</c:v>
                      </c:pt>
                      <c:pt idx="99">
                        <c:v>21511</c:v>
                      </c:pt>
                      <c:pt idx="100">
                        <c:v>19624</c:v>
                      </c:pt>
                      <c:pt idx="101">
                        <c:v>17878</c:v>
                      </c:pt>
                      <c:pt idx="102">
                        <c:v>16266</c:v>
                      </c:pt>
                      <c:pt idx="103">
                        <c:v>14784</c:v>
                      </c:pt>
                      <c:pt idx="104">
                        <c:v>13423</c:v>
                      </c:pt>
                      <c:pt idx="105">
                        <c:v>12176</c:v>
                      </c:pt>
                      <c:pt idx="106">
                        <c:v>11036</c:v>
                      </c:pt>
                      <c:pt idx="107">
                        <c:v>9996</c:v>
                      </c:pt>
                      <c:pt idx="108">
                        <c:v>9049</c:v>
                      </c:pt>
                      <c:pt idx="109">
                        <c:v>8186</c:v>
                      </c:pt>
                      <c:pt idx="110">
                        <c:v>7402</c:v>
                      </c:pt>
                      <c:pt idx="111">
                        <c:v>6690</c:v>
                      </c:pt>
                      <c:pt idx="112">
                        <c:v>6043</c:v>
                      </c:pt>
                      <c:pt idx="113">
                        <c:v>5458</c:v>
                      </c:pt>
                      <c:pt idx="114">
                        <c:v>4927</c:v>
                      </c:pt>
                      <c:pt idx="115">
                        <c:v>4447</c:v>
                      </c:pt>
                      <c:pt idx="116">
                        <c:v>4012</c:v>
                      </c:pt>
                      <c:pt idx="117">
                        <c:v>3619</c:v>
                      </c:pt>
                      <c:pt idx="118">
                        <c:v>3264</c:v>
                      </c:pt>
                      <c:pt idx="119">
                        <c:v>2943</c:v>
                      </c:pt>
                      <c:pt idx="120">
                        <c:v>2653</c:v>
                      </c:pt>
                      <c:pt idx="121">
                        <c:v>2392</c:v>
                      </c:pt>
                      <c:pt idx="122">
                        <c:v>2155</c:v>
                      </c:pt>
                      <c:pt idx="123">
                        <c:v>1942</c:v>
                      </c:pt>
                      <c:pt idx="124">
                        <c:v>1750</c:v>
                      </c:pt>
                      <c:pt idx="125">
                        <c:v>1577</c:v>
                      </c:pt>
                      <c:pt idx="126">
                        <c:v>1421</c:v>
                      </c:pt>
                      <c:pt idx="127">
                        <c:v>1280</c:v>
                      </c:pt>
                      <c:pt idx="128">
                        <c:v>1153</c:v>
                      </c:pt>
                      <c:pt idx="129">
                        <c:v>1038</c:v>
                      </c:pt>
                      <c:pt idx="130">
                        <c:v>935</c:v>
                      </c:pt>
                      <c:pt idx="131">
                        <c:v>842</c:v>
                      </c:pt>
                      <c:pt idx="132">
                        <c:v>758</c:v>
                      </c:pt>
                      <c:pt idx="133">
                        <c:v>683</c:v>
                      </c:pt>
                      <c:pt idx="134">
                        <c:v>615</c:v>
                      </c:pt>
                      <c:pt idx="135">
                        <c:v>554</c:v>
                      </c:pt>
                      <c:pt idx="136">
                        <c:v>498</c:v>
                      </c:pt>
                      <c:pt idx="137">
                        <c:v>449</c:v>
                      </c:pt>
                      <c:pt idx="138">
                        <c:v>404</c:v>
                      </c:pt>
                      <c:pt idx="139">
                        <c:v>364</c:v>
                      </c:pt>
                      <c:pt idx="140">
                        <c:v>327</c:v>
                      </c:pt>
                      <c:pt idx="141">
                        <c:v>295</c:v>
                      </c:pt>
                      <c:pt idx="142">
                        <c:v>265</c:v>
                      </c:pt>
                      <c:pt idx="143">
                        <c:v>239</c:v>
                      </c:pt>
                      <c:pt idx="144">
                        <c:v>215</c:v>
                      </c:pt>
                      <c:pt idx="145">
                        <c:v>194</c:v>
                      </c:pt>
                      <c:pt idx="146">
                        <c:v>174</c:v>
                      </c:pt>
                      <c:pt idx="147">
                        <c:v>157</c:v>
                      </c:pt>
                      <c:pt idx="148">
                        <c:v>141</c:v>
                      </c:pt>
                      <c:pt idx="149">
                        <c:v>127</c:v>
                      </c:pt>
                      <c:pt idx="150">
                        <c:v>114</c:v>
                      </c:pt>
                      <c:pt idx="151">
                        <c:v>103</c:v>
                      </c:pt>
                      <c:pt idx="152">
                        <c:v>93</c:v>
                      </c:pt>
                      <c:pt idx="153">
                        <c:v>83</c:v>
                      </c:pt>
                      <c:pt idx="154">
                        <c:v>75</c:v>
                      </c:pt>
                      <c:pt idx="155">
                        <c:v>68</c:v>
                      </c:pt>
                      <c:pt idx="156">
                        <c:v>61</c:v>
                      </c:pt>
                      <c:pt idx="157">
                        <c:v>55</c:v>
                      </c:pt>
                      <c:pt idx="158">
                        <c:v>49</c:v>
                      </c:pt>
                      <c:pt idx="159">
                        <c:v>44</c:v>
                      </c:pt>
                      <c:pt idx="160">
                        <c:v>40</c:v>
                      </c:pt>
                      <c:pt idx="161">
                        <c:v>36</c:v>
                      </c:pt>
                      <c:pt idx="162">
                        <c:v>32</c:v>
                      </c:pt>
                      <c:pt idx="163">
                        <c:v>29</c:v>
                      </c:pt>
                      <c:pt idx="164">
                        <c:v>26</c:v>
                      </c:pt>
                      <c:pt idx="165">
                        <c:v>24</c:v>
                      </c:pt>
                      <c:pt idx="166">
                        <c:v>21</c:v>
                      </c:pt>
                      <c:pt idx="167">
                        <c:v>19</c:v>
                      </c:pt>
                      <c:pt idx="168">
                        <c:v>17</c:v>
                      </c:pt>
                      <c:pt idx="169">
                        <c:v>16</c:v>
                      </c:pt>
                      <c:pt idx="170">
                        <c:v>14</c:v>
                      </c:pt>
                      <c:pt idx="171">
                        <c:v>13</c:v>
                      </c:pt>
                      <c:pt idx="172">
                        <c:v>11</c:v>
                      </c:pt>
                      <c:pt idx="173">
                        <c:v>10</c:v>
                      </c:pt>
                      <c:pt idx="174">
                        <c:v>9</c:v>
                      </c:pt>
                      <c:pt idx="175">
                        <c:v>8</c:v>
                      </c:pt>
                      <c:pt idx="176">
                        <c:v>7</c:v>
                      </c:pt>
                      <c:pt idx="177">
                        <c:v>7</c:v>
                      </c:pt>
                      <c:pt idx="178">
                        <c:v>6</c:v>
                      </c:pt>
                      <c:pt idx="179">
                        <c:v>5</c:v>
                      </c:pt>
                      <c:pt idx="180">
                        <c:v>5</c:v>
                      </c:pt>
                      <c:pt idx="181">
                        <c:v>4</c:v>
                      </c:pt>
                      <c:pt idx="182">
                        <c:v>4</c:v>
                      </c:pt>
                      <c:pt idx="183">
                        <c:v>4</c:v>
                      </c:pt>
                      <c:pt idx="184">
                        <c:v>3</c:v>
                      </c:pt>
                      <c:pt idx="185">
                        <c:v>3</c:v>
                      </c:pt>
                      <c:pt idx="186">
                        <c:v>3</c:v>
                      </c:pt>
                      <c:pt idx="187">
                        <c:v>2</c:v>
                      </c:pt>
                      <c:pt idx="188">
                        <c:v>2</c:v>
                      </c:pt>
                      <c:pt idx="189">
                        <c:v>2</c:v>
                      </c:pt>
                      <c:pt idx="190">
                        <c:v>2</c:v>
                      </c:pt>
                      <c:pt idx="191">
                        <c:v>2</c:v>
                      </c:pt>
                      <c:pt idx="192">
                        <c:v>1</c:v>
                      </c:pt>
                      <c:pt idx="193">
                        <c:v>1</c:v>
                      </c:pt>
                      <c:pt idx="194">
                        <c:v>1</c:v>
                      </c:pt>
                      <c:pt idx="195">
                        <c:v>1</c:v>
                      </c:pt>
                      <c:pt idx="196">
                        <c:v>1</c:v>
                      </c:pt>
                      <c:pt idx="197">
                        <c:v>1</c:v>
                      </c:pt>
                      <c:pt idx="198">
                        <c:v>1</c:v>
                      </c:pt>
                      <c:pt idx="199">
                        <c:v>1</c:v>
                      </c:pt>
                      <c:pt idx="200">
                        <c:v>1</c:v>
                      </c:pt>
                      <c:pt idx="201">
                        <c:v>1</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numCache>
                  </c:numRef>
                </c:yVal>
                <c:smooth val="0"/>
                <c:extLst xmlns:c15="http://schemas.microsoft.com/office/drawing/2012/chart">
                  <c:ext xmlns:c16="http://schemas.microsoft.com/office/drawing/2014/chart" uri="{C3380CC4-5D6E-409C-BE32-E72D297353CC}">
                    <c16:uniqueId val="{00000003-0E48-4970-8C54-39872F70F8B4}"/>
                  </c:ext>
                </c:extLst>
              </c15:ser>
            </c15:filteredScatterSeries>
            <c15:filteredScatterSeries>
              <c15:ser>
                <c:idx val="10"/>
                <c:order val="10"/>
                <c:tx>
                  <c:v>SIR Model Covid - Susceptibles</c:v>
                </c:tx>
                <c:spPr>
                  <a:ln w="25400" cap="rnd">
                    <a:noFill/>
                    <a:round/>
                  </a:ln>
                  <a:effectLst/>
                </c:spPr>
                <c:marker>
                  <c:symbol val="diamond"/>
                  <c:size val="5"/>
                  <c:spPr>
                    <a:solidFill>
                      <a:srgbClr val="00B05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Data!$M$3:$M$308</c15:sqref>
                        </c15:formulaRef>
                      </c:ext>
                    </c:extLst>
                    <c:numCache>
                      <c:formatCode>General</c:formatCode>
                      <c:ptCount val="306"/>
                      <c:pt idx="22">
                        <c:v>10039107</c:v>
                      </c:pt>
                      <c:pt idx="23">
                        <c:v>10038932</c:v>
                      </c:pt>
                      <c:pt idx="24">
                        <c:v>10038726</c:v>
                      </c:pt>
                      <c:pt idx="25">
                        <c:v>10038482</c:v>
                      </c:pt>
                      <c:pt idx="26">
                        <c:v>10038193</c:v>
                      </c:pt>
                      <c:pt idx="27">
                        <c:v>10037851</c:v>
                      </c:pt>
                      <c:pt idx="28">
                        <c:v>10037447</c:v>
                      </c:pt>
                      <c:pt idx="29">
                        <c:v>10036969</c:v>
                      </c:pt>
                      <c:pt idx="30">
                        <c:v>10036404</c:v>
                      </c:pt>
                      <c:pt idx="31">
                        <c:v>10035735</c:v>
                      </c:pt>
                      <c:pt idx="32">
                        <c:v>10034944</c:v>
                      </c:pt>
                      <c:pt idx="33">
                        <c:v>10034009</c:v>
                      </c:pt>
                      <c:pt idx="34">
                        <c:v>10032903</c:v>
                      </c:pt>
                      <c:pt idx="35">
                        <c:v>10031595</c:v>
                      </c:pt>
                      <c:pt idx="36">
                        <c:v>10030048</c:v>
                      </c:pt>
                      <c:pt idx="37">
                        <c:v>10028219</c:v>
                      </c:pt>
                      <c:pt idx="38">
                        <c:v>10026057</c:v>
                      </c:pt>
                      <c:pt idx="39">
                        <c:v>10023501</c:v>
                      </c:pt>
                      <c:pt idx="40">
                        <c:v>10020479</c:v>
                      </c:pt>
                      <c:pt idx="41">
                        <c:v>10016907</c:v>
                      </c:pt>
                      <c:pt idx="42">
                        <c:v>10012685</c:v>
                      </c:pt>
                      <c:pt idx="43">
                        <c:v>10007696</c:v>
                      </c:pt>
                      <c:pt idx="44">
                        <c:v>10001802</c:v>
                      </c:pt>
                      <c:pt idx="45">
                        <c:v>9994840</c:v>
                      </c:pt>
                      <c:pt idx="46">
                        <c:v>9986620</c:v>
                      </c:pt>
                      <c:pt idx="47">
                        <c:v>9976916</c:v>
                      </c:pt>
                      <c:pt idx="48">
                        <c:v>9965466</c:v>
                      </c:pt>
                      <c:pt idx="49">
                        <c:v>9951960</c:v>
                      </c:pt>
                      <c:pt idx="50">
                        <c:v>9936039</c:v>
                      </c:pt>
                      <c:pt idx="51">
                        <c:v>9917282</c:v>
                      </c:pt>
                      <c:pt idx="52">
                        <c:v>9895199</c:v>
                      </c:pt>
                      <c:pt idx="53">
                        <c:v>9869224</c:v>
                      </c:pt>
                      <c:pt idx="54">
                        <c:v>9838700</c:v>
                      </c:pt>
                      <c:pt idx="55">
                        <c:v>9802874</c:v>
                      </c:pt>
                      <c:pt idx="56">
                        <c:v>9760883</c:v>
                      </c:pt>
                      <c:pt idx="57">
                        <c:v>9711747</c:v>
                      </c:pt>
                      <c:pt idx="58">
                        <c:v>9654360</c:v>
                      </c:pt>
                      <c:pt idx="59">
                        <c:v>9587487</c:v>
                      </c:pt>
                      <c:pt idx="60">
                        <c:v>9509762</c:v>
                      </c:pt>
                      <c:pt idx="61">
                        <c:v>9419700</c:v>
                      </c:pt>
                      <c:pt idx="62">
                        <c:v>9315710</c:v>
                      </c:pt>
                      <c:pt idx="63">
                        <c:v>9196130</c:v>
                      </c:pt>
                      <c:pt idx="64">
                        <c:v>9059270</c:v>
                      </c:pt>
                      <c:pt idx="65">
                        <c:v>8903481</c:v>
                      </c:pt>
                      <c:pt idx="66">
                        <c:v>8727241</c:v>
                      </c:pt>
                      <c:pt idx="67">
                        <c:v>8529266</c:v>
                      </c:pt>
                      <c:pt idx="68">
                        <c:v>8308638</c:v>
                      </c:pt>
                      <c:pt idx="69">
                        <c:v>8064945</c:v>
                      </c:pt>
                      <c:pt idx="70">
                        <c:v>7798426</c:v>
                      </c:pt>
                      <c:pt idx="71">
                        <c:v>7510097</c:v>
                      </c:pt>
                      <c:pt idx="72">
                        <c:v>7201840</c:v>
                      </c:pt>
                      <c:pt idx="73">
                        <c:v>6876438</c:v>
                      </c:pt>
                      <c:pt idx="74">
                        <c:v>6537526</c:v>
                      </c:pt>
                      <c:pt idx="75">
                        <c:v>6189462</c:v>
                      </c:pt>
                      <c:pt idx="76">
                        <c:v>5837109</c:v>
                      </c:pt>
                      <c:pt idx="77">
                        <c:v>5485556</c:v>
                      </c:pt>
                      <c:pt idx="78">
                        <c:v>5139805</c:v>
                      </c:pt>
                      <c:pt idx="79">
                        <c:v>4804469</c:v>
                      </c:pt>
                      <c:pt idx="80">
                        <c:v>4483519</c:v>
                      </c:pt>
                      <c:pt idx="81">
                        <c:v>4180109</c:v>
                      </c:pt>
                      <c:pt idx="82">
                        <c:v>3896494</c:v>
                      </c:pt>
                      <c:pt idx="83">
                        <c:v>3634035</c:v>
                      </c:pt>
                      <c:pt idx="84">
                        <c:v>3393278</c:v>
                      </c:pt>
                      <c:pt idx="85">
                        <c:v>3174081</c:v>
                      </c:pt>
                      <c:pt idx="86">
                        <c:v>2975761</c:v>
                      </c:pt>
                      <c:pt idx="87">
                        <c:v>2797246</c:v>
                      </c:pt>
                      <c:pt idx="88">
                        <c:v>2637211</c:v>
                      </c:pt>
                      <c:pt idx="89">
                        <c:v>2494193</c:v>
                      </c:pt>
                      <c:pt idx="90">
                        <c:v>2366681</c:v>
                      </c:pt>
                      <c:pt idx="91">
                        <c:v>2253181</c:v>
                      </c:pt>
                      <c:pt idx="92">
                        <c:v>2152264</c:v>
                      </c:pt>
                      <c:pt idx="93">
                        <c:v>2062591</c:v>
                      </c:pt>
                      <c:pt idx="94">
                        <c:v>1982930</c:v>
                      </c:pt>
                      <c:pt idx="95">
                        <c:v>1912161</c:v>
                      </c:pt>
                      <c:pt idx="96">
                        <c:v>1849276</c:v>
                      </c:pt>
                      <c:pt idx="97">
                        <c:v>1793375</c:v>
                      </c:pt>
                      <c:pt idx="98">
                        <c:v>1743655</c:v>
                      </c:pt>
                      <c:pt idx="99">
                        <c:v>1699407</c:v>
                      </c:pt>
                      <c:pt idx="100">
                        <c:v>1660003</c:v>
                      </c:pt>
                      <c:pt idx="101">
                        <c:v>1624889</c:v>
                      </c:pt>
                      <c:pt idx="102">
                        <c:v>1593577</c:v>
                      </c:pt>
                      <c:pt idx="103">
                        <c:v>1565636</c:v>
                      </c:pt>
                      <c:pt idx="104">
                        <c:v>1540687</c:v>
                      </c:pt>
                      <c:pt idx="105">
                        <c:v>1518396</c:v>
                      </c:pt>
                      <c:pt idx="106">
                        <c:v>1498468</c:v>
                      </c:pt>
                      <c:pt idx="107">
                        <c:v>1480642</c:v>
                      </c:pt>
                      <c:pt idx="108">
                        <c:v>1464688</c:v>
                      </c:pt>
                      <c:pt idx="109">
                        <c:v>1450402</c:v>
                      </c:pt>
                      <c:pt idx="110">
                        <c:v>1437604</c:v>
                      </c:pt>
                      <c:pt idx="111">
                        <c:v>1426134</c:v>
                      </c:pt>
                      <c:pt idx="112">
                        <c:v>1415851</c:v>
                      </c:pt>
                      <c:pt idx="113">
                        <c:v>1406628</c:v>
                      </c:pt>
                      <c:pt idx="114">
                        <c:v>1398353</c:v>
                      </c:pt>
                      <c:pt idx="115">
                        <c:v>1390927</c:v>
                      </c:pt>
                      <c:pt idx="116">
                        <c:v>1384260</c:v>
                      </c:pt>
                      <c:pt idx="117">
                        <c:v>1378274</c:v>
                      </c:pt>
                      <c:pt idx="118">
                        <c:v>1372897</c:v>
                      </c:pt>
                      <c:pt idx="119">
                        <c:v>1368067</c:v>
                      </c:pt>
                      <c:pt idx="120">
                        <c:v>1363727</c:v>
                      </c:pt>
                      <c:pt idx="121">
                        <c:v>1359827</c:v>
                      </c:pt>
                      <c:pt idx="122">
                        <c:v>1356321</c:v>
                      </c:pt>
                      <c:pt idx="123">
                        <c:v>1353170</c:v>
                      </c:pt>
                      <c:pt idx="124">
                        <c:v>1350337</c:v>
                      </c:pt>
                      <c:pt idx="125">
                        <c:v>1347790</c:v>
                      </c:pt>
                      <c:pt idx="126">
                        <c:v>1345499</c:v>
                      </c:pt>
                      <c:pt idx="127">
                        <c:v>1343439</c:v>
                      </c:pt>
                      <c:pt idx="128">
                        <c:v>1341586</c:v>
                      </c:pt>
                      <c:pt idx="129">
                        <c:v>1339919</c:v>
                      </c:pt>
                      <c:pt idx="130">
                        <c:v>1338420</c:v>
                      </c:pt>
                      <c:pt idx="131">
                        <c:v>1337071</c:v>
                      </c:pt>
                      <c:pt idx="132">
                        <c:v>1335858</c:v>
                      </c:pt>
                      <c:pt idx="133">
                        <c:v>1334766</c:v>
                      </c:pt>
                      <c:pt idx="134">
                        <c:v>1333784</c:v>
                      </c:pt>
                      <c:pt idx="135">
                        <c:v>1332900</c:v>
                      </c:pt>
                      <c:pt idx="136">
                        <c:v>1332105</c:v>
                      </c:pt>
                      <c:pt idx="137">
                        <c:v>1331389</c:v>
                      </c:pt>
                      <c:pt idx="138">
                        <c:v>1330745</c:v>
                      </c:pt>
                      <c:pt idx="139">
                        <c:v>1330165</c:v>
                      </c:pt>
                      <c:pt idx="140">
                        <c:v>1329643</c:v>
                      </c:pt>
                      <c:pt idx="141">
                        <c:v>1329174</c:v>
                      </c:pt>
                      <c:pt idx="142">
                        <c:v>1328752</c:v>
                      </c:pt>
                      <c:pt idx="143">
                        <c:v>1328372</c:v>
                      </c:pt>
                      <c:pt idx="144">
                        <c:v>1328030</c:v>
                      </c:pt>
                      <c:pt idx="145">
                        <c:v>1327722</c:v>
                      </c:pt>
                      <c:pt idx="146">
                        <c:v>1327445</c:v>
                      </c:pt>
                      <c:pt idx="147">
                        <c:v>1327196</c:v>
                      </c:pt>
                      <c:pt idx="148">
                        <c:v>1326972</c:v>
                      </c:pt>
                      <c:pt idx="149">
                        <c:v>1326770</c:v>
                      </c:pt>
                      <c:pt idx="150">
                        <c:v>1326588</c:v>
                      </c:pt>
                      <c:pt idx="151">
                        <c:v>1326424</c:v>
                      </c:pt>
                      <c:pt idx="152">
                        <c:v>1326277</c:v>
                      </c:pt>
                      <c:pt idx="153">
                        <c:v>1326144</c:v>
                      </c:pt>
                      <c:pt idx="154">
                        <c:v>1326025</c:v>
                      </c:pt>
                      <c:pt idx="155">
                        <c:v>1325918</c:v>
                      </c:pt>
                      <c:pt idx="156">
                        <c:v>1325821</c:v>
                      </c:pt>
                      <c:pt idx="157">
                        <c:v>1325734</c:v>
                      </c:pt>
                      <c:pt idx="158">
                        <c:v>1325656</c:v>
                      </c:pt>
                      <c:pt idx="159">
                        <c:v>1325586</c:v>
                      </c:pt>
                      <c:pt idx="160">
                        <c:v>1325523</c:v>
                      </c:pt>
                      <c:pt idx="161">
                        <c:v>1325466</c:v>
                      </c:pt>
                      <c:pt idx="162">
                        <c:v>1325415</c:v>
                      </c:pt>
                      <c:pt idx="163">
                        <c:v>1325369</c:v>
                      </c:pt>
                      <c:pt idx="164">
                        <c:v>1325327</c:v>
                      </c:pt>
                      <c:pt idx="165">
                        <c:v>1325290</c:v>
                      </c:pt>
                      <c:pt idx="166">
                        <c:v>1325256</c:v>
                      </c:pt>
                      <c:pt idx="167">
                        <c:v>1325226</c:v>
                      </c:pt>
                      <c:pt idx="168">
                        <c:v>1325199</c:v>
                      </c:pt>
                      <c:pt idx="169">
                        <c:v>1325174</c:v>
                      </c:pt>
                      <c:pt idx="170">
                        <c:v>1325152</c:v>
                      </c:pt>
                      <c:pt idx="171">
                        <c:v>1325132</c:v>
                      </c:pt>
                      <c:pt idx="172">
                        <c:v>1325114</c:v>
                      </c:pt>
                      <c:pt idx="173">
                        <c:v>1325098</c:v>
                      </c:pt>
                      <c:pt idx="174">
                        <c:v>1325083</c:v>
                      </c:pt>
                      <c:pt idx="175">
                        <c:v>1325070</c:v>
                      </c:pt>
                      <c:pt idx="176">
                        <c:v>1325058</c:v>
                      </c:pt>
                      <c:pt idx="177">
                        <c:v>1325047</c:v>
                      </c:pt>
                      <c:pt idx="178">
                        <c:v>1325037</c:v>
                      </c:pt>
                      <c:pt idx="179">
                        <c:v>1325028</c:v>
                      </c:pt>
                      <c:pt idx="180">
                        <c:v>1325020</c:v>
                      </c:pt>
                      <c:pt idx="181">
                        <c:v>1325013</c:v>
                      </c:pt>
                      <c:pt idx="182">
                        <c:v>1325007</c:v>
                      </c:pt>
                      <c:pt idx="183">
                        <c:v>1325001</c:v>
                      </c:pt>
                      <c:pt idx="184">
                        <c:v>1324996</c:v>
                      </c:pt>
                      <c:pt idx="185">
                        <c:v>1324991</c:v>
                      </c:pt>
                      <c:pt idx="186">
                        <c:v>1324987</c:v>
                      </c:pt>
                      <c:pt idx="187">
                        <c:v>1324983</c:v>
                      </c:pt>
                      <c:pt idx="188">
                        <c:v>1324980</c:v>
                      </c:pt>
                      <c:pt idx="189">
                        <c:v>1324977</c:v>
                      </c:pt>
                      <c:pt idx="190">
                        <c:v>1324974</c:v>
                      </c:pt>
                      <c:pt idx="191">
                        <c:v>1324972</c:v>
                      </c:pt>
                      <c:pt idx="192">
                        <c:v>1324970</c:v>
                      </c:pt>
                      <c:pt idx="193">
                        <c:v>1324968</c:v>
                      </c:pt>
                      <c:pt idx="194">
                        <c:v>1324966</c:v>
                      </c:pt>
                      <c:pt idx="195">
                        <c:v>1324964</c:v>
                      </c:pt>
                      <c:pt idx="196">
                        <c:v>1324963</c:v>
                      </c:pt>
                      <c:pt idx="197">
                        <c:v>1324962</c:v>
                      </c:pt>
                      <c:pt idx="198">
                        <c:v>1324961</c:v>
                      </c:pt>
                      <c:pt idx="199">
                        <c:v>1324960</c:v>
                      </c:pt>
                      <c:pt idx="200">
                        <c:v>1324959</c:v>
                      </c:pt>
                      <c:pt idx="201">
                        <c:v>1324958</c:v>
                      </c:pt>
                      <c:pt idx="202">
                        <c:v>1324957</c:v>
                      </c:pt>
                      <c:pt idx="203">
                        <c:v>1324956</c:v>
                      </c:pt>
                      <c:pt idx="204">
                        <c:v>1324955</c:v>
                      </c:pt>
                      <c:pt idx="205">
                        <c:v>1324954</c:v>
                      </c:pt>
                      <c:pt idx="206">
                        <c:v>1324953</c:v>
                      </c:pt>
                      <c:pt idx="207">
                        <c:v>1324953</c:v>
                      </c:pt>
                      <c:pt idx="208">
                        <c:v>1324953</c:v>
                      </c:pt>
                      <c:pt idx="209">
                        <c:v>1324953</c:v>
                      </c:pt>
                      <c:pt idx="210">
                        <c:v>1324953</c:v>
                      </c:pt>
                      <c:pt idx="211">
                        <c:v>1324953</c:v>
                      </c:pt>
                      <c:pt idx="212">
                        <c:v>1324953</c:v>
                      </c:pt>
                      <c:pt idx="213">
                        <c:v>1324953</c:v>
                      </c:pt>
                      <c:pt idx="214">
                        <c:v>1324953</c:v>
                      </c:pt>
                      <c:pt idx="215">
                        <c:v>1324953</c:v>
                      </c:pt>
                      <c:pt idx="216">
                        <c:v>1324953</c:v>
                      </c:pt>
                      <c:pt idx="217">
                        <c:v>1324953</c:v>
                      </c:pt>
                      <c:pt idx="218">
                        <c:v>1324953</c:v>
                      </c:pt>
                      <c:pt idx="219">
                        <c:v>1324953</c:v>
                      </c:pt>
                      <c:pt idx="220">
                        <c:v>1324953</c:v>
                      </c:pt>
                      <c:pt idx="221">
                        <c:v>1324953</c:v>
                      </c:pt>
                      <c:pt idx="222">
                        <c:v>1324953</c:v>
                      </c:pt>
                      <c:pt idx="223">
                        <c:v>1324953</c:v>
                      </c:pt>
                      <c:pt idx="224">
                        <c:v>1324953</c:v>
                      </c:pt>
                      <c:pt idx="225">
                        <c:v>1324953</c:v>
                      </c:pt>
                      <c:pt idx="226">
                        <c:v>1324953</c:v>
                      </c:pt>
                      <c:pt idx="227">
                        <c:v>1324953</c:v>
                      </c:pt>
                      <c:pt idx="228">
                        <c:v>1324953</c:v>
                      </c:pt>
                      <c:pt idx="229">
                        <c:v>1324953</c:v>
                      </c:pt>
                      <c:pt idx="230">
                        <c:v>1324953</c:v>
                      </c:pt>
                      <c:pt idx="231">
                        <c:v>1324953</c:v>
                      </c:pt>
                      <c:pt idx="232">
                        <c:v>1324953</c:v>
                      </c:pt>
                      <c:pt idx="233">
                        <c:v>1324953</c:v>
                      </c:pt>
                      <c:pt idx="234">
                        <c:v>1324953</c:v>
                      </c:pt>
                      <c:pt idx="235">
                        <c:v>1324953</c:v>
                      </c:pt>
                      <c:pt idx="236">
                        <c:v>1324953</c:v>
                      </c:pt>
                      <c:pt idx="237">
                        <c:v>1324953</c:v>
                      </c:pt>
                      <c:pt idx="238">
                        <c:v>1324953</c:v>
                      </c:pt>
                      <c:pt idx="239">
                        <c:v>1324953</c:v>
                      </c:pt>
                      <c:pt idx="240">
                        <c:v>1324953</c:v>
                      </c:pt>
                      <c:pt idx="241">
                        <c:v>1324953</c:v>
                      </c:pt>
                      <c:pt idx="242">
                        <c:v>1324953</c:v>
                      </c:pt>
                      <c:pt idx="243">
                        <c:v>1324953</c:v>
                      </c:pt>
                      <c:pt idx="244">
                        <c:v>1324953</c:v>
                      </c:pt>
                      <c:pt idx="245">
                        <c:v>1324953</c:v>
                      </c:pt>
                      <c:pt idx="246">
                        <c:v>1324953</c:v>
                      </c:pt>
                      <c:pt idx="247">
                        <c:v>1324953</c:v>
                      </c:pt>
                      <c:pt idx="248">
                        <c:v>1324953</c:v>
                      </c:pt>
                      <c:pt idx="249">
                        <c:v>1324953</c:v>
                      </c:pt>
                      <c:pt idx="250">
                        <c:v>1324953</c:v>
                      </c:pt>
                      <c:pt idx="251">
                        <c:v>1324953</c:v>
                      </c:pt>
                      <c:pt idx="252">
                        <c:v>1324953</c:v>
                      </c:pt>
                      <c:pt idx="253">
                        <c:v>1324953</c:v>
                      </c:pt>
                      <c:pt idx="254">
                        <c:v>1324953</c:v>
                      </c:pt>
                      <c:pt idx="255">
                        <c:v>1324953</c:v>
                      </c:pt>
                      <c:pt idx="256">
                        <c:v>1324953</c:v>
                      </c:pt>
                      <c:pt idx="257">
                        <c:v>1324953</c:v>
                      </c:pt>
                      <c:pt idx="258">
                        <c:v>1324953</c:v>
                      </c:pt>
                      <c:pt idx="259">
                        <c:v>1324953</c:v>
                      </c:pt>
                      <c:pt idx="260">
                        <c:v>1324953</c:v>
                      </c:pt>
                      <c:pt idx="261">
                        <c:v>1324953</c:v>
                      </c:pt>
                      <c:pt idx="262">
                        <c:v>1324953</c:v>
                      </c:pt>
                      <c:pt idx="263">
                        <c:v>1324953</c:v>
                      </c:pt>
                      <c:pt idx="264">
                        <c:v>1324953</c:v>
                      </c:pt>
                      <c:pt idx="265">
                        <c:v>1324953</c:v>
                      </c:pt>
                      <c:pt idx="266">
                        <c:v>1324953</c:v>
                      </c:pt>
                      <c:pt idx="267">
                        <c:v>1324953</c:v>
                      </c:pt>
                      <c:pt idx="268">
                        <c:v>1324953</c:v>
                      </c:pt>
                      <c:pt idx="269">
                        <c:v>1324953</c:v>
                      </c:pt>
                      <c:pt idx="270">
                        <c:v>1324953</c:v>
                      </c:pt>
                      <c:pt idx="271">
                        <c:v>1324953</c:v>
                      </c:pt>
                      <c:pt idx="272">
                        <c:v>1324953</c:v>
                      </c:pt>
                      <c:pt idx="273">
                        <c:v>1324953</c:v>
                      </c:pt>
                      <c:pt idx="274">
                        <c:v>1324953</c:v>
                      </c:pt>
                      <c:pt idx="275">
                        <c:v>1324953</c:v>
                      </c:pt>
                      <c:pt idx="276">
                        <c:v>1324953</c:v>
                      </c:pt>
                      <c:pt idx="277">
                        <c:v>1324953</c:v>
                      </c:pt>
                      <c:pt idx="278">
                        <c:v>1324953</c:v>
                      </c:pt>
                      <c:pt idx="279">
                        <c:v>1324953</c:v>
                      </c:pt>
                      <c:pt idx="280">
                        <c:v>1324953</c:v>
                      </c:pt>
                      <c:pt idx="281">
                        <c:v>1324953</c:v>
                      </c:pt>
                      <c:pt idx="282">
                        <c:v>1324953</c:v>
                      </c:pt>
                      <c:pt idx="283">
                        <c:v>1324953</c:v>
                      </c:pt>
                      <c:pt idx="284">
                        <c:v>1324953</c:v>
                      </c:pt>
                      <c:pt idx="285">
                        <c:v>1324953</c:v>
                      </c:pt>
                      <c:pt idx="286">
                        <c:v>1324953</c:v>
                      </c:pt>
                      <c:pt idx="287">
                        <c:v>1324953</c:v>
                      </c:pt>
                      <c:pt idx="288">
                        <c:v>1324953</c:v>
                      </c:pt>
                      <c:pt idx="289">
                        <c:v>1324953</c:v>
                      </c:pt>
                      <c:pt idx="290">
                        <c:v>1324953</c:v>
                      </c:pt>
                      <c:pt idx="291">
                        <c:v>1324953</c:v>
                      </c:pt>
                      <c:pt idx="292">
                        <c:v>1324953</c:v>
                      </c:pt>
                      <c:pt idx="293">
                        <c:v>1324953</c:v>
                      </c:pt>
                      <c:pt idx="294">
                        <c:v>1324953</c:v>
                      </c:pt>
                      <c:pt idx="295">
                        <c:v>1324953</c:v>
                      </c:pt>
                      <c:pt idx="296">
                        <c:v>1324953</c:v>
                      </c:pt>
                      <c:pt idx="297">
                        <c:v>1324953</c:v>
                      </c:pt>
                      <c:pt idx="298">
                        <c:v>1324953</c:v>
                      </c:pt>
                      <c:pt idx="299">
                        <c:v>1324953</c:v>
                      </c:pt>
                      <c:pt idx="300">
                        <c:v>1324953</c:v>
                      </c:pt>
                      <c:pt idx="301">
                        <c:v>1324953</c:v>
                      </c:pt>
                      <c:pt idx="302">
                        <c:v>1324953</c:v>
                      </c:pt>
                      <c:pt idx="303">
                        <c:v>1324953</c:v>
                      </c:pt>
                      <c:pt idx="304">
                        <c:v>1324953</c:v>
                      </c:pt>
                      <c:pt idx="305">
                        <c:v>1324953</c:v>
                      </c:pt>
                    </c:numCache>
                  </c:numRef>
                </c:yVal>
                <c:smooth val="0"/>
                <c:extLst xmlns:c15="http://schemas.microsoft.com/office/drawing/2012/chart">
                  <c:ext xmlns:c16="http://schemas.microsoft.com/office/drawing/2014/chart" uri="{C3380CC4-5D6E-409C-BE32-E72D297353CC}">
                    <c16:uniqueId val="{00000002-7CF2-41AE-ABCD-3E57EBB8772D}"/>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576339071"/>
        <c:scaling>
          <c:orientation val="minMax"/>
          <c:max val="44196"/>
          <c:min val="4389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207"/>
        <c:crosses val="autoZero"/>
        <c:crossBetween val="midCat"/>
        <c:majorUnit val="14"/>
      </c:valAx>
      <c:valAx>
        <c:axId val="572726207"/>
        <c:scaling>
          <c:logBase val="10"/>
          <c:orientation val="minMax"/>
          <c:max val="1000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90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Cases</c:v>
          </c:tx>
          <c:spPr>
            <a:solidFill>
              <a:srgbClr val="1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numCache>
            </c:numRef>
          </c:val>
          <c:extLst>
            <c:ext xmlns:c16="http://schemas.microsoft.com/office/drawing/2014/chart" uri="{C3380CC4-5D6E-409C-BE32-E72D297353CC}">
              <c16:uniqueId val="{00000000-F1FC-471B-B815-397607B1922D}"/>
            </c:ext>
          </c:extLst>
        </c:ser>
        <c:dLbls>
          <c:dLblPos val="outEnd"/>
          <c:showLegendKey val="0"/>
          <c:showVal val="1"/>
          <c:showCatName val="0"/>
          <c:showSerName val="0"/>
          <c:showPercent val="0"/>
          <c:showBubbleSize val="0"/>
        </c:dLbls>
        <c:gapWidth val="219"/>
        <c:axId val="2008900512"/>
        <c:axId val="1909659872"/>
      </c:barChart>
      <c:lineChart>
        <c:grouping val="standard"/>
        <c:varyColors val="0"/>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numCache>
            </c:numRef>
          </c:val>
          <c:smooth val="0"/>
          <c:extLst>
            <c:ext xmlns:c16="http://schemas.microsoft.com/office/drawing/2014/chart" uri="{C3380CC4-5D6E-409C-BE32-E72D297353CC}">
              <c16:uniqueId val="{00000000-8463-4236-86D6-51E9C716CD9B}"/>
            </c:ext>
          </c:extLst>
        </c:ser>
        <c:dLbls>
          <c:showLegendKey val="0"/>
          <c:showVal val="0"/>
          <c:showCatName val="0"/>
          <c:showSerName val="0"/>
          <c:showPercent val="0"/>
          <c:showBubbleSize val="0"/>
        </c:dLbls>
        <c:marker val="1"/>
        <c:smooth val="0"/>
        <c:axId val="2008900512"/>
        <c:axId val="1909659872"/>
      </c:lineChart>
      <c:dateAx>
        <c:axId val="200890051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59872"/>
        <c:crosses val="autoZero"/>
        <c:auto val="0"/>
        <c:lblOffset val="100"/>
        <c:baseTimeUnit val="days"/>
        <c:majorUnit val="14"/>
        <c:majorTimeUnit val="days"/>
      </c:dateAx>
      <c:valAx>
        <c:axId val="1909659872"/>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Deaths</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Data!$T$3:$T$308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numCache>
            </c:numRef>
          </c:val>
          <c:extLst>
            <c:ext xmlns:c16="http://schemas.microsoft.com/office/drawing/2014/chart" uri="{C3380CC4-5D6E-409C-BE32-E72D297353CC}">
              <c16:uniqueId val="{00000000-5A87-4712-AD94-6DFB770D1CFB}"/>
            </c:ext>
          </c:extLst>
        </c:ser>
        <c:dLbls>
          <c:showLegendKey val="0"/>
          <c:showVal val="0"/>
          <c:showCatName val="0"/>
          <c:showSerName val="0"/>
          <c:showPercent val="0"/>
          <c:showBubbleSize val="0"/>
        </c:dLbls>
        <c:gapWidth val="219"/>
        <c:overlap val="-27"/>
        <c:axId val="1365967680"/>
        <c:axId val="1038768896"/>
      </c:barChart>
      <c:dateAx>
        <c:axId val="1365967680"/>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68896"/>
        <c:crosses val="autoZero"/>
        <c:auto val="0"/>
        <c:lblOffset val="100"/>
        <c:baseTimeUnit val="days"/>
        <c:majorUnit val="14"/>
        <c:majorTimeUnit val="days"/>
      </c:dateAx>
      <c:valAx>
        <c:axId val="103876889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6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a:pPr>
            <a:r>
              <a:rPr lang="en-US" baseline="0"/>
              <a:t>as Total Population of LAC (per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numCache>
            </c:numRef>
          </c:val>
          <c:smooth val="0"/>
          <c:extLs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numCache>
            </c:numRef>
          </c:val>
          <c:smooth val="0"/>
          <c:extLs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Data!$W$3:$W$308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numCache>
            </c:numRef>
          </c:val>
          <c:smooth val="0"/>
          <c:extLst>
            <c:ext xmlns:c16="http://schemas.microsoft.com/office/drawing/2014/chart" uri="{C3380CC4-5D6E-409C-BE32-E72D297353CC}">
              <c16:uniqueId val="{00000000-5265-4E05-838C-3A90D3C4290A}"/>
            </c:ext>
          </c:extLst>
        </c:ser>
        <c:dLbls>
          <c:showLegendKey val="0"/>
          <c:showVal val="0"/>
          <c:showCatName val="0"/>
          <c:showSerName val="0"/>
          <c:showPercent val="0"/>
          <c:showBubbleSize val="0"/>
        </c:dLbls>
        <c:smooth val="0"/>
        <c:axId val="727230432"/>
        <c:axId val="727374448"/>
      </c:lineChart>
      <c:dateAx>
        <c:axId val="72723043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74448"/>
        <c:crosses val="autoZero"/>
        <c:auto val="0"/>
        <c:lblOffset val="100"/>
        <c:baseTimeUnit val="days"/>
        <c:majorUnit val="14"/>
        <c:majorTimeUnit val="days"/>
      </c:dateAx>
      <c:valAx>
        <c:axId val="7273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a:pPr>
                <a:r>
                  <a:rPr lang="en-US" sz="1200" b="1"/>
                  <a:t>(per 100k)</a:t>
                </a:r>
              </a:p>
              <a:p>
                <a:pPr>
                  <a:defRPr/>
                </a:pP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Data!$V$3:$V$308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numCache>
            </c:numRef>
          </c:val>
          <c:smooth val="0"/>
          <c:extLs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numCache>
            </c:numRef>
          </c:val>
          <c:smooth val="0"/>
          <c:extLs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Data!$U$3:$U$308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numCache>
            </c:numRef>
          </c:val>
          <c:smooth val="0"/>
          <c:extLst>
            <c:ext xmlns:c16="http://schemas.microsoft.com/office/drawing/2014/chart" uri="{C3380CC4-5D6E-409C-BE32-E72D297353CC}">
              <c16:uniqueId val="{00000000-7FA9-437F-B43C-01AE42DF6269}"/>
            </c:ext>
          </c:extLst>
        </c:ser>
        <c:dLbls>
          <c:showLegendKey val="0"/>
          <c:showVal val="0"/>
          <c:showCatName val="0"/>
          <c:showSerName val="0"/>
          <c:showPercent val="0"/>
          <c:showBubbleSize val="0"/>
        </c:dLbls>
        <c:smooth val="0"/>
        <c:axId val="1420784143"/>
        <c:axId val="1418735535"/>
      </c:lineChart>
      <c:dateAx>
        <c:axId val="1420784143"/>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35535"/>
        <c:crosses val="autoZero"/>
        <c:auto val="0"/>
        <c:lblOffset val="100"/>
        <c:baseTimeUnit val="days"/>
        <c:majorUnit val="14"/>
        <c:majorTimeUnit val="days"/>
      </c:dateAx>
      <c:valAx>
        <c:axId val="1418735535"/>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Median Daily Cases % Change</c:v>
          </c:tx>
          <c:spPr>
            <a:solidFill>
              <a:srgbClr val="18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0.38</c:v>
                </c:pt>
                <c:pt idx="7">
                  <c:v>0</c:v>
                </c:pt>
                <c:pt idx="8">
                  <c:v>0</c:v>
                </c:pt>
                <c:pt idx="9">
                  <c:v>0</c:v>
                </c:pt>
              </c:numCache>
            </c:numRef>
          </c:val>
          <c:extLs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0.59</c:v>
                </c:pt>
                <c:pt idx="7">
                  <c:v>0</c:v>
                </c:pt>
                <c:pt idx="8">
                  <c:v>0</c:v>
                </c:pt>
                <c:pt idx="9">
                  <c:v>0</c:v>
                </c:pt>
              </c:numCache>
            </c:numRef>
          </c:val>
          <c:extLs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1.79</c:v>
                </c:pt>
                <c:pt idx="1">
                  <c:v>5.27</c:v>
                </c:pt>
                <c:pt idx="2">
                  <c:v>3.82</c:v>
                </c:pt>
                <c:pt idx="3">
                  <c:v>2.0499999999999998</c:v>
                </c:pt>
                <c:pt idx="4">
                  <c:v>1.49</c:v>
                </c:pt>
                <c:pt idx="5">
                  <c:v>2.2400000000000002</c:v>
                </c:pt>
                <c:pt idx="6">
                  <c:v>0</c:v>
                </c:pt>
                <c:pt idx="7">
                  <c:v>0</c:v>
                </c:pt>
                <c:pt idx="8">
                  <c:v>0</c:v>
                </c:pt>
                <c:pt idx="9">
                  <c:v>0</c:v>
                </c:pt>
              </c:numCache>
            </c:numRef>
          </c:val>
          <c:extLst>
            <c:ext xmlns:c16="http://schemas.microsoft.com/office/drawing/2014/chart" uri="{C3380CC4-5D6E-409C-BE32-E72D297353CC}">
              <c16:uniqueId val="{0000000A-D2B6-4DEF-AFF0-AD10EEC5532A}"/>
            </c:ext>
          </c:extLst>
        </c:ser>
        <c:dLbls>
          <c:showLegendKey val="0"/>
          <c:showVal val="0"/>
          <c:showCatName val="0"/>
          <c:showSerName val="0"/>
          <c:showPercent val="0"/>
          <c:showBubbleSize val="0"/>
        </c:dLbls>
        <c:gapWidth val="219"/>
        <c:overlap val="-27"/>
        <c:axId val="171179632"/>
        <c:axId val="29918384"/>
        <c:extLst/>
      </c:barChart>
      <c:catAx>
        <c:axId val="1711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8384"/>
        <c:crosses val="autoZero"/>
        <c:auto val="1"/>
        <c:lblAlgn val="ctr"/>
        <c:lblOffset val="100"/>
        <c:noMultiLvlLbl val="0"/>
      </c:catAx>
      <c:valAx>
        <c:axId val="299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609599</xdr:colOff>
      <xdr:row>1</xdr:row>
      <xdr:rowOff>0</xdr:rowOff>
    </xdr:from>
    <xdr:to>
      <xdr:col>25</xdr:col>
      <xdr:colOff>600074</xdr:colOff>
      <xdr:row>35</xdr:row>
      <xdr:rowOff>0</xdr:rowOff>
    </xdr:to>
    <xdr:graphicFrame macro="">
      <xdr:nvGraphicFramePr>
        <xdr:cNvPr id="4" name="Chart 3">
          <a:extLst>
            <a:ext uri="{FF2B5EF4-FFF2-40B4-BE49-F238E27FC236}">
              <a16:creationId xmlns:a16="http://schemas.microsoft.com/office/drawing/2014/main"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47BF-A3A8-472E-972B-8365F8CBD330}">
  <sheetPr>
    <tabColor theme="9" tint="-0.249977111117893"/>
  </sheetPr>
  <dimension ref="A1:L35"/>
  <sheetViews>
    <sheetView workbookViewId="0">
      <pane ySplit="2" topLeftCell="A8" activePane="bottomLeft" state="frozen"/>
      <selection pane="bottomLeft" activeCell="B20" sqref="B20"/>
    </sheetView>
  </sheetViews>
  <sheetFormatPr defaultRowHeight="15" x14ac:dyDescent="0.25"/>
  <cols>
    <col min="1" max="1" width="24.140625" style="1" bestFit="1" customWidth="1"/>
    <col min="2" max="2" width="11.85546875" style="5" bestFit="1" customWidth="1"/>
    <col min="3" max="3" width="9.85546875" style="25" bestFit="1" customWidth="1"/>
    <col min="4" max="4" width="13.28515625" style="35" bestFit="1" customWidth="1"/>
    <col min="5" max="5" width="10.85546875" style="6" bestFit="1" customWidth="1"/>
    <col min="6" max="6" width="9.5703125" style="22" bestFit="1" customWidth="1"/>
    <col min="7" max="7" width="7.140625" style="6" bestFit="1" customWidth="1"/>
    <col min="8" max="8" width="8.42578125" style="35" bestFit="1" customWidth="1"/>
    <col min="9" max="9" width="8.5703125" style="9" bestFit="1" customWidth="1"/>
    <col min="10" max="10" width="14.5703125" style="43" bestFit="1" customWidth="1"/>
    <col min="11" max="11" width="9.140625" style="1"/>
    <col min="12" max="12" width="50.140625" style="49" bestFit="1" customWidth="1"/>
    <col min="13" max="16384" width="9.140625" style="1"/>
  </cols>
  <sheetData>
    <row r="1" spans="1:12" x14ac:dyDescent="0.25">
      <c r="A1" s="144" t="s">
        <v>22</v>
      </c>
      <c r="B1" s="1"/>
    </row>
    <row r="2" spans="1:12" x14ac:dyDescent="0.25">
      <c r="A2" s="146" t="s">
        <v>240</v>
      </c>
      <c r="B2" s="145"/>
    </row>
    <row r="3" spans="1:12" x14ac:dyDescent="0.25">
      <c r="A3" s="144"/>
      <c r="B3" s="145"/>
    </row>
    <row r="4" spans="1:12" s="71" customFormat="1" ht="30" x14ac:dyDescent="0.25">
      <c r="B4" s="72" t="s">
        <v>17</v>
      </c>
      <c r="C4" s="72" t="s">
        <v>18</v>
      </c>
      <c r="D4" s="18" t="s">
        <v>109</v>
      </c>
      <c r="E4" s="73"/>
      <c r="F4" s="74"/>
      <c r="G4" s="73"/>
      <c r="H4" s="75"/>
      <c r="I4" s="76"/>
      <c r="J4" s="77"/>
      <c r="L4" s="50" t="s">
        <v>8</v>
      </c>
    </row>
    <row r="5" spans="1:12" x14ac:dyDescent="0.25">
      <c r="A5" s="31" t="s">
        <v>16</v>
      </c>
      <c r="B5" s="32">
        <v>43891</v>
      </c>
      <c r="C5" s="33">
        <v>44074</v>
      </c>
      <c r="D5" s="19">
        <v>184</v>
      </c>
    </row>
    <row r="6" spans="1:12" x14ac:dyDescent="0.25">
      <c r="A6" s="31" t="s">
        <v>21</v>
      </c>
      <c r="B6" s="33">
        <v>43913</v>
      </c>
      <c r="C6" s="33">
        <v>44074</v>
      </c>
      <c r="D6" s="19">
        <v>162</v>
      </c>
    </row>
    <row r="8" spans="1:12" ht="30" x14ac:dyDescent="0.25">
      <c r="A8" s="46" t="s">
        <v>50</v>
      </c>
      <c r="B8" s="5">
        <v>10039107</v>
      </c>
      <c r="L8" s="51" t="s">
        <v>37</v>
      </c>
    </row>
    <row r="9" spans="1:12" ht="30" x14ac:dyDescent="0.25">
      <c r="A9" s="46" t="s">
        <v>298</v>
      </c>
      <c r="B9" s="5">
        <v>329996011</v>
      </c>
      <c r="L9" s="51" t="s">
        <v>297</v>
      </c>
    </row>
    <row r="10" spans="1:12" x14ac:dyDescent="0.25">
      <c r="A10" s="78"/>
      <c r="B10" s="79"/>
      <c r="C10" s="80"/>
      <c r="D10" s="81"/>
      <c r="E10" s="82"/>
      <c r="F10" s="83"/>
      <c r="G10" s="82"/>
      <c r="H10" s="81"/>
      <c r="I10" s="84"/>
      <c r="J10" s="85"/>
      <c r="K10" s="86"/>
      <c r="L10" s="87"/>
    </row>
    <row r="11" spans="1:12" s="30" customFormat="1" ht="45" x14ac:dyDescent="0.25">
      <c r="B11" s="16" t="s">
        <v>19</v>
      </c>
      <c r="C11" s="18" t="s">
        <v>36</v>
      </c>
      <c r="D11" s="34" t="s">
        <v>32</v>
      </c>
      <c r="E11" s="24" t="s">
        <v>215</v>
      </c>
      <c r="F11" s="21" t="s">
        <v>216</v>
      </c>
      <c r="G11" s="16" t="s">
        <v>20</v>
      </c>
      <c r="H11" s="34" t="s">
        <v>241</v>
      </c>
      <c r="I11" s="28" t="s">
        <v>24</v>
      </c>
      <c r="J11" s="41" t="s">
        <v>217</v>
      </c>
      <c r="L11" s="149" t="s">
        <v>242</v>
      </c>
    </row>
    <row r="12" spans="1:12" x14ac:dyDescent="0.25">
      <c r="B12" s="6"/>
      <c r="C12" s="5"/>
      <c r="E12" s="25"/>
    </row>
    <row r="13" spans="1:12" x14ac:dyDescent="0.25">
      <c r="A13" s="27" t="s">
        <v>10</v>
      </c>
      <c r="B13" s="6">
        <f>ROUND(AVERAGE(Data!C:C),0)</f>
        <v>1475</v>
      </c>
      <c r="C13" s="19">
        <f>ROUND(AVERAGE(Data!D:D),2)</f>
        <v>3.85</v>
      </c>
      <c r="D13" s="35">
        <f>ROUND(AVERAGE(Data!E:E),0)</f>
        <v>345</v>
      </c>
      <c r="E13" s="25">
        <f>ROUND(AVERAGE(Data!F:F),0)</f>
        <v>1018</v>
      </c>
      <c r="F13" s="22">
        <f>ROUND(AVERAGE(Data!G:G),0)</f>
        <v>15</v>
      </c>
      <c r="G13" s="6">
        <f>ROUND(AVERAGE(Data!T:T),0)</f>
        <v>36</v>
      </c>
      <c r="H13" s="35">
        <f>ROUND(AVERAGE(Data!U:U),2)</f>
        <v>4.3600000000000003</v>
      </c>
      <c r="I13" s="9">
        <f>ROUND(AVERAGE(Data!V:V),2)</f>
        <v>3.32</v>
      </c>
      <c r="J13" s="43">
        <f>ROUND(AVERAGE(Data!W:W),0)</f>
        <v>29</v>
      </c>
    </row>
    <row r="14" spans="1:12" x14ac:dyDescent="0.25">
      <c r="A14" s="27" t="s">
        <v>11</v>
      </c>
      <c r="B14" s="6">
        <f>ROUND(MEDIAN(Data!C:C),0)</f>
        <v>1293</v>
      </c>
      <c r="C14" s="19">
        <f>ROUND(MEDIAN(Data!D:D),2)</f>
        <v>2.17</v>
      </c>
      <c r="D14" s="35">
        <f>ROUND(MEDIAN(Data!E:E),0)</f>
        <v>212</v>
      </c>
      <c r="E14" s="25">
        <f>ROUND(MEDIAN(Data!F:F),0)</f>
        <v>759</v>
      </c>
      <c r="F14" s="22">
        <f>ROUND(MEDIAN(Data!G:G),0)</f>
        <v>13</v>
      </c>
      <c r="G14" s="6">
        <f>ROUND(MEDIAN(Data!T:T),0)</f>
        <v>38</v>
      </c>
      <c r="H14" s="35">
        <f>ROUND(MEDIAN(Data!U:U),2)</f>
        <v>1.29</v>
      </c>
      <c r="I14" s="9">
        <f>ROUND(MEDIAN(Data!V:V),2)</f>
        <v>3.01</v>
      </c>
      <c r="J14" s="43">
        <f>ROUND(MEDIAN(Data!W:W),0)</f>
        <v>30</v>
      </c>
    </row>
    <row r="15" spans="1:12" x14ac:dyDescent="0.25">
      <c r="A15" s="27" t="s">
        <v>12</v>
      </c>
      <c r="B15" s="6">
        <f>ROUND(_xlfn.MODE.SNGL(Data!C:C),0)</f>
        <v>2442</v>
      </c>
      <c r="C15" s="19">
        <f>ROUND(_xlfn.MODE.SNGL(Data!D:D),2)</f>
        <v>1.93</v>
      </c>
      <c r="D15" s="35">
        <f>ROUND(_xlfn.MODE.SNGL(Data!E:E),0)</f>
        <v>216</v>
      </c>
      <c r="E15" s="25" t="e">
        <f>ROUND(_xlfn.MODE.SNGL(Data!F:F),0)</f>
        <v>#N/A</v>
      </c>
      <c r="F15" s="22">
        <f>ROUND(_xlfn.MODE.SNGL(Data!G:G),0)</f>
        <v>10</v>
      </c>
      <c r="G15" s="6">
        <f>ROUND(_xlfn.MODE.SNGL(Data!T:T),0)</f>
        <v>46</v>
      </c>
      <c r="H15" s="35">
        <f>ROUND(_xlfn.MODE.SNGL(Data!U:U),2)</f>
        <v>0.32</v>
      </c>
      <c r="I15" s="9">
        <f>ROUND(_xlfn.MODE.SNGL(Data!V:V),2)</f>
        <v>2.4</v>
      </c>
      <c r="J15" s="43">
        <f>ROUND(_xlfn.MODE.SNGL(Data!W:W),0)</f>
        <v>0</v>
      </c>
    </row>
    <row r="16" spans="1:12" x14ac:dyDescent="0.25">
      <c r="A16" s="142"/>
      <c r="B16" s="6"/>
      <c r="C16" s="6"/>
      <c r="E16" s="25"/>
    </row>
    <row r="17" spans="1:12" ht="75" x14ac:dyDescent="0.25">
      <c r="A17" s="27" t="s">
        <v>14</v>
      </c>
      <c r="B17" s="47">
        <f>MAX(Data!C:C)</f>
        <v>4741</v>
      </c>
      <c r="C17" s="48">
        <f>MAX(Data!D:D)</f>
        <v>52.19</v>
      </c>
      <c r="D17" s="35">
        <f>MAX(Data!E:E)</f>
        <v>3429</v>
      </c>
      <c r="E17" s="25">
        <f>MAX(Data!F:F)</f>
        <v>2489</v>
      </c>
      <c r="F17" s="22">
        <f>MAX(Data!G:G)</f>
        <v>47</v>
      </c>
      <c r="G17" s="47">
        <f>MAX(Data!T:T)</f>
        <v>119</v>
      </c>
      <c r="H17" s="52">
        <f>MAX(Data!U:U)</f>
        <v>61.54</v>
      </c>
      <c r="I17" s="9">
        <f>MAX(Data!V:V)</f>
        <v>4.8600000000000003</v>
      </c>
      <c r="J17" s="43">
        <f>MAX(Data!W:W)</f>
        <v>61</v>
      </c>
      <c r="L17" s="129" t="s">
        <v>294</v>
      </c>
    </row>
    <row r="18" spans="1:12" x14ac:dyDescent="0.25">
      <c r="A18" s="27" t="s">
        <v>15</v>
      </c>
      <c r="B18" s="6">
        <f>MIN(Data!C:C)</f>
        <v>126</v>
      </c>
      <c r="C18" s="19">
        <f>MIN(Data!D:D)</f>
        <v>0.17</v>
      </c>
      <c r="D18" s="35">
        <f>MIN(Data!E:E)</f>
        <v>17</v>
      </c>
      <c r="E18" s="25">
        <f>MIN(Data!F:F)</f>
        <v>5</v>
      </c>
      <c r="F18" s="22">
        <f>MIN(Data!G:G)</f>
        <v>1</v>
      </c>
      <c r="G18" s="6">
        <f>MIN(Data!T:T)</f>
        <v>2</v>
      </c>
      <c r="H18" s="35">
        <f>MIN(Data!U:U)</f>
        <v>0.08</v>
      </c>
      <c r="I18" s="9">
        <f>MIN(Data!V:V)</f>
        <v>1.31</v>
      </c>
      <c r="J18" s="43">
        <f>MIN(Data!W:W)</f>
        <v>0</v>
      </c>
    </row>
    <row r="19" spans="1:12" x14ac:dyDescent="0.25">
      <c r="A19" s="89"/>
      <c r="B19" s="82"/>
      <c r="C19" s="90"/>
      <c r="D19" s="81"/>
      <c r="E19" s="80"/>
      <c r="F19" s="83"/>
      <c r="G19" s="82"/>
      <c r="H19" s="81"/>
      <c r="I19" s="84"/>
      <c r="J19" s="85"/>
      <c r="K19" s="86"/>
      <c r="L19" s="88"/>
    </row>
    <row r="20" spans="1:12" ht="90" x14ac:dyDescent="0.25">
      <c r="A20" s="143" t="s">
        <v>85</v>
      </c>
      <c r="B20" s="57">
        <v>2.2799999999999998</v>
      </c>
      <c r="L20" s="51" t="s">
        <v>290</v>
      </c>
    </row>
    <row r="21" spans="1:12" x14ac:dyDescent="0.25">
      <c r="A21" s="46" t="s">
        <v>46</v>
      </c>
      <c r="B21" s="5">
        <f>B20*B22</f>
        <v>0.32571428571428568</v>
      </c>
      <c r="L21" s="51"/>
    </row>
    <row r="22" spans="1:12" x14ac:dyDescent="0.25">
      <c r="A22" s="46" t="s">
        <v>47</v>
      </c>
      <c r="B22" s="5">
        <f>1/B23</f>
        <v>0.14285714285714285</v>
      </c>
      <c r="L22" s="51"/>
    </row>
    <row r="23" spans="1:12" ht="30" x14ac:dyDescent="0.25">
      <c r="A23" s="143" t="s">
        <v>48</v>
      </c>
      <c r="B23" s="57">
        <v>7</v>
      </c>
      <c r="L23" s="51" t="s">
        <v>288</v>
      </c>
    </row>
    <row r="24" spans="1:12" ht="60" x14ac:dyDescent="0.25">
      <c r="A24" s="46" t="s">
        <v>221</v>
      </c>
      <c r="B24" s="133">
        <f>ROUND((1-(1/B20))*100,2)</f>
        <v>56.14</v>
      </c>
      <c r="L24" s="51" t="s">
        <v>222</v>
      </c>
    </row>
    <row r="25" spans="1:12" x14ac:dyDescent="0.25">
      <c r="A25" s="89"/>
      <c r="B25" s="82"/>
      <c r="C25" s="90"/>
      <c r="D25" s="81"/>
      <c r="E25" s="80"/>
      <c r="F25" s="83"/>
      <c r="G25" s="82"/>
      <c r="H25" s="81"/>
      <c r="I25" s="84"/>
      <c r="J25" s="85"/>
      <c r="K25" s="86"/>
      <c r="L25" s="88"/>
    </row>
    <row r="26" spans="1:12" ht="30" x14ac:dyDescent="0.25">
      <c r="A26" s="212" t="s">
        <v>42</v>
      </c>
      <c r="B26" s="212"/>
      <c r="L26" s="51" t="s">
        <v>53</v>
      </c>
    </row>
    <row r="27" spans="1:12" ht="30" x14ac:dyDescent="0.25">
      <c r="A27" s="46" t="s">
        <v>82</v>
      </c>
      <c r="B27" s="5">
        <f>B8</f>
        <v>10039107</v>
      </c>
      <c r="L27" s="51" t="s">
        <v>43</v>
      </c>
    </row>
    <row r="28" spans="1:12" ht="30" x14ac:dyDescent="0.25">
      <c r="A28" s="46" t="s">
        <v>83</v>
      </c>
      <c r="B28" s="5">
        <f>Data!B25</f>
        <v>536</v>
      </c>
      <c r="L28" s="51" t="s">
        <v>44</v>
      </c>
    </row>
    <row r="29" spans="1:12" ht="30" x14ac:dyDescent="0.25">
      <c r="A29" s="46" t="s">
        <v>84</v>
      </c>
      <c r="B29" s="5">
        <v>0</v>
      </c>
      <c r="L29" s="51" t="s">
        <v>45</v>
      </c>
    </row>
    <row r="30" spans="1:12" x14ac:dyDescent="0.25">
      <c r="B30" s="1"/>
      <c r="C30" s="1"/>
      <c r="D30" s="1"/>
      <c r="E30" s="1"/>
      <c r="F30" s="1"/>
      <c r="G30" s="1"/>
      <c r="H30" s="1"/>
      <c r="I30" s="1"/>
      <c r="J30" s="1"/>
      <c r="L30" s="1"/>
    </row>
    <row r="31" spans="1:12" ht="45" x14ac:dyDescent="0.25">
      <c r="A31" s="212" t="s">
        <v>54</v>
      </c>
      <c r="B31" s="212"/>
      <c r="L31" s="51" t="s">
        <v>58</v>
      </c>
    </row>
    <row r="32" spans="1:12" x14ac:dyDescent="0.25">
      <c r="A32" s="46" t="s">
        <v>106</v>
      </c>
      <c r="B32" s="5">
        <f>B21-B22</f>
        <v>0.18285714285714283</v>
      </c>
      <c r="L32" s="51" t="s">
        <v>57</v>
      </c>
    </row>
    <row r="33" spans="1:12" ht="45" x14ac:dyDescent="0.25">
      <c r="A33" s="46" t="s">
        <v>107</v>
      </c>
      <c r="B33" s="5">
        <f>ROUND((1-(B22/B21))*B8,0)</f>
        <v>5635990</v>
      </c>
      <c r="L33" s="51" t="s">
        <v>49</v>
      </c>
    </row>
    <row r="34" spans="1:12" x14ac:dyDescent="0.25">
      <c r="A34" s="46" t="s">
        <v>108</v>
      </c>
      <c r="B34" s="5">
        <f>ROUND((B33/B28)-1,0)</f>
        <v>10514</v>
      </c>
      <c r="L34" s="51" t="s">
        <v>59</v>
      </c>
    </row>
    <row r="35" spans="1:12" x14ac:dyDescent="0.25">
      <c r="A35" s="86"/>
      <c r="B35" s="79"/>
      <c r="C35" s="80"/>
      <c r="D35" s="81"/>
      <c r="E35" s="82"/>
      <c r="F35" s="83"/>
      <c r="G35" s="82"/>
      <c r="H35" s="81"/>
      <c r="I35" s="84"/>
      <c r="J35" s="85"/>
      <c r="K35" s="86"/>
      <c r="L35" s="88"/>
    </row>
  </sheetData>
  <mergeCells count="2">
    <mergeCell ref="A31:B31"/>
    <mergeCell ref="A26:B26"/>
  </mergeCells>
  <pageMargins left="0.7" right="0.7" top="0.75" bottom="0.75" header="0.3" footer="0.3"/>
  <pageSetup orientation="portrait" horizontalDpi="4294967293" verticalDpi="0" r:id="rId1"/>
  <ignoredErrors>
    <ignoredError sqref="E15"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5731-6875-420E-925A-2425C9F4E3E7}">
  <sheetPr>
    <tabColor theme="2" tint="-0.499984740745262"/>
    <pageSetUpPr fitToPage="1"/>
  </sheetPr>
  <dimension ref="A1:E20"/>
  <sheetViews>
    <sheetView workbookViewId="0">
      <pane ySplit="3" topLeftCell="A4" activePane="bottomLeft" state="frozen"/>
      <selection pane="bottomLeft"/>
    </sheetView>
  </sheetViews>
  <sheetFormatPr defaultColWidth="45.85546875" defaultRowHeight="15" x14ac:dyDescent="0.25"/>
  <cols>
    <col min="1" max="1" width="38.28515625" style="49" bestFit="1" customWidth="1"/>
    <col min="2" max="2" width="54.140625" style="49" bestFit="1" customWidth="1"/>
    <col min="3" max="3" width="13.85546875" style="66" bestFit="1" customWidth="1"/>
    <col min="4" max="4" width="18.28515625" style="67" bestFit="1" customWidth="1"/>
    <col min="5" max="5" width="7.28515625" style="137" bestFit="1" customWidth="1"/>
    <col min="6" max="16384" width="45.85546875" style="49"/>
  </cols>
  <sheetData>
    <row r="1" spans="1:5" s="58" customFormat="1" ht="18" x14ac:dyDescent="0.35">
      <c r="A1" s="58" t="s">
        <v>279</v>
      </c>
      <c r="B1" s="58" t="s">
        <v>81</v>
      </c>
      <c r="C1" s="59"/>
      <c r="D1" s="60"/>
      <c r="E1" s="134"/>
    </row>
    <row r="2" spans="1:5" s="61" customFormat="1" x14ac:dyDescent="0.25">
      <c r="C2" s="62"/>
      <c r="D2" s="63"/>
      <c r="E2" s="135"/>
    </row>
    <row r="3" spans="1:5" s="50" customFormat="1" x14ac:dyDescent="0.25">
      <c r="A3" s="50" t="s">
        <v>61</v>
      </c>
      <c r="B3" s="50" t="s">
        <v>62</v>
      </c>
      <c r="C3" s="64" t="s">
        <v>103</v>
      </c>
      <c r="D3" s="65" t="s">
        <v>104</v>
      </c>
      <c r="E3" s="136" t="s">
        <v>223</v>
      </c>
    </row>
    <row r="4" spans="1:5" x14ac:dyDescent="0.25">
      <c r="A4" s="49" t="s">
        <v>65</v>
      </c>
      <c r="B4" s="49" t="s">
        <v>64</v>
      </c>
      <c r="C4" s="66" t="s">
        <v>87</v>
      </c>
      <c r="D4" s="67">
        <v>11</v>
      </c>
      <c r="E4" s="137">
        <f>ROUND((1-(1/D4))*100,2)</f>
        <v>90.91</v>
      </c>
    </row>
    <row r="5" spans="1:5" x14ac:dyDescent="0.25">
      <c r="A5" s="49" t="s">
        <v>77</v>
      </c>
      <c r="B5" s="49" t="s">
        <v>67</v>
      </c>
      <c r="C5" s="66" t="s">
        <v>92</v>
      </c>
      <c r="D5" s="67">
        <v>2.5</v>
      </c>
      <c r="E5" s="137">
        <f t="shared" ref="E5:E20" si="0">ROUND((1-(1/D5))*100,2)</f>
        <v>60</v>
      </c>
    </row>
    <row r="6" spans="1:5" x14ac:dyDescent="0.25">
      <c r="A6" s="68" t="s">
        <v>73</v>
      </c>
      <c r="B6" s="49" t="s">
        <v>67</v>
      </c>
      <c r="C6" s="70" t="s">
        <v>90</v>
      </c>
      <c r="D6" s="69">
        <v>3.82</v>
      </c>
      <c r="E6" s="137">
        <f t="shared" si="0"/>
        <v>73.819999999999993</v>
      </c>
    </row>
    <row r="7" spans="1:5" x14ac:dyDescent="0.25">
      <c r="A7" s="49" t="s">
        <v>78</v>
      </c>
      <c r="B7" s="49" t="s">
        <v>79</v>
      </c>
      <c r="C7" s="66" t="s">
        <v>93</v>
      </c>
      <c r="D7" s="67">
        <v>3</v>
      </c>
      <c r="E7" s="137">
        <f t="shared" si="0"/>
        <v>66.67</v>
      </c>
    </row>
    <row r="8" spans="1:5" x14ac:dyDescent="0.25">
      <c r="A8" s="49" t="s">
        <v>101</v>
      </c>
      <c r="B8" s="49" t="s">
        <v>75</v>
      </c>
      <c r="C8" s="66" t="s">
        <v>95</v>
      </c>
      <c r="D8" s="67">
        <v>1.7</v>
      </c>
      <c r="E8" s="137">
        <f t="shared" si="0"/>
        <v>41.18</v>
      </c>
    </row>
    <row r="9" spans="1:5" x14ac:dyDescent="0.25">
      <c r="A9" s="49" t="s">
        <v>74</v>
      </c>
      <c r="B9" s="49" t="s">
        <v>75</v>
      </c>
      <c r="C9" s="66" t="s">
        <v>105</v>
      </c>
      <c r="D9" s="67">
        <v>3.5</v>
      </c>
      <c r="E9" s="137">
        <f t="shared" si="0"/>
        <v>71.430000000000007</v>
      </c>
    </row>
    <row r="10" spans="1:5" x14ac:dyDescent="0.25">
      <c r="A10" s="49" t="s">
        <v>102</v>
      </c>
      <c r="B10" s="49" t="s">
        <v>67</v>
      </c>
      <c r="C10" s="66" t="s">
        <v>94</v>
      </c>
      <c r="D10" s="67">
        <v>2.1</v>
      </c>
      <c r="E10" s="137">
        <f t="shared" si="0"/>
        <v>52.38</v>
      </c>
    </row>
    <row r="11" spans="1:5" x14ac:dyDescent="0.25">
      <c r="A11" s="49" t="s">
        <v>100</v>
      </c>
      <c r="B11" s="49" t="s">
        <v>67</v>
      </c>
      <c r="C11" s="66" t="s">
        <v>96</v>
      </c>
      <c r="D11" s="67">
        <v>1.5</v>
      </c>
      <c r="E11" s="137">
        <f t="shared" si="0"/>
        <v>33.33</v>
      </c>
    </row>
    <row r="12" spans="1:5" x14ac:dyDescent="0.25">
      <c r="A12" s="49" t="s">
        <v>99</v>
      </c>
      <c r="B12" s="49" t="s">
        <v>67</v>
      </c>
      <c r="C12" s="66" t="s">
        <v>97</v>
      </c>
      <c r="D12" s="67">
        <v>2</v>
      </c>
      <c r="E12" s="137">
        <f t="shared" si="0"/>
        <v>50</v>
      </c>
    </row>
    <row r="13" spans="1:5" x14ac:dyDescent="0.25">
      <c r="A13" s="49" t="s">
        <v>63</v>
      </c>
      <c r="B13" s="49" t="s">
        <v>64</v>
      </c>
      <c r="C13" s="66" t="s">
        <v>86</v>
      </c>
      <c r="D13" s="67">
        <v>15</v>
      </c>
      <c r="E13" s="137">
        <f t="shared" si="0"/>
        <v>93.33</v>
      </c>
    </row>
    <row r="14" spans="1:5" x14ac:dyDescent="0.25">
      <c r="A14" s="49" t="s">
        <v>80</v>
      </c>
      <c r="B14" s="49" t="s">
        <v>67</v>
      </c>
      <c r="C14" s="66" t="s">
        <v>98</v>
      </c>
      <c r="D14" s="67">
        <v>0.55000000000000004</v>
      </c>
      <c r="E14" s="137">
        <f t="shared" si="0"/>
        <v>-81.819999999999993</v>
      </c>
    </row>
    <row r="15" spans="1:5" x14ac:dyDescent="0.25">
      <c r="A15" s="49" t="s">
        <v>66</v>
      </c>
      <c r="B15" s="49" t="s">
        <v>67</v>
      </c>
      <c r="C15" s="66" t="s">
        <v>87</v>
      </c>
      <c r="D15" s="67">
        <v>11</v>
      </c>
      <c r="E15" s="137">
        <f t="shared" si="0"/>
        <v>90.91</v>
      </c>
    </row>
    <row r="16" spans="1:5" x14ac:dyDescent="0.25">
      <c r="A16" s="49" t="s">
        <v>71</v>
      </c>
      <c r="B16" s="49" t="s">
        <v>67</v>
      </c>
      <c r="C16" s="66">
        <v>5.5</v>
      </c>
      <c r="D16" s="67">
        <v>5.5</v>
      </c>
      <c r="E16" s="137">
        <f t="shared" si="0"/>
        <v>81.819999999999993</v>
      </c>
    </row>
    <row r="17" spans="1:5" x14ac:dyDescent="0.25">
      <c r="A17" s="49" t="s">
        <v>68</v>
      </c>
      <c r="B17" s="49" t="s">
        <v>69</v>
      </c>
      <c r="C17" s="66" t="s">
        <v>88</v>
      </c>
      <c r="D17" s="67">
        <v>6</v>
      </c>
      <c r="E17" s="137">
        <f t="shared" si="0"/>
        <v>83.33</v>
      </c>
    </row>
    <row r="18" spans="1:5" x14ac:dyDescent="0.25">
      <c r="A18" s="49" t="s">
        <v>70</v>
      </c>
      <c r="B18" s="49" t="s">
        <v>67</v>
      </c>
      <c r="C18" s="66" t="s">
        <v>88</v>
      </c>
      <c r="D18" s="67">
        <v>6</v>
      </c>
      <c r="E18" s="137">
        <f t="shared" si="0"/>
        <v>83.33</v>
      </c>
    </row>
    <row r="19" spans="1:5" x14ac:dyDescent="0.25">
      <c r="A19" s="49" t="s">
        <v>76</v>
      </c>
      <c r="B19" s="49" t="s">
        <v>67</v>
      </c>
      <c r="C19" s="66" t="s">
        <v>91</v>
      </c>
      <c r="D19" s="67">
        <v>3.65</v>
      </c>
      <c r="E19" s="137">
        <f t="shared" si="0"/>
        <v>72.599999999999994</v>
      </c>
    </row>
    <row r="20" spans="1:5" x14ac:dyDescent="0.25">
      <c r="A20" s="49" t="s">
        <v>72</v>
      </c>
      <c r="B20" s="49" t="s">
        <v>67</v>
      </c>
      <c r="C20" s="66" t="s">
        <v>89</v>
      </c>
      <c r="D20" s="67">
        <v>4.75</v>
      </c>
      <c r="E20" s="137">
        <f t="shared" si="0"/>
        <v>78.95</v>
      </c>
    </row>
  </sheetData>
  <sortState xmlns:xlrd2="http://schemas.microsoft.com/office/spreadsheetml/2017/richdata2" ref="A4:D20">
    <sortCondition ref="A4:A20"/>
  </sortState>
  <pageMargins left="0.7" right="0.7" top="0.75" bottom="0.75" header="0.3" footer="0.3"/>
  <pageSetup scale="68" fitToHeight="0"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9C7-B113-41D6-9E5D-085B22CAB25C}">
  <sheetPr>
    <tabColor theme="2" tint="-0.499984740745262"/>
  </sheetPr>
  <dimension ref="A1:B68"/>
  <sheetViews>
    <sheetView workbookViewId="0">
      <pane ySplit="3" topLeftCell="A4" activePane="bottomLeft" state="frozen"/>
      <selection pane="bottomLeft"/>
    </sheetView>
  </sheetViews>
  <sheetFormatPr defaultColWidth="50.7109375" defaultRowHeight="15" x14ac:dyDescent="0.25"/>
  <cols>
    <col min="1" max="1" width="48.28515625" style="51" bestFit="1" customWidth="1"/>
    <col min="2" max="2" width="68.140625" style="51" bestFit="1" customWidth="1"/>
    <col min="3" max="16384" width="50.7109375" style="51"/>
  </cols>
  <sheetData>
    <row r="1" spans="1:2" s="126" customFormat="1" x14ac:dyDescent="0.25">
      <c r="A1" s="58" t="s">
        <v>277</v>
      </c>
      <c r="B1" s="58" t="s">
        <v>214</v>
      </c>
    </row>
    <row r="2" spans="1:2" s="127" customFormat="1" x14ac:dyDescent="0.25"/>
    <row r="3" spans="1:2" s="128" customFormat="1" x14ac:dyDescent="0.25">
      <c r="A3" s="128" t="s">
        <v>61</v>
      </c>
      <c r="B3" s="128" t="s">
        <v>113</v>
      </c>
    </row>
    <row r="4" spans="1:2" x14ac:dyDescent="0.25">
      <c r="A4" s="51" t="s">
        <v>114</v>
      </c>
      <c r="B4" s="51" t="s">
        <v>115</v>
      </c>
    </row>
    <row r="5" spans="1:2" x14ac:dyDescent="0.25">
      <c r="A5" s="51" t="s">
        <v>117</v>
      </c>
      <c r="B5" s="51" t="s">
        <v>118</v>
      </c>
    </row>
    <row r="6" spans="1:2" x14ac:dyDescent="0.25">
      <c r="A6" s="51" t="s">
        <v>119</v>
      </c>
      <c r="B6" s="130">
        <v>0.16</v>
      </c>
    </row>
    <row r="7" spans="1:2" x14ac:dyDescent="0.25">
      <c r="A7" s="51" t="s">
        <v>120</v>
      </c>
      <c r="B7" s="51" t="s">
        <v>121</v>
      </c>
    </row>
    <row r="8" spans="1:2" x14ac:dyDescent="0.25">
      <c r="A8" s="51" t="s">
        <v>122</v>
      </c>
      <c r="B8" s="51" t="s">
        <v>123</v>
      </c>
    </row>
    <row r="9" spans="1:2" x14ac:dyDescent="0.25">
      <c r="A9" s="51" t="s">
        <v>124</v>
      </c>
      <c r="B9" s="51" t="s">
        <v>125</v>
      </c>
    </row>
    <row r="10" spans="1:2" x14ac:dyDescent="0.25">
      <c r="A10" s="51" t="s">
        <v>126</v>
      </c>
      <c r="B10" s="51" t="s">
        <v>127</v>
      </c>
    </row>
    <row r="11" spans="1:2" x14ac:dyDescent="0.25">
      <c r="A11" s="51" t="s">
        <v>128</v>
      </c>
      <c r="B11" s="51" t="s">
        <v>129</v>
      </c>
    </row>
    <row r="12" spans="1:2" x14ac:dyDescent="0.25">
      <c r="A12" s="51" t="s">
        <v>130</v>
      </c>
      <c r="B12" s="51" t="s">
        <v>131</v>
      </c>
    </row>
    <row r="13" spans="1:2" x14ac:dyDescent="0.25">
      <c r="A13" s="51" t="s">
        <v>132</v>
      </c>
      <c r="B13" s="51" t="s">
        <v>116</v>
      </c>
    </row>
    <row r="14" spans="1:2" x14ac:dyDescent="0.25">
      <c r="A14" s="51" t="s">
        <v>133</v>
      </c>
      <c r="B14" s="51" t="s">
        <v>134</v>
      </c>
    </row>
    <row r="15" spans="1:2" x14ac:dyDescent="0.25">
      <c r="A15" s="51" t="s">
        <v>135</v>
      </c>
      <c r="B15" s="51" t="s">
        <v>136</v>
      </c>
    </row>
    <row r="16" spans="1:2" x14ac:dyDescent="0.25">
      <c r="A16" s="51" t="s">
        <v>137</v>
      </c>
      <c r="B16" s="51" t="s">
        <v>138</v>
      </c>
    </row>
    <row r="17" spans="1:2" x14ac:dyDescent="0.25">
      <c r="A17" s="51" t="s">
        <v>139</v>
      </c>
      <c r="B17" s="130">
        <v>0.3</v>
      </c>
    </row>
    <row r="18" spans="1:2" x14ac:dyDescent="0.25">
      <c r="A18" s="51" t="s">
        <v>140</v>
      </c>
      <c r="B18" s="51" t="s">
        <v>141</v>
      </c>
    </row>
    <row r="19" spans="1:2" x14ac:dyDescent="0.25">
      <c r="A19" s="129" t="s">
        <v>142</v>
      </c>
      <c r="B19" s="129" t="s">
        <v>143</v>
      </c>
    </row>
    <row r="20" spans="1:2" x14ac:dyDescent="0.25">
      <c r="A20" s="51" t="s">
        <v>144</v>
      </c>
      <c r="B20" s="51" t="s">
        <v>145</v>
      </c>
    </row>
    <row r="21" spans="1:2" x14ac:dyDescent="0.25">
      <c r="A21" s="51" t="s">
        <v>146</v>
      </c>
      <c r="B21" s="130">
        <v>0.26</v>
      </c>
    </row>
    <row r="22" spans="1:2" x14ac:dyDescent="0.25">
      <c r="A22" s="51" t="s">
        <v>147</v>
      </c>
      <c r="B22" s="51" t="s">
        <v>148</v>
      </c>
    </row>
    <row r="23" spans="1:2" x14ac:dyDescent="0.25">
      <c r="A23" s="51" t="s">
        <v>149</v>
      </c>
      <c r="B23" s="51" t="s">
        <v>150</v>
      </c>
    </row>
    <row r="24" spans="1:2" x14ac:dyDescent="0.25">
      <c r="A24" s="51" t="s">
        <v>151</v>
      </c>
      <c r="B24" s="51" t="s">
        <v>116</v>
      </c>
    </row>
    <row r="25" spans="1:2" x14ac:dyDescent="0.25">
      <c r="A25" s="51" t="s">
        <v>152</v>
      </c>
      <c r="B25" s="130">
        <v>0.95</v>
      </c>
    </row>
    <row r="26" spans="1:2" x14ac:dyDescent="0.25">
      <c r="A26" s="51" t="s">
        <v>153</v>
      </c>
      <c r="B26" s="131">
        <v>1E-4</v>
      </c>
    </row>
    <row r="27" spans="1:2" x14ac:dyDescent="0.25">
      <c r="A27" s="51" t="s">
        <v>154</v>
      </c>
      <c r="B27" s="130">
        <v>0.36</v>
      </c>
    </row>
    <row r="28" spans="1:2" x14ac:dyDescent="0.25">
      <c r="A28" s="51" t="s">
        <v>155</v>
      </c>
      <c r="B28" s="51" t="s">
        <v>156</v>
      </c>
    </row>
    <row r="29" spans="1:2" x14ac:dyDescent="0.25">
      <c r="A29" s="51" t="s">
        <v>157</v>
      </c>
      <c r="B29" s="51" t="s">
        <v>158</v>
      </c>
    </row>
    <row r="30" spans="1:2" x14ac:dyDescent="0.25">
      <c r="A30" s="51" t="s">
        <v>159</v>
      </c>
      <c r="B30" s="51" t="s">
        <v>160</v>
      </c>
    </row>
    <row r="31" spans="1:2" x14ac:dyDescent="0.25">
      <c r="A31" s="51" t="s">
        <v>161</v>
      </c>
      <c r="B31" s="51" t="s">
        <v>129</v>
      </c>
    </row>
    <row r="32" spans="1:2" x14ac:dyDescent="0.25">
      <c r="A32" s="51" t="s">
        <v>162</v>
      </c>
      <c r="B32" s="51" t="s">
        <v>163</v>
      </c>
    </row>
    <row r="33" spans="1:2" x14ac:dyDescent="0.25">
      <c r="A33" s="51" t="s">
        <v>164</v>
      </c>
      <c r="B33" s="51" t="s">
        <v>165</v>
      </c>
    </row>
    <row r="34" spans="1:2" x14ac:dyDescent="0.25">
      <c r="A34" s="51" t="s">
        <v>168</v>
      </c>
      <c r="B34" s="51" t="s">
        <v>169</v>
      </c>
    </row>
    <row r="35" spans="1:2" x14ac:dyDescent="0.25">
      <c r="A35" s="51" t="s">
        <v>170</v>
      </c>
      <c r="B35" s="51" t="s">
        <v>171</v>
      </c>
    </row>
    <row r="36" spans="1:2" x14ac:dyDescent="0.25">
      <c r="A36" s="51" t="s">
        <v>172</v>
      </c>
      <c r="B36" s="51" t="s">
        <v>173</v>
      </c>
    </row>
    <row r="37" spans="1:2" x14ac:dyDescent="0.25">
      <c r="A37" s="51" t="s">
        <v>174</v>
      </c>
      <c r="B37" s="51" t="s">
        <v>175</v>
      </c>
    </row>
    <row r="38" spans="1:2" x14ac:dyDescent="0.25">
      <c r="A38" s="51" t="s">
        <v>176</v>
      </c>
      <c r="B38" s="51" t="s">
        <v>177</v>
      </c>
    </row>
    <row r="39" spans="1:2" x14ac:dyDescent="0.25">
      <c r="A39" s="51" t="s">
        <v>178</v>
      </c>
      <c r="B39" s="51" t="s">
        <v>179</v>
      </c>
    </row>
    <row r="40" spans="1:2" x14ac:dyDescent="0.25">
      <c r="A40" s="51" t="s">
        <v>180</v>
      </c>
      <c r="B40" s="130">
        <v>0.35</v>
      </c>
    </row>
    <row r="41" spans="1:2" x14ac:dyDescent="0.25">
      <c r="A41" s="51" t="s">
        <v>181</v>
      </c>
      <c r="B41" s="51" t="s">
        <v>167</v>
      </c>
    </row>
    <row r="42" spans="1:2" ht="30" x14ac:dyDescent="0.25">
      <c r="A42" s="51" t="s">
        <v>182</v>
      </c>
      <c r="B42" s="51" t="s">
        <v>167</v>
      </c>
    </row>
    <row r="43" spans="1:2" ht="30" x14ac:dyDescent="0.25">
      <c r="A43" s="51" t="s">
        <v>183</v>
      </c>
      <c r="B43" s="51" t="s">
        <v>184</v>
      </c>
    </row>
    <row r="44" spans="1:2" x14ac:dyDescent="0.25">
      <c r="A44" s="51" t="s">
        <v>185</v>
      </c>
      <c r="B44" s="130">
        <v>0.5</v>
      </c>
    </row>
    <row r="45" spans="1:2" x14ac:dyDescent="0.25">
      <c r="A45" s="51" t="s">
        <v>186</v>
      </c>
      <c r="B45" s="51" t="s">
        <v>187</v>
      </c>
    </row>
    <row r="46" spans="1:2" x14ac:dyDescent="0.25">
      <c r="A46" s="51" t="s">
        <v>68</v>
      </c>
      <c r="B46" s="51" t="s">
        <v>129</v>
      </c>
    </row>
    <row r="47" spans="1:2" ht="30" x14ac:dyDescent="0.25">
      <c r="A47" s="51" t="s">
        <v>210</v>
      </c>
      <c r="B47" s="51" t="s">
        <v>116</v>
      </c>
    </row>
    <row r="48" spans="1:2" x14ac:dyDescent="0.25">
      <c r="A48" s="51" t="s">
        <v>188</v>
      </c>
      <c r="B48" s="51" t="s">
        <v>116</v>
      </c>
    </row>
    <row r="49" spans="1:2" x14ac:dyDescent="0.25">
      <c r="A49" s="51" t="s">
        <v>189</v>
      </c>
      <c r="B49" s="51" t="s">
        <v>190</v>
      </c>
    </row>
    <row r="50" spans="1:2" x14ac:dyDescent="0.25">
      <c r="A50" s="51" t="s">
        <v>191</v>
      </c>
      <c r="B50" s="130">
        <v>0.11</v>
      </c>
    </row>
    <row r="51" spans="1:2" ht="30" x14ac:dyDescent="0.25">
      <c r="A51" s="51" t="s">
        <v>211</v>
      </c>
      <c r="B51" s="51" t="s">
        <v>192</v>
      </c>
    </row>
    <row r="52" spans="1:2" x14ac:dyDescent="0.25">
      <c r="A52" s="51" t="s">
        <v>212</v>
      </c>
      <c r="B52" s="130">
        <v>0.3</v>
      </c>
    </row>
    <row r="53" spans="1:2" x14ac:dyDescent="0.25">
      <c r="A53" s="51" t="s">
        <v>212</v>
      </c>
      <c r="B53" s="130">
        <v>0.03</v>
      </c>
    </row>
    <row r="54" spans="1:2" x14ac:dyDescent="0.25">
      <c r="A54" s="51" t="s">
        <v>193</v>
      </c>
      <c r="B54" s="51" t="s">
        <v>194</v>
      </c>
    </row>
    <row r="55" spans="1:2" x14ac:dyDescent="0.25">
      <c r="A55" s="51" t="s">
        <v>213</v>
      </c>
      <c r="B55" s="130">
        <v>0.01</v>
      </c>
    </row>
    <row r="56" spans="1:2" x14ac:dyDescent="0.25">
      <c r="A56" s="51" t="s">
        <v>195</v>
      </c>
      <c r="B56" s="51" t="s">
        <v>116</v>
      </c>
    </row>
    <row r="57" spans="1:2" x14ac:dyDescent="0.25">
      <c r="A57" s="51" t="s">
        <v>196</v>
      </c>
      <c r="B57" s="130">
        <v>0.5</v>
      </c>
    </row>
    <row r="58" spans="1:2" x14ac:dyDescent="0.25">
      <c r="A58" s="51" t="s">
        <v>197</v>
      </c>
      <c r="B58" s="130">
        <v>1</v>
      </c>
    </row>
    <row r="59" spans="1:2" x14ac:dyDescent="0.25">
      <c r="A59" s="51" t="s">
        <v>198</v>
      </c>
      <c r="B59" s="130">
        <v>0.43</v>
      </c>
    </row>
    <row r="60" spans="1:2" x14ac:dyDescent="0.25">
      <c r="A60" s="51" t="s">
        <v>199</v>
      </c>
      <c r="B60" s="51" t="s">
        <v>200</v>
      </c>
    </row>
    <row r="61" spans="1:2" x14ac:dyDescent="0.25">
      <c r="A61" s="51" t="s">
        <v>201</v>
      </c>
      <c r="B61" s="51" t="s">
        <v>202</v>
      </c>
    </row>
    <row r="62" spans="1:2" x14ac:dyDescent="0.25">
      <c r="A62" s="51" t="s">
        <v>203</v>
      </c>
      <c r="B62" s="51" t="s">
        <v>179</v>
      </c>
    </row>
    <row r="63" spans="1:2" x14ac:dyDescent="0.25">
      <c r="A63" s="51" t="s">
        <v>204</v>
      </c>
      <c r="B63" s="131">
        <v>2.0000000000000001E-4</v>
      </c>
    </row>
    <row r="64" spans="1:2" x14ac:dyDescent="0.25">
      <c r="A64" s="51" t="s">
        <v>205</v>
      </c>
      <c r="B64" s="131">
        <v>1.0000000000000001E-5</v>
      </c>
    </row>
    <row r="65" spans="1:2" x14ac:dyDescent="0.25">
      <c r="A65" s="51" t="s">
        <v>206</v>
      </c>
      <c r="B65" s="51" t="s">
        <v>207</v>
      </c>
    </row>
    <row r="66" spans="1:2" x14ac:dyDescent="0.25">
      <c r="A66" s="51" t="s">
        <v>208</v>
      </c>
      <c r="B66" s="51" t="s">
        <v>116</v>
      </c>
    </row>
    <row r="67" spans="1:2" x14ac:dyDescent="0.25">
      <c r="A67" s="51" t="s">
        <v>208</v>
      </c>
      <c r="B67" s="51" t="s">
        <v>166</v>
      </c>
    </row>
    <row r="68" spans="1:2" x14ac:dyDescent="0.25">
      <c r="A68" s="51" t="s">
        <v>209</v>
      </c>
      <c r="B68" s="131">
        <v>7.4999999999999997E-2</v>
      </c>
    </row>
  </sheetData>
  <sortState xmlns:xlrd2="http://schemas.microsoft.com/office/spreadsheetml/2017/richdata2" ref="A4:B68">
    <sortCondition ref="A4:A6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D619-0343-4E4A-8CD5-EEDDDB2C52DA}">
  <sheetPr>
    <tabColor theme="2" tint="-0.499984740745262"/>
  </sheetPr>
  <dimension ref="A1:D34"/>
  <sheetViews>
    <sheetView workbookViewId="0">
      <pane ySplit="3" topLeftCell="A4" activePane="bottomLeft" state="frozen"/>
      <selection pane="bottomLeft"/>
    </sheetView>
  </sheetViews>
  <sheetFormatPr defaultColWidth="50.7109375" defaultRowHeight="15" x14ac:dyDescent="0.25"/>
  <cols>
    <col min="1" max="1" width="40" style="51" bestFit="1" customWidth="1"/>
    <col min="2" max="2" width="45.28515625" style="156" bestFit="1" customWidth="1"/>
    <col min="3" max="3" width="12.140625" style="156" bestFit="1" customWidth="1"/>
    <col min="4" max="4" width="41.28515625" style="156" bestFit="1" customWidth="1"/>
    <col min="5" max="16384" width="50.7109375" style="51"/>
  </cols>
  <sheetData>
    <row r="1" spans="1:4" s="126" customFormat="1" x14ac:dyDescent="0.25">
      <c r="A1" s="58" t="s">
        <v>278</v>
      </c>
      <c r="B1" s="158" t="s">
        <v>243</v>
      </c>
      <c r="C1" s="153"/>
      <c r="D1" s="153"/>
    </row>
    <row r="2" spans="1:4" s="127" customFormat="1" x14ac:dyDescent="0.25">
      <c r="B2" s="154"/>
      <c r="C2" s="154"/>
      <c r="D2" s="154"/>
    </row>
    <row r="3" spans="1:4" s="128" customFormat="1" x14ac:dyDescent="0.25">
      <c r="A3" s="128" t="s">
        <v>61</v>
      </c>
      <c r="B3" s="155" t="s">
        <v>245</v>
      </c>
      <c r="C3" s="155" t="s">
        <v>244</v>
      </c>
      <c r="D3" s="155" t="s">
        <v>246</v>
      </c>
    </row>
    <row r="4" spans="1:4" x14ac:dyDescent="0.25">
      <c r="A4" s="51" t="s">
        <v>247</v>
      </c>
      <c r="B4" s="156">
        <v>0</v>
      </c>
      <c r="C4" s="156">
        <v>1</v>
      </c>
      <c r="D4" s="156" t="s">
        <v>254</v>
      </c>
    </row>
    <row r="5" spans="1:4" x14ac:dyDescent="0.25">
      <c r="A5" s="51" t="s">
        <v>248</v>
      </c>
      <c r="B5" s="156">
        <v>9</v>
      </c>
      <c r="C5" s="156">
        <v>21</v>
      </c>
      <c r="D5" s="156" t="s">
        <v>254</v>
      </c>
    </row>
    <row r="6" spans="1:4" x14ac:dyDescent="0.25">
      <c r="A6" s="51" t="s">
        <v>249</v>
      </c>
      <c r="B6" s="156">
        <v>0.5</v>
      </c>
      <c r="C6" s="156">
        <v>4.5</v>
      </c>
      <c r="D6" s="156" t="s">
        <v>254</v>
      </c>
    </row>
    <row r="7" spans="1:4" x14ac:dyDescent="0.25">
      <c r="A7" s="51" t="s">
        <v>77</v>
      </c>
      <c r="B7" s="156">
        <v>1</v>
      </c>
      <c r="C7" s="156">
        <v>3</v>
      </c>
      <c r="D7" s="156" t="s">
        <v>254</v>
      </c>
    </row>
    <row r="8" spans="1:4" x14ac:dyDescent="0.25">
      <c r="A8" s="129" t="s">
        <v>73</v>
      </c>
      <c r="B8" s="157">
        <v>2</v>
      </c>
      <c r="C8" s="157" t="s">
        <v>270</v>
      </c>
      <c r="D8" s="157" t="s">
        <v>254</v>
      </c>
    </row>
    <row r="9" spans="1:4" x14ac:dyDescent="0.25">
      <c r="A9" s="51" t="s">
        <v>250</v>
      </c>
      <c r="B9" s="156">
        <v>3</v>
      </c>
      <c r="C9" s="156">
        <v>14</v>
      </c>
      <c r="D9" s="156" t="s">
        <v>254</v>
      </c>
    </row>
    <row r="10" spans="1:4" x14ac:dyDescent="0.25">
      <c r="A10" s="51" t="s">
        <v>251</v>
      </c>
      <c r="B10" s="156">
        <v>1</v>
      </c>
      <c r="C10" s="156" t="s">
        <v>271</v>
      </c>
      <c r="D10" s="156" t="s">
        <v>254</v>
      </c>
    </row>
    <row r="11" spans="1:4" x14ac:dyDescent="0.25">
      <c r="A11" s="51" t="s">
        <v>252</v>
      </c>
      <c r="B11" s="156">
        <v>13</v>
      </c>
      <c r="C11" s="156">
        <v>18</v>
      </c>
      <c r="D11" s="156" t="s">
        <v>254</v>
      </c>
    </row>
    <row r="12" spans="1:4" x14ac:dyDescent="0.25">
      <c r="A12" s="51" t="s">
        <v>253</v>
      </c>
      <c r="B12" s="156">
        <v>3</v>
      </c>
      <c r="C12" s="156">
        <v>21</v>
      </c>
      <c r="D12" s="156" t="s">
        <v>254</v>
      </c>
    </row>
    <row r="13" spans="1:4" x14ac:dyDescent="0.25">
      <c r="A13" s="51" t="s">
        <v>255</v>
      </c>
      <c r="B13" s="156">
        <v>2</v>
      </c>
      <c r="C13" s="156">
        <v>3</v>
      </c>
      <c r="D13" s="156" t="s">
        <v>272</v>
      </c>
    </row>
    <row r="14" spans="1:4" x14ac:dyDescent="0.25">
      <c r="A14" s="51" t="s">
        <v>256</v>
      </c>
      <c r="B14" s="156">
        <v>28</v>
      </c>
      <c r="C14" s="156">
        <v>42</v>
      </c>
      <c r="D14" s="156" t="s">
        <v>254</v>
      </c>
    </row>
    <row r="15" spans="1:4" x14ac:dyDescent="0.25">
      <c r="A15" s="51" t="s">
        <v>257</v>
      </c>
      <c r="B15" s="156">
        <v>1</v>
      </c>
      <c r="C15" s="156">
        <v>3</v>
      </c>
      <c r="D15" s="156" t="s">
        <v>254</v>
      </c>
    </row>
    <row r="16" spans="1:4" x14ac:dyDescent="0.25">
      <c r="A16" s="51" t="s">
        <v>258</v>
      </c>
      <c r="B16" s="156">
        <v>10.3</v>
      </c>
      <c r="C16" s="156">
        <v>13.2</v>
      </c>
      <c r="D16" s="156" t="s">
        <v>273</v>
      </c>
    </row>
    <row r="17" spans="1:4" x14ac:dyDescent="0.25">
      <c r="A17" s="51" t="s">
        <v>259</v>
      </c>
      <c r="B17" s="156">
        <v>5</v>
      </c>
      <c r="C17" s="156">
        <v>10</v>
      </c>
      <c r="D17" s="156" t="s">
        <v>254</v>
      </c>
    </row>
    <row r="18" spans="1:4" x14ac:dyDescent="0.25">
      <c r="A18" s="51" t="s">
        <v>63</v>
      </c>
      <c r="B18" s="156">
        <v>9</v>
      </c>
      <c r="C18" s="156">
        <v>12</v>
      </c>
      <c r="D18" s="156" t="s">
        <v>254</v>
      </c>
    </row>
    <row r="19" spans="1:4" x14ac:dyDescent="0.25">
      <c r="A19" s="51" t="s">
        <v>80</v>
      </c>
      <c r="B19" s="156">
        <v>2</v>
      </c>
      <c r="C19" s="156">
        <v>14</v>
      </c>
      <c r="D19" s="156" t="s">
        <v>254</v>
      </c>
    </row>
    <row r="20" spans="1:4" x14ac:dyDescent="0.25">
      <c r="A20" s="51" t="s">
        <v>66</v>
      </c>
      <c r="B20" s="156">
        <v>14</v>
      </c>
      <c r="C20" s="156">
        <v>18</v>
      </c>
      <c r="D20" s="156" t="s">
        <v>254</v>
      </c>
    </row>
    <row r="21" spans="1:4" x14ac:dyDescent="0.25">
      <c r="A21" s="51" t="s">
        <v>260</v>
      </c>
      <c r="B21" s="156">
        <v>1</v>
      </c>
      <c r="C21" s="156">
        <v>2</v>
      </c>
      <c r="D21" s="156" t="s">
        <v>254</v>
      </c>
    </row>
    <row r="22" spans="1:4" x14ac:dyDescent="0.25">
      <c r="A22" s="51" t="s">
        <v>261</v>
      </c>
      <c r="B22" s="156">
        <v>7</v>
      </c>
      <c r="C22" s="156">
        <v>14</v>
      </c>
      <c r="D22" s="156" t="s">
        <v>254</v>
      </c>
    </row>
    <row r="23" spans="1:4" x14ac:dyDescent="0.25">
      <c r="A23" s="51" t="s">
        <v>68</v>
      </c>
      <c r="B23" s="156">
        <v>7</v>
      </c>
      <c r="C23" s="156">
        <v>14</v>
      </c>
      <c r="D23" s="156" t="s">
        <v>254</v>
      </c>
    </row>
    <row r="24" spans="1:4" x14ac:dyDescent="0.25">
      <c r="A24" s="51" t="s">
        <v>188</v>
      </c>
      <c r="B24" s="156">
        <v>1</v>
      </c>
      <c r="C24" s="156">
        <v>3</v>
      </c>
      <c r="D24" s="156" t="s">
        <v>276</v>
      </c>
    </row>
    <row r="25" spans="1:4" x14ac:dyDescent="0.25">
      <c r="A25" s="51" t="s">
        <v>262</v>
      </c>
      <c r="B25" s="156">
        <v>2</v>
      </c>
      <c r="C25" s="156">
        <v>14</v>
      </c>
      <c r="D25" s="156" t="s">
        <v>254</v>
      </c>
    </row>
    <row r="26" spans="1:4" x14ac:dyDescent="0.25">
      <c r="A26" s="51" t="s">
        <v>263</v>
      </c>
      <c r="B26" s="156">
        <v>5</v>
      </c>
      <c r="C26" s="156">
        <v>15</v>
      </c>
      <c r="D26" s="156" t="s">
        <v>254</v>
      </c>
    </row>
    <row r="27" spans="1:4" x14ac:dyDescent="0.25">
      <c r="A27" s="51" t="s">
        <v>264</v>
      </c>
      <c r="B27" s="156">
        <v>14</v>
      </c>
      <c r="C27" s="156">
        <v>21</v>
      </c>
      <c r="D27" s="156" t="s">
        <v>254</v>
      </c>
    </row>
    <row r="28" spans="1:4" x14ac:dyDescent="0.25">
      <c r="A28" s="51" t="s">
        <v>265</v>
      </c>
      <c r="B28" s="156">
        <v>12</v>
      </c>
      <c r="C28" s="156">
        <v>24</v>
      </c>
      <c r="D28" s="156" t="s">
        <v>274</v>
      </c>
    </row>
    <row r="29" spans="1:4" x14ac:dyDescent="0.25">
      <c r="A29" s="51" t="s">
        <v>76</v>
      </c>
      <c r="B29" s="156">
        <v>1</v>
      </c>
      <c r="C29" s="156">
        <v>10</v>
      </c>
      <c r="D29" s="156" t="s">
        <v>254</v>
      </c>
    </row>
    <row r="30" spans="1:4" x14ac:dyDescent="0.25">
      <c r="A30" s="51" t="s">
        <v>266</v>
      </c>
      <c r="B30" s="156">
        <v>1</v>
      </c>
      <c r="C30" s="156">
        <v>4</v>
      </c>
      <c r="D30" s="156" t="s">
        <v>254</v>
      </c>
    </row>
    <row r="31" spans="1:4" x14ac:dyDescent="0.25">
      <c r="A31" s="51" t="s">
        <v>72</v>
      </c>
      <c r="B31" s="156">
        <v>7</v>
      </c>
      <c r="C31" s="156">
        <v>17</v>
      </c>
      <c r="D31" s="156" t="s">
        <v>254</v>
      </c>
    </row>
    <row r="32" spans="1:4" x14ac:dyDescent="0.25">
      <c r="A32" s="51" t="s">
        <v>267</v>
      </c>
      <c r="B32" s="156">
        <v>7</v>
      </c>
      <c r="C32" s="156">
        <v>21</v>
      </c>
      <c r="D32" s="156" t="s">
        <v>254</v>
      </c>
    </row>
    <row r="33" spans="1:4" x14ac:dyDescent="0.25">
      <c r="A33" s="51" t="s">
        <v>268</v>
      </c>
      <c r="B33" s="156">
        <v>2</v>
      </c>
      <c r="C33" s="156">
        <v>12</v>
      </c>
      <c r="D33" s="156" t="s">
        <v>275</v>
      </c>
    </row>
    <row r="34" spans="1:4" x14ac:dyDescent="0.25">
      <c r="A34" s="51" t="s">
        <v>269</v>
      </c>
      <c r="B34" s="156">
        <v>7</v>
      </c>
      <c r="C34" s="156">
        <v>21</v>
      </c>
      <c r="D34" s="156" t="s">
        <v>254</v>
      </c>
    </row>
  </sheetData>
  <sortState xmlns:xlrd2="http://schemas.microsoft.com/office/spreadsheetml/2017/richdata2" ref="A4:D34">
    <sortCondition ref="A4:A34"/>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FF0B-B46B-4C23-9E40-60827D721453}">
  <sheetPr>
    <tabColor theme="2" tint="-0.499984740745262"/>
  </sheetPr>
  <dimension ref="A1:AK309"/>
  <sheetViews>
    <sheetView tabSelected="1" zoomScaleNormal="100" workbookViewId="0">
      <pane xSplit="1" ySplit="2" topLeftCell="B186" activePane="bottomRight" state="frozen"/>
      <selection pane="topRight" activeCell="B1" sqref="B1"/>
      <selection pane="bottomLeft" activeCell="A3" sqref="A3"/>
      <selection pane="bottomRight" activeCell="B195" sqref="B195"/>
    </sheetView>
  </sheetViews>
  <sheetFormatPr defaultRowHeight="15" x14ac:dyDescent="0.25"/>
  <cols>
    <col min="1" max="1" width="7.42578125" style="5" bestFit="1" customWidth="1"/>
    <col min="2" max="2" width="7" style="5" bestFit="1" customWidth="1"/>
    <col min="3" max="3" width="9.7109375" style="6" bestFit="1" customWidth="1"/>
    <col min="4" max="4" width="8.42578125" style="6" bestFit="1" customWidth="1"/>
    <col min="5" max="5" width="9.5703125" style="35" bestFit="1" customWidth="1"/>
    <col min="6" max="6" width="10.85546875" style="25" customWidth="1"/>
    <col min="7" max="7" width="9.5703125" style="22" bestFit="1" customWidth="1"/>
    <col min="8" max="8" width="9" style="53" bestFit="1" customWidth="1"/>
    <col min="9" max="9" width="8" style="53" bestFit="1" customWidth="1"/>
    <col min="10" max="10" width="7.28515625" style="6" bestFit="1" customWidth="1"/>
    <col min="11" max="11" width="7" style="53" bestFit="1" customWidth="1"/>
    <col min="12" max="12" width="7.28515625" style="6" bestFit="1" customWidth="1"/>
    <col min="13" max="13" width="9" style="55" bestFit="1" customWidth="1"/>
    <col min="14" max="14" width="8" style="55" bestFit="1" customWidth="1"/>
    <col min="15" max="15" width="9.5703125" style="6" bestFit="1" customWidth="1"/>
    <col min="16" max="16" width="8" style="55" bestFit="1" customWidth="1"/>
    <col min="17" max="17" width="6.28515625" style="55" bestFit="1" customWidth="1"/>
    <col min="18" max="18" width="9.5703125" style="6" bestFit="1" customWidth="1"/>
    <col min="19" max="19" width="6.28515625" style="9" bestFit="1" customWidth="1"/>
    <col min="20" max="20" width="9" style="6" bestFit="1" customWidth="1"/>
    <col min="21" max="21" width="8.42578125" style="35" bestFit="1" customWidth="1"/>
    <col min="22" max="22" width="8.42578125" style="9" bestFit="1" customWidth="1"/>
    <col min="23" max="23" width="13.85546875" style="43" bestFit="1" customWidth="1"/>
    <col min="24" max="24" width="5.140625" style="45" bestFit="1" customWidth="1"/>
    <col min="25" max="25" width="18.28515625" style="14" bestFit="1" customWidth="1"/>
    <col min="26" max="26" width="7.28515625" style="7" bestFit="1" customWidth="1"/>
    <col min="27" max="27" width="14.140625" style="14" bestFit="1" customWidth="1"/>
    <col min="28" max="28" width="7.28515625" style="7" bestFit="1" customWidth="1"/>
    <col min="29" max="29" width="13.42578125" style="14" bestFit="1" customWidth="1"/>
    <col min="30" max="30" width="7.28515625" style="7" bestFit="1" customWidth="1"/>
    <col min="31" max="31" width="43.42578125" style="49" bestFit="1" customWidth="1"/>
    <col min="32" max="32" width="13.42578125" style="140" bestFit="1" customWidth="1"/>
    <col min="33" max="33" width="6.140625" style="138" bestFit="1" customWidth="1"/>
    <col min="34" max="34" width="6.7109375" style="138" bestFit="1" customWidth="1"/>
    <col min="35" max="35" width="13.42578125" style="140" bestFit="1" customWidth="1"/>
    <col min="36" max="36" width="6.140625" style="138" bestFit="1" customWidth="1"/>
    <col min="37" max="37" width="6.7109375" style="5" bestFit="1" customWidth="1"/>
    <col min="38" max="16384" width="9.140625" style="1"/>
  </cols>
  <sheetData>
    <row r="1" spans="1:37" s="152" customFormat="1" x14ac:dyDescent="0.25">
      <c r="A1" s="148"/>
      <c r="B1" s="213" t="s">
        <v>110</v>
      </c>
      <c r="C1" s="213"/>
      <c r="D1" s="213"/>
      <c r="E1" s="213"/>
      <c r="F1" s="213"/>
      <c r="G1" s="213"/>
      <c r="H1" s="217" t="s">
        <v>52</v>
      </c>
      <c r="I1" s="217"/>
      <c r="J1" s="217"/>
      <c r="K1" s="217"/>
      <c r="L1" s="217"/>
      <c r="M1" s="216" t="s">
        <v>51</v>
      </c>
      <c r="N1" s="216"/>
      <c r="O1" s="216"/>
      <c r="P1" s="216"/>
      <c r="Q1" s="216"/>
      <c r="R1" s="216"/>
      <c r="S1" s="214" t="s">
        <v>111</v>
      </c>
      <c r="T1" s="214"/>
      <c r="U1" s="214"/>
      <c r="V1" s="214"/>
      <c r="W1" s="214"/>
      <c r="X1" s="150"/>
      <c r="Y1" s="215" t="s">
        <v>112</v>
      </c>
      <c r="Z1" s="215"/>
      <c r="AA1" s="215"/>
      <c r="AB1" s="215"/>
      <c r="AC1" s="215"/>
      <c r="AD1" s="215"/>
      <c r="AE1" s="147"/>
      <c r="AF1" s="151"/>
      <c r="AG1" s="139"/>
      <c r="AH1" s="139"/>
      <c r="AI1" s="151"/>
      <c r="AJ1" s="139"/>
      <c r="AK1" s="148"/>
    </row>
    <row r="2" spans="1:37" s="2" customFormat="1" ht="45" x14ac:dyDescent="0.25">
      <c r="A2" s="3" t="s">
        <v>0</v>
      </c>
      <c r="B2" s="120" t="s">
        <v>1</v>
      </c>
      <c r="C2" s="16" t="s">
        <v>13</v>
      </c>
      <c r="D2" s="18" t="s">
        <v>26</v>
      </c>
      <c r="E2" s="34" t="s">
        <v>25</v>
      </c>
      <c r="F2" s="24" t="s">
        <v>215</v>
      </c>
      <c r="G2" s="21" t="s">
        <v>216</v>
      </c>
      <c r="H2" s="91" t="s">
        <v>39</v>
      </c>
      <c r="I2" s="92" t="s">
        <v>40</v>
      </c>
      <c r="J2" s="93" t="s">
        <v>4</v>
      </c>
      <c r="K2" s="92" t="s">
        <v>55</v>
      </c>
      <c r="L2" s="93" t="s">
        <v>4</v>
      </c>
      <c r="M2" s="108" t="s">
        <v>39</v>
      </c>
      <c r="N2" s="94" t="s">
        <v>40</v>
      </c>
      <c r="O2" s="93" t="s">
        <v>4</v>
      </c>
      <c r="P2" s="94" t="s">
        <v>41</v>
      </c>
      <c r="Q2" s="94" t="s">
        <v>56</v>
      </c>
      <c r="R2" s="95" t="s">
        <v>4</v>
      </c>
      <c r="S2" s="8" t="s">
        <v>2</v>
      </c>
      <c r="T2" s="16" t="s">
        <v>9</v>
      </c>
      <c r="U2" s="34" t="s">
        <v>27</v>
      </c>
      <c r="V2" s="28" t="s">
        <v>23</v>
      </c>
      <c r="W2" s="41" t="s">
        <v>218</v>
      </c>
      <c r="X2" s="117" t="s">
        <v>3</v>
      </c>
      <c r="Y2" s="112" t="s">
        <v>5</v>
      </c>
      <c r="Z2" s="132" t="s">
        <v>4</v>
      </c>
      <c r="AA2" s="38" t="s">
        <v>6</v>
      </c>
      <c r="AB2" s="132" t="s">
        <v>4</v>
      </c>
      <c r="AC2" s="38" t="s">
        <v>7</v>
      </c>
      <c r="AD2" s="132" t="s">
        <v>4</v>
      </c>
      <c r="AE2" s="123" t="s">
        <v>8</v>
      </c>
      <c r="AF2" s="141" t="s">
        <v>234</v>
      </c>
      <c r="AG2" s="139" t="s">
        <v>233</v>
      </c>
      <c r="AH2" s="139" t="s">
        <v>239</v>
      </c>
      <c r="AI2" s="141" t="s">
        <v>235</v>
      </c>
      <c r="AJ2" s="139" t="s">
        <v>233</v>
      </c>
      <c r="AK2" s="139" t="s">
        <v>239</v>
      </c>
    </row>
    <row r="3" spans="1:37" x14ac:dyDescent="0.25">
      <c r="A3" s="4">
        <v>43891</v>
      </c>
      <c r="B3" s="121"/>
      <c r="D3" s="19"/>
      <c r="H3" s="96"/>
      <c r="I3" s="97"/>
      <c r="J3" s="98"/>
      <c r="K3" s="97"/>
      <c r="L3" s="98"/>
      <c r="M3" s="109"/>
      <c r="N3" s="99"/>
      <c r="O3" s="98"/>
      <c r="P3" s="99"/>
      <c r="Q3" s="99"/>
      <c r="R3" s="100"/>
      <c r="V3" s="29"/>
      <c r="W3" s="42"/>
      <c r="X3" s="118">
        <v>1</v>
      </c>
      <c r="Y3" s="113"/>
      <c r="AE3" s="124"/>
    </row>
    <row r="4" spans="1:37" x14ac:dyDescent="0.25">
      <c r="A4" s="4">
        <v>43892</v>
      </c>
      <c r="B4" s="121"/>
      <c r="D4" s="19"/>
      <c r="H4" s="96"/>
      <c r="I4" s="97"/>
      <c r="J4" s="98"/>
      <c r="K4" s="97"/>
      <c r="L4" s="98"/>
      <c r="M4" s="109"/>
      <c r="N4" s="99"/>
      <c r="O4" s="98"/>
      <c r="P4" s="99"/>
      <c r="Q4" s="99"/>
      <c r="R4" s="100"/>
      <c r="V4" s="29"/>
      <c r="W4" s="42"/>
      <c r="X4" s="118">
        <v>2</v>
      </c>
      <c r="Y4" s="113"/>
      <c r="AE4" s="124"/>
    </row>
    <row r="5" spans="1:37" x14ac:dyDescent="0.25">
      <c r="A5" s="4">
        <v>43893</v>
      </c>
      <c r="B5" s="121"/>
      <c r="D5" s="19"/>
      <c r="H5" s="96"/>
      <c r="I5" s="97"/>
      <c r="J5" s="98"/>
      <c r="K5" s="97"/>
      <c r="L5" s="98"/>
      <c r="M5" s="109"/>
      <c r="N5" s="99"/>
      <c r="O5" s="98"/>
      <c r="P5" s="99"/>
      <c r="Q5" s="99"/>
      <c r="R5" s="100"/>
      <c r="V5" s="29"/>
      <c r="W5" s="42"/>
      <c r="X5" s="118">
        <v>3</v>
      </c>
      <c r="Y5" s="113"/>
      <c r="AE5" s="124"/>
    </row>
    <row r="6" spans="1:37" x14ac:dyDescent="0.25">
      <c r="A6" s="4">
        <v>43894</v>
      </c>
      <c r="B6" s="121"/>
      <c r="D6" s="19"/>
      <c r="H6" s="96"/>
      <c r="I6" s="97"/>
      <c r="J6" s="98"/>
      <c r="K6" s="97"/>
      <c r="L6" s="98"/>
      <c r="M6" s="109"/>
      <c r="N6" s="99"/>
      <c r="O6" s="98"/>
      <c r="P6" s="99"/>
      <c r="Q6" s="99"/>
      <c r="R6" s="100"/>
      <c r="V6" s="29"/>
      <c r="W6" s="42"/>
      <c r="X6" s="118">
        <v>4</v>
      </c>
      <c r="Y6" s="113"/>
      <c r="AE6" s="124"/>
    </row>
    <row r="7" spans="1:37" x14ac:dyDescent="0.25">
      <c r="A7" s="4">
        <v>43895</v>
      </c>
      <c r="B7" s="121"/>
      <c r="D7" s="19"/>
      <c r="H7" s="96"/>
      <c r="I7" s="97"/>
      <c r="J7" s="98"/>
      <c r="K7" s="97"/>
      <c r="L7" s="98"/>
      <c r="M7" s="109"/>
      <c r="N7" s="99"/>
      <c r="O7" s="98"/>
      <c r="P7" s="99"/>
      <c r="Q7" s="99"/>
      <c r="R7" s="100"/>
      <c r="V7" s="29"/>
      <c r="W7" s="42"/>
      <c r="X7" s="118">
        <v>5</v>
      </c>
      <c r="Y7" s="113"/>
      <c r="AE7" s="124"/>
    </row>
    <row r="8" spans="1:37" x14ac:dyDescent="0.25">
      <c r="A8" s="4">
        <v>43896</v>
      </c>
      <c r="B8" s="121"/>
      <c r="D8" s="19"/>
      <c r="H8" s="96"/>
      <c r="I8" s="97"/>
      <c r="J8" s="98"/>
      <c r="K8" s="97"/>
      <c r="L8" s="98"/>
      <c r="M8" s="109"/>
      <c r="N8" s="99"/>
      <c r="O8" s="98"/>
      <c r="P8" s="99"/>
      <c r="Q8" s="99"/>
      <c r="R8" s="100"/>
      <c r="V8" s="29"/>
      <c r="W8" s="42"/>
      <c r="X8" s="118">
        <v>6</v>
      </c>
      <c r="Y8" s="113"/>
      <c r="AE8" s="124"/>
    </row>
    <row r="9" spans="1:37" x14ac:dyDescent="0.25">
      <c r="A9" s="4">
        <v>43897</v>
      </c>
      <c r="B9" s="121"/>
      <c r="D9" s="19"/>
      <c r="H9" s="96"/>
      <c r="I9" s="97"/>
      <c r="J9" s="98"/>
      <c r="K9" s="97"/>
      <c r="L9" s="98"/>
      <c r="M9" s="109"/>
      <c r="N9" s="99"/>
      <c r="O9" s="98"/>
      <c r="P9" s="99"/>
      <c r="Q9" s="99"/>
      <c r="R9" s="100"/>
      <c r="V9" s="29"/>
      <c r="W9" s="42"/>
      <c r="X9" s="118">
        <v>7</v>
      </c>
      <c r="Y9" s="113"/>
      <c r="AE9" s="124"/>
    </row>
    <row r="10" spans="1:37" x14ac:dyDescent="0.25">
      <c r="A10" s="4">
        <v>43898</v>
      </c>
      <c r="B10" s="121"/>
      <c r="D10" s="19"/>
      <c r="H10" s="96"/>
      <c r="I10" s="97"/>
      <c r="J10" s="98"/>
      <c r="K10" s="97"/>
      <c r="L10" s="98"/>
      <c r="M10" s="109"/>
      <c r="N10" s="99"/>
      <c r="O10" s="98"/>
      <c r="P10" s="99"/>
      <c r="Q10" s="99"/>
      <c r="R10" s="100"/>
      <c r="V10" s="29"/>
      <c r="W10" s="42"/>
      <c r="X10" s="118">
        <v>8</v>
      </c>
      <c r="Y10" s="113"/>
      <c r="AE10" s="124"/>
    </row>
    <row r="11" spans="1:37" x14ac:dyDescent="0.25">
      <c r="A11" s="4">
        <v>43899</v>
      </c>
      <c r="B11" s="121"/>
      <c r="D11" s="19"/>
      <c r="H11" s="96"/>
      <c r="I11" s="97"/>
      <c r="J11" s="98"/>
      <c r="K11" s="97"/>
      <c r="L11" s="98"/>
      <c r="M11" s="109"/>
      <c r="N11" s="99"/>
      <c r="O11" s="98"/>
      <c r="P11" s="99"/>
      <c r="Q11" s="99"/>
      <c r="R11" s="100"/>
      <c r="V11" s="29"/>
      <c r="W11" s="42"/>
      <c r="X11" s="118">
        <v>9</v>
      </c>
      <c r="Y11" s="113"/>
      <c r="AE11" s="124"/>
    </row>
    <row r="12" spans="1:37" x14ac:dyDescent="0.25">
      <c r="A12" s="4">
        <v>43900</v>
      </c>
      <c r="B12" s="121"/>
      <c r="D12" s="19"/>
      <c r="H12" s="96"/>
      <c r="I12" s="97"/>
      <c r="J12" s="98"/>
      <c r="K12" s="97"/>
      <c r="L12" s="98"/>
      <c r="M12" s="109"/>
      <c r="N12" s="99"/>
      <c r="O12" s="98"/>
      <c r="P12" s="99"/>
      <c r="Q12" s="99"/>
      <c r="R12" s="100"/>
      <c r="V12" s="29"/>
      <c r="W12" s="42"/>
      <c r="X12" s="118">
        <v>10</v>
      </c>
      <c r="Y12" s="113"/>
      <c r="AE12" s="124"/>
    </row>
    <row r="13" spans="1:37" x14ac:dyDescent="0.25">
      <c r="A13" s="4">
        <v>43901</v>
      </c>
      <c r="B13" s="121"/>
      <c r="D13" s="19"/>
      <c r="H13" s="96"/>
      <c r="I13" s="97"/>
      <c r="J13" s="98"/>
      <c r="K13" s="97"/>
      <c r="L13" s="98"/>
      <c r="M13" s="109"/>
      <c r="N13" s="99"/>
      <c r="O13" s="98"/>
      <c r="P13" s="99"/>
      <c r="Q13" s="99"/>
      <c r="R13" s="100"/>
      <c r="V13" s="29"/>
      <c r="W13" s="42"/>
      <c r="X13" s="118">
        <v>11</v>
      </c>
      <c r="Y13" s="113"/>
      <c r="AE13" s="124"/>
    </row>
    <row r="14" spans="1:37" x14ac:dyDescent="0.25">
      <c r="A14" s="4">
        <v>43902</v>
      </c>
      <c r="B14" s="121"/>
      <c r="D14" s="19"/>
      <c r="H14" s="96"/>
      <c r="I14" s="97"/>
      <c r="J14" s="98"/>
      <c r="K14" s="97"/>
      <c r="L14" s="98"/>
      <c r="M14" s="109"/>
      <c r="N14" s="99"/>
      <c r="O14" s="98"/>
      <c r="P14" s="99"/>
      <c r="Q14" s="99"/>
      <c r="R14" s="100"/>
      <c r="V14" s="29"/>
      <c r="W14" s="42"/>
      <c r="X14" s="118">
        <v>12</v>
      </c>
      <c r="Y14" s="113"/>
      <c r="AE14" s="124"/>
    </row>
    <row r="15" spans="1:37" x14ac:dyDescent="0.25">
      <c r="A15" s="4">
        <v>43903</v>
      </c>
      <c r="B15" s="121"/>
      <c r="D15" s="19"/>
      <c r="H15" s="96"/>
      <c r="I15" s="97"/>
      <c r="J15" s="98"/>
      <c r="K15" s="97"/>
      <c r="L15" s="98"/>
      <c r="M15" s="109"/>
      <c r="N15" s="99"/>
      <c r="O15" s="98"/>
      <c r="P15" s="99"/>
      <c r="Q15" s="99"/>
      <c r="R15" s="100"/>
      <c r="V15" s="29"/>
      <c r="W15" s="42"/>
      <c r="X15" s="118">
        <v>13</v>
      </c>
      <c r="Y15" s="113"/>
      <c r="AE15" s="124"/>
    </row>
    <row r="16" spans="1:37" x14ac:dyDescent="0.25">
      <c r="A16" s="4">
        <v>43904</v>
      </c>
      <c r="B16" s="121"/>
      <c r="D16" s="19"/>
      <c r="H16" s="96"/>
      <c r="I16" s="97"/>
      <c r="J16" s="98"/>
      <c r="K16" s="97"/>
      <c r="L16" s="98"/>
      <c r="M16" s="109"/>
      <c r="N16" s="99"/>
      <c r="O16" s="98"/>
      <c r="P16" s="99"/>
      <c r="Q16" s="99"/>
      <c r="R16" s="100"/>
      <c r="V16" s="29"/>
      <c r="W16" s="42"/>
      <c r="X16" s="118">
        <v>14</v>
      </c>
      <c r="Y16" s="113"/>
      <c r="AE16" s="124"/>
    </row>
    <row r="17" spans="1:31" x14ac:dyDescent="0.25">
      <c r="A17" s="4">
        <v>43905</v>
      </c>
      <c r="B17" s="121"/>
      <c r="D17" s="19"/>
      <c r="H17" s="96"/>
      <c r="I17" s="97"/>
      <c r="J17" s="98"/>
      <c r="K17" s="97"/>
      <c r="L17" s="98"/>
      <c r="M17" s="109"/>
      <c r="N17" s="99"/>
      <c r="O17" s="98"/>
      <c r="P17" s="99"/>
      <c r="Q17" s="99"/>
      <c r="R17" s="100"/>
      <c r="V17" s="29"/>
      <c r="W17" s="42"/>
      <c r="X17" s="118">
        <v>15</v>
      </c>
      <c r="Y17" s="113"/>
      <c r="AE17" s="124"/>
    </row>
    <row r="18" spans="1:31" x14ac:dyDescent="0.25">
      <c r="A18" s="4">
        <v>43906</v>
      </c>
      <c r="B18" s="121"/>
      <c r="D18" s="19"/>
      <c r="H18" s="96"/>
      <c r="I18" s="97"/>
      <c r="J18" s="98"/>
      <c r="K18" s="97"/>
      <c r="L18" s="98"/>
      <c r="M18" s="109"/>
      <c r="N18" s="99"/>
      <c r="O18" s="98"/>
      <c r="P18" s="99"/>
      <c r="Q18" s="99"/>
      <c r="R18" s="100"/>
      <c r="V18" s="29"/>
      <c r="W18" s="42"/>
      <c r="X18" s="118">
        <v>16</v>
      </c>
      <c r="Y18" s="113"/>
      <c r="AE18" s="124"/>
    </row>
    <row r="19" spans="1:31" x14ac:dyDescent="0.25">
      <c r="A19" s="4">
        <v>43907</v>
      </c>
      <c r="B19" s="121"/>
      <c r="D19" s="19"/>
      <c r="H19" s="96"/>
      <c r="I19" s="97"/>
      <c r="J19" s="98"/>
      <c r="K19" s="97"/>
      <c r="L19" s="98"/>
      <c r="M19" s="109"/>
      <c r="N19" s="99"/>
      <c r="O19" s="98"/>
      <c r="P19" s="99"/>
      <c r="Q19" s="99"/>
      <c r="R19" s="100"/>
      <c r="V19" s="29"/>
      <c r="W19" s="42"/>
      <c r="X19" s="118">
        <v>17</v>
      </c>
      <c r="Y19" s="113"/>
      <c r="AE19" s="124"/>
    </row>
    <row r="20" spans="1:31" x14ac:dyDescent="0.25">
      <c r="A20" s="4">
        <v>43908</v>
      </c>
      <c r="B20" s="121"/>
      <c r="D20" s="19"/>
      <c r="H20" s="96"/>
      <c r="I20" s="97"/>
      <c r="J20" s="98"/>
      <c r="K20" s="97"/>
      <c r="L20" s="98"/>
      <c r="M20" s="109"/>
      <c r="N20" s="99"/>
      <c r="O20" s="98"/>
      <c r="P20" s="99"/>
      <c r="Q20" s="99"/>
      <c r="R20" s="100"/>
      <c r="V20" s="29"/>
      <c r="W20" s="42"/>
      <c r="X20" s="118">
        <v>18</v>
      </c>
      <c r="Y20" s="113"/>
      <c r="AE20" s="124"/>
    </row>
    <row r="21" spans="1:31" x14ac:dyDescent="0.25">
      <c r="A21" s="4">
        <v>43909</v>
      </c>
      <c r="B21" s="121"/>
      <c r="D21" s="19"/>
      <c r="H21" s="96"/>
      <c r="I21" s="97"/>
      <c r="J21" s="98"/>
      <c r="K21" s="97"/>
      <c r="L21" s="98"/>
      <c r="M21" s="109"/>
      <c r="N21" s="99"/>
      <c r="O21" s="98"/>
      <c r="P21" s="99"/>
      <c r="Q21" s="99"/>
      <c r="R21" s="100"/>
      <c r="V21" s="29"/>
      <c r="W21" s="42"/>
      <c r="X21" s="118">
        <v>19</v>
      </c>
      <c r="Y21" s="113"/>
      <c r="AE21" s="124"/>
    </row>
    <row r="22" spans="1:31" x14ac:dyDescent="0.25">
      <c r="A22" s="4">
        <v>43910</v>
      </c>
      <c r="B22" s="121"/>
      <c r="D22" s="19"/>
      <c r="H22" s="96"/>
      <c r="I22" s="97"/>
      <c r="J22" s="98"/>
      <c r="K22" s="97"/>
      <c r="L22" s="98"/>
      <c r="M22" s="109"/>
      <c r="N22" s="99"/>
      <c r="O22" s="98"/>
      <c r="P22" s="99"/>
      <c r="Q22" s="99"/>
      <c r="R22" s="100"/>
      <c r="V22" s="29"/>
      <c r="W22" s="42"/>
      <c r="X22" s="118">
        <v>20</v>
      </c>
      <c r="Y22" s="113"/>
      <c r="AE22" s="124"/>
    </row>
    <row r="23" spans="1:31" x14ac:dyDescent="0.25">
      <c r="A23" s="4">
        <v>43911</v>
      </c>
      <c r="B23" s="121"/>
      <c r="D23" s="19"/>
      <c r="H23" s="96"/>
      <c r="I23" s="97"/>
      <c r="J23" s="98"/>
      <c r="K23" s="97"/>
      <c r="L23" s="98"/>
      <c r="M23" s="109"/>
      <c r="N23" s="99"/>
      <c r="O23" s="98"/>
      <c r="P23" s="99"/>
      <c r="Q23" s="99"/>
      <c r="R23" s="100"/>
      <c r="V23" s="29"/>
      <c r="W23" s="42"/>
      <c r="X23" s="118">
        <v>21</v>
      </c>
      <c r="Y23" s="113"/>
      <c r="AE23" s="124"/>
    </row>
    <row r="24" spans="1:31" x14ac:dyDescent="0.25">
      <c r="A24" s="4">
        <v>43912</v>
      </c>
      <c r="B24" s="121"/>
      <c r="D24" s="19"/>
      <c r="H24" s="96"/>
      <c r="I24" s="97"/>
      <c r="J24" s="98"/>
      <c r="K24" s="97"/>
      <c r="L24" s="98"/>
      <c r="M24" s="109"/>
      <c r="N24" s="99"/>
      <c r="O24" s="98"/>
      <c r="P24" s="99"/>
      <c r="Q24" s="99"/>
      <c r="R24" s="100"/>
      <c r="V24" s="29"/>
      <c r="W24" s="42"/>
      <c r="X24" s="118">
        <v>22</v>
      </c>
      <c r="Y24" s="113"/>
      <c r="AE24" s="124"/>
    </row>
    <row r="25" spans="1:31" ht="30" x14ac:dyDescent="0.25">
      <c r="A25" s="4">
        <v>43913</v>
      </c>
      <c r="B25" s="121">
        <v>536</v>
      </c>
      <c r="D25" s="19"/>
      <c r="F25" s="25">
        <f>ROUND((B25/Stats!$B$8)*100000,0)</f>
        <v>5</v>
      </c>
      <c r="H25" s="96">
        <f>Stats!$B$8-I25</f>
        <v>10038571</v>
      </c>
      <c r="I25" s="97">
        <f>ROUND(Stats!$B$33/(1+(Stats!$B$34*EXP(-1*Stats!$B$32*(X25-$X$25)))),0)</f>
        <v>536</v>
      </c>
      <c r="J25" s="101">
        <f>IFERROR(ABS((($B25/I25)-1)*100),"")</f>
        <v>0</v>
      </c>
      <c r="K25" s="97">
        <f>ROUND(I25*(Stats!$I$14/100),0)</f>
        <v>16</v>
      </c>
      <c r="L25" s="101">
        <f>IFERROR(ABS((($S25/K25)-1)*100),"")</f>
        <v>56.25</v>
      </c>
      <c r="M25" s="110">
        <f>Stats!$B$27</f>
        <v>10039107</v>
      </c>
      <c r="N25" s="102">
        <f>Stats!$B$28</f>
        <v>536</v>
      </c>
      <c r="O25" s="103">
        <f>IFERROR(ABS((($B25/N25)-1)*100),"")</f>
        <v>0</v>
      </c>
      <c r="P25" s="102">
        <f>Stats!$B$29</f>
        <v>0</v>
      </c>
      <c r="Q25" s="102">
        <f>ROUND(N25*(Stats!$I$14/100),0)</f>
        <v>16</v>
      </c>
      <c r="R25" s="104">
        <f>IFERROR(ABS((($S25/Q25)-1)*100),"")</f>
        <v>56.25</v>
      </c>
      <c r="S25" s="9">
        <v>7</v>
      </c>
      <c r="V25" s="29">
        <f t="shared" ref="V25:V56" si="0">IFERROR(ROUND(100*(S25/B25),2),"")</f>
        <v>1.31</v>
      </c>
      <c r="W25" s="42">
        <f>ROUND(((S25/Stats!$B$8)*100000),0)</f>
        <v>0</v>
      </c>
      <c r="X25" s="118">
        <v>23</v>
      </c>
      <c r="Y25" s="114">
        <v>536</v>
      </c>
      <c r="AA25" s="13">
        <v>536</v>
      </c>
      <c r="AC25" s="13">
        <v>536</v>
      </c>
      <c r="AE25" s="125" t="s">
        <v>287</v>
      </c>
    </row>
    <row r="26" spans="1:31" x14ac:dyDescent="0.25">
      <c r="A26" s="4">
        <v>43914</v>
      </c>
      <c r="B26" s="121">
        <v>662</v>
      </c>
      <c r="C26" s="6">
        <f t="shared" ref="C26:C57" si="1">B26-B25</f>
        <v>126</v>
      </c>
      <c r="D26" s="19">
        <f>ROUND(((B26/B25)-1)*100,2)</f>
        <v>23.51</v>
      </c>
      <c r="E26" s="35">
        <f t="shared" ref="E26:E57" si="2">IFERROR(ROUND((C26/B26)*10000,0),"")</f>
        <v>1903</v>
      </c>
      <c r="F26" s="25">
        <f>ROUND((B26/Stats!$B$8)*100000,0)</f>
        <v>7</v>
      </c>
      <c r="G26" s="22">
        <f>ROUND((C26/Stats!$B$8)*100000,0)</f>
        <v>1</v>
      </c>
      <c r="H26" s="96">
        <f>Stats!$B$8-I26</f>
        <v>10038463</v>
      </c>
      <c r="I26" s="97">
        <f>ROUND(Stats!$B$33/(1+(Stats!$B$34*EXP(-1*Stats!$B$32*(X26-$X$25)))),0)</f>
        <v>644</v>
      </c>
      <c r="J26" s="101">
        <f t="shared" ref="J26:J89" si="3">IFERROR(ABS((($B26/I26)-1)*100),"")</f>
        <v>2.7950310559006208</v>
      </c>
      <c r="K26" s="97">
        <f>ROUND(I26*(Stats!$I$14/100),0)</f>
        <v>19</v>
      </c>
      <c r="L26" s="101">
        <f t="shared" ref="L26:L89" si="4">IFERROR(ABS((($S26/K26)-1)*100),"")</f>
        <v>42.105263157894733</v>
      </c>
      <c r="M26" s="109">
        <f xml:space="preserve"> ROUND(M25 - ((M25 / Stats!$B$27)*(Stats!$B$21*N25)),0)</f>
        <v>10038932</v>
      </c>
      <c r="N26" s="99">
        <f xml:space="preserve"> ROUND(N25 + (M25/Stats!$B$27)*(Stats!$B$21*N25)-(N25*Stats!$B$22),0)</f>
        <v>634</v>
      </c>
      <c r="O26" s="101">
        <f t="shared" ref="O26:O89" si="5">IFERROR(ABS((($B26/N26)-1)*100),"")</f>
        <v>4.4164037854889537</v>
      </c>
      <c r="P26" s="99">
        <f xml:space="preserve"> ROUND(P25 + (N25 * Stats!$B$22),0)</f>
        <v>77</v>
      </c>
      <c r="Q26" s="99">
        <f>ROUND(N26*(Stats!$I$14/100),0)</f>
        <v>19</v>
      </c>
      <c r="R26" s="105">
        <f t="shared" ref="R26:R89" si="6">IFERROR(ABS((($S26/Q26)-1)*100),"")</f>
        <v>42.105263157894733</v>
      </c>
      <c r="S26" s="9">
        <v>11</v>
      </c>
      <c r="T26" s="6">
        <f>S26-S25</f>
        <v>4</v>
      </c>
      <c r="U26" s="35">
        <f>IFERROR(ROUND(((S26/S25)-1)*100,2),"")</f>
        <v>57.14</v>
      </c>
      <c r="V26" s="29">
        <f t="shared" si="0"/>
        <v>1.66</v>
      </c>
      <c r="W26" s="42">
        <f>ROUND(((S26/Stats!$B$8)*100000),0)</f>
        <v>0</v>
      </c>
      <c r="X26" s="118">
        <v>24</v>
      </c>
      <c r="Y26" s="114">
        <v>662</v>
      </c>
      <c r="AA26" s="13">
        <v>662</v>
      </c>
      <c r="AC26" s="13">
        <v>662</v>
      </c>
      <c r="AE26" s="124"/>
    </row>
    <row r="27" spans="1:31" x14ac:dyDescent="0.25">
      <c r="A27" s="4">
        <v>43915</v>
      </c>
      <c r="B27" s="121">
        <v>799</v>
      </c>
      <c r="C27" s="6">
        <f t="shared" si="1"/>
        <v>137</v>
      </c>
      <c r="D27" s="19">
        <f t="shared" ref="D27:D77" si="7">ROUND(((B27/B26)-1)*100,2)</f>
        <v>20.69</v>
      </c>
      <c r="E27" s="35">
        <f t="shared" si="2"/>
        <v>1715</v>
      </c>
      <c r="F27" s="25">
        <f>ROUND((B27/Stats!$B$8)*100000,0)</f>
        <v>8</v>
      </c>
      <c r="G27" s="22">
        <f>ROUND((C27/Stats!$B$8)*100000,0)</f>
        <v>1</v>
      </c>
      <c r="H27" s="96">
        <f>Stats!$B$8-I27</f>
        <v>10038334</v>
      </c>
      <c r="I27" s="97">
        <f>ROUND(Stats!$B$33/(1+(Stats!$B$34*EXP(-1*Stats!$B$32*(X27-$X$25)))),0)</f>
        <v>773</v>
      </c>
      <c r="J27" s="101">
        <f t="shared" si="3"/>
        <v>3.363518758085382</v>
      </c>
      <c r="K27" s="97">
        <f>ROUND(I27*(Stats!$I$14/100),0)</f>
        <v>23</v>
      </c>
      <c r="L27" s="101">
        <f t="shared" si="4"/>
        <v>43.478260869565219</v>
      </c>
      <c r="M27" s="109">
        <f xml:space="preserve"> ROUND(M26 - ((M26 / Stats!$B$27)*(Stats!$B$21*N26)),0)</f>
        <v>10038726</v>
      </c>
      <c r="N27" s="99">
        <f xml:space="preserve"> ROUND(N26 + (M26/Stats!$B$27)*(Stats!$B$21*N26)-(N26*Stats!$B$22),0)</f>
        <v>750</v>
      </c>
      <c r="O27" s="101">
        <f t="shared" si="5"/>
        <v>6.5333333333333243</v>
      </c>
      <c r="P27" s="99">
        <f xml:space="preserve"> ROUND(P26 + (N26 * Stats!$B$22),0)</f>
        <v>168</v>
      </c>
      <c r="Q27" s="99">
        <f>ROUND(N27*(Stats!$I$14/100),0)</f>
        <v>23</v>
      </c>
      <c r="R27" s="105">
        <f t="shared" si="6"/>
        <v>43.478260869565219</v>
      </c>
      <c r="S27" s="9">
        <v>13</v>
      </c>
      <c r="T27" s="6">
        <f>S27-S26</f>
        <v>2</v>
      </c>
      <c r="U27" s="35">
        <f t="shared" ref="U27:U76" si="8">IFERROR(ROUND(((S27/S26)-1)*100,2),"")</f>
        <v>18.18</v>
      </c>
      <c r="V27" s="29">
        <f t="shared" si="0"/>
        <v>1.63</v>
      </c>
      <c r="W27" s="42">
        <f>ROUND(((S27/Stats!$B$8)*100000),0)</f>
        <v>0</v>
      </c>
      <c r="X27" s="118">
        <v>25</v>
      </c>
      <c r="Y27" s="114">
        <v>799</v>
      </c>
      <c r="AA27" s="13">
        <v>799</v>
      </c>
      <c r="AC27" s="13">
        <v>799</v>
      </c>
      <c r="AE27" s="124"/>
    </row>
    <row r="28" spans="1:31" x14ac:dyDescent="0.25">
      <c r="A28" s="4">
        <v>43916</v>
      </c>
      <c r="B28" s="121">
        <v>1216</v>
      </c>
      <c r="C28" s="6">
        <f t="shared" si="1"/>
        <v>417</v>
      </c>
      <c r="D28" s="19">
        <f t="shared" si="7"/>
        <v>52.19</v>
      </c>
      <c r="E28" s="35">
        <f t="shared" si="2"/>
        <v>3429</v>
      </c>
      <c r="F28" s="25">
        <f>ROUND((B28/Stats!$B$8)*100000,0)</f>
        <v>12</v>
      </c>
      <c r="G28" s="22">
        <f>ROUND((C28/Stats!$B$8)*100000,0)</f>
        <v>4</v>
      </c>
      <c r="H28" s="96">
        <f>Stats!$B$8-I28</f>
        <v>10038179</v>
      </c>
      <c r="I28" s="97">
        <f>ROUND(Stats!$B$33/(1+(Stats!$B$34*EXP(-1*Stats!$B$32*(X28-$X$25)))),0)</f>
        <v>928</v>
      </c>
      <c r="J28" s="101">
        <f t="shared" si="3"/>
        <v>31.034482758620683</v>
      </c>
      <c r="K28" s="97">
        <f>ROUND(I28*(Stats!$I$14/100),0)</f>
        <v>28</v>
      </c>
      <c r="L28" s="101">
        <f t="shared" si="4"/>
        <v>25</v>
      </c>
      <c r="M28" s="109">
        <f xml:space="preserve"> ROUND(M27 - ((M27 / Stats!$B$27)*(Stats!$B$21*N27)),0)</f>
        <v>10038482</v>
      </c>
      <c r="N28" s="99">
        <f xml:space="preserve"> ROUND(N27 + (M27/Stats!$B$27)*(Stats!$B$21*N27)-(N27*Stats!$B$22),0)</f>
        <v>887</v>
      </c>
      <c r="O28" s="101">
        <f t="shared" si="5"/>
        <v>37.091319052987593</v>
      </c>
      <c r="P28" s="99">
        <f xml:space="preserve"> ROUND(P27 + (N27 * Stats!$B$22),0)</f>
        <v>275</v>
      </c>
      <c r="Q28" s="99">
        <f>ROUND(N28*(Stats!$I$14/100),0)</f>
        <v>27</v>
      </c>
      <c r="R28" s="105">
        <f t="shared" si="6"/>
        <v>22.222222222222221</v>
      </c>
      <c r="S28" s="9">
        <v>21</v>
      </c>
      <c r="T28" s="6">
        <f t="shared" ref="T28:T76" si="9">S28-S27</f>
        <v>8</v>
      </c>
      <c r="U28" s="35">
        <f t="shared" si="8"/>
        <v>61.54</v>
      </c>
      <c r="V28" s="29">
        <f t="shared" si="0"/>
        <v>1.73</v>
      </c>
      <c r="W28" s="42">
        <f>ROUND(((S28/Stats!$B$8)*100000),0)</f>
        <v>0</v>
      </c>
      <c r="X28" s="118">
        <v>26</v>
      </c>
      <c r="Y28" s="114">
        <v>1216</v>
      </c>
      <c r="AA28" s="13">
        <v>1216</v>
      </c>
      <c r="AC28" s="13">
        <v>1216</v>
      </c>
      <c r="AE28" s="124"/>
    </row>
    <row r="29" spans="1:31" x14ac:dyDescent="0.25">
      <c r="A29" s="4">
        <v>43917</v>
      </c>
      <c r="B29" s="121">
        <v>1465</v>
      </c>
      <c r="C29" s="6">
        <f t="shared" si="1"/>
        <v>249</v>
      </c>
      <c r="D29" s="19">
        <f t="shared" si="7"/>
        <v>20.48</v>
      </c>
      <c r="E29" s="35">
        <f t="shared" si="2"/>
        <v>1700</v>
      </c>
      <c r="F29" s="25">
        <f>ROUND((B29/Stats!$B$8)*100000,0)</f>
        <v>15</v>
      </c>
      <c r="G29" s="22">
        <f>ROUND((C29/Stats!$B$8)*100000,0)</f>
        <v>2</v>
      </c>
      <c r="H29" s="96">
        <f>Stats!$B$8-I29</f>
        <v>10037993</v>
      </c>
      <c r="I29" s="97">
        <f>ROUND(Stats!$B$33/(1+(Stats!$B$34*EXP(-1*Stats!$B$32*(X29-$X$25)))),0)</f>
        <v>1114</v>
      </c>
      <c r="J29" s="101">
        <f t="shared" si="3"/>
        <v>31.50807899461401</v>
      </c>
      <c r="K29" s="97">
        <f>ROUND(I29*(Stats!$I$14/100),0)</f>
        <v>34</v>
      </c>
      <c r="L29" s="101">
        <f t="shared" si="4"/>
        <v>23.529411764705888</v>
      </c>
      <c r="M29" s="109">
        <f xml:space="preserve"> ROUND(M28 - ((M28 / Stats!$B$27)*(Stats!$B$21*N28)),0)</f>
        <v>10038193</v>
      </c>
      <c r="N29" s="99">
        <f xml:space="preserve"> ROUND(N28 + (M28/Stats!$B$27)*(Stats!$B$21*N28)-(N28*Stats!$B$22),0)</f>
        <v>1049</v>
      </c>
      <c r="O29" s="101">
        <f t="shared" si="5"/>
        <v>39.656816015252616</v>
      </c>
      <c r="P29" s="99">
        <f xml:space="preserve"> ROUND(P28 + (N28 * Stats!$B$22),0)</f>
        <v>402</v>
      </c>
      <c r="Q29" s="99">
        <f>ROUND(N29*(Stats!$I$14/100),0)</f>
        <v>32</v>
      </c>
      <c r="R29" s="105">
        <f t="shared" si="6"/>
        <v>18.75</v>
      </c>
      <c r="S29" s="9">
        <v>26</v>
      </c>
      <c r="T29" s="6">
        <f t="shared" si="9"/>
        <v>5</v>
      </c>
      <c r="U29" s="35">
        <f t="shared" si="8"/>
        <v>23.81</v>
      </c>
      <c r="V29" s="29">
        <f t="shared" si="0"/>
        <v>1.77</v>
      </c>
      <c r="W29" s="42">
        <f>ROUND(((S29/Stats!$B$8)*100000),0)</f>
        <v>0</v>
      </c>
      <c r="X29" s="118">
        <v>27</v>
      </c>
      <c r="Y29" s="114">
        <v>1465</v>
      </c>
      <c r="AA29" s="13">
        <v>1465</v>
      </c>
      <c r="AC29" s="13">
        <v>1465</v>
      </c>
      <c r="AE29" s="124"/>
    </row>
    <row r="30" spans="1:31" x14ac:dyDescent="0.25">
      <c r="A30" s="4">
        <v>43918</v>
      </c>
      <c r="B30" s="121">
        <v>1804</v>
      </c>
      <c r="C30" s="6">
        <f t="shared" si="1"/>
        <v>339</v>
      </c>
      <c r="D30" s="19">
        <f t="shared" si="7"/>
        <v>23.14</v>
      </c>
      <c r="E30" s="35">
        <f t="shared" si="2"/>
        <v>1879</v>
      </c>
      <c r="F30" s="25">
        <f>ROUND((B30/Stats!$B$8)*100000,0)</f>
        <v>18</v>
      </c>
      <c r="G30" s="22">
        <f>ROUND((C30/Stats!$B$8)*100000,0)</f>
        <v>3</v>
      </c>
      <c r="H30" s="96">
        <f>Stats!$B$8-I30</f>
        <v>10037770</v>
      </c>
      <c r="I30" s="97">
        <f>ROUND(Stats!$B$33/(1+(Stats!$B$34*EXP(-1*Stats!$B$32*(X30-$X$25)))),0)</f>
        <v>1337</v>
      </c>
      <c r="J30" s="101">
        <f t="shared" si="3"/>
        <v>34.928945400149594</v>
      </c>
      <c r="K30" s="97">
        <f>ROUND(I30*(Stats!$I$14/100),0)</f>
        <v>40</v>
      </c>
      <c r="L30" s="101">
        <f t="shared" si="4"/>
        <v>19.999999999999996</v>
      </c>
      <c r="M30" s="109">
        <f xml:space="preserve"> ROUND(M29 - ((M29 / Stats!$B$27)*(Stats!$B$21*N29)),0)</f>
        <v>10037851</v>
      </c>
      <c r="N30" s="99">
        <f xml:space="preserve"> ROUND(N29 + (M29/Stats!$B$27)*(Stats!$B$21*N29)-(N29*Stats!$B$22),0)</f>
        <v>1241</v>
      </c>
      <c r="O30" s="101">
        <f t="shared" si="5"/>
        <v>45.36663980660758</v>
      </c>
      <c r="P30" s="99">
        <f xml:space="preserve"> ROUND(P29 + (N29 * Stats!$B$22),0)</f>
        <v>552</v>
      </c>
      <c r="Q30" s="99">
        <f>ROUND(N30*(Stats!$I$14/100),0)</f>
        <v>37</v>
      </c>
      <c r="R30" s="105">
        <f t="shared" si="6"/>
        <v>13.513513513513509</v>
      </c>
      <c r="S30" s="9">
        <v>32</v>
      </c>
      <c r="T30" s="6">
        <f t="shared" si="9"/>
        <v>6</v>
      </c>
      <c r="U30" s="35">
        <f t="shared" si="8"/>
        <v>23.08</v>
      </c>
      <c r="V30" s="29">
        <f t="shared" si="0"/>
        <v>1.77</v>
      </c>
      <c r="W30" s="42">
        <f>ROUND(((S30/Stats!$B$8)*100000),0)</f>
        <v>0</v>
      </c>
      <c r="X30" s="118">
        <v>28</v>
      </c>
      <c r="Y30" s="114">
        <v>1804</v>
      </c>
      <c r="AA30" s="13">
        <v>1804</v>
      </c>
      <c r="AC30" s="13">
        <v>1804</v>
      </c>
      <c r="AE30" s="124"/>
    </row>
    <row r="31" spans="1:31" x14ac:dyDescent="0.25">
      <c r="A31" s="4">
        <v>43919</v>
      </c>
      <c r="B31" s="121">
        <v>2136</v>
      </c>
      <c r="C31" s="6">
        <f t="shared" si="1"/>
        <v>332</v>
      </c>
      <c r="D31" s="19">
        <f t="shared" si="7"/>
        <v>18.399999999999999</v>
      </c>
      <c r="E31" s="35">
        <f t="shared" si="2"/>
        <v>1554</v>
      </c>
      <c r="F31" s="25">
        <f>ROUND((B31/Stats!$B$8)*100000,0)</f>
        <v>21</v>
      </c>
      <c r="G31" s="22">
        <f>ROUND((C31/Stats!$B$8)*100000,0)</f>
        <v>3</v>
      </c>
      <c r="H31" s="96">
        <f>Stats!$B$8-I31</f>
        <v>10037502</v>
      </c>
      <c r="I31" s="97">
        <f>ROUND(Stats!$B$33/(1+(Stats!$B$34*EXP(-1*Stats!$B$32*(X31-$X$25)))),0)</f>
        <v>1605</v>
      </c>
      <c r="J31" s="101">
        <f t="shared" si="3"/>
        <v>33.084112149532707</v>
      </c>
      <c r="K31" s="97">
        <f>ROUND(I31*(Stats!$I$14/100),0)</f>
        <v>48</v>
      </c>
      <c r="L31" s="101">
        <f t="shared" si="4"/>
        <v>22.916666666666664</v>
      </c>
      <c r="M31" s="109">
        <f xml:space="preserve"> ROUND(M30 - ((M30 / Stats!$B$27)*(Stats!$B$21*N30)),0)</f>
        <v>10037447</v>
      </c>
      <c r="N31" s="99">
        <f xml:space="preserve"> ROUND(N30 + (M30/Stats!$B$27)*(Stats!$B$21*N30)-(N30*Stats!$B$22),0)</f>
        <v>1468</v>
      </c>
      <c r="O31" s="101">
        <f t="shared" si="5"/>
        <v>45.504087193460485</v>
      </c>
      <c r="P31" s="99">
        <f xml:space="preserve"> ROUND(P30 + (N30 * Stats!$B$22),0)</f>
        <v>729</v>
      </c>
      <c r="Q31" s="99">
        <f>ROUND(N31*(Stats!$I$14/100),0)</f>
        <v>44</v>
      </c>
      <c r="R31" s="105">
        <f t="shared" si="6"/>
        <v>15.909090909090907</v>
      </c>
      <c r="S31" s="9">
        <v>37</v>
      </c>
      <c r="T31" s="6">
        <f t="shared" si="9"/>
        <v>5</v>
      </c>
      <c r="U31" s="35">
        <f t="shared" si="8"/>
        <v>15.63</v>
      </c>
      <c r="V31" s="29">
        <f t="shared" si="0"/>
        <v>1.73</v>
      </c>
      <c r="W31" s="42">
        <f>ROUND(((S31/Stats!$B$8)*100000),0)</f>
        <v>0</v>
      </c>
      <c r="X31" s="118">
        <v>29</v>
      </c>
      <c r="Y31" s="114">
        <v>2136</v>
      </c>
      <c r="AA31" s="13">
        <v>2136</v>
      </c>
      <c r="AC31" s="13">
        <v>2136</v>
      </c>
      <c r="AE31" s="124"/>
    </row>
    <row r="32" spans="1:31" x14ac:dyDescent="0.25">
      <c r="A32" s="4">
        <v>43920</v>
      </c>
      <c r="B32" s="121">
        <v>2474</v>
      </c>
      <c r="C32" s="6">
        <f t="shared" si="1"/>
        <v>338</v>
      </c>
      <c r="D32" s="19">
        <f t="shared" si="7"/>
        <v>15.82</v>
      </c>
      <c r="E32" s="35">
        <f t="shared" si="2"/>
        <v>1366</v>
      </c>
      <c r="F32" s="25">
        <f>ROUND((B32/Stats!$B$8)*100000,0)</f>
        <v>25</v>
      </c>
      <c r="G32" s="22">
        <f>ROUND((C32/Stats!$B$8)*100000,0)</f>
        <v>3</v>
      </c>
      <c r="H32" s="96">
        <f>Stats!$B$8-I32</f>
        <v>10037180</v>
      </c>
      <c r="I32" s="97">
        <f>ROUND(Stats!$B$33/(1+(Stats!$B$34*EXP(-1*Stats!$B$32*(X32-$X$25)))),0)</f>
        <v>1927</v>
      </c>
      <c r="J32" s="101">
        <f t="shared" si="3"/>
        <v>28.386092371562022</v>
      </c>
      <c r="K32" s="97">
        <f>ROUND(I32*(Stats!$I$14/100),0)</f>
        <v>58</v>
      </c>
      <c r="L32" s="101">
        <f t="shared" si="4"/>
        <v>24.137931034482762</v>
      </c>
      <c r="M32" s="109">
        <f xml:space="preserve"> ROUND(M31 - ((M31 / Stats!$B$27)*(Stats!$B$21*N31)),0)</f>
        <v>10036969</v>
      </c>
      <c r="N32" s="99">
        <f xml:space="preserve"> ROUND(N31 + (M31/Stats!$B$27)*(Stats!$B$21*N31)-(N31*Stats!$B$22),0)</f>
        <v>1736</v>
      </c>
      <c r="O32" s="101">
        <f t="shared" si="5"/>
        <v>42.511520737327182</v>
      </c>
      <c r="P32" s="99">
        <f xml:space="preserve"> ROUND(P31 + (N31 * Stats!$B$22),0)</f>
        <v>939</v>
      </c>
      <c r="Q32" s="99">
        <f>ROUND(N32*(Stats!$I$14/100),0)</f>
        <v>52</v>
      </c>
      <c r="R32" s="105">
        <f t="shared" si="6"/>
        <v>15.384615384615385</v>
      </c>
      <c r="S32" s="9">
        <v>44</v>
      </c>
      <c r="T32" s="6">
        <f t="shared" si="9"/>
        <v>7</v>
      </c>
      <c r="U32" s="35">
        <f t="shared" si="8"/>
        <v>18.920000000000002</v>
      </c>
      <c r="V32" s="29">
        <f t="shared" si="0"/>
        <v>1.78</v>
      </c>
      <c r="W32" s="42">
        <f>ROUND(((S32/Stats!$B$8)*100000),0)</f>
        <v>0</v>
      </c>
      <c r="X32" s="118">
        <v>30</v>
      </c>
      <c r="Y32" s="114">
        <v>2474</v>
      </c>
      <c r="AA32" s="13">
        <v>2474</v>
      </c>
      <c r="AC32" s="13">
        <v>2474</v>
      </c>
      <c r="AE32" s="124"/>
    </row>
    <row r="33" spans="1:31" x14ac:dyDescent="0.25">
      <c r="A33" s="4">
        <v>43921</v>
      </c>
      <c r="B33" s="121">
        <v>3011</v>
      </c>
      <c r="C33" s="6">
        <f t="shared" si="1"/>
        <v>537</v>
      </c>
      <c r="D33" s="19">
        <f t="shared" si="7"/>
        <v>21.71</v>
      </c>
      <c r="E33" s="35">
        <f t="shared" si="2"/>
        <v>1783</v>
      </c>
      <c r="F33" s="25">
        <f>ROUND((B33/Stats!$B$8)*100000,0)</f>
        <v>30</v>
      </c>
      <c r="G33" s="22">
        <f>ROUND((C33/Stats!$B$8)*100000,0)</f>
        <v>5</v>
      </c>
      <c r="H33" s="96">
        <f>Stats!$B$8-I33</f>
        <v>10036793</v>
      </c>
      <c r="I33" s="97">
        <f>ROUND(Stats!$B$33/(1+(Stats!$B$34*EXP(-1*Stats!$B$32*(X33-$X$25)))),0)</f>
        <v>2314</v>
      </c>
      <c r="J33" s="101">
        <f t="shared" si="3"/>
        <v>30.121002592912703</v>
      </c>
      <c r="K33" s="97">
        <f>ROUND(I33*(Stats!$I$14/100),0)</f>
        <v>70</v>
      </c>
      <c r="L33" s="101">
        <f t="shared" si="4"/>
        <v>22.857142857142854</v>
      </c>
      <c r="M33" s="109">
        <f xml:space="preserve"> ROUND(M32 - ((M32 / Stats!$B$27)*(Stats!$B$21*N32)),0)</f>
        <v>10036404</v>
      </c>
      <c r="N33" s="99">
        <f xml:space="preserve"> ROUND(N32 + (M32/Stats!$B$27)*(Stats!$B$21*N32)-(N32*Stats!$B$22),0)</f>
        <v>2053</v>
      </c>
      <c r="O33" s="101">
        <f t="shared" si="5"/>
        <v>46.663419386263996</v>
      </c>
      <c r="P33" s="99">
        <f xml:space="preserve"> ROUND(P32 + (N32 * Stats!$B$22),0)</f>
        <v>1187</v>
      </c>
      <c r="Q33" s="99">
        <f>ROUND(N33*(Stats!$I$14/100),0)</f>
        <v>62</v>
      </c>
      <c r="R33" s="105">
        <f t="shared" si="6"/>
        <v>12.903225806451612</v>
      </c>
      <c r="S33" s="9">
        <v>54</v>
      </c>
      <c r="T33" s="6">
        <f t="shared" si="9"/>
        <v>10</v>
      </c>
      <c r="U33" s="35">
        <f t="shared" si="8"/>
        <v>22.73</v>
      </c>
      <c r="V33" s="29">
        <f t="shared" si="0"/>
        <v>1.79</v>
      </c>
      <c r="W33" s="42">
        <f>ROUND(((S33/Stats!$B$8)*100000),0)</f>
        <v>1</v>
      </c>
      <c r="X33" s="118">
        <v>31</v>
      </c>
      <c r="Y33" s="114">
        <v>3011</v>
      </c>
      <c r="AA33" s="13">
        <v>3011</v>
      </c>
      <c r="AC33" s="13">
        <v>3011</v>
      </c>
      <c r="AE33" s="124"/>
    </row>
    <row r="34" spans="1:31" x14ac:dyDescent="0.25">
      <c r="A34" s="4">
        <v>43922</v>
      </c>
      <c r="B34" s="121">
        <v>3518</v>
      </c>
      <c r="C34" s="6">
        <f t="shared" si="1"/>
        <v>507</v>
      </c>
      <c r="D34" s="19">
        <f t="shared" si="7"/>
        <v>16.84</v>
      </c>
      <c r="E34" s="35">
        <f t="shared" si="2"/>
        <v>1441</v>
      </c>
      <c r="F34" s="25">
        <f>ROUND((B34/Stats!$B$8)*100000,0)</f>
        <v>35</v>
      </c>
      <c r="G34" s="22">
        <f>ROUND((C34/Stats!$B$8)*100000,0)</f>
        <v>5</v>
      </c>
      <c r="H34" s="96">
        <f>Stats!$B$8-I34</f>
        <v>10036329</v>
      </c>
      <c r="I34" s="97">
        <f>ROUND(Stats!$B$33/(1+(Stats!$B$34*EXP(-1*Stats!$B$32*(X34-$X$25)))),0)</f>
        <v>2778</v>
      </c>
      <c r="J34" s="101">
        <f t="shared" si="3"/>
        <v>26.637868970482369</v>
      </c>
      <c r="K34" s="97">
        <f>ROUND(I34*(Stats!$I$14/100),0)</f>
        <v>84</v>
      </c>
      <c r="L34" s="101">
        <f t="shared" si="4"/>
        <v>23.809523809523814</v>
      </c>
      <c r="M34" s="109">
        <f xml:space="preserve"> ROUND(M33 - ((M33 / Stats!$B$27)*(Stats!$B$21*N33)),0)</f>
        <v>10035735</v>
      </c>
      <c r="N34" s="99">
        <f xml:space="preserve"> ROUND(N33 + (M33/Stats!$B$27)*(Stats!$B$21*N33)-(N33*Stats!$B$22),0)</f>
        <v>2428</v>
      </c>
      <c r="O34" s="101">
        <f t="shared" si="5"/>
        <v>44.89291598023064</v>
      </c>
      <c r="P34" s="99">
        <f xml:space="preserve"> ROUND(P33 + (N33 * Stats!$B$22),0)</f>
        <v>1480</v>
      </c>
      <c r="Q34" s="99">
        <f>ROUND(N34*(Stats!$I$14/100),0)</f>
        <v>73</v>
      </c>
      <c r="R34" s="105">
        <f t="shared" si="6"/>
        <v>12.328767123287676</v>
      </c>
      <c r="S34" s="9">
        <v>64</v>
      </c>
      <c r="T34" s="6">
        <f t="shared" si="9"/>
        <v>10</v>
      </c>
      <c r="U34" s="35">
        <f t="shared" si="8"/>
        <v>18.52</v>
      </c>
      <c r="V34" s="29">
        <f t="shared" si="0"/>
        <v>1.82</v>
      </c>
      <c r="W34" s="42">
        <f>ROUND(((S34/Stats!$B$8)*100000),0)</f>
        <v>1</v>
      </c>
      <c r="X34" s="118">
        <v>32</v>
      </c>
      <c r="Y34" s="114">
        <v>3518</v>
      </c>
      <c r="AA34" s="13">
        <v>3518</v>
      </c>
      <c r="AC34" s="13">
        <v>3518</v>
      </c>
      <c r="AE34" s="124"/>
    </row>
    <row r="35" spans="1:31" x14ac:dyDescent="0.25">
      <c r="A35" s="4">
        <v>43923</v>
      </c>
      <c r="B35" s="121">
        <v>4045</v>
      </c>
      <c r="C35" s="6">
        <f t="shared" si="1"/>
        <v>527</v>
      </c>
      <c r="D35" s="19">
        <f t="shared" si="7"/>
        <v>14.98</v>
      </c>
      <c r="E35" s="35">
        <f t="shared" si="2"/>
        <v>1303</v>
      </c>
      <c r="F35" s="25">
        <f>ROUND((B35/Stats!$B$8)*100000,0)</f>
        <v>40</v>
      </c>
      <c r="G35" s="22">
        <f>ROUND((C35/Stats!$B$8)*100000,0)</f>
        <v>5</v>
      </c>
      <c r="H35" s="96">
        <f>Stats!$B$8-I35</f>
        <v>10035772</v>
      </c>
      <c r="I35" s="97">
        <f>ROUND(Stats!$B$33/(1+(Stats!$B$34*EXP(-1*Stats!$B$32*(X35-$X$25)))),0)</f>
        <v>3335</v>
      </c>
      <c r="J35" s="101">
        <f t="shared" si="3"/>
        <v>21.289355322338821</v>
      </c>
      <c r="K35" s="97">
        <f>ROUND(I35*(Stats!$I$14/100),0)</f>
        <v>100</v>
      </c>
      <c r="L35" s="101">
        <f t="shared" si="4"/>
        <v>21.999999999999996</v>
      </c>
      <c r="M35" s="109">
        <f xml:space="preserve"> ROUND(M34 - ((M34 / Stats!$B$27)*(Stats!$B$21*N34)),0)</f>
        <v>10034944</v>
      </c>
      <c r="N35" s="99">
        <f xml:space="preserve"> ROUND(N34 + (M34/Stats!$B$27)*(Stats!$B$21*N34)-(N34*Stats!$B$22),0)</f>
        <v>2872</v>
      </c>
      <c r="O35" s="101">
        <f t="shared" si="5"/>
        <v>40.842618384401106</v>
      </c>
      <c r="P35" s="99">
        <f xml:space="preserve"> ROUND(P34 + (N34 * Stats!$B$22),0)</f>
        <v>1827</v>
      </c>
      <c r="Q35" s="99">
        <f>ROUND(N35*(Stats!$I$14/100),0)</f>
        <v>86</v>
      </c>
      <c r="R35" s="105">
        <f t="shared" si="6"/>
        <v>9.3023255813953547</v>
      </c>
      <c r="S35" s="9">
        <v>78</v>
      </c>
      <c r="T35" s="6">
        <f t="shared" si="9"/>
        <v>14</v>
      </c>
      <c r="U35" s="35">
        <f t="shared" si="8"/>
        <v>21.88</v>
      </c>
      <c r="V35" s="29">
        <f t="shared" si="0"/>
        <v>1.93</v>
      </c>
      <c r="W35" s="42">
        <f>ROUND(((S35/Stats!$B$8)*100000),0)</f>
        <v>1</v>
      </c>
      <c r="X35" s="118">
        <v>33</v>
      </c>
      <c r="Y35" s="114">
        <v>4045</v>
      </c>
      <c r="AA35" s="13">
        <v>4045</v>
      </c>
      <c r="AC35" s="13">
        <v>4045</v>
      </c>
      <c r="AE35" s="124"/>
    </row>
    <row r="36" spans="1:31" x14ac:dyDescent="0.25">
      <c r="A36" s="4">
        <v>43924</v>
      </c>
      <c r="B36" s="121">
        <v>4566</v>
      </c>
      <c r="C36" s="6">
        <f t="shared" si="1"/>
        <v>521</v>
      </c>
      <c r="D36" s="19">
        <f t="shared" si="7"/>
        <v>12.88</v>
      </c>
      <c r="E36" s="35">
        <f t="shared" si="2"/>
        <v>1141</v>
      </c>
      <c r="F36" s="25">
        <f>ROUND((B36/Stats!$B$8)*100000,0)</f>
        <v>45</v>
      </c>
      <c r="G36" s="22">
        <f>ROUND((C36/Stats!$B$8)*100000,0)</f>
        <v>5</v>
      </c>
      <c r="H36" s="96">
        <f>Stats!$B$8-I36</f>
        <v>10035103</v>
      </c>
      <c r="I36" s="97">
        <f>ROUND(Stats!$B$33/(1+(Stats!$B$34*EXP(-1*Stats!$B$32*(X36-$X$25)))),0)</f>
        <v>4004</v>
      </c>
      <c r="J36" s="101">
        <f t="shared" si="3"/>
        <v>14.035964035964032</v>
      </c>
      <c r="K36" s="97">
        <f>ROUND(I36*(Stats!$I$14/100),0)</f>
        <v>121</v>
      </c>
      <c r="L36" s="101">
        <f t="shared" si="4"/>
        <v>26.446280991735538</v>
      </c>
      <c r="M36" s="109">
        <f xml:space="preserve"> ROUND(M35 - ((M35 / Stats!$B$27)*(Stats!$B$21*N35)),0)</f>
        <v>10034009</v>
      </c>
      <c r="N36" s="99">
        <f xml:space="preserve"> ROUND(N35 + (M35/Stats!$B$27)*(Stats!$B$21*N35)-(N35*Stats!$B$22),0)</f>
        <v>3397</v>
      </c>
      <c r="O36" s="101">
        <f t="shared" si="5"/>
        <v>34.412717103326472</v>
      </c>
      <c r="P36" s="99">
        <f xml:space="preserve"> ROUND(P35 + (N35 * Stats!$B$22),0)</f>
        <v>2237</v>
      </c>
      <c r="Q36" s="99">
        <f>ROUND(N36*(Stats!$I$14/100),0)</f>
        <v>102</v>
      </c>
      <c r="R36" s="105">
        <f t="shared" si="6"/>
        <v>12.745098039215685</v>
      </c>
      <c r="S36" s="9">
        <v>89</v>
      </c>
      <c r="T36" s="6">
        <f t="shared" si="9"/>
        <v>11</v>
      </c>
      <c r="U36" s="35">
        <f t="shared" si="8"/>
        <v>14.1</v>
      </c>
      <c r="V36" s="29">
        <f t="shared" si="0"/>
        <v>1.95</v>
      </c>
      <c r="W36" s="42">
        <f>ROUND(((S36/Stats!$B$8)*100000),0)</f>
        <v>1</v>
      </c>
      <c r="X36" s="118">
        <v>34</v>
      </c>
      <c r="Y36" s="114">
        <v>4566</v>
      </c>
      <c r="AA36" s="13">
        <v>4566</v>
      </c>
      <c r="AC36" s="13">
        <v>4566</v>
      </c>
      <c r="AE36" s="124"/>
    </row>
    <row r="37" spans="1:31" x14ac:dyDescent="0.25">
      <c r="A37" s="4">
        <v>43925</v>
      </c>
      <c r="B37" s="121">
        <v>5277</v>
      </c>
      <c r="C37" s="6">
        <f t="shared" si="1"/>
        <v>711</v>
      </c>
      <c r="D37" s="19">
        <f t="shared" si="7"/>
        <v>15.57</v>
      </c>
      <c r="E37" s="35">
        <f t="shared" si="2"/>
        <v>1347</v>
      </c>
      <c r="F37" s="25">
        <f>ROUND((B37/Stats!$B$8)*100000,0)</f>
        <v>53</v>
      </c>
      <c r="G37" s="22">
        <f>ROUND((C37/Stats!$B$8)*100000,0)</f>
        <v>7</v>
      </c>
      <c r="H37" s="96">
        <f>Stats!$B$8-I37</f>
        <v>10034301</v>
      </c>
      <c r="I37" s="97">
        <f>ROUND(Stats!$B$33/(1+(Stats!$B$34*EXP(-1*Stats!$B$32*(X37-$X$25)))),0)</f>
        <v>4806</v>
      </c>
      <c r="J37" s="101">
        <f t="shared" si="3"/>
        <v>9.800249687890128</v>
      </c>
      <c r="K37" s="97">
        <f>ROUND(I37*(Stats!$I$14/100),0)</f>
        <v>145</v>
      </c>
      <c r="L37" s="101">
        <f t="shared" si="4"/>
        <v>19.310344827586214</v>
      </c>
      <c r="M37" s="109">
        <f xml:space="preserve"> ROUND(M36 - ((M36 / Stats!$B$27)*(Stats!$B$21*N36)),0)</f>
        <v>10032903</v>
      </c>
      <c r="N37" s="99">
        <f xml:space="preserve"> ROUND(N36 + (M36/Stats!$B$27)*(Stats!$B$21*N36)-(N36*Stats!$B$22),0)</f>
        <v>4018</v>
      </c>
      <c r="O37" s="101">
        <f t="shared" si="5"/>
        <v>31.333997013439529</v>
      </c>
      <c r="P37" s="99">
        <f xml:space="preserve"> ROUND(P36 + (N36 * Stats!$B$22),0)</f>
        <v>2722</v>
      </c>
      <c r="Q37" s="99">
        <f>ROUND(N37*(Stats!$I$14/100),0)</f>
        <v>121</v>
      </c>
      <c r="R37" s="105">
        <f t="shared" si="6"/>
        <v>3.3057851239669422</v>
      </c>
      <c r="S37" s="9">
        <v>117</v>
      </c>
      <c r="T37" s="6">
        <f t="shared" si="9"/>
        <v>28</v>
      </c>
      <c r="U37" s="35">
        <f t="shared" si="8"/>
        <v>31.46</v>
      </c>
      <c r="V37" s="29">
        <f t="shared" si="0"/>
        <v>2.2200000000000002</v>
      </c>
      <c r="W37" s="42">
        <f>ROUND(((S37/Stats!$B$8)*100000),0)</f>
        <v>1</v>
      </c>
      <c r="X37" s="118">
        <v>35</v>
      </c>
      <c r="Y37" s="113">
        <f>GROWTH($Y$25:Y36,$X$25:X36,X37:$X$78,1)</f>
        <v>6390.8628714599081</v>
      </c>
      <c r="Z37" s="7">
        <f>IFERROR(ABS((($B37/Y37)-1)*100),"")</f>
        <v>17.42899032357834</v>
      </c>
      <c r="AA37" s="13">
        <v>5277</v>
      </c>
      <c r="AC37" s="13">
        <v>5277</v>
      </c>
      <c r="AE37" s="124"/>
    </row>
    <row r="38" spans="1:31" x14ac:dyDescent="0.25">
      <c r="A38" s="4">
        <v>43926</v>
      </c>
      <c r="B38" s="121">
        <v>5940</v>
      </c>
      <c r="C38" s="6">
        <f t="shared" si="1"/>
        <v>663</v>
      </c>
      <c r="D38" s="19">
        <f t="shared" si="7"/>
        <v>12.56</v>
      </c>
      <c r="E38" s="35">
        <f t="shared" si="2"/>
        <v>1116</v>
      </c>
      <c r="F38" s="25">
        <f>ROUND((B38/Stats!$B$8)*100000,0)</f>
        <v>59</v>
      </c>
      <c r="G38" s="22">
        <f>ROUND((C38/Stats!$B$8)*100000,0)</f>
        <v>7</v>
      </c>
      <c r="H38" s="96">
        <f>Stats!$B$8-I38</f>
        <v>10033338</v>
      </c>
      <c r="I38" s="97">
        <f>ROUND(Stats!$B$33/(1+(Stats!$B$34*EXP(-1*Stats!$B$32*(X38-$X$25)))),0)</f>
        <v>5769</v>
      </c>
      <c r="J38" s="101">
        <f t="shared" si="3"/>
        <v>2.9641185647425905</v>
      </c>
      <c r="K38" s="97">
        <f>ROUND(I38*(Stats!$I$14/100),0)</f>
        <v>174</v>
      </c>
      <c r="L38" s="101">
        <f t="shared" si="4"/>
        <v>24.137931034482762</v>
      </c>
      <c r="M38" s="109">
        <f xml:space="preserve"> ROUND(M37 - ((M37 / Stats!$B$27)*(Stats!$B$21*N37)),0)</f>
        <v>10031595</v>
      </c>
      <c r="N38" s="99">
        <f xml:space="preserve"> ROUND(N37 + (M37/Stats!$B$27)*(Stats!$B$21*N37)-(N37*Stats!$B$22),0)</f>
        <v>4752</v>
      </c>
      <c r="O38" s="101">
        <f t="shared" si="5"/>
        <v>25</v>
      </c>
      <c r="P38" s="99">
        <f xml:space="preserve"> ROUND(P37 + (N37 * Stats!$B$22),0)</f>
        <v>3296</v>
      </c>
      <c r="Q38" s="99">
        <f>ROUND(N38*(Stats!$I$14/100),0)</f>
        <v>143</v>
      </c>
      <c r="R38" s="105">
        <f t="shared" si="6"/>
        <v>7.6923076923076872</v>
      </c>
      <c r="S38" s="9">
        <v>132</v>
      </c>
      <c r="T38" s="6">
        <f t="shared" si="9"/>
        <v>15</v>
      </c>
      <c r="U38" s="35">
        <f t="shared" si="8"/>
        <v>12.82</v>
      </c>
      <c r="V38" s="29">
        <f t="shared" si="0"/>
        <v>2.2200000000000002</v>
      </c>
      <c r="W38" s="42">
        <f>ROUND(((S38/Stats!$B$8)*100000),0)</f>
        <v>1</v>
      </c>
      <c r="X38" s="118">
        <v>36</v>
      </c>
      <c r="Y38" s="113">
        <f>GROWTH($Y$25:Y37,$X$25:X37,X38:$X$78,1)</f>
        <v>7786.8717368220305</v>
      </c>
      <c r="Z38" s="7">
        <f t="shared" ref="Z38:Z75" si="10">IFERROR(ABS((($B38/Y38)-1)*100),"")</f>
        <v>23.717762398585151</v>
      </c>
      <c r="AA38" s="13">
        <v>5940</v>
      </c>
      <c r="AC38" s="13">
        <v>5940</v>
      </c>
      <c r="AE38" s="124"/>
    </row>
    <row r="39" spans="1:31" x14ac:dyDescent="0.25">
      <c r="A39" s="4">
        <v>43927</v>
      </c>
      <c r="B39" s="121">
        <v>6360</v>
      </c>
      <c r="C39" s="6">
        <f t="shared" si="1"/>
        <v>420</v>
      </c>
      <c r="D39" s="19">
        <f t="shared" si="7"/>
        <v>7.07</v>
      </c>
      <c r="E39" s="35">
        <f t="shared" si="2"/>
        <v>660</v>
      </c>
      <c r="F39" s="25">
        <f>ROUND((B39/Stats!$B$8)*100000,0)</f>
        <v>63</v>
      </c>
      <c r="G39" s="22">
        <f>ROUND((C39/Stats!$B$8)*100000,0)</f>
        <v>4</v>
      </c>
      <c r="H39" s="96">
        <f>Stats!$B$8-I39</f>
        <v>10032181</v>
      </c>
      <c r="I39" s="97">
        <f>ROUND(Stats!$B$33/(1+(Stats!$B$34*EXP(-1*Stats!$B$32*(X39-$X$25)))),0)</f>
        <v>6926</v>
      </c>
      <c r="J39" s="101">
        <f t="shared" si="3"/>
        <v>8.1721051111752772</v>
      </c>
      <c r="K39" s="97">
        <f>ROUND(I39*(Stats!$I$14/100),0)</f>
        <v>208</v>
      </c>
      <c r="L39" s="101">
        <f t="shared" si="4"/>
        <v>29.326923076923073</v>
      </c>
      <c r="M39" s="109">
        <f xml:space="preserve"> ROUND(M38 - ((M38 / Stats!$B$27)*(Stats!$B$21*N38)),0)</f>
        <v>10030048</v>
      </c>
      <c r="N39" s="99">
        <f xml:space="preserve"> ROUND(N38 + (M38/Stats!$B$27)*(Stats!$B$21*N38)-(N38*Stats!$B$22),0)</f>
        <v>5620</v>
      </c>
      <c r="O39" s="101">
        <f t="shared" si="5"/>
        <v>13.167259786476858</v>
      </c>
      <c r="P39" s="99">
        <f xml:space="preserve"> ROUND(P38 + (N38 * Stats!$B$22),0)</f>
        <v>3975</v>
      </c>
      <c r="Q39" s="99">
        <f>ROUND(N39*(Stats!$I$14/100),0)</f>
        <v>169</v>
      </c>
      <c r="R39" s="105">
        <f t="shared" si="6"/>
        <v>13.017751479289942</v>
      </c>
      <c r="S39" s="9">
        <v>147</v>
      </c>
      <c r="T39" s="6">
        <f t="shared" si="9"/>
        <v>15</v>
      </c>
      <c r="U39" s="35">
        <f t="shared" si="8"/>
        <v>11.36</v>
      </c>
      <c r="V39" s="29">
        <f t="shared" si="0"/>
        <v>2.31</v>
      </c>
      <c r="W39" s="42">
        <f>ROUND(((S39/Stats!$B$8)*100000),0)</f>
        <v>1</v>
      </c>
      <c r="X39" s="118">
        <v>37</v>
      </c>
      <c r="Y39" s="113">
        <f>GROWTH($Y$25:Y38,$X$25:X38,X39:$X$78,1)</f>
        <v>9487.8223277956749</v>
      </c>
      <c r="Z39" s="7">
        <f t="shared" si="10"/>
        <v>32.966704262919819</v>
      </c>
      <c r="AA39" s="13">
        <v>6360</v>
      </c>
      <c r="AC39" s="13">
        <v>6360</v>
      </c>
      <c r="AE39" s="124"/>
    </row>
    <row r="40" spans="1:31" x14ac:dyDescent="0.25">
      <c r="A40" s="4">
        <v>43928</v>
      </c>
      <c r="B40" s="121">
        <v>6910</v>
      </c>
      <c r="C40" s="6">
        <f t="shared" si="1"/>
        <v>550</v>
      </c>
      <c r="D40" s="19">
        <f t="shared" si="7"/>
        <v>8.65</v>
      </c>
      <c r="E40" s="35">
        <f t="shared" si="2"/>
        <v>796</v>
      </c>
      <c r="F40" s="25">
        <f>ROUND((B40/Stats!$B$8)*100000,0)</f>
        <v>69</v>
      </c>
      <c r="G40" s="22">
        <f>ROUND((C40/Stats!$B$8)*100000,0)</f>
        <v>5</v>
      </c>
      <c r="H40" s="96">
        <f>Stats!$B$8-I40</f>
        <v>10030794</v>
      </c>
      <c r="I40" s="97">
        <f>ROUND(Stats!$B$33/(1+(Stats!$B$34*EXP(-1*Stats!$B$32*(X40-$X$25)))),0)</f>
        <v>8313</v>
      </c>
      <c r="J40" s="101">
        <f t="shared" si="3"/>
        <v>16.877180319980756</v>
      </c>
      <c r="K40" s="97">
        <f>ROUND(I40*(Stats!$I$14/100),0)</f>
        <v>250</v>
      </c>
      <c r="L40" s="101">
        <f t="shared" si="4"/>
        <v>32.4</v>
      </c>
      <c r="M40" s="109">
        <f xml:space="preserve"> ROUND(M39 - ((M39 / Stats!$B$27)*(Stats!$B$21*N39)),0)</f>
        <v>10028219</v>
      </c>
      <c r="N40" s="99">
        <f xml:space="preserve"> ROUND(N39 + (M39/Stats!$B$27)*(Stats!$B$21*N39)-(N39*Stats!$B$22),0)</f>
        <v>6646</v>
      </c>
      <c r="O40" s="101">
        <f t="shared" si="5"/>
        <v>3.9723141739392176</v>
      </c>
      <c r="P40" s="99">
        <f xml:space="preserve"> ROUND(P39 + (N39 * Stats!$B$22),0)</f>
        <v>4778</v>
      </c>
      <c r="Q40" s="99">
        <f>ROUND(N40*(Stats!$I$14/100),0)</f>
        <v>200</v>
      </c>
      <c r="R40" s="105">
        <f t="shared" si="6"/>
        <v>15.500000000000004</v>
      </c>
      <c r="S40" s="9">
        <v>169</v>
      </c>
      <c r="T40" s="6">
        <f t="shared" si="9"/>
        <v>22</v>
      </c>
      <c r="U40" s="35">
        <f t="shared" si="8"/>
        <v>14.97</v>
      </c>
      <c r="V40" s="29">
        <f t="shared" si="0"/>
        <v>2.4500000000000002</v>
      </c>
      <c r="W40" s="42">
        <f>ROUND(((S40/Stats!$B$8)*100000),0)</f>
        <v>2</v>
      </c>
      <c r="X40" s="118">
        <v>38</v>
      </c>
      <c r="Y40" s="113">
        <f>GROWTH($Y$25:Y39,$X$25:X39,X40:$X$78,1)</f>
        <v>11560.325579544808</v>
      </c>
      <c r="Z40" s="7">
        <f t="shared" si="10"/>
        <v>40.226596972089048</v>
      </c>
      <c r="AA40" s="13">
        <v>6910</v>
      </c>
      <c r="AC40" s="13">
        <v>6910</v>
      </c>
      <c r="AE40" s="124"/>
    </row>
    <row r="41" spans="1:31" x14ac:dyDescent="0.25">
      <c r="A41" s="4">
        <v>43929</v>
      </c>
      <c r="B41" s="121">
        <v>7530</v>
      </c>
      <c r="C41" s="6">
        <f t="shared" si="1"/>
        <v>620</v>
      </c>
      <c r="D41" s="19">
        <f t="shared" si="7"/>
        <v>8.9700000000000006</v>
      </c>
      <c r="E41" s="35">
        <f t="shared" si="2"/>
        <v>823</v>
      </c>
      <c r="F41" s="25">
        <f>ROUND((B41/Stats!$B$8)*100000,0)</f>
        <v>75</v>
      </c>
      <c r="G41" s="22">
        <f>ROUND((C41/Stats!$B$8)*100000,0)</f>
        <v>6</v>
      </c>
      <c r="H41" s="96">
        <f>Stats!$B$8-I41</f>
        <v>10029129</v>
      </c>
      <c r="I41" s="97">
        <f>ROUND(Stats!$B$33/(1+(Stats!$B$34*EXP(-1*Stats!$B$32*(X41-$X$25)))),0)</f>
        <v>9978</v>
      </c>
      <c r="J41" s="101">
        <f t="shared" si="3"/>
        <v>24.53397474443776</v>
      </c>
      <c r="K41" s="97">
        <f>ROUND(I41*(Stats!$I$14/100),0)</f>
        <v>300</v>
      </c>
      <c r="L41" s="101">
        <f t="shared" si="4"/>
        <v>34</v>
      </c>
      <c r="M41" s="109">
        <f xml:space="preserve"> ROUND(M40 - ((M40 / Stats!$B$27)*(Stats!$B$21*N40)),0)</f>
        <v>10026057</v>
      </c>
      <c r="N41" s="99">
        <f xml:space="preserve"> ROUND(N40 + (M40/Stats!$B$27)*(Stats!$B$21*N40)-(N40*Stats!$B$22),0)</f>
        <v>7859</v>
      </c>
      <c r="O41" s="101">
        <f t="shared" si="5"/>
        <v>4.1862832421427632</v>
      </c>
      <c r="P41" s="99">
        <f xml:space="preserve"> ROUND(P40 + (N40 * Stats!$B$22),0)</f>
        <v>5727</v>
      </c>
      <c r="Q41" s="99">
        <f>ROUND(N41*(Stats!$I$14/100),0)</f>
        <v>237</v>
      </c>
      <c r="R41" s="105">
        <f t="shared" si="6"/>
        <v>16.455696202531644</v>
      </c>
      <c r="S41" s="9">
        <v>198</v>
      </c>
      <c r="T41" s="6">
        <f t="shared" si="9"/>
        <v>29</v>
      </c>
      <c r="U41" s="35">
        <f t="shared" si="8"/>
        <v>17.16</v>
      </c>
      <c r="V41" s="29">
        <f t="shared" si="0"/>
        <v>2.63</v>
      </c>
      <c r="W41" s="42">
        <f>ROUND(((S41/Stats!$B$8)*100000),0)</f>
        <v>2</v>
      </c>
      <c r="X41" s="118">
        <v>39</v>
      </c>
      <c r="Y41" s="113">
        <f>GROWTH($Y$25:Y40,$X$25:X40,X41:$X$78,1)</f>
        <v>14085.542802963406</v>
      </c>
      <c r="Z41" s="7">
        <f t="shared" si="10"/>
        <v>46.540931327007215</v>
      </c>
      <c r="AA41" s="13">
        <v>7530</v>
      </c>
      <c r="AC41" s="13">
        <v>7530</v>
      </c>
      <c r="AE41" s="124"/>
    </row>
    <row r="42" spans="1:31" x14ac:dyDescent="0.25">
      <c r="A42" s="4">
        <v>43930</v>
      </c>
      <c r="B42" s="121">
        <v>7955</v>
      </c>
      <c r="C42" s="6">
        <f t="shared" si="1"/>
        <v>425</v>
      </c>
      <c r="D42" s="19">
        <f t="shared" si="7"/>
        <v>5.64</v>
      </c>
      <c r="E42" s="35">
        <f t="shared" si="2"/>
        <v>534</v>
      </c>
      <c r="F42" s="25">
        <f>ROUND((B42/Stats!$B$8)*100000,0)</f>
        <v>79</v>
      </c>
      <c r="G42" s="22">
        <f>ROUND((C42/Stats!$B$8)*100000,0)</f>
        <v>4</v>
      </c>
      <c r="H42" s="96">
        <f>Stats!$B$8-I42</f>
        <v>10027131</v>
      </c>
      <c r="I42" s="97">
        <f>ROUND(Stats!$B$33/(1+(Stats!$B$34*EXP(-1*Stats!$B$32*(X42-$X$25)))),0)</f>
        <v>11976</v>
      </c>
      <c r="J42" s="101">
        <f t="shared" si="3"/>
        <v>33.575484301937209</v>
      </c>
      <c r="K42" s="97">
        <f>ROUND(I42*(Stats!$I$14/100),0)</f>
        <v>360</v>
      </c>
      <c r="L42" s="101">
        <f t="shared" si="4"/>
        <v>38.055555555555557</v>
      </c>
      <c r="M42" s="109">
        <f xml:space="preserve"> ROUND(M41 - ((M41 / Stats!$B$27)*(Stats!$B$21*N41)),0)</f>
        <v>10023501</v>
      </c>
      <c r="N42" s="99">
        <f xml:space="preserve"> ROUND(N41 + (M41/Stats!$B$27)*(Stats!$B$21*N41)-(N41*Stats!$B$22),0)</f>
        <v>9293</v>
      </c>
      <c r="O42" s="101">
        <f t="shared" si="5"/>
        <v>14.397933928763585</v>
      </c>
      <c r="P42" s="99">
        <f xml:space="preserve"> ROUND(P41 + (N41 * Stats!$B$22),0)</f>
        <v>6850</v>
      </c>
      <c r="Q42" s="99">
        <f>ROUND(N42*(Stats!$I$14/100),0)</f>
        <v>280</v>
      </c>
      <c r="R42" s="105">
        <f t="shared" si="6"/>
        <v>20.357142857142861</v>
      </c>
      <c r="S42" s="9">
        <v>223</v>
      </c>
      <c r="T42" s="6">
        <f t="shared" si="9"/>
        <v>25</v>
      </c>
      <c r="U42" s="35">
        <f t="shared" si="8"/>
        <v>12.63</v>
      </c>
      <c r="V42" s="29">
        <f t="shared" si="0"/>
        <v>2.8</v>
      </c>
      <c r="W42" s="42">
        <f>ROUND(((S42/Stats!$B$8)*100000),0)</f>
        <v>2</v>
      </c>
      <c r="X42" s="118">
        <v>40</v>
      </c>
      <c r="Y42" s="113">
        <f>GROWTH($Y$25:Y41,$X$25:X41,X42:$X$78,1)</f>
        <v>17162.364043204223</v>
      </c>
      <c r="Z42" s="7">
        <f t="shared" si="10"/>
        <v>53.648576734683942</v>
      </c>
      <c r="AA42" s="13">
        <v>7955</v>
      </c>
      <c r="AC42" s="13">
        <v>7955</v>
      </c>
      <c r="AE42" s="124"/>
    </row>
    <row r="43" spans="1:31" x14ac:dyDescent="0.25">
      <c r="A43" s="4">
        <v>43931</v>
      </c>
      <c r="B43" s="121">
        <v>8430</v>
      </c>
      <c r="C43" s="6">
        <f t="shared" si="1"/>
        <v>475</v>
      </c>
      <c r="D43" s="19">
        <f t="shared" si="7"/>
        <v>5.97</v>
      </c>
      <c r="E43" s="35">
        <f t="shared" si="2"/>
        <v>563</v>
      </c>
      <c r="F43" s="25">
        <f>ROUND((B43/Stats!$B$8)*100000,0)</f>
        <v>84</v>
      </c>
      <c r="G43" s="22">
        <f>ROUND((C43/Stats!$B$8)*100000,0)</f>
        <v>5</v>
      </c>
      <c r="H43" s="96">
        <f>Stats!$B$8-I43</f>
        <v>10024734</v>
      </c>
      <c r="I43" s="97">
        <f>ROUND(Stats!$B$33/(1+(Stats!$B$34*EXP(-1*Stats!$B$32*(X43-$X$25)))),0)</f>
        <v>14373</v>
      </c>
      <c r="J43" s="101">
        <f t="shared" si="3"/>
        <v>41.348361511166779</v>
      </c>
      <c r="K43" s="97">
        <f>ROUND(I43*(Stats!$I$14/100),0)</f>
        <v>433</v>
      </c>
      <c r="L43" s="101">
        <f t="shared" si="4"/>
        <v>44.341801385681293</v>
      </c>
      <c r="M43" s="109">
        <f xml:space="preserve"> ROUND(M42 - ((M42 / Stats!$B$27)*(Stats!$B$21*N42)),0)</f>
        <v>10020479</v>
      </c>
      <c r="N43" s="99">
        <f xml:space="preserve"> ROUND(N42 + (M42/Stats!$B$27)*(Stats!$B$21*N42)-(N42*Stats!$B$22),0)</f>
        <v>10988</v>
      </c>
      <c r="O43" s="101">
        <f t="shared" si="5"/>
        <v>23.279941754641431</v>
      </c>
      <c r="P43" s="99">
        <f xml:space="preserve"> ROUND(P42 + (N42 * Stats!$B$22),0)</f>
        <v>8178</v>
      </c>
      <c r="Q43" s="99">
        <f>ROUND(N43*(Stats!$I$14/100),0)</f>
        <v>331</v>
      </c>
      <c r="R43" s="105">
        <f t="shared" si="6"/>
        <v>27.190332326283983</v>
      </c>
      <c r="S43" s="9">
        <v>241</v>
      </c>
      <c r="T43" s="6">
        <f t="shared" si="9"/>
        <v>18</v>
      </c>
      <c r="U43" s="35">
        <f t="shared" si="8"/>
        <v>8.07</v>
      </c>
      <c r="V43" s="29">
        <f t="shared" si="0"/>
        <v>2.86</v>
      </c>
      <c r="W43" s="42">
        <f>ROUND(((S43/Stats!$B$8)*100000),0)</f>
        <v>2</v>
      </c>
      <c r="X43" s="118">
        <v>41</v>
      </c>
      <c r="Y43" s="113">
        <f>GROWTH($Y$25:Y42,$X$25:X42,X43:$X$78,1)</f>
        <v>20911.280713264521</v>
      </c>
      <c r="Z43" s="7">
        <f t="shared" si="10"/>
        <v>59.686830684393946</v>
      </c>
      <c r="AA43" s="13">
        <v>8430</v>
      </c>
      <c r="AC43" s="13">
        <v>8430</v>
      </c>
      <c r="AE43" s="124"/>
    </row>
    <row r="44" spans="1:31" x14ac:dyDescent="0.25">
      <c r="A44" s="4">
        <v>43932</v>
      </c>
      <c r="B44" s="121">
        <v>8873</v>
      </c>
      <c r="C44" s="6">
        <f t="shared" si="1"/>
        <v>443</v>
      </c>
      <c r="D44" s="19">
        <f t="shared" si="7"/>
        <v>5.26</v>
      </c>
      <c r="E44" s="35">
        <f t="shared" si="2"/>
        <v>499</v>
      </c>
      <c r="F44" s="25">
        <f>ROUND((B44/Stats!$B$8)*100000,0)</f>
        <v>88</v>
      </c>
      <c r="G44" s="22">
        <f>ROUND((C44/Stats!$B$8)*100000,0)</f>
        <v>4</v>
      </c>
      <c r="H44" s="96">
        <f>Stats!$B$8-I44</f>
        <v>10021859</v>
      </c>
      <c r="I44" s="97">
        <f>ROUND(Stats!$B$33/(1+(Stats!$B$34*EXP(-1*Stats!$B$32*(X44-$X$25)))),0)</f>
        <v>17248</v>
      </c>
      <c r="J44" s="101">
        <f t="shared" si="3"/>
        <v>48.556354359925791</v>
      </c>
      <c r="K44" s="97">
        <f>ROUND(I44*(Stats!$I$14/100),0)</f>
        <v>519</v>
      </c>
      <c r="L44" s="101">
        <f t="shared" si="4"/>
        <v>48.940269749518308</v>
      </c>
      <c r="M44" s="109">
        <f xml:space="preserve"> ROUND(M43 - ((M43 / Stats!$B$27)*(Stats!$B$21*N43)),0)</f>
        <v>10016907</v>
      </c>
      <c r="N44" s="99">
        <f xml:space="preserve"> ROUND(N43 + (M43/Stats!$B$27)*(Stats!$B$21*N43)-(N43*Stats!$B$22),0)</f>
        <v>12991</v>
      </c>
      <c r="O44" s="101">
        <f t="shared" si="5"/>
        <v>31.698868447386651</v>
      </c>
      <c r="P44" s="99">
        <f xml:space="preserve"> ROUND(P43 + (N43 * Stats!$B$22),0)</f>
        <v>9748</v>
      </c>
      <c r="Q44" s="99">
        <f>ROUND(N44*(Stats!$I$14/100),0)</f>
        <v>391</v>
      </c>
      <c r="R44" s="105">
        <f t="shared" si="6"/>
        <v>32.225063938618923</v>
      </c>
      <c r="S44" s="9">
        <v>265</v>
      </c>
      <c r="T44" s="6">
        <f t="shared" si="9"/>
        <v>24</v>
      </c>
      <c r="U44" s="35">
        <f t="shared" si="8"/>
        <v>9.9600000000000009</v>
      </c>
      <c r="V44" s="29">
        <f t="shared" si="0"/>
        <v>2.99</v>
      </c>
      <c r="W44" s="42">
        <f>ROUND(((S44/Stats!$B$8)*100000),0)</f>
        <v>3</v>
      </c>
      <c r="X44" s="118">
        <v>42</v>
      </c>
      <c r="Y44" s="113">
        <f>GROWTH($Y$25:Y43,$X$25:X43,X44:$X$78,1)</f>
        <v>25479.104158852584</v>
      </c>
      <c r="Z44" s="7">
        <f t="shared" si="10"/>
        <v>65.175384720435233</v>
      </c>
      <c r="AA44" s="13">
        <v>8873</v>
      </c>
      <c r="AC44" s="13">
        <v>8873</v>
      </c>
      <c r="AE44" s="124"/>
    </row>
    <row r="45" spans="1:31" x14ac:dyDescent="0.25">
      <c r="A45" s="4">
        <v>43933</v>
      </c>
      <c r="B45" s="121">
        <v>9192</v>
      </c>
      <c r="C45" s="6">
        <f t="shared" si="1"/>
        <v>319</v>
      </c>
      <c r="D45" s="19">
        <f t="shared" si="7"/>
        <v>3.6</v>
      </c>
      <c r="E45" s="35">
        <f t="shared" si="2"/>
        <v>347</v>
      </c>
      <c r="F45" s="25">
        <f>ROUND((B45/Stats!$B$8)*100000,0)</f>
        <v>92</v>
      </c>
      <c r="G45" s="22">
        <f>ROUND((C45/Stats!$B$8)*100000,0)</f>
        <v>3</v>
      </c>
      <c r="H45" s="96">
        <f>Stats!$B$8-I45</f>
        <v>10018411</v>
      </c>
      <c r="I45" s="97">
        <f>ROUND(Stats!$B$33/(1+(Stats!$B$34*EXP(-1*Stats!$B$32*(X45-$X$25)))),0)</f>
        <v>20696</v>
      </c>
      <c r="J45" s="101">
        <f t="shared" si="3"/>
        <v>55.585620409741011</v>
      </c>
      <c r="K45" s="97">
        <f>ROUND(I45*(Stats!$I$14/100),0)</f>
        <v>623</v>
      </c>
      <c r="L45" s="101">
        <f t="shared" si="4"/>
        <v>52.487961476725516</v>
      </c>
      <c r="M45" s="109">
        <f xml:space="preserve"> ROUND(M44 - ((M44 / Stats!$B$27)*(Stats!$B$21*N44)),0)</f>
        <v>10012685</v>
      </c>
      <c r="N45" s="99">
        <f xml:space="preserve"> ROUND(N44 + (M44/Stats!$B$27)*(Stats!$B$21*N44)-(N44*Stats!$B$22),0)</f>
        <v>15357</v>
      </c>
      <c r="O45" s="101">
        <f t="shared" si="5"/>
        <v>40.144559484274268</v>
      </c>
      <c r="P45" s="99">
        <f xml:space="preserve"> ROUND(P44 + (N44 * Stats!$B$22),0)</f>
        <v>11604</v>
      </c>
      <c r="Q45" s="99">
        <f>ROUND(N45*(Stats!$I$14/100),0)</f>
        <v>462</v>
      </c>
      <c r="R45" s="105">
        <f t="shared" si="6"/>
        <v>35.930735930735935</v>
      </c>
      <c r="S45" s="9">
        <v>296</v>
      </c>
      <c r="T45" s="6">
        <f t="shared" si="9"/>
        <v>31</v>
      </c>
      <c r="U45" s="35">
        <f t="shared" si="8"/>
        <v>11.7</v>
      </c>
      <c r="V45" s="29">
        <f t="shared" si="0"/>
        <v>3.22</v>
      </c>
      <c r="W45" s="42">
        <f>ROUND(((S45/Stats!$B$8)*100000),0)</f>
        <v>3</v>
      </c>
      <c r="X45" s="118">
        <v>43</v>
      </c>
      <c r="Y45" s="113">
        <f>GROWTH($Y$25:Y44,$X$25:X44,X45:$X$78,1)</f>
        <v>31044.714938280507</v>
      </c>
      <c r="Z45" s="7">
        <f t="shared" si="10"/>
        <v>70.391095494758233</v>
      </c>
      <c r="AA45" s="13">
        <v>9192</v>
      </c>
      <c r="AC45" s="13">
        <v>9192</v>
      </c>
      <c r="AE45" s="124"/>
    </row>
    <row r="46" spans="1:31" x14ac:dyDescent="0.25">
      <c r="A46" s="4">
        <v>43934</v>
      </c>
      <c r="B46" s="121">
        <v>9420</v>
      </c>
      <c r="C46" s="6">
        <f t="shared" si="1"/>
        <v>228</v>
      </c>
      <c r="D46" s="19">
        <f t="shared" si="7"/>
        <v>2.48</v>
      </c>
      <c r="E46" s="35">
        <f t="shared" si="2"/>
        <v>242</v>
      </c>
      <c r="F46" s="25">
        <f>ROUND((B46/Stats!$B$8)*100000,0)</f>
        <v>94</v>
      </c>
      <c r="G46" s="22">
        <f>ROUND((C46/Stats!$B$8)*100000,0)</f>
        <v>2</v>
      </c>
      <c r="H46" s="96">
        <f>Stats!$B$8-I46</f>
        <v>10014277</v>
      </c>
      <c r="I46" s="97">
        <f>ROUND(Stats!$B$33/(1+(Stats!$B$34*EXP(-1*Stats!$B$32*(X46-$X$25)))),0)</f>
        <v>24830</v>
      </c>
      <c r="J46" s="101">
        <f t="shared" si="3"/>
        <v>62.062021747885623</v>
      </c>
      <c r="K46" s="97">
        <f>ROUND(I46*(Stats!$I$14/100),0)</f>
        <v>747</v>
      </c>
      <c r="L46" s="101">
        <f t="shared" si="4"/>
        <v>57.161981258366801</v>
      </c>
      <c r="M46" s="109">
        <f xml:space="preserve"> ROUND(M45 - ((M45 / Stats!$B$27)*(Stats!$B$21*N45)),0)</f>
        <v>10007696</v>
      </c>
      <c r="N46" s="99">
        <f xml:space="preserve"> ROUND(N45 + (M45/Stats!$B$27)*(Stats!$B$21*N45)-(N45*Stats!$B$22),0)</f>
        <v>18152</v>
      </c>
      <c r="O46" s="101">
        <f t="shared" si="5"/>
        <v>48.104892022917589</v>
      </c>
      <c r="P46" s="99">
        <f xml:space="preserve"> ROUND(P45 + (N45 * Stats!$B$22),0)</f>
        <v>13798</v>
      </c>
      <c r="Q46" s="99">
        <f>ROUND(N46*(Stats!$I$14/100),0)</f>
        <v>546</v>
      </c>
      <c r="R46" s="105">
        <f t="shared" si="6"/>
        <v>41.391941391941387</v>
      </c>
      <c r="S46" s="9">
        <v>320</v>
      </c>
      <c r="T46" s="6">
        <f t="shared" si="9"/>
        <v>24</v>
      </c>
      <c r="U46" s="35">
        <f t="shared" si="8"/>
        <v>8.11</v>
      </c>
      <c r="V46" s="29">
        <f t="shared" si="0"/>
        <v>3.4</v>
      </c>
      <c r="W46" s="42">
        <f>ROUND(((S46/Stats!$B$8)*100000),0)</f>
        <v>3</v>
      </c>
      <c r="X46" s="118">
        <v>44</v>
      </c>
      <c r="Y46" s="113">
        <f>GROWTH($Y$25:Y45,$X$25:X45,X46:$X$78,1)</f>
        <v>37826.067964961803</v>
      </c>
      <c r="Z46" s="7">
        <f t="shared" si="10"/>
        <v>75.09653922071486</v>
      </c>
      <c r="AA46" s="13">
        <v>9420</v>
      </c>
      <c r="AC46" s="13">
        <v>9420</v>
      </c>
      <c r="AE46" s="124"/>
    </row>
    <row r="47" spans="1:31" ht="105" x14ac:dyDescent="0.25">
      <c r="A47" s="4">
        <v>43935</v>
      </c>
      <c r="B47" s="121">
        <v>10047</v>
      </c>
      <c r="C47" s="6">
        <f t="shared" si="1"/>
        <v>627</v>
      </c>
      <c r="D47" s="19">
        <f t="shared" si="7"/>
        <v>6.66</v>
      </c>
      <c r="E47" s="35">
        <f t="shared" si="2"/>
        <v>624</v>
      </c>
      <c r="F47" s="25">
        <f>ROUND((B47/Stats!$B$8)*100000,0)</f>
        <v>100</v>
      </c>
      <c r="G47" s="22">
        <f>ROUND((C47/Stats!$B$8)*100000,0)</f>
        <v>6</v>
      </c>
      <c r="H47" s="96">
        <f>Stats!$B$8-I47</f>
        <v>10009321</v>
      </c>
      <c r="I47" s="97">
        <f>ROUND(Stats!$B$33/(1+(Stats!$B$34*EXP(-1*Stats!$B$32*(X47-$X$25)))),0)</f>
        <v>29786</v>
      </c>
      <c r="J47" s="101">
        <f t="shared" si="3"/>
        <v>66.269388303229704</v>
      </c>
      <c r="K47" s="97">
        <f>ROUND(I47*(Stats!$I$14/100),0)</f>
        <v>897</v>
      </c>
      <c r="L47" s="101">
        <f t="shared" si="4"/>
        <v>59.866220735785959</v>
      </c>
      <c r="M47" s="109">
        <f xml:space="preserve"> ROUND(M46 - ((M46 / Stats!$B$27)*(Stats!$B$21*N46)),0)</f>
        <v>10001802</v>
      </c>
      <c r="N47" s="99">
        <f xml:space="preserve"> ROUND(N46 + (M46/Stats!$B$27)*(Stats!$B$21*N46)-(N46*Stats!$B$22),0)</f>
        <v>21453</v>
      </c>
      <c r="O47" s="101">
        <f t="shared" si="5"/>
        <v>53.167389176338972</v>
      </c>
      <c r="P47" s="99">
        <f xml:space="preserve"> ROUND(P46 + (N46 * Stats!$B$22),0)</f>
        <v>16391</v>
      </c>
      <c r="Q47" s="99">
        <f>ROUND(N47*(Stats!$I$14/100),0)</f>
        <v>646</v>
      </c>
      <c r="R47" s="105">
        <f t="shared" si="6"/>
        <v>44.27244582043344</v>
      </c>
      <c r="S47" s="9">
        <v>360</v>
      </c>
      <c r="T47" s="6">
        <f t="shared" si="9"/>
        <v>40</v>
      </c>
      <c r="U47" s="35">
        <f t="shared" si="8"/>
        <v>12.5</v>
      </c>
      <c r="V47" s="29">
        <f t="shared" si="0"/>
        <v>3.58</v>
      </c>
      <c r="W47" s="42">
        <f>ROUND(((S47/Stats!$B$8)*100000),0)</f>
        <v>4</v>
      </c>
      <c r="X47" s="118">
        <v>45</v>
      </c>
      <c r="Y47" s="113">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5" t="s">
        <v>334</v>
      </c>
    </row>
    <row r="48" spans="1:31" x14ac:dyDescent="0.25">
      <c r="A48" s="4">
        <v>43936</v>
      </c>
      <c r="B48" s="121">
        <v>10496</v>
      </c>
      <c r="C48" s="6">
        <f t="shared" si="1"/>
        <v>449</v>
      </c>
      <c r="D48" s="19">
        <f t="shared" si="7"/>
        <v>4.47</v>
      </c>
      <c r="E48" s="35">
        <f t="shared" si="2"/>
        <v>428</v>
      </c>
      <c r="F48" s="25">
        <f>ROUND((B48/Stats!$B$8)*100000,0)</f>
        <v>105</v>
      </c>
      <c r="G48" s="22">
        <f>ROUND((C48/Stats!$B$8)*100000,0)</f>
        <v>4</v>
      </c>
      <c r="H48" s="96">
        <f>Stats!$B$8-I48</f>
        <v>10003383</v>
      </c>
      <c r="I48" s="97">
        <f>ROUND(Stats!$B$33/(1+(Stats!$B$34*EXP(-1*Stats!$B$32*(X48-$X$25)))),0)</f>
        <v>35724</v>
      </c>
      <c r="J48" s="101">
        <f t="shared" si="3"/>
        <v>70.61919157989027</v>
      </c>
      <c r="K48" s="97">
        <f>ROUND(I48*(Stats!$I$14/100),0)</f>
        <v>1075</v>
      </c>
      <c r="L48" s="101">
        <f t="shared" si="4"/>
        <v>62.604651162790702</v>
      </c>
      <c r="M48" s="109">
        <f xml:space="preserve"> ROUND(M47 - ((M47 / Stats!$B$27)*(Stats!$B$21*N47)),0)</f>
        <v>9994840</v>
      </c>
      <c r="N48" s="99">
        <f xml:space="preserve"> ROUND(N47 + (M47/Stats!$B$27)*(Stats!$B$21*N47)-(N47*Stats!$B$22),0)</f>
        <v>25350</v>
      </c>
      <c r="O48" s="101">
        <f t="shared" si="5"/>
        <v>58.595660749506905</v>
      </c>
      <c r="P48" s="99">
        <f xml:space="preserve"> ROUND(P47 + (N47 * Stats!$B$22),0)</f>
        <v>19456</v>
      </c>
      <c r="Q48" s="99">
        <f>ROUND(N48*(Stats!$I$14/100),0)</f>
        <v>763</v>
      </c>
      <c r="R48" s="105">
        <f t="shared" si="6"/>
        <v>47.313237221494099</v>
      </c>
      <c r="S48" s="9">
        <v>402</v>
      </c>
      <c r="T48" s="6">
        <f t="shared" si="9"/>
        <v>42</v>
      </c>
      <c r="U48" s="35">
        <f t="shared" si="8"/>
        <v>11.67</v>
      </c>
      <c r="V48" s="29">
        <f t="shared" si="0"/>
        <v>3.83</v>
      </c>
      <c r="W48" s="42">
        <f>ROUND(((S48/Stats!$B$8)*100000),0)</f>
        <v>4</v>
      </c>
      <c r="X48" s="118">
        <v>46</v>
      </c>
      <c r="Y48" s="113">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4"/>
    </row>
    <row r="49" spans="1:31" x14ac:dyDescent="0.25">
      <c r="A49" s="4">
        <v>43937</v>
      </c>
      <c r="B49" s="121">
        <v>10854</v>
      </c>
      <c r="C49" s="6">
        <f t="shared" si="1"/>
        <v>358</v>
      </c>
      <c r="D49" s="19">
        <f t="shared" si="7"/>
        <v>3.41</v>
      </c>
      <c r="E49" s="35">
        <f t="shared" si="2"/>
        <v>330</v>
      </c>
      <c r="F49" s="25">
        <f>ROUND((B49/Stats!$B$8)*100000,0)</f>
        <v>108</v>
      </c>
      <c r="G49" s="22">
        <f>ROUND((C49/Stats!$B$8)*100000,0)</f>
        <v>4</v>
      </c>
      <c r="H49" s="96">
        <f>Stats!$B$8-I49</f>
        <v>9996270</v>
      </c>
      <c r="I49" s="97">
        <f>ROUND(Stats!$B$33/(1+(Stats!$B$34*EXP(-1*Stats!$B$32*(X49-$X$25)))),0)</f>
        <v>42837</v>
      </c>
      <c r="J49" s="101">
        <f t="shared" si="3"/>
        <v>74.662091182855931</v>
      </c>
      <c r="K49" s="97">
        <f>ROUND(I49*(Stats!$I$14/100),0)</f>
        <v>1289</v>
      </c>
      <c r="L49" s="101">
        <f t="shared" si="4"/>
        <v>64.701318851823117</v>
      </c>
      <c r="M49" s="109">
        <f xml:space="preserve"> ROUND(M48 - ((M48 / Stats!$B$27)*(Stats!$B$21*N48)),0)</f>
        <v>9986620</v>
      </c>
      <c r="N49" s="99">
        <f xml:space="preserve"> ROUND(N48 + (M48/Stats!$B$27)*(Stats!$B$21*N48)-(N48*Stats!$B$22),0)</f>
        <v>29949</v>
      </c>
      <c r="O49" s="101">
        <f t="shared" si="5"/>
        <v>63.758389261744973</v>
      </c>
      <c r="P49" s="99">
        <f xml:space="preserve"> ROUND(P48 + (N48 * Stats!$B$22),0)</f>
        <v>23077</v>
      </c>
      <c r="Q49" s="99">
        <f>ROUND(N49*(Stats!$I$14/100),0)</f>
        <v>901</v>
      </c>
      <c r="R49" s="105">
        <f t="shared" si="6"/>
        <v>49.500554938956718</v>
      </c>
      <c r="S49" s="9">
        <v>455</v>
      </c>
      <c r="T49" s="6">
        <f t="shared" si="9"/>
        <v>53</v>
      </c>
      <c r="U49" s="35">
        <f t="shared" si="8"/>
        <v>13.18</v>
      </c>
      <c r="V49" s="29">
        <f t="shared" si="0"/>
        <v>4.1900000000000004</v>
      </c>
      <c r="W49" s="42">
        <f>ROUND(((S49/Stats!$B$8)*100000),0)</f>
        <v>5</v>
      </c>
      <c r="X49" s="118">
        <v>47</v>
      </c>
      <c r="Y49" s="113">
        <f>GROWTH($Y$25:Y48,$X$25:X48,X49:$X$78,1)</f>
        <v>68422.945361845501</v>
      </c>
      <c r="Z49" s="7">
        <f t="shared" si="10"/>
        <v>84.136900359082631</v>
      </c>
      <c r="AA49" s="14">
        <f>GROWTH($AA$25:AA48,$X$25:X48,X49:$X$78,1)</f>
        <v>21168.461619208188</v>
      </c>
      <c r="AB49" s="7">
        <f t="shared" si="12"/>
        <v>48.725607957495043</v>
      </c>
      <c r="AC49" s="13">
        <f t="shared" si="11"/>
        <v>10854</v>
      </c>
      <c r="AE49" s="124"/>
    </row>
    <row r="50" spans="1:31" x14ac:dyDescent="0.25">
      <c r="A50" s="4">
        <v>43938</v>
      </c>
      <c r="B50" s="121">
        <v>11391</v>
      </c>
      <c r="C50" s="6">
        <f t="shared" si="1"/>
        <v>537</v>
      </c>
      <c r="D50" s="19">
        <f t="shared" si="7"/>
        <v>4.95</v>
      </c>
      <c r="E50" s="35">
        <f t="shared" si="2"/>
        <v>471</v>
      </c>
      <c r="F50" s="25">
        <f>ROUND((B50/Stats!$B$8)*100000,0)</f>
        <v>113</v>
      </c>
      <c r="G50" s="22">
        <f>ROUND((C50/Stats!$B$8)*100000,0)</f>
        <v>5</v>
      </c>
      <c r="H50" s="96">
        <f>Stats!$B$8-I50</f>
        <v>9987753</v>
      </c>
      <c r="I50" s="97">
        <f>ROUND(Stats!$B$33/(1+(Stats!$B$34*EXP(-1*Stats!$B$32*(X50-$X$25)))),0)</f>
        <v>51354</v>
      </c>
      <c r="J50" s="101">
        <f t="shared" si="3"/>
        <v>77.818670405421202</v>
      </c>
      <c r="K50" s="97">
        <f>ROUND(I50*(Stats!$I$14/100),0)</f>
        <v>1546</v>
      </c>
      <c r="L50" s="101">
        <f t="shared" si="4"/>
        <v>67.981888745148765</v>
      </c>
      <c r="M50" s="109">
        <f xml:space="preserve"> ROUND(M49 - ((M49 / Stats!$B$27)*(Stats!$B$21*N49)),0)</f>
        <v>9976916</v>
      </c>
      <c r="N50" s="99">
        <f xml:space="preserve"> ROUND(N49 + (M49/Stats!$B$27)*(Stats!$B$21*N49)-(N49*Stats!$B$22),0)</f>
        <v>35374</v>
      </c>
      <c r="O50" s="101">
        <f t="shared" si="5"/>
        <v>67.79838299315881</v>
      </c>
      <c r="P50" s="99">
        <f xml:space="preserve"> ROUND(P49 + (N49 * Stats!$B$22),0)</f>
        <v>27355</v>
      </c>
      <c r="Q50" s="99">
        <f>ROUND(N50*(Stats!$I$14/100),0)</f>
        <v>1065</v>
      </c>
      <c r="R50" s="105">
        <f t="shared" si="6"/>
        <v>53.521126760563376</v>
      </c>
      <c r="S50" s="9">
        <v>495</v>
      </c>
      <c r="T50" s="6">
        <f t="shared" si="9"/>
        <v>40</v>
      </c>
      <c r="U50" s="35">
        <f t="shared" si="8"/>
        <v>8.7899999999999991</v>
      </c>
      <c r="V50" s="29">
        <f t="shared" si="0"/>
        <v>4.3499999999999996</v>
      </c>
      <c r="W50" s="42">
        <f>ROUND(((S50/Stats!$B$8)*100000),0)</f>
        <v>5</v>
      </c>
      <c r="X50" s="118">
        <v>48</v>
      </c>
      <c r="Y50" s="113">
        <f>GROWTH($Y$25:Y49,$X$25:X49,X50:$X$78,1)</f>
        <v>83369.133418217389</v>
      </c>
      <c r="Z50" s="7">
        <f t="shared" si="10"/>
        <v>86.336669780579854</v>
      </c>
      <c r="AA50" s="14">
        <f>GROWTH($AA$25:AA49,$X$25:X49,X50:$X$78,1)</f>
        <v>24237.511400739535</v>
      </c>
      <c r="AB50" s="7">
        <f t="shared" si="12"/>
        <v>53.002600755239101</v>
      </c>
      <c r="AC50" s="13">
        <f t="shared" si="11"/>
        <v>11391</v>
      </c>
      <c r="AE50" s="124"/>
    </row>
    <row r="51" spans="1:31" x14ac:dyDescent="0.25">
      <c r="A51" s="4">
        <v>43939</v>
      </c>
      <c r="B51" s="121">
        <v>12021</v>
      </c>
      <c r="C51" s="6">
        <f t="shared" si="1"/>
        <v>630</v>
      </c>
      <c r="D51" s="19">
        <f t="shared" si="7"/>
        <v>5.53</v>
      </c>
      <c r="E51" s="35">
        <f t="shared" si="2"/>
        <v>524</v>
      </c>
      <c r="F51" s="25">
        <f>ROUND((B51/Stats!$B$8)*100000,0)</f>
        <v>120</v>
      </c>
      <c r="G51" s="22">
        <f>ROUND((C51/Stats!$B$8)*100000,0)</f>
        <v>6</v>
      </c>
      <c r="H51" s="96">
        <f>Stats!$B$8-I51</f>
        <v>9977562</v>
      </c>
      <c r="I51" s="97">
        <f>ROUND(Stats!$B$33/(1+(Stats!$B$34*EXP(-1*Stats!$B$32*(X51-$X$25)))),0)</f>
        <v>61545</v>
      </c>
      <c r="J51" s="101">
        <f t="shared" si="3"/>
        <v>80.467950280282722</v>
      </c>
      <c r="K51" s="97">
        <f>ROUND(I51*(Stats!$I$14/100),0)</f>
        <v>1853</v>
      </c>
      <c r="L51" s="101">
        <f t="shared" si="4"/>
        <v>68.915272531030752</v>
      </c>
      <c r="M51" s="109">
        <f xml:space="preserve"> ROUND(M50 - ((M50 / Stats!$B$27)*(Stats!$B$21*N50)),0)</f>
        <v>9965466</v>
      </c>
      <c r="N51" s="99">
        <f xml:space="preserve"> ROUND(N50 + (M50/Stats!$B$27)*(Stats!$B$21*N50)-(N50*Stats!$B$22),0)</f>
        <v>41771</v>
      </c>
      <c r="O51" s="101">
        <f t="shared" si="5"/>
        <v>71.22166096095377</v>
      </c>
      <c r="P51" s="99">
        <f xml:space="preserve"> ROUND(P50 + (N50 * Stats!$B$22),0)</f>
        <v>32408</v>
      </c>
      <c r="Q51" s="99">
        <f>ROUND(N51*(Stats!$I$14/100),0)</f>
        <v>1257</v>
      </c>
      <c r="R51" s="105">
        <f t="shared" si="6"/>
        <v>54.176610978520287</v>
      </c>
      <c r="S51" s="9">
        <v>576</v>
      </c>
      <c r="T51" s="6">
        <f t="shared" si="9"/>
        <v>81</v>
      </c>
      <c r="U51" s="35">
        <f t="shared" si="8"/>
        <v>16.36</v>
      </c>
      <c r="V51" s="29">
        <f t="shared" si="0"/>
        <v>4.79</v>
      </c>
      <c r="W51" s="42">
        <f>ROUND(((S51/Stats!$B$8)*100000),0)</f>
        <v>6</v>
      </c>
      <c r="X51" s="118">
        <v>49</v>
      </c>
      <c r="Y51" s="113">
        <f>GROWTH($Y$25:Y50,$X$25:X50,X51:$X$78,1)</f>
        <v>101580.14055297093</v>
      </c>
      <c r="Z51" s="7">
        <f t="shared" si="10"/>
        <v>88.165993928969399</v>
      </c>
      <c r="AA51" s="14">
        <f>GROWTH($AA$25:AA50,$X$25:X50,X51:$X$78,1)</f>
        <v>27751.518720090738</v>
      </c>
      <c r="AB51" s="7">
        <f t="shared" si="12"/>
        <v>56.683451737373261</v>
      </c>
      <c r="AC51" s="13">
        <f t="shared" si="11"/>
        <v>12021</v>
      </c>
      <c r="AE51" s="124"/>
    </row>
    <row r="52" spans="1:31" x14ac:dyDescent="0.25">
      <c r="A52" s="4">
        <v>43940</v>
      </c>
      <c r="B52" s="121">
        <v>12341</v>
      </c>
      <c r="C52" s="6">
        <f t="shared" si="1"/>
        <v>320</v>
      </c>
      <c r="D52" s="19">
        <f t="shared" si="7"/>
        <v>2.66</v>
      </c>
      <c r="E52" s="35">
        <f t="shared" si="2"/>
        <v>259</v>
      </c>
      <c r="F52" s="25">
        <f>ROUND((B52/Stats!$B$8)*100000,0)</f>
        <v>123</v>
      </c>
      <c r="G52" s="22">
        <f>ROUND((C52/Stats!$B$8)*100000,0)</f>
        <v>3</v>
      </c>
      <c r="H52" s="96">
        <f>Stats!$B$8-I52</f>
        <v>9965375</v>
      </c>
      <c r="I52" s="97">
        <f>ROUND(Stats!$B$33/(1+(Stats!$B$34*EXP(-1*Stats!$B$32*(X52-$X$25)))),0)</f>
        <v>73732</v>
      </c>
      <c r="J52" s="101">
        <f t="shared" si="3"/>
        <v>83.2623555579667</v>
      </c>
      <c r="K52" s="97">
        <f>ROUND(I52*(Stats!$I$14/100),0)</f>
        <v>2219</v>
      </c>
      <c r="L52" s="101">
        <f t="shared" si="4"/>
        <v>72.960793150067602</v>
      </c>
      <c r="M52" s="109">
        <f xml:space="preserve"> ROUND(M51 - ((M51 / Stats!$B$27)*(Stats!$B$21*N51)),0)</f>
        <v>9951960</v>
      </c>
      <c r="N52" s="99">
        <f xml:space="preserve"> ROUND(N51 + (M51/Stats!$B$27)*(Stats!$B$21*N51)-(N51*Stats!$B$22),0)</f>
        <v>49309</v>
      </c>
      <c r="O52" s="101">
        <f t="shared" si="5"/>
        <v>74.972114624105131</v>
      </c>
      <c r="P52" s="99">
        <f xml:space="preserve"> ROUND(P51 + (N51 * Stats!$B$22),0)</f>
        <v>38375</v>
      </c>
      <c r="Q52" s="99">
        <f>ROUND(N52*(Stats!$I$14/100),0)</f>
        <v>1484</v>
      </c>
      <c r="R52" s="105">
        <f t="shared" si="6"/>
        <v>59.568733153638817</v>
      </c>
      <c r="S52" s="9">
        <v>600</v>
      </c>
      <c r="T52" s="6">
        <f t="shared" si="9"/>
        <v>24</v>
      </c>
      <c r="U52" s="35">
        <f t="shared" si="8"/>
        <v>4.17</v>
      </c>
      <c r="V52" s="29">
        <f t="shared" si="0"/>
        <v>4.8600000000000003</v>
      </c>
      <c r="W52" s="42">
        <f>ROUND(((S52/Stats!$B$8)*100000),0)</f>
        <v>6</v>
      </c>
      <c r="X52" s="118">
        <v>50</v>
      </c>
      <c r="Y52" s="113">
        <f>GROWTH($Y$25:Y51,$X$25:X51,X52:$X$78,1)</f>
        <v>123769.12811362626</v>
      </c>
      <c r="Z52" s="7">
        <f t="shared" si="10"/>
        <v>90.029015968610253</v>
      </c>
      <c r="AA52" s="14">
        <f>GROWTH($AA$25:AA51,$X$25:X51,X52:$X$78,1)</f>
        <v>31774.994492547205</v>
      </c>
      <c r="AB52" s="7">
        <f t="shared" si="12"/>
        <v>61.161283590797886</v>
      </c>
      <c r="AC52" s="13">
        <f t="shared" si="11"/>
        <v>12341</v>
      </c>
      <c r="AE52" s="124"/>
    </row>
    <row r="53" spans="1:31" x14ac:dyDescent="0.25">
      <c r="A53" s="4">
        <v>43941</v>
      </c>
      <c r="B53" s="121">
        <v>13816</v>
      </c>
      <c r="C53" s="6">
        <f t="shared" si="1"/>
        <v>1475</v>
      </c>
      <c r="D53" s="19">
        <f t="shared" si="7"/>
        <v>11.95</v>
      </c>
      <c r="E53" s="35">
        <f t="shared" si="2"/>
        <v>1068</v>
      </c>
      <c r="F53" s="25">
        <f>ROUND((B53/Stats!$B$8)*100000,0)</f>
        <v>138</v>
      </c>
      <c r="G53" s="22">
        <f>ROUND((C53/Stats!$B$8)*100000,0)</f>
        <v>15</v>
      </c>
      <c r="H53" s="96">
        <f>Stats!$B$8-I53</f>
        <v>9950813</v>
      </c>
      <c r="I53" s="97">
        <f>ROUND(Stats!$B$33/(1+(Stats!$B$34*EXP(-1*Stats!$B$32*(X53-$X$25)))),0)</f>
        <v>88294</v>
      </c>
      <c r="J53" s="101">
        <f t="shared" si="3"/>
        <v>84.35227761795818</v>
      </c>
      <c r="K53" s="97">
        <f>ROUND(I53*(Stats!$I$14/100),0)</f>
        <v>2658</v>
      </c>
      <c r="L53" s="101">
        <f t="shared" si="4"/>
        <v>76.787057938299469</v>
      </c>
      <c r="M53" s="109">
        <f xml:space="preserve"> ROUND(M52 - ((M52 / Stats!$B$27)*(Stats!$B$21*N52)),0)</f>
        <v>9936039</v>
      </c>
      <c r="N53" s="99">
        <f xml:space="preserve"> ROUND(N52 + (M52/Stats!$B$27)*(Stats!$B$21*N52)-(N52*Stats!$B$22),0)</f>
        <v>58186</v>
      </c>
      <c r="O53" s="101">
        <f t="shared" si="5"/>
        <v>76.25545663905406</v>
      </c>
      <c r="P53" s="99">
        <f xml:space="preserve"> ROUND(P52 + (N52 * Stats!$B$22),0)</f>
        <v>45419</v>
      </c>
      <c r="Q53" s="99">
        <f>ROUND(N53*(Stats!$I$14/100),0)</f>
        <v>1751</v>
      </c>
      <c r="R53" s="105">
        <f t="shared" si="6"/>
        <v>64.762992575671035</v>
      </c>
      <c r="S53" s="9">
        <v>617</v>
      </c>
      <c r="T53" s="6">
        <f t="shared" si="9"/>
        <v>17</v>
      </c>
      <c r="U53" s="35">
        <f t="shared" si="8"/>
        <v>2.83</v>
      </c>
      <c r="V53" s="29">
        <f t="shared" si="0"/>
        <v>4.47</v>
      </c>
      <c r="W53" s="42">
        <f>ROUND(((S53/Stats!$B$8)*100000),0)</f>
        <v>6</v>
      </c>
      <c r="X53" s="118">
        <v>51</v>
      </c>
      <c r="Y53" s="113">
        <f>GROWTH($Y$25:Y52,$X$25:X52,X53:$X$78,1)</f>
        <v>150805.03916037528</v>
      </c>
      <c r="Z53" s="7">
        <f t="shared" si="10"/>
        <v>90.83850242875026</v>
      </c>
      <c r="AA53" s="14">
        <f>GROWTH($AA$25:AA52,$X$25:X52,X53:$X$78,1)</f>
        <v>36381.802566735394</v>
      </c>
      <c r="AB53" s="7">
        <f t="shared" si="12"/>
        <v>62.024971207357815</v>
      </c>
      <c r="AC53" s="13">
        <f t="shared" si="11"/>
        <v>13816</v>
      </c>
      <c r="AE53" s="124" t="s">
        <v>28</v>
      </c>
    </row>
    <row r="54" spans="1:31" ht="30" x14ac:dyDescent="0.25">
      <c r="A54" s="4">
        <v>43942</v>
      </c>
      <c r="B54" s="121">
        <v>15140</v>
      </c>
      <c r="C54" s="6">
        <f t="shared" si="1"/>
        <v>1324</v>
      </c>
      <c r="D54" s="19">
        <f t="shared" si="7"/>
        <v>9.58</v>
      </c>
      <c r="E54" s="35">
        <f t="shared" si="2"/>
        <v>875</v>
      </c>
      <c r="F54" s="25">
        <f>ROUND((B54/Stats!$B$8)*100000,0)</f>
        <v>151</v>
      </c>
      <c r="G54" s="22">
        <f>ROUND((C54/Stats!$B$8)*100000,0)</f>
        <v>13</v>
      </c>
      <c r="H54" s="96">
        <f>Stats!$B$8-I54</f>
        <v>9933429</v>
      </c>
      <c r="I54" s="97">
        <f>ROUND(Stats!$B$33/(1+(Stats!$B$34*EXP(-1*Stats!$B$32*(X54-$X$25)))),0)</f>
        <v>105678</v>
      </c>
      <c r="J54" s="101">
        <f t="shared" si="3"/>
        <v>85.673460890630025</v>
      </c>
      <c r="K54" s="97">
        <f>ROUND(I54*(Stats!$I$14/100),0)</f>
        <v>3181</v>
      </c>
      <c r="L54" s="101">
        <f t="shared" si="4"/>
        <v>79.15749764225086</v>
      </c>
      <c r="M54" s="109">
        <f xml:space="preserve"> ROUND(M53 - ((M53 / Stats!$B$27)*(Stats!$B$21*N53)),0)</f>
        <v>9917282</v>
      </c>
      <c r="N54" s="99">
        <f xml:space="preserve"> ROUND(N53 + (M53/Stats!$B$27)*(Stats!$B$21*N53)-(N53*Stats!$B$22),0)</f>
        <v>68631</v>
      </c>
      <c r="O54" s="101">
        <f t="shared" si="5"/>
        <v>77.939997960105487</v>
      </c>
      <c r="P54" s="99">
        <f xml:space="preserve"> ROUND(P53 + (N53 * Stats!$B$22),0)</f>
        <v>53731</v>
      </c>
      <c r="Q54" s="99">
        <f>ROUND(N54*(Stats!$I$14/100),0)</f>
        <v>2066</v>
      </c>
      <c r="R54" s="105">
        <f t="shared" si="6"/>
        <v>67.909002904162634</v>
      </c>
      <c r="S54" s="9">
        <v>663</v>
      </c>
      <c r="T54" s="6">
        <f t="shared" si="9"/>
        <v>46</v>
      </c>
      <c r="U54" s="35">
        <f t="shared" si="8"/>
        <v>7.46</v>
      </c>
      <c r="V54" s="29">
        <f t="shared" si="0"/>
        <v>4.38</v>
      </c>
      <c r="W54" s="42">
        <f>ROUND(((S54/Stats!$B$8)*100000),0)</f>
        <v>7</v>
      </c>
      <c r="X54" s="118">
        <v>52</v>
      </c>
      <c r="Y54" s="113">
        <f>GROWTH($Y$25:Y53,$X$25:X53,X54:$X$78,1)</f>
        <v>183746.62714989763</v>
      </c>
      <c r="Z54" s="7">
        <f t="shared" si="10"/>
        <v>91.760392974370603</v>
      </c>
      <c r="AA54" s="14">
        <f>GROWTH($AA$25:AA53,$X$25:X53,X54:$X$78,1)</f>
        <v>41656.515733319044</v>
      </c>
      <c r="AB54" s="7">
        <f t="shared" si="12"/>
        <v>63.655145579325925</v>
      </c>
      <c r="AC54" s="13">
        <f t="shared" si="11"/>
        <v>15140</v>
      </c>
      <c r="AE54" s="125" t="s">
        <v>29</v>
      </c>
    </row>
    <row r="55" spans="1:31" x14ac:dyDescent="0.25">
      <c r="A55" s="4">
        <v>43943</v>
      </c>
      <c r="B55" s="121">
        <v>16435</v>
      </c>
      <c r="C55" s="6">
        <f t="shared" si="1"/>
        <v>1295</v>
      </c>
      <c r="D55" s="19">
        <f t="shared" si="7"/>
        <v>8.5500000000000007</v>
      </c>
      <c r="E55" s="35">
        <f t="shared" si="2"/>
        <v>788</v>
      </c>
      <c r="F55" s="25">
        <f>ROUND((B55/Stats!$B$8)*100000,0)</f>
        <v>164</v>
      </c>
      <c r="G55" s="22">
        <f>ROUND((C55/Stats!$B$8)*100000,0)</f>
        <v>13</v>
      </c>
      <c r="H55" s="96">
        <f>Stats!$B$8-I55</f>
        <v>9912701</v>
      </c>
      <c r="I55" s="97">
        <f>ROUND(Stats!$B$33/(1+(Stats!$B$34*EXP(-1*Stats!$B$32*(X55-$X$25)))),0)</f>
        <v>126406</v>
      </c>
      <c r="J55" s="101">
        <f t="shared" si="3"/>
        <v>86.998243754252172</v>
      </c>
      <c r="K55" s="97">
        <f>ROUND(I55*(Stats!$I$14/100),0)</f>
        <v>3805</v>
      </c>
      <c r="L55" s="101">
        <f t="shared" si="4"/>
        <v>80.840998685939553</v>
      </c>
      <c r="M55" s="109">
        <f xml:space="preserve"> ROUND(M54 - ((M54 / Stats!$B$27)*(Stats!$B$21*N54)),0)</f>
        <v>9895199</v>
      </c>
      <c r="N55" s="99">
        <f xml:space="preserve"> ROUND(N54 + (M54/Stats!$B$27)*(Stats!$B$21*N54)-(N54*Stats!$B$22),0)</f>
        <v>80909</v>
      </c>
      <c r="O55" s="101">
        <f t="shared" si="5"/>
        <v>79.687055828152623</v>
      </c>
      <c r="P55" s="99">
        <f xml:space="preserve"> ROUND(P54 + (N54 * Stats!$B$22),0)</f>
        <v>63535</v>
      </c>
      <c r="Q55" s="99">
        <f>ROUND(N55*(Stats!$I$14/100),0)</f>
        <v>2435</v>
      </c>
      <c r="R55" s="105">
        <f t="shared" si="6"/>
        <v>70.061601642710471</v>
      </c>
      <c r="S55" s="9">
        <v>729</v>
      </c>
      <c r="T55" s="6">
        <f t="shared" si="9"/>
        <v>66</v>
      </c>
      <c r="U55" s="35">
        <f t="shared" si="8"/>
        <v>9.9499999999999993</v>
      </c>
      <c r="V55" s="29">
        <f t="shared" si="0"/>
        <v>4.4400000000000004</v>
      </c>
      <c r="W55" s="42">
        <f>ROUND(((S55/Stats!$B$8)*100000),0)</f>
        <v>7</v>
      </c>
      <c r="X55" s="118">
        <v>53</v>
      </c>
      <c r="Y55" s="113">
        <f>GROWTH($Y$25:Y54,$X$25:X54,X55:$X$78,1)</f>
        <v>223883.91778512057</v>
      </c>
      <c r="Z55" s="7">
        <f t="shared" si="10"/>
        <v>92.659142218614392</v>
      </c>
      <c r="AA55" s="14">
        <f>GROWTH($AA$25:AA54,$X$25:X54,X55:$X$78,1)</f>
        <v>47695.968330795178</v>
      </c>
      <c r="AB55" s="7">
        <f t="shared" si="12"/>
        <v>65.542160951602597</v>
      </c>
      <c r="AC55" s="13">
        <f t="shared" si="11"/>
        <v>16435</v>
      </c>
      <c r="AE55" s="124"/>
    </row>
    <row r="56" spans="1:31" ht="60" x14ac:dyDescent="0.25">
      <c r="A56" s="4">
        <v>43944</v>
      </c>
      <c r="B56" s="121">
        <v>18517</v>
      </c>
      <c r="C56" s="6">
        <f t="shared" si="1"/>
        <v>2082</v>
      </c>
      <c r="D56" s="19">
        <f t="shared" si="7"/>
        <v>12.67</v>
      </c>
      <c r="E56" s="35">
        <f t="shared" si="2"/>
        <v>1124</v>
      </c>
      <c r="F56" s="25">
        <f>ROUND((B56/Stats!$B$8)*100000,0)</f>
        <v>184</v>
      </c>
      <c r="G56" s="22">
        <f>ROUND((C56/Stats!$B$8)*100000,0)</f>
        <v>21</v>
      </c>
      <c r="H56" s="96">
        <f>Stats!$B$8-I56</f>
        <v>9888019</v>
      </c>
      <c r="I56" s="97">
        <f>ROUND(Stats!$B$33/(1+(Stats!$B$34*EXP(-1*Stats!$B$32*(X56-$X$25)))),0)</f>
        <v>151088</v>
      </c>
      <c r="J56" s="101">
        <f t="shared" si="3"/>
        <v>87.744228529069161</v>
      </c>
      <c r="K56" s="97">
        <f>ROUND(I56*(Stats!$I$14/100),0)</f>
        <v>4548</v>
      </c>
      <c r="L56" s="101">
        <f t="shared" si="4"/>
        <v>81.354441512752857</v>
      </c>
      <c r="M56" s="109">
        <f xml:space="preserve"> ROUND(M55 - ((M55 / Stats!$B$27)*(Stats!$B$21*N55)),0)</f>
        <v>9869224</v>
      </c>
      <c r="N56" s="99">
        <f xml:space="preserve"> ROUND(N55 + (M55/Stats!$B$27)*(Stats!$B$21*N55)-(N55*Stats!$B$22),0)</f>
        <v>95326</v>
      </c>
      <c r="O56" s="101">
        <f t="shared" si="5"/>
        <v>80.575079201896642</v>
      </c>
      <c r="P56" s="99">
        <f xml:space="preserve"> ROUND(P55 + (N55 * Stats!$B$22),0)</f>
        <v>75093</v>
      </c>
      <c r="Q56" s="99">
        <f>ROUND(N56*(Stats!$I$14/100),0)</f>
        <v>2869</v>
      </c>
      <c r="R56" s="105">
        <f t="shared" si="6"/>
        <v>70.442662948762631</v>
      </c>
      <c r="S56" s="9">
        <v>848</v>
      </c>
      <c r="T56" s="6">
        <f t="shared" si="9"/>
        <v>119</v>
      </c>
      <c r="U56" s="35">
        <f t="shared" si="8"/>
        <v>16.32</v>
      </c>
      <c r="V56" s="29">
        <f t="shared" si="0"/>
        <v>4.58</v>
      </c>
      <c r="W56" s="42">
        <f>ROUND(((S56/Stats!$B$8)*100000),0)</f>
        <v>8</v>
      </c>
      <c r="X56" s="118">
        <v>54</v>
      </c>
      <c r="Y56" s="113">
        <f>GROWTH($Y$25:Y55,$X$25:X55,X56:$X$78,1)</f>
        <v>272788.72771865566</v>
      </c>
      <c r="Z56" s="7">
        <f t="shared" si="10"/>
        <v>93.211962915455302</v>
      </c>
      <c r="AA56" s="14">
        <f>GROWTH($AA$25:AA55,$X$25:X55,X56:$X$78,1)</f>
        <v>54611.033951469675</v>
      </c>
      <c r="AB56" s="7">
        <f t="shared" si="12"/>
        <v>66.092932764365514</v>
      </c>
      <c r="AC56" s="13">
        <f t="shared" si="11"/>
        <v>18517</v>
      </c>
      <c r="AE56" s="125" t="s">
        <v>30</v>
      </c>
    </row>
    <row r="57" spans="1:31" x14ac:dyDescent="0.25">
      <c r="A57" s="4">
        <v>43945</v>
      </c>
      <c r="B57" s="121">
        <v>19107</v>
      </c>
      <c r="C57" s="6">
        <f t="shared" si="1"/>
        <v>590</v>
      </c>
      <c r="D57" s="19">
        <f t="shared" si="7"/>
        <v>3.19</v>
      </c>
      <c r="E57" s="35">
        <f t="shared" si="2"/>
        <v>309</v>
      </c>
      <c r="F57" s="25">
        <f>ROUND((B57/Stats!$B$8)*100000,0)</f>
        <v>190</v>
      </c>
      <c r="G57" s="22">
        <f>ROUND((C57/Stats!$B$8)*100000,0)</f>
        <v>6</v>
      </c>
      <c r="H57" s="96">
        <f>Stats!$B$8-I57</f>
        <v>9858675</v>
      </c>
      <c r="I57" s="97">
        <f>ROUND(Stats!$B$33/(1+(Stats!$B$34*EXP(-1*Stats!$B$32*(X57-$X$25)))),0)</f>
        <v>180432</v>
      </c>
      <c r="J57" s="101">
        <f t="shared" si="3"/>
        <v>89.410415003990423</v>
      </c>
      <c r="K57" s="97">
        <f>ROUND(I57*(Stats!$I$14/100),0)</f>
        <v>5431</v>
      </c>
      <c r="L57" s="101">
        <f t="shared" si="4"/>
        <v>83.520530289081194</v>
      </c>
      <c r="M57" s="109">
        <f xml:space="preserve"> ROUND(M56 - ((M56 / Stats!$B$27)*(Stats!$B$21*N56)),0)</f>
        <v>9838700</v>
      </c>
      <c r="N57" s="99">
        <f xml:space="preserve"> ROUND(N56 + (M56/Stats!$B$27)*(Stats!$B$21*N56)-(N56*Stats!$B$22),0)</f>
        <v>112232</v>
      </c>
      <c r="O57" s="101">
        <f t="shared" si="5"/>
        <v>82.975443723715159</v>
      </c>
      <c r="P57" s="99">
        <f xml:space="preserve"> ROUND(P56 + (N56 * Stats!$B$22),0)</f>
        <v>88711</v>
      </c>
      <c r="Q57" s="99">
        <f>ROUND(N57*(Stats!$I$14/100),0)</f>
        <v>3378</v>
      </c>
      <c r="R57" s="105">
        <f t="shared" si="6"/>
        <v>73.505032563647134</v>
      </c>
      <c r="S57" s="9">
        <v>895</v>
      </c>
      <c r="T57" s="6">
        <f t="shared" si="9"/>
        <v>47</v>
      </c>
      <c r="U57" s="35">
        <f t="shared" si="8"/>
        <v>5.54</v>
      </c>
      <c r="V57" s="29">
        <f t="shared" ref="V57:V88" si="13">IFERROR(ROUND(100*(S57/B57),2),"")</f>
        <v>4.68</v>
      </c>
      <c r="W57" s="42">
        <f>ROUND(((S57/Stats!$B$8)*100000),0)</f>
        <v>9</v>
      </c>
      <c r="X57" s="118">
        <v>55</v>
      </c>
      <c r="Y57" s="113">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4"/>
    </row>
    <row r="58" spans="1:31" x14ac:dyDescent="0.25">
      <c r="A58" s="4">
        <v>43946</v>
      </c>
      <c r="B58" s="121">
        <v>19528</v>
      </c>
      <c r="C58" s="6">
        <f t="shared" ref="C58:C89" si="14">B58-B57</f>
        <v>421</v>
      </c>
      <c r="D58" s="19">
        <f t="shared" si="7"/>
        <v>2.2000000000000002</v>
      </c>
      <c r="E58" s="35">
        <f t="shared" ref="E58:E89" si="15">IFERROR(ROUND((C58/B58)*10000,0),"")</f>
        <v>216</v>
      </c>
      <c r="F58" s="25">
        <f>ROUND((B58/Stats!$B$8)*100000,0)</f>
        <v>195</v>
      </c>
      <c r="G58" s="22">
        <f>ROUND((C58/Stats!$B$8)*100000,0)</f>
        <v>4</v>
      </c>
      <c r="H58" s="96">
        <f>Stats!$B$8-I58</f>
        <v>9823855</v>
      </c>
      <c r="I58" s="97">
        <f>ROUND(Stats!$B$33/(1+(Stats!$B$34*EXP(-1*Stats!$B$32*(X58-$X$25)))),0)</f>
        <v>215252</v>
      </c>
      <c r="J58" s="101">
        <f t="shared" si="3"/>
        <v>90.927842714585694</v>
      </c>
      <c r="K58" s="97">
        <f>ROUND(I58*(Stats!$I$14/100),0)</f>
        <v>6479</v>
      </c>
      <c r="L58" s="101">
        <f t="shared" si="4"/>
        <v>85.908319185059426</v>
      </c>
      <c r="M58" s="109">
        <f xml:space="preserve"> ROUND(M57 - ((M57 / Stats!$B$27)*(Stats!$B$21*N57)),0)</f>
        <v>9802874</v>
      </c>
      <c r="N58" s="99">
        <f xml:space="preserve"> ROUND(N57 + (M57/Stats!$B$27)*(Stats!$B$21*N57)-(N57*Stats!$B$22),0)</f>
        <v>132025</v>
      </c>
      <c r="O58" s="101">
        <f t="shared" si="5"/>
        <v>85.208861957962512</v>
      </c>
      <c r="P58" s="99">
        <f xml:space="preserve"> ROUND(P57 + (N57 * Stats!$B$22),0)</f>
        <v>104744</v>
      </c>
      <c r="Q58" s="99">
        <f>ROUND(N58*(Stats!$I$14/100),0)</f>
        <v>3974</v>
      </c>
      <c r="R58" s="105">
        <f t="shared" si="6"/>
        <v>77.02566683442376</v>
      </c>
      <c r="S58" s="9">
        <v>913</v>
      </c>
      <c r="T58" s="6">
        <f t="shared" si="9"/>
        <v>18</v>
      </c>
      <c r="U58" s="35">
        <f t="shared" si="8"/>
        <v>2.0099999999999998</v>
      </c>
      <c r="V58" s="29">
        <f t="shared" si="13"/>
        <v>4.68</v>
      </c>
      <c r="W58" s="42">
        <f>ROUND(((S58/Stats!$B$8)*100000),0)</f>
        <v>9</v>
      </c>
      <c r="X58" s="118">
        <v>56</v>
      </c>
      <c r="Y58" s="113">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4"/>
    </row>
    <row r="59" spans="1:31" x14ac:dyDescent="0.25">
      <c r="A59" s="4">
        <v>43947</v>
      </c>
      <c r="B59" s="121">
        <v>20417</v>
      </c>
      <c r="C59" s="6">
        <f t="shared" si="14"/>
        <v>889</v>
      </c>
      <c r="D59" s="19">
        <f t="shared" si="7"/>
        <v>4.55</v>
      </c>
      <c r="E59" s="35">
        <f t="shared" si="15"/>
        <v>435</v>
      </c>
      <c r="F59" s="25">
        <f>ROUND((B59/Stats!$B$8)*100000,0)</f>
        <v>203</v>
      </c>
      <c r="G59" s="22">
        <f>ROUND((C59/Stats!$B$8)*100000,0)</f>
        <v>9</v>
      </c>
      <c r="H59" s="96">
        <f>Stats!$B$8-I59</f>
        <v>9782631</v>
      </c>
      <c r="I59" s="97">
        <f>ROUND(Stats!$B$33/(1+(Stats!$B$34*EXP(-1*Stats!$B$32*(X59-$X$25)))),0)</f>
        <v>256476</v>
      </c>
      <c r="J59" s="101">
        <f t="shared" si="3"/>
        <v>92.039411094995245</v>
      </c>
      <c r="K59" s="97">
        <f>ROUND(I59*(Stats!$I$14/100),0)</f>
        <v>7720</v>
      </c>
      <c r="L59" s="101">
        <f t="shared" si="4"/>
        <v>87.797927461139906</v>
      </c>
      <c r="M59" s="109">
        <f xml:space="preserve"> ROUND(M58 - ((M58 / Stats!$B$27)*(Stats!$B$21*N58)),0)</f>
        <v>9760883</v>
      </c>
      <c r="N59" s="99">
        <f xml:space="preserve"> ROUND(N58 + (M58/Stats!$B$27)*(Stats!$B$21*N58)-(N58*Stats!$B$22),0)</f>
        <v>155155</v>
      </c>
      <c r="O59" s="101">
        <f t="shared" si="5"/>
        <v>86.840901034449431</v>
      </c>
      <c r="P59" s="99">
        <f xml:space="preserve"> ROUND(P58 + (N58 * Stats!$B$22),0)</f>
        <v>123605</v>
      </c>
      <c r="Q59" s="99">
        <f>ROUND(N59*(Stats!$I$14/100),0)</f>
        <v>4670</v>
      </c>
      <c r="R59" s="105">
        <f t="shared" si="6"/>
        <v>79.828693790149899</v>
      </c>
      <c r="S59" s="9">
        <v>942</v>
      </c>
      <c r="T59" s="6">
        <f t="shared" si="9"/>
        <v>29</v>
      </c>
      <c r="U59" s="35">
        <f t="shared" si="8"/>
        <v>3.18</v>
      </c>
      <c r="V59" s="29">
        <f t="shared" si="13"/>
        <v>4.6100000000000003</v>
      </c>
      <c r="W59" s="42">
        <f>ROUND(((S59/Stats!$B$8)*100000),0)</f>
        <v>9</v>
      </c>
      <c r="X59" s="118">
        <v>57</v>
      </c>
      <c r="Y59" s="113">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4"/>
    </row>
    <row r="60" spans="1:31" x14ac:dyDescent="0.25">
      <c r="A60" s="4">
        <v>43948</v>
      </c>
      <c r="B60" s="121">
        <v>20976</v>
      </c>
      <c r="C60" s="6">
        <f t="shared" si="14"/>
        <v>559</v>
      </c>
      <c r="D60" s="19">
        <f t="shared" si="7"/>
        <v>2.74</v>
      </c>
      <c r="E60" s="35">
        <f t="shared" si="15"/>
        <v>266</v>
      </c>
      <c r="F60" s="25">
        <f>ROUND((B60/Stats!$B$8)*100000,0)</f>
        <v>209</v>
      </c>
      <c r="G60" s="22">
        <f>ROUND((C60/Stats!$B$8)*100000,0)</f>
        <v>6</v>
      </c>
      <c r="H60" s="96">
        <f>Stats!$B$8-I60</f>
        <v>9733958</v>
      </c>
      <c r="I60" s="97">
        <f>ROUND(Stats!$B$33/(1+(Stats!$B$34*EXP(-1*Stats!$B$32*(X60-$X$25)))),0)</f>
        <v>305149</v>
      </c>
      <c r="J60" s="101">
        <f t="shared" si="3"/>
        <v>93.125981078096274</v>
      </c>
      <c r="K60" s="97">
        <f>ROUND(I60*(Stats!$I$14/100),0)</f>
        <v>9185</v>
      </c>
      <c r="L60" s="101">
        <f t="shared" si="4"/>
        <v>89.112683723462169</v>
      </c>
      <c r="M60" s="109">
        <f xml:space="preserve"> ROUND(M59 - ((M59 / Stats!$B$27)*(Stats!$B$21*N59)),0)</f>
        <v>9711747</v>
      </c>
      <c r="N60" s="99">
        <f xml:space="preserve"> ROUND(N59 + (M59/Stats!$B$27)*(Stats!$B$21*N59)-(N59*Stats!$B$22),0)</f>
        <v>182126</v>
      </c>
      <c r="O60" s="101">
        <f t="shared" si="5"/>
        <v>88.482698790946927</v>
      </c>
      <c r="P60" s="99">
        <f xml:space="preserve"> ROUND(P59 + (N59 * Stats!$B$22),0)</f>
        <v>145770</v>
      </c>
      <c r="Q60" s="99">
        <f>ROUND(N60*(Stats!$I$14/100),0)</f>
        <v>5482</v>
      </c>
      <c r="R60" s="105">
        <f t="shared" si="6"/>
        <v>81.758482305727838</v>
      </c>
      <c r="S60" s="9">
        <v>1000</v>
      </c>
      <c r="T60" s="6">
        <f t="shared" si="9"/>
        <v>58</v>
      </c>
      <c r="U60" s="35">
        <f t="shared" si="8"/>
        <v>6.16</v>
      </c>
      <c r="V60" s="29">
        <f t="shared" si="13"/>
        <v>4.7699999999999996</v>
      </c>
      <c r="W60" s="42">
        <f>ROUND(((S60/Stats!$B$8)*100000),0)</f>
        <v>10</v>
      </c>
      <c r="X60" s="118">
        <v>58</v>
      </c>
      <c r="Y60" s="113">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4"/>
    </row>
    <row r="61" spans="1:31" x14ac:dyDescent="0.25">
      <c r="A61" s="4">
        <v>43949</v>
      </c>
      <c r="B61" s="121">
        <v>22485</v>
      </c>
      <c r="C61" s="6">
        <f t="shared" si="14"/>
        <v>1509</v>
      </c>
      <c r="D61" s="19">
        <f t="shared" si="7"/>
        <v>7.19</v>
      </c>
      <c r="E61" s="35">
        <f t="shared" si="15"/>
        <v>671</v>
      </c>
      <c r="F61" s="25">
        <f>ROUND((B61/Stats!$B$8)*100000,0)</f>
        <v>224</v>
      </c>
      <c r="G61" s="22">
        <f>ROUND((C61/Stats!$B$8)*100000,0)</f>
        <v>15</v>
      </c>
      <c r="H61" s="96">
        <f>Stats!$B$8-I61</f>
        <v>9676669</v>
      </c>
      <c r="I61" s="97">
        <f>ROUND(Stats!$B$33/(1+(Stats!$B$34*EXP(-1*Stats!$B$32*(X61-$X$25)))),0)</f>
        <v>362438</v>
      </c>
      <c r="J61" s="101">
        <f t="shared" si="3"/>
        <v>93.796180312218908</v>
      </c>
      <c r="K61" s="97">
        <f>ROUND(I61*(Stats!$I$14/100),0)</f>
        <v>10909</v>
      </c>
      <c r="L61" s="101">
        <f t="shared" si="4"/>
        <v>90.319919332661101</v>
      </c>
      <c r="M61" s="109">
        <f xml:space="preserve"> ROUND(M60 - ((M60 / Stats!$B$27)*(Stats!$B$21*N60)),0)</f>
        <v>9654360</v>
      </c>
      <c r="N61" s="99">
        <f xml:space="preserve"> ROUND(N60 + (M60/Stats!$B$27)*(Stats!$B$21*N60)-(N60*Stats!$B$22),0)</f>
        <v>213495</v>
      </c>
      <c r="O61" s="101">
        <f t="shared" si="5"/>
        <v>89.468137427106015</v>
      </c>
      <c r="P61" s="99">
        <f xml:space="preserve"> ROUND(P60 + (N60 * Stats!$B$22),0)</f>
        <v>171788</v>
      </c>
      <c r="Q61" s="99">
        <f>ROUND(N61*(Stats!$I$14/100),0)</f>
        <v>6426</v>
      </c>
      <c r="R61" s="105">
        <f t="shared" si="6"/>
        <v>83.566760037348274</v>
      </c>
      <c r="S61" s="9">
        <v>1056</v>
      </c>
      <c r="T61" s="6">
        <f t="shared" si="9"/>
        <v>56</v>
      </c>
      <c r="U61" s="35">
        <f t="shared" si="8"/>
        <v>5.6</v>
      </c>
      <c r="V61" s="29">
        <f t="shared" si="13"/>
        <v>4.7</v>
      </c>
      <c r="W61" s="42">
        <f>ROUND(((S61/Stats!$B$8)*100000),0)</f>
        <v>11</v>
      </c>
      <c r="X61" s="118">
        <v>59</v>
      </c>
      <c r="Y61" s="113">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4"/>
    </row>
    <row r="62" spans="1:31" x14ac:dyDescent="0.25">
      <c r="A62" s="4">
        <v>43950</v>
      </c>
      <c r="B62" s="121">
        <v>23182</v>
      </c>
      <c r="C62" s="6">
        <f t="shared" si="14"/>
        <v>697</v>
      </c>
      <c r="D62" s="19">
        <f t="shared" si="7"/>
        <v>3.1</v>
      </c>
      <c r="E62" s="35">
        <f t="shared" si="15"/>
        <v>301</v>
      </c>
      <c r="F62" s="25">
        <f>ROUND((B62/Stats!$B$8)*100000,0)</f>
        <v>231</v>
      </c>
      <c r="G62" s="22">
        <f>ROUND((C62/Stats!$B$8)*100000,0)</f>
        <v>7</v>
      </c>
      <c r="H62" s="96">
        <f>Stats!$B$8-I62</f>
        <v>9609492</v>
      </c>
      <c r="I62" s="97">
        <f>ROUND(Stats!$B$33/(1+(Stats!$B$34*EXP(-1*Stats!$B$32*(X62-$X$25)))),0)</f>
        <v>429615</v>
      </c>
      <c r="J62" s="101">
        <f t="shared" si="3"/>
        <v>94.604005912270281</v>
      </c>
      <c r="K62" s="97">
        <f>ROUND(I62*(Stats!$I$14/100),0)</f>
        <v>12931</v>
      </c>
      <c r="L62" s="101">
        <f t="shared" si="4"/>
        <v>91.408243755316676</v>
      </c>
      <c r="M62" s="109">
        <f xml:space="preserve"> ROUND(M61 - ((M61 / Stats!$B$27)*(Stats!$B$21*N61)),0)</f>
        <v>9587487</v>
      </c>
      <c r="N62" s="99">
        <f xml:space="preserve"> ROUND(N61 + (M61/Stats!$B$27)*(Stats!$B$21*N61)-(N61*Stats!$B$22),0)</f>
        <v>249869</v>
      </c>
      <c r="O62" s="101">
        <f t="shared" si="5"/>
        <v>90.722338505376825</v>
      </c>
      <c r="P62" s="99">
        <f xml:space="preserve"> ROUND(P61 + (N61 * Stats!$B$22),0)</f>
        <v>202287</v>
      </c>
      <c r="Q62" s="99">
        <f>ROUND(N62*(Stats!$I$14/100),0)</f>
        <v>7521</v>
      </c>
      <c r="R62" s="105">
        <f t="shared" si="6"/>
        <v>85.228028187740989</v>
      </c>
      <c r="S62" s="9">
        <v>1111</v>
      </c>
      <c r="T62" s="6">
        <f t="shared" si="9"/>
        <v>55</v>
      </c>
      <c r="U62" s="35">
        <f t="shared" si="8"/>
        <v>5.21</v>
      </c>
      <c r="V62" s="29">
        <f t="shared" si="13"/>
        <v>4.79</v>
      </c>
      <c r="W62" s="42">
        <f>ROUND(((S62/Stats!$B$8)*100000),0)</f>
        <v>11</v>
      </c>
      <c r="X62" s="118">
        <v>60</v>
      </c>
      <c r="Y62" s="113">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4"/>
    </row>
    <row r="63" spans="1:31" x14ac:dyDescent="0.25">
      <c r="A63" s="4">
        <v>43951</v>
      </c>
      <c r="B63" s="121">
        <v>24215</v>
      </c>
      <c r="C63" s="6">
        <f t="shared" si="14"/>
        <v>1033</v>
      </c>
      <c r="D63" s="19">
        <f t="shared" si="7"/>
        <v>4.46</v>
      </c>
      <c r="E63" s="35">
        <f t="shared" si="15"/>
        <v>427</v>
      </c>
      <c r="F63" s="25">
        <f>ROUND((B63/Stats!$B$8)*100000,0)</f>
        <v>241</v>
      </c>
      <c r="G63" s="22">
        <f>ROUND((C63/Stats!$B$8)*100000,0)</f>
        <v>10</v>
      </c>
      <c r="H63" s="96">
        <f>Stats!$B$8-I63</f>
        <v>9531063</v>
      </c>
      <c r="I63" s="97">
        <f>ROUND(Stats!$B$33/(1+(Stats!$B$34*EXP(-1*Stats!$B$32*(X63-$X$25)))),0)</f>
        <v>508044</v>
      </c>
      <c r="J63" s="101">
        <f t="shared" si="3"/>
        <v>95.233680547354169</v>
      </c>
      <c r="K63" s="97">
        <f>ROUND(I63*(Stats!$I$14/100),0)</f>
        <v>15292</v>
      </c>
      <c r="L63" s="101">
        <f t="shared" si="4"/>
        <v>92.335861888569184</v>
      </c>
      <c r="M63" s="109">
        <f xml:space="preserve"> ROUND(M62 - ((M62 / Stats!$B$27)*(Stats!$B$21*N62)),0)</f>
        <v>9509762</v>
      </c>
      <c r="N63" s="99">
        <f xml:space="preserve"> ROUND(N62 + (M62/Stats!$B$27)*(Stats!$B$21*N62)-(N62*Stats!$B$22),0)</f>
        <v>291898</v>
      </c>
      <c r="O63" s="101">
        <f t="shared" si="5"/>
        <v>91.704293965700344</v>
      </c>
      <c r="P63" s="99">
        <f xml:space="preserve"> ROUND(P62 + (N62 * Stats!$B$22),0)</f>
        <v>237983</v>
      </c>
      <c r="Q63" s="99">
        <f>ROUND(N63*(Stats!$I$14/100),0)</f>
        <v>8786</v>
      </c>
      <c r="R63" s="105">
        <f t="shared" si="6"/>
        <v>86.660596403368999</v>
      </c>
      <c r="S63" s="9">
        <v>1172</v>
      </c>
      <c r="T63" s="6">
        <f t="shared" si="9"/>
        <v>61</v>
      </c>
      <c r="U63" s="35">
        <f t="shared" si="8"/>
        <v>5.49</v>
      </c>
      <c r="V63" s="29">
        <f t="shared" si="13"/>
        <v>4.84</v>
      </c>
      <c r="W63" s="42">
        <f>ROUND(((S63/Stats!$B$8)*100000),0)</f>
        <v>12</v>
      </c>
      <c r="X63" s="118">
        <v>61</v>
      </c>
      <c r="Y63" s="113">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4"/>
    </row>
    <row r="64" spans="1:31" x14ac:dyDescent="0.25">
      <c r="A64" s="4">
        <v>43952</v>
      </c>
      <c r="B64" s="121">
        <v>24894</v>
      </c>
      <c r="C64" s="6">
        <f t="shared" si="14"/>
        <v>679</v>
      </c>
      <c r="D64" s="19">
        <f t="shared" si="7"/>
        <v>2.8</v>
      </c>
      <c r="E64" s="35">
        <f t="shared" si="15"/>
        <v>273</v>
      </c>
      <c r="F64" s="25">
        <f>ROUND((B64/Stats!$B$8)*100000,0)</f>
        <v>248</v>
      </c>
      <c r="G64" s="22">
        <f>ROUND((C64/Stats!$B$8)*100000,0)</f>
        <v>7</v>
      </c>
      <c r="H64" s="96">
        <f>Stats!$B$8-I64</f>
        <v>9439964</v>
      </c>
      <c r="I64" s="97">
        <f>ROUND(Stats!$B$33/(1+(Stats!$B$34*EXP(-1*Stats!$B$32*(X64-$X$25)))),0)</f>
        <v>599143</v>
      </c>
      <c r="J64" s="101">
        <f t="shared" si="3"/>
        <v>95.845065368367827</v>
      </c>
      <c r="K64" s="97">
        <f>ROUND(I64*(Stats!$I$14/100),0)</f>
        <v>18034</v>
      </c>
      <c r="L64" s="101">
        <f t="shared" si="4"/>
        <v>93.295996451147829</v>
      </c>
      <c r="M64" s="109">
        <f xml:space="preserve"> ROUND(M63 - ((M63 / Stats!$B$27)*(Stats!$B$21*N63)),0)</f>
        <v>9419700</v>
      </c>
      <c r="N64" s="99">
        <f xml:space="preserve"> ROUND(N63 + (M63/Stats!$B$27)*(Stats!$B$21*N63)-(N63*Stats!$B$22),0)</f>
        <v>340260</v>
      </c>
      <c r="O64" s="101">
        <f t="shared" si="5"/>
        <v>92.683830012343506</v>
      </c>
      <c r="P64" s="99">
        <f xml:space="preserve"> ROUND(P63 + (N63 * Stats!$B$22),0)</f>
        <v>279683</v>
      </c>
      <c r="Q64" s="99">
        <f>ROUND(N64*(Stats!$I$14/100),0)</f>
        <v>10242</v>
      </c>
      <c r="R64" s="105">
        <f t="shared" si="6"/>
        <v>88.195664909197419</v>
      </c>
      <c r="S64" s="9">
        <v>1209</v>
      </c>
      <c r="T64" s="6">
        <f t="shared" si="9"/>
        <v>37</v>
      </c>
      <c r="U64" s="35">
        <f t="shared" si="8"/>
        <v>3.16</v>
      </c>
      <c r="V64" s="29">
        <f t="shared" si="13"/>
        <v>4.8600000000000003</v>
      </c>
      <c r="W64" s="42">
        <f>ROUND(((S64/Stats!$B$8)*100000),0)</f>
        <v>12</v>
      </c>
      <c r="X64" s="118">
        <v>62</v>
      </c>
      <c r="Y64" s="113">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4"/>
    </row>
    <row r="65" spans="1:37" x14ac:dyDescent="0.25">
      <c r="A65" s="4">
        <v>43953</v>
      </c>
      <c r="B65" s="121">
        <v>25662</v>
      </c>
      <c r="C65" s="6">
        <f t="shared" si="14"/>
        <v>768</v>
      </c>
      <c r="D65" s="19">
        <f t="shared" si="7"/>
        <v>3.09</v>
      </c>
      <c r="E65" s="35">
        <f t="shared" si="15"/>
        <v>299</v>
      </c>
      <c r="F65" s="25">
        <f>ROUND((B65/Stats!$B$8)*100000,0)</f>
        <v>256</v>
      </c>
      <c r="G65" s="22">
        <f>ROUND((C65/Stats!$B$8)*100000,0)</f>
        <v>8</v>
      </c>
      <c r="H65" s="96">
        <f>Stats!$B$8-I65</f>
        <v>9334773</v>
      </c>
      <c r="I65" s="97">
        <f>ROUND(Stats!$B$33/(1+(Stats!$B$34*EXP(-1*Stats!$B$32*(X65-$X$25)))),0)</f>
        <v>704334</v>
      </c>
      <c r="J65" s="101">
        <f t="shared" si="3"/>
        <v>96.356558110214749</v>
      </c>
      <c r="K65" s="97">
        <f>ROUND(I65*(Stats!$I$14/100),0)</f>
        <v>21200</v>
      </c>
      <c r="L65" s="101">
        <f t="shared" si="4"/>
        <v>94.202830188679243</v>
      </c>
      <c r="M65" s="109">
        <f xml:space="preserve"> ROUND(M64 - ((M64 / Stats!$B$27)*(Stats!$B$21*N64)),0)</f>
        <v>9315710</v>
      </c>
      <c r="N65" s="99">
        <f xml:space="preserve"> ROUND(N64 + (M64/Stats!$B$27)*(Stats!$B$21*N64)-(N64*Stats!$B$22),0)</f>
        <v>395641</v>
      </c>
      <c r="O65" s="101">
        <f t="shared" si="5"/>
        <v>93.513816818782686</v>
      </c>
      <c r="P65" s="99">
        <f xml:space="preserve"> ROUND(P64 + (N64 * Stats!$B$22),0)</f>
        <v>328292</v>
      </c>
      <c r="Q65" s="99">
        <f>ROUND(N65*(Stats!$I$14/100),0)</f>
        <v>11909</v>
      </c>
      <c r="R65" s="105">
        <f t="shared" si="6"/>
        <v>89.680073893693844</v>
      </c>
      <c r="S65" s="9">
        <v>1229</v>
      </c>
      <c r="T65" s="6">
        <f t="shared" si="9"/>
        <v>20</v>
      </c>
      <c r="U65" s="35">
        <f t="shared" si="8"/>
        <v>1.65</v>
      </c>
      <c r="V65" s="29">
        <f t="shared" si="13"/>
        <v>4.79</v>
      </c>
      <c r="W65" s="42">
        <f>ROUND(((S65/Stats!$B$8)*100000),0)</f>
        <v>12</v>
      </c>
      <c r="X65" s="118">
        <v>63</v>
      </c>
      <c r="Y65" s="113">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4"/>
    </row>
    <row r="66" spans="1:37" x14ac:dyDescent="0.25">
      <c r="A66" s="4">
        <v>43954</v>
      </c>
      <c r="B66" s="121">
        <v>26217</v>
      </c>
      <c r="C66" s="6">
        <f t="shared" si="14"/>
        <v>555</v>
      </c>
      <c r="D66" s="19">
        <f t="shared" si="7"/>
        <v>2.16</v>
      </c>
      <c r="E66" s="35">
        <f t="shared" si="15"/>
        <v>212</v>
      </c>
      <c r="F66" s="25">
        <f>ROUND((B66/Stats!$B$8)*100000,0)</f>
        <v>261</v>
      </c>
      <c r="G66" s="22">
        <f>ROUND((C66/Stats!$B$8)*100000,0)</f>
        <v>6</v>
      </c>
      <c r="H66" s="96">
        <f>Stats!$B$8-I66</f>
        <v>9214139</v>
      </c>
      <c r="I66" s="97">
        <f>ROUND(Stats!$B$33/(1+(Stats!$B$34*EXP(-1*Stats!$B$32*(X66-$X$25)))),0)</f>
        <v>824968</v>
      </c>
      <c r="J66" s="101">
        <f t="shared" si="3"/>
        <v>96.822058552574163</v>
      </c>
      <c r="K66" s="97">
        <f>ROUND(I66*(Stats!$I$14/100),0)</f>
        <v>24832</v>
      </c>
      <c r="L66" s="101">
        <f t="shared" si="4"/>
        <v>94.942010309278345</v>
      </c>
      <c r="M66" s="109">
        <f xml:space="preserve"> ROUND(M65 - ((M65 / Stats!$B$27)*(Stats!$B$21*N65)),0)</f>
        <v>9196130</v>
      </c>
      <c r="N66" s="99">
        <f xml:space="preserve"> ROUND(N65 + (M65/Stats!$B$27)*(Stats!$B$21*N65)-(N65*Stats!$B$22),0)</f>
        <v>458701</v>
      </c>
      <c r="O66" s="101">
        <f t="shared" si="5"/>
        <v>94.284512133176079</v>
      </c>
      <c r="P66" s="99">
        <f xml:space="preserve"> ROUND(P65 + (N65 * Stats!$B$22),0)</f>
        <v>384812</v>
      </c>
      <c r="Q66" s="99">
        <f>ROUND(N66*(Stats!$I$14/100),0)</f>
        <v>13807</v>
      </c>
      <c r="R66" s="105">
        <f t="shared" si="6"/>
        <v>90.903165061200838</v>
      </c>
      <c r="S66" s="9">
        <v>1256</v>
      </c>
      <c r="T66" s="6">
        <f t="shared" si="9"/>
        <v>27</v>
      </c>
      <c r="U66" s="35">
        <f t="shared" si="8"/>
        <v>2.2000000000000002</v>
      </c>
      <c r="V66" s="29">
        <f t="shared" si="13"/>
        <v>4.79</v>
      </c>
      <c r="W66" s="42">
        <f>ROUND(((S66/Stats!$B$8)*100000),0)</f>
        <v>13</v>
      </c>
      <c r="X66" s="118">
        <v>64</v>
      </c>
      <c r="Y66" s="113">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4"/>
    </row>
    <row r="67" spans="1:37" x14ac:dyDescent="0.25">
      <c r="A67" s="4">
        <v>43955</v>
      </c>
      <c r="B67" s="121">
        <v>27815</v>
      </c>
      <c r="C67" s="6">
        <f t="shared" si="14"/>
        <v>1598</v>
      </c>
      <c r="D67" s="19">
        <f t="shared" si="7"/>
        <v>6.1</v>
      </c>
      <c r="E67" s="35">
        <f t="shared" si="15"/>
        <v>575</v>
      </c>
      <c r="F67" s="25">
        <f>ROUND((B67/Stats!$B$8)*100000,0)</f>
        <v>277</v>
      </c>
      <c r="G67" s="22">
        <f>ROUND((C67/Stats!$B$8)*100000,0)</f>
        <v>16</v>
      </c>
      <c r="H67" s="96">
        <f>Stats!$B$8-I67</f>
        <v>9076875</v>
      </c>
      <c r="I67" s="97">
        <f>ROUND(Stats!$B$33/(1+(Stats!$B$34*EXP(-1*Stats!$B$32*(X67-$X$25)))),0)</f>
        <v>962232</v>
      </c>
      <c r="J67" s="101">
        <f t="shared" si="3"/>
        <v>97.109324986074043</v>
      </c>
      <c r="K67" s="97">
        <f>ROUND(I67*(Stats!$I$14/100),0)</f>
        <v>28963</v>
      </c>
      <c r="L67" s="101">
        <f t="shared" si="4"/>
        <v>95.466629838069267</v>
      </c>
      <c r="M67" s="109">
        <f xml:space="preserve"> ROUND(M66 - ((M66 / Stats!$B$27)*(Stats!$B$21*N66)),0)</f>
        <v>9059270</v>
      </c>
      <c r="N67" s="99">
        <f xml:space="preserve"> ROUND(N66 + (M66/Stats!$B$27)*(Stats!$B$21*N66)-(N66*Stats!$B$22),0)</f>
        <v>530032</v>
      </c>
      <c r="O67" s="101">
        <f t="shared" si="5"/>
        <v>94.752203640534916</v>
      </c>
      <c r="P67" s="99">
        <f xml:space="preserve"> ROUND(P66 + (N66 * Stats!$B$22),0)</f>
        <v>450341</v>
      </c>
      <c r="Q67" s="99">
        <f>ROUND(N67*(Stats!$I$14/100),0)</f>
        <v>15954</v>
      </c>
      <c r="R67" s="105">
        <f t="shared" si="6"/>
        <v>91.770089005891947</v>
      </c>
      <c r="S67" s="9">
        <v>1313</v>
      </c>
      <c r="T67" s="6">
        <f t="shared" si="9"/>
        <v>57</v>
      </c>
      <c r="U67" s="35">
        <f t="shared" si="8"/>
        <v>4.54</v>
      </c>
      <c r="V67" s="29">
        <f t="shared" si="13"/>
        <v>4.72</v>
      </c>
      <c r="W67" s="42">
        <f>ROUND(((S67/Stats!$B$8)*100000),0)</f>
        <v>13</v>
      </c>
      <c r="X67" s="118">
        <v>65</v>
      </c>
      <c r="Y67" s="113">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4"/>
    </row>
    <row r="68" spans="1:37" x14ac:dyDescent="0.25">
      <c r="A68" s="4">
        <v>43956</v>
      </c>
      <c r="B68" s="121">
        <v>28644</v>
      </c>
      <c r="C68" s="6">
        <f t="shared" si="14"/>
        <v>829</v>
      </c>
      <c r="D68" s="19">
        <f t="shared" si="7"/>
        <v>2.98</v>
      </c>
      <c r="E68" s="35">
        <f t="shared" si="15"/>
        <v>289</v>
      </c>
      <c r="F68" s="25">
        <f>ROUND((B68/Stats!$B$8)*100000,0)</f>
        <v>285</v>
      </c>
      <c r="G68" s="22">
        <f>ROUND((C68/Stats!$B$8)*100000,0)</f>
        <v>8</v>
      </c>
      <c r="H68" s="96">
        <f>Stats!$B$8-I68</f>
        <v>8922075</v>
      </c>
      <c r="I68" s="97">
        <f>ROUND(Stats!$B$33/(1+(Stats!$B$34*EXP(-1*Stats!$B$32*(X68-$X$25)))),0)</f>
        <v>1117032</v>
      </c>
      <c r="J68" s="101">
        <f t="shared" si="3"/>
        <v>97.435704617235672</v>
      </c>
      <c r="K68" s="97">
        <f>ROUND(I68*(Stats!$I$14/100),0)</f>
        <v>33623</v>
      </c>
      <c r="L68" s="101">
        <f t="shared" si="4"/>
        <v>95.934330666508046</v>
      </c>
      <c r="M68" s="109">
        <f xml:space="preserve"> ROUND(M67 - ((M67 / Stats!$B$27)*(Stats!$B$21*N67)),0)</f>
        <v>8903481</v>
      </c>
      <c r="N68" s="99">
        <f xml:space="preserve"> ROUND(N67 + (M67/Stats!$B$27)*(Stats!$B$21*N67)-(N67*Stats!$B$22),0)</f>
        <v>610102</v>
      </c>
      <c r="O68" s="101">
        <f t="shared" si="5"/>
        <v>95.305047352737731</v>
      </c>
      <c r="P68" s="99">
        <f xml:space="preserve"> ROUND(P67 + (N67 * Stats!$B$22),0)</f>
        <v>526060</v>
      </c>
      <c r="Q68" s="99">
        <f>ROUND(N68*(Stats!$I$14/100),0)</f>
        <v>18364</v>
      </c>
      <c r="R68" s="105">
        <f t="shared" si="6"/>
        <v>92.556087998257468</v>
      </c>
      <c r="S68" s="9">
        <v>1367</v>
      </c>
      <c r="T68" s="6">
        <f t="shared" si="9"/>
        <v>54</v>
      </c>
      <c r="U68" s="35">
        <f t="shared" si="8"/>
        <v>4.1100000000000003</v>
      </c>
      <c r="V68" s="29">
        <f t="shared" si="13"/>
        <v>4.7699999999999996</v>
      </c>
      <c r="W68" s="42">
        <f>ROUND(((S68/Stats!$B$8)*100000),0)</f>
        <v>14</v>
      </c>
      <c r="X68" s="118">
        <v>66</v>
      </c>
      <c r="Y68" s="113">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4"/>
    </row>
    <row r="69" spans="1:37" x14ac:dyDescent="0.25">
      <c r="A69" s="4">
        <v>43957</v>
      </c>
      <c r="B69" s="121">
        <v>29427</v>
      </c>
      <c r="C69" s="6">
        <f t="shared" si="14"/>
        <v>783</v>
      </c>
      <c r="D69" s="19">
        <f t="shared" si="7"/>
        <v>2.73</v>
      </c>
      <c r="E69" s="35">
        <f t="shared" si="15"/>
        <v>266</v>
      </c>
      <c r="F69" s="25">
        <f>ROUND((B69/Stats!$B$8)*100000,0)</f>
        <v>293</v>
      </c>
      <c r="G69" s="22">
        <f>ROUND((C69/Stats!$B$8)*100000,0)</f>
        <v>8</v>
      </c>
      <c r="H69" s="96">
        <f>Stats!$B$8-I69</f>
        <v>8749244</v>
      </c>
      <c r="I69" s="97">
        <f>ROUND(Stats!$B$33/(1+(Stats!$B$34*EXP(-1*Stats!$B$32*(X69-$X$25)))),0)</f>
        <v>1289863</v>
      </c>
      <c r="J69" s="101">
        <f t="shared" si="3"/>
        <v>97.718594920545826</v>
      </c>
      <c r="K69" s="97">
        <f>ROUND(I69*(Stats!$I$14/100),0)</f>
        <v>38825</v>
      </c>
      <c r="L69" s="101">
        <f t="shared" si="4"/>
        <v>96.347714101738575</v>
      </c>
      <c r="M69" s="109">
        <f xml:space="preserve"> ROUND(M68 - ((M68 / Stats!$B$27)*(Stats!$B$21*N68)),0)</f>
        <v>8727241</v>
      </c>
      <c r="N69" s="99">
        <f xml:space="preserve"> ROUND(N68 + (M68/Stats!$B$27)*(Stats!$B$21*N68)-(N68*Stats!$B$22),0)</f>
        <v>699184</v>
      </c>
      <c r="O69" s="101">
        <f t="shared" si="5"/>
        <v>95.791236641570748</v>
      </c>
      <c r="P69" s="99">
        <f xml:space="preserve"> ROUND(P68 + (N68 * Stats!$B$22),0)</f>
        <v>613217</v>
      </c>
      <c r="Q69" s="99">
        <f>ROUND(N69*(Stats!$I$14/100),0)</f>
        <v>21045</v>
      </c>
      <c r="R69" s="105">
        <f t="shared" si="6"/>
        <v>93.262057495842242</v>
      </c>
      <c r="S69" s="9">
        <v>1418</v>
      </c>
      <c r="T69" s="6">
        <f t="shared" si="9"/>
        <v>51</v>
      </c>
      <c r="U69" s="35">
        <f t="shared" si="8"/>
        <v>3.73</v>
      </c>
      <c r="V69" s="9">
        <f t="shared" si="13"/>
        <v>4.82</v>
      </c>
      <c r="W69" s="43">
        <f>ROUND(((S69/Stats!$B$8)*100000),0)</f>
        <v>14</v>
      </c>
      <c r="X69" s="118">
        <v>67</v>
      </c>
      <c r="Y69" s="113">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4"/>
    </row>
    <row r="70" spans="1:37" x14ac:dyDescent="0.25">
      <c r="A70" s="4">
        <v>43958</v>
      </c>
      <c r="B70" s="121">
        <v>30296</v>
      </c>
      <c r="C70" s="6">
        <f t="shared" si="14"/>
        <v>869</v>
      </c>
      <c r="D70" s="19">
        <f t="shared" si="7"/>
        <v>2.95</v>
      </c>
      <c r="E70" s="35">
        <f t="shared" si="15"/>
        <v>287</v>
      </c>
      <c r="F70" s="25">
        <f>ROUND((B70/Stats!$B$8)*100000,0)</f>
        <v>302</v>
      </c>
      <c r="G70" s="22">
        <f>ROUND((C70/Stats!$B$8)*100000,0)</f>
        <v>9</v>
      </c>
      <c r="H70" s="96">
        <f>Stats!$B$8-I70</f>
        <v>8558434</v>
      </c>
      <c r="I70" s="97">
        <f>ROUND(Stats!$B$33/(1+(Stats!$B$34*EXP(-1*Stats!$B$32*(X70-$X$25)))),0)</f>
        <v>1480673</v>
      </c>
      <c r="J70" s="101">
        <f t="shared" si="3"/>
        <v>97.95390339392965</v>
      </c>
      <c r="K70" s="97">
        <f>ROUND(I70*(Stats!$I$14/100),0)</f>
        <v>44568</v>
      </c>
      <c r="L70" s="101">
        <f t="shared" si="4"/>
        <v>96.70615688386286</v>
      </c>
      <c r="M70" s="109">
        <f xml:space="preserve"> ROUND(M69 - ((M69 / Stats!$B$27)*(Stats!$B$21*N69)),0)</f>
        <v>8529266</v>
      </c>
      <c r="N70" s="99">
        <f xml:space="preserve"> ROUND(N69 + (M69/Stats!$B$27)*(Stats!$B$21*N69)-(N69*Stats!$B$22),0)</f>
        <v>797275</v>
      </c>
      <c r="O70" s="101">
        <f t="shared" si="5"/>
        <v>96.200056442256425</v>
      </c>
      <c r="P70" s="99">
        <f xml:space="preserve"> ROUND(P69 + (N69 * Stats!$B$22),0)</f>
        <v>713100</v>
      </c>
      <c r="Q70" s="99">
        <f>ROUND(N70*(Stats!$I$14/100),0)</f>
        <v>23998</v>
      </c>
      <c r="R70" s="105">
        <f t="shared" si="6"/>
        <v>93.882823568630727</v>
      </c>
      <c r="S70" s="9">
        <v>1468</v>
      </c>
      <c r="T70" s="6">
        <f t="shared" si="9"/>
        <v>50</v>
      </c>
      <c r="U70" s="35">
        <f t="shared" si="8"/>
        <v>3.53</v>
      </c>
      <c r="V70" s="9">
        <f t="shared" si="13"/>
        <v>4.8499999999999996</v>
      </c>
      <c r="W70" s="43">
        <f>ROUND(((S70/Stats!$B$8)*100000),0)</f>
        <v>15</v>
      </c>
      <c r="X70" s="118">
        <v>68</v>
      </c>
      <c r="Y70" s="113">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4"/>
    </row>
    <row r="71" spans="1:37" x14ac:dyDescent="0.25">
      <c r="A71" s="4">
        <v>43959</v>
      </c>
      <c r="B71" s="121">
        <v>31197</v>
      </c>
      <c r="C71" s="6">
        <f t="shared" si="14"/>
        <v>901</v>
      </c>
      <c r="D71" s="19">
        <f t="shared" si="7"/>
        <v>2.97</v>
      </c>
      <c r="E71" s="35">
        <f t="shared" si="15"/>
        <v>289</v>
      </c>
      <c r="F71" s="25">
        <f>ROUND((B71/Stats!$B$8)*100000,0)</f>
        <v>311</v>
      </c>
      <c r="G71" s="22">
        <f>ROUND((C71/Stats!$B$8)*100000,0)</f>
        <v>9</v>
      </c>
      <c r="H71" s="96">
        <f>Stats!$B$8-I71</f>
        <v>8350365</v>
      </c>
      <c r="I71" s="97">
        <f>ROUND(Stats!$B$33/(1+(Stats!$B$34*EXP(-1*Stats!$B$32*(X71-$X$25)))),0)</f>
        <v>1688742</v>
      </c>
      <c r="J71" s="101">
        <f t="shared" si="3"/>
        <v>98.152648539563771</v>
      </c>
      <c r="K71" s="97">
        <f>ROUND(I71*(Stats!$I$14/100),0)</f>
        <v>50831</v>
      </c>
      <c r="L71" s="101">
        <f t="shared" si="4"/>
        <v>97.025437233184476</v>
      </c>
      <c r="M71" s="109">
        <f xml:space="preserve"> ROUND(M70 - ((M70 / Stats!$B$27)*(Stats!$B$21*N70)),0)</f>
        <v>8308638</v>
      </c>
      <c r="N71" s="99">
        <f xml:space="preserve"> ROUND(N70 + (M70/Stats!$B$27)*(Stats!$B$21*N70)-(N70*Stats!$B$22),0)</f>
        <v>904007</v>
      </c>
      <c r="O71" s="101">
        <f t="shared" si="5"/>
        <v>96.549031146882712</v>
      </c>
      <c r="P71" s="99">
        <f xml:space="preserve"> ROUND(P70 + (N70 * Stats!$B$22),0)</f>
        <v>826996</v>
      </c>
      <c r="Q71" s="99">
        <f>ROUND(N71*(Stats!$I$14/100),0)</f>
        <v>27211</v>
      </c>
      <c r="R71" s="105">
        <f t="shared" si="6"/>
        <v>94.443423615449646</v>
      </c>
      <c r="S71" s="9">
        <v>1512</v>
      </c>
      <c r="T71" s="6">
        <f t="shared" si="9"/>
        <v>44</v>
      </c>
      <c r="U71" s="35">
        <f t="shared" si="8"/>
        <v>3</v>
      </c>
      <c r="V71" s="9">
        <f t="shared" si="13"/>
        <v>4.8499999999999996</v>
      </c>
      <c r="W71" s="43">
        <f>ROUND(((S71/Stats!$B$8)*100000),0)</f>
        <v>15</v>
      </c>
      <c r="X71" s="118">
        <v>69</v>
      </c>
      <c r="Y71" s="113">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4"/>
    </row>
    <row r="72" spans="1:37" ht="30" x14ac:dyDescent="0.25">
      <c r="A72" s="4">
        <v>43960</v>
      </c>
      <c r="B72" s="121">
        <v>31677</v>
      </c>
      <c r="C72" s="6">
        <f t="shared" si="14"/>
        <v>480</v>
      </c>
      <c r="D72" s="19">
        <f t="shared" si="7"/>
        <v>1.54</v>
      </c>
      <c r="E72" s="35">
        <f t="shared" si="15"/>
        <v>152</v>
      </c>
      <c r="F72" s="25">
        <f>ROUND((B72/Stats!$B$8)*100000,0)</f>
        <v>316</v>
      </c>
      <c r="G72" s="22">
        <f>ROUND((C72/Stats!$B$8)*100000,0)</f>
        <v>5</v>
      </c>
      <c r="H72" s="96">
        <f>Stats!$B$8-I72</f>
        <v>8126515</v>
      </c>
      <c r="I72" s="97">
        <f>ROUND(Stats!$B$33/(1+(Stats!$B$34*EXP(-1*Stats!$B$32*(X72-$X$25)))),0)</f>
        <v>1912592</v>
      </c>
      <c r="J72" s="101">
        <f t="shared" si="3"/>
        <v>98.343765946945297</v>
      </c>
      <c r="K72" s="97">
        <f>ROUND(I72*(Stats!$I$14/100),0)</f>
        <v>57569</v>
      </c>
      <c r="L72" s="101">
        <f t="shared" si="4"/>
        <v>97.342319651201166</v>
      </c>
      <c r="M72" s="109">
        <f xml:space="preserve"> ROUND(M71 - ((M71 / Stats!$B$27)*(Stats!$B$21*N71)),0)</f>
        <v>8064945</v>
      </c>
      <c r="N72" s="99">
        <f xml:space="preserve"> ROUND(N71 + (M71/Stats!$B$27)*(Stats!$B$21*N71)-(N71*Stats!$B$22),0)</f>
        <v>1018556</v>
      </c>
      <c r="O72" s="101">
        <f t="shared" si="5"/>
        <v>96.890008993123601</v>
      </c>
      <c r="P72" s="99">
        <f xml:space="preserve"> ROUND(P71 + (N71 * Stats!$B$22),0)</f>
        <v>956140</v>
      </c>
      <c r="Q72" s="99">
        <f>ROUND(N72*(Stats!$I$14/100),0)</f>
        <v>30659</v>
      </c>
      <c r="R72" s="105">
        <f t="shared" si="6"/>
        <v>95.009621970710072</v>
      </c>
      <c r="S72" s="9">
        <v>1530</v>
      </c>
      <c r="T72" s="6">
        <f t="shared" si="9"/>
        <v>18</v>
      </c>
      <c r="U72" s="35">
        <f t="shared" si="8"/>
        <v>1.19</v>
      </c>
      <c r="V72" s="9">
        <f t="shared" si="13"/>
        <v>4.83</v>
      </c>
      <c r="W72" s="43">
        <f>ROUND(((S72/Stats!$B$8)*100000),0)</f>
        <v>15</v>
      </c>
      <c r="X72" s="118">
        <v>70</v>
      </c>
      <c r="Y72" s="113">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5" t="s">
        <v>296</v>
      </c>
    </row>
    <row r="73" spans="1:37" x14ac:dyDescent="0.25">
      <c r="A73" s="4">
        <v>43961</v>
      </c>
      <c r="B73" s="121">
        <v>32258</v>
      </c>
      <c r="C73" s="6">
        <f t="shared" si="14"/>
        <v>581</v>
      </c>
      <c r="D73" s="19">
        <f t="shared" si="7"/>
        <v>1.83</v>
      </c>
      <c r="E73" s="35">
        <f t="shared" si="15"/>
        <v>180</v>
      </c>
      <c r="F73" s="25">
        <f>ROUND((B73/Stats!$B$8)*100000,0)</f>
        <v>321</v>
      </c>
      <c r="G73" s="22">
        <f>ROUND((C73/Stats!$B$8)*100000,0)</f>
        <v>6</v>
      </c>
      <c r="H73" s="96">
        <f>Stats!$B$8-I73</f>
        <v>7889155</v>
      </c>
      <c r="I73" s="97">
        <f>ROUND(Stats!$B$33/(1+(Stats!$B$34*EXP(-1*Stats!$B$32*(X73-$X$25)))),0)</f>
        <v>2149952</v>
      </c>
      <c r="J73" s="101">
        <f t="shared" si="3"/>
        <v>98.499594409549601</v>
      </c>
      <c r="K73" s="97">
        <f>ROUND(I73*(Stats!$I$14/100),0)</f>
        <v>64714</v>
      </c>
      <c r="L73" s="101">
        <f t="shared" si="4"/>
        <v>97.575485984485582</v>
      </c>
      <c r="M73" s="109">
        <f xml:space="preserve"> ROUND(M72 - ((M72 / Stats!$B$27)*(Stats!$B$21*N72)),0)</f>
        <v>7798426</v>
      </c>
      <c r="N73" s="99">
        <f xml:space="preserve"> ROUND(N72 + (M72/Stats!$B$27)*(Stats!$B$21*N72)-(N72*Stats!$B$22),0)</f>
        <v>1139567</v>
      </c>
      <c r="O73" s="101">
        <f t="shared" si="5"/>
        <v>97.16927569857674</v>
      </c>
      <c r="P73" s="99">
        <f xml:space="preserve"> ROUND(P72 + (N72 * Stats!$B$22),0)</f>
        <v>1101648</v>
      </c>
      <c r="Q73" s="99">
        <f>ROUND(N73*(Stats!$I$14/100),0)</f>
        <v>34301</v>
      </c>
      <c r="R73" s="105">
        <f t="shared" si="6"/>
        <v>95.425789335587879</v>
      </c>
      <c r="S73" s="9">
        <v>1569</v>
      </c>
      <c r="T73" s="6">
        <f t="shared" si="9"/>
        <v>39</v>
      </c>
      <c r="U73" s="35">
        <f t="shared" si="8"/>
        <v>2.5499999999999998</v>
      </c>
      <c r="V73" s="9">
        <f t="shared" si="13"/>
        <v>4.8600000000000003</v>
      </c>
      <c r="W73" s="43">
        <f>ROUND(((S73/Stats!$B$8)*100000),0)</f>
        <v>16</v>
      </c>
      <c r="X73" s="118">
        <v>71</v>
      </c>
      <c r="Y73" s="113">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4"/>
    </row>
    <row r="74" spans="1:37" x14ac:dyDescent="0.25">
      <c r="A74" s="4">
        <v>43962</v>
      </c>
      <c r="B74" s="121">
        <v>33180</v>
      </c>
      <c r="C74" s="6">
        <f t="shared" si="14"/>
        <v>922</v>
      </c>
      <c r="D74" s="19">
        <f t="shared" si="7"/>
        <v>2.86</v>
      </c>
      <c r="E74" s="35">
        <f t="shared" si="15"/>
        <v>278</v>
      </c>
      <c r="F74" s="25">
        <f>ROUND((B74/Stats!$B$8)*100000,0)</f>
        <v>331</v>
      </c>
      <c r="G74" s="22">
        <f>ROUND((C74/Stats!$B$8)*100000,0)</f>
        <v>9</v>
      </c>
      <c r="H74" s="96">
        <f>Stats!$B$8-I74</f>
        <v>7641307</v>
      </c>
      <c r="I74" s="97">
        <f>ROUND(Stats!$B$33/(1+(Stats!$B$34*EXP(-1*Stats!$B$32*(X74-$X$25)))),0)</f>
        <v>2397800</v>
      </c>
      <c r="J74" s="101">
        <f t="shared" si="3"/>
        <v>98.61623154558346</v>
      </c>
      <c r="K74" s="97">
        <f>ROUND(I74*(Stats!$I$14/100),0)</f>
        <v>72174</v>
      </c>
      <c r="L74" s="101">
        <f t="shared" si="4"/>
        <v>97.765123174550396</v>
      </c>
      <c r="M74" s="109">
        <f xml:space="preserve"> ROUND(M73 - ((M73 / Stats!$B$27)*(Stats!$B$21*N73)),0)</f>
        <v>7510097</v>
      </c>
      <c r="N74" s="99">
        <f xml:space="preserve"> ROUND(N73 + (M73/Stats!$B$27)*(Stats!$B$21*N73)-(N73*Stats!$B$22),0)</f>
        <v>1265101</v>
      </c>
      <c r="O74" s="101">
        <f t="shared" si="5"/>
        <v>97.37728450139555</v>
      </c>
      <c r="P74" s="99">
        <f xml:space="preserve"> ROUND(P73 + (N73 * Stats!$B$22),0)</f>
        <v>1264443</v>
      </c>
      <c r="Q74" s="99">
        <f>ROUND(N74*(Stats!$I$14/100),0)</f>
        <v>38080</v>
      </c>
      <c r="R74" s="105">
        <f t="shared" si="6"/>
        <v>95.764180672268907</v>
      </c>
      <c r="S74" s="9">
        <v>1613</v>
      </c>
      <c r="T74" s="6">
        <f t="shared" si="9"/>
        <v>44</v>
      </c>
      <c r="U74" s="35">
        <f t="shared" si="8"/>
        <v>2.8</v>
      </c>
      <c r="V74" s="9">
        <f t="shared" si="13"/>
        <v>4.8600000000000003</v>
      </c>
      <c r="W74" s="43">
        <f>ROUND(((S74/Stats!$B$8)*100000),0)</f>
        <v>16</v>
      </c>
      <c r="X74" s="118">
        <v>72</v>
      </c>
      <c r="Y74" s="113">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4"/>
    </row>
    <row r="75" spans="1:37" x14ac:dyDescent="0.25">
      <c r="A75" s="4">
        <v>43963</v>
      </c>
      <c r="B75" s="121">
        <v>34428</v>
      </c>
      <c r="C75" s="6">
        <f t="shared" si="14"/>
        <v>1248</v>
      </c>
      <c r="D75" s="19">
        <f t="shared" si="7"/>
        <v>3.76</v>
      </c>
      <c r="E75" s="35">
        <f t="shared" si="15"/>
        <v>362</v>
      </c>
      <c r="F75" s="25">
        <f>ROUND((B75/Stats!$B$8)*100000,0)</f>
        <v>343</v>
      </c>
      <c r="G75" s="22">
        <f>ROUND((C75/Stats!$B$8)*100000,0)</f>
        <v>12</v>
      </c>
      <c r="H75" s="96">
        <f>Stats!$B$8-I75</f>
        <v>7386628</v>
      </c>
      <c r="I75" s="97">
        <f>ROUND(Stats!$B$33/(1+(Stats!$B$34*EXP(-1*Stats!$B$32*(X75-$X$25)))),0)</f>
        <v>2652479</v>
      </c>
      <c r="J75" s="101">
        <f t="shared" si="3"/>
        <v>98.702044389418347</v>
      </c>
      <c r="K75" s="97">
        <f>ROUND(I75*(Stats!$I$14/100),0)</f>
        <v>79840</v>
      </c>
      <c r="L75" s="101">
        <f t="shared" si="4"/>
        <v>97.922094188376747</v>
      </c>
      <c r="M75" s="109">
        <f xml:space="preserve"> ROUND(M74 - ((M74 / Stats!$B$27)*(Stats!$B$21*N74)),0)</f>
        <v>7201840</v>
      </c>
      <c r="N75" s="99">
        <f xml:space="preserve"> ROUND(N74 + (M74/Stats!$B$27)*(Stats!$B$21*N74)-(N74*Stats!$B$22),0)</f>
        <v>1392629</v>
      </c>
      <c r="O75" s="101">
        <f t="shared" si="5"/>
        <v>97.527841226916863</v>
      </c>
      <c r="P75" s="99">
        <f xml:space="preserve"> ROUND(P74 + (N74 * Stats!$B$22),0)</f>
        <v>1445172</v>
      </c>
      <c r="Q75" s="99">
        <f>ROUND(N75*(Stats!$I$14/100),0)</f>
        <v>41918</v>
      </c>
      <c r="R75" s="105">
        <f t="shared" si="6"/>
        <v>96.042273009208458</v>
      </c>
      <c r="S75" s="9">
        <v>1659</v>
      </c>
      <c r="T75" s="6">
        <f t="shared" si="9"/>
        <v>46</v>
      </c>
      <c r="U75" s="35">
        <f t="shared" si="8"/>
        <v>2.85</v>
      </c>
      <c r="V75" s="9">
        <f t="shared" si="13"/>
        <v>4.82</v>
      </c>
      <c r="W75" s="43">
        <f>ROUND(((S75/Stats!$B$8)*100000),0)</f>
        <v>17</v>
      </c>
      <c r="X75" s="118">
        <v>73</v>
      </c>
      <c r="Y75" s="113">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5" t="s">
        <v>31</v>
      </c>
    </row>
    <row r="76" spans="1:37" ht="60" x14ac:dyDescent="0.25">
      <c r="A76" s="37">
        <v>43964</v>
      </c>
      <c r="B76" s="121">
        <v>35329</v>
      </c>
      <c r="C76" s="6">
        <f t="shared" si="14"/>
        <v>901</v>
      </c>
      <c r="D76" s="19">
        <f t="shared" si="7"/>
        <v>2.62</v>
      </c>
      <c r="E76" s="35">
        <f t="shared" si="15"/>
        <v>255</v>
      </c>
      <c r="F76" s="25">
        <f>ROUND((B76/Stats!$B$8)*100000,0)</f>
        <v>352</v>
      </c>
      <c r="G76" s="22">
        <f>ROUND((C76/Stats!$B$8)*100000,0)</f>
        <v>9</v>
      </c>
      <c r="H76" s="96">
        <f>Stats!$B$8-I76</f>
        <v>7129206</v>
      </c>
      <c r="I76" s="97">
        <f>ROUND(Stats!$B$33/(1+(Stats!$B$34*EXP(-1*Stats!$B$32*(X76-$X$25)))),0)</f>
        <v>2909901</v>
      </c>
      <c r="J76" s="101">
        <f t="shared" si="3"/>
        <v>98.785903712875452</v>
      </c>
      <c r="K76" s="97">
        <f>ROUND(I76*(Stats!$I$14/100),0)</f>
        <v>87588</v>
      </c>
      <c r="L76" s="101">
        <f t="shared" si="4"/>
        <v>98.048819472987176</v>
      </c>
      <c r="M76" s="109">
        <f xml:space="preserve"> ROUND(M75 - ((M75 / Stats!$B$27)*(Stats!$B$21*N75)),0)</f>
        <v>6876438</v>
      </c>
      <c r="N76" s="99">
        <f xml:space="preserve"> ROUND(N75 + (M75/Stats!$B$27)*(Stats!$B$21*N75)-(N75*Stats!$B$22),0)</f>
        <v>1519084</v>
      </c>
      <c r="O76" s="101">
        <f t="shared" si="5"/>
        <v>97.674322157300054</v>
      </c>
      <c r="P76" s="99">
        <f xml:space="preserve"> ROUND(P75 + (N75 * Stats!$B$22),0)</f>
        <v>1644119</v>
      </c>
      <c r="Q76" s="99">
        <f>ROUND(N76*(Stats!$I$14/100),0)</f>
        <v>45724</v>
      </c>
      <c r="R76" s="105">
        <f t="shared" si="6"/>
        <v>96.262356749190786</v>
      </c>
      <c r="S76" s="9">
        <v>1709</v>
      </c>
      <c r="T76" s="6">
        <f t="shared" si="9"/>
        <v>50</v>
      </c>
      <c r="U76" s="35">
        <f t="shared" si="8"/>
        <v>3.01</v>
      </c>
      <c r="V76" s="9">
        <f t="shared" si="13"/>
        <v>4.84</v>
      </c>
      <c r="W76" s="43">
        <f>ROUND(((S76/Stats!$B$8)*100000),0)</f>
        <v>17</v>
      </c>
      <c r="X76" s="118">
        <v>74</v>
      </c>
      <c r="Y76" s="115">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5" t="s">
        <v>232</v>
      </c>
      <c r="AF76" s="140">
        <v>925</v>
      </c>
      <c r="AG76" s="138">
        <f t="shared" ref="AG76:AG107" si="17">AF76-C76</f>
        <v>24</v>
      </c>
      <c r="AH76" s="138">
        <f t="shared" ref="AH76:AH107" si="18">IFERROR(ROUND(100*(AG76/AVERAGE(AF76,C76)),2),"")</f>
        <v>2.63</v>
      </c>
      <c r="AI76" s="140">
        <v>51</v>
      </c>
      <c r="AJ76" s="138">
        <f t="shared" ref="AJ76:AJ107" si="19">AI76-T76</f>
        <v>1</v>
      </c>
      <c r="AK76" s="5">
        <f>IFERROR(ROUND(100*(AJ76/AVERAGE(AI76,T76)),2),"")</f>
        <v>1.98</v>
      </c>
    </row>
    <row r="77" spans="1:37" ht="30" x14ac:dyDescent="0.25">
      <c r="A77" s="37">
        <v>43965</v>
      </c>
      <c r="B77" s="121">
        <v>36259</v>
      </c>
      <c r="C77" s="6">
        <f t="shared" si="14"/>
        <v>930</v>
      </c>
      <c r="D77" s="19">
        <f t="shared" si="7"/>
        <v>2.63</v>
      </c>
      <c r="E77" s="35">
        <f t="shared" si="15"/>
        <v>256</v>
      </c>
      <c r="F77" s="25">
        <f>ROUND((B77/Stats!$B$8)*100000,0)</f>
        <v>361</v>
      </c>
      <c r="G77" s="22">
        <f>ROUND((C77/Stats!$B$8)*100000,0)</f>
        <v>9</v>
      </c>
      <c r="H77" s="96">
        <f>Stats!$B$8-I77</f>
        <v>6873310</v>
      </c>
      <c r="I77" s="97">
        <f>ROUND(Stats!$B$33/(1+(Stats!$B$34*EXP(-1*Stats!$B$32*(X77-$X$25)))),0)</f>
        <v>3165797</v>
      </c>
      <c r="J77" s="101">
        <f t="shared" si="3"/>
        <v>98.854664402044733</v>
      </c>
      <c r="K77" s="97">
        <f>ROUND(I77*(Stats!$I$14/100),0)</f>
        <v>95290</v>
      </c>
      <c r="L77" s="101">
        <f t="shared" si="4"/>
        <v>98.158253751705317</v>
      </c>
      <c r="M77" s="109">
        <f xml:space="preserve"> ROUND(M76 - ((M76 / Stats!$B$27)*(Stats!$B$21*N76)),0)</f>
        <v>6537526</v>
      </c>
      <c r="N77" s="99">
        <f xml:space="preserve"> ROUND(N76 + (M76/Stats!$B$27)*(Stats!$B$21*N76)-(N76*Stats!$B$22),0)</f>
        <v>1640984</v>
      </c>
      <c r="O77" s="101">
        <f t="shared" si="5"/>
        <v>97.790411119182153</v>
      </c>
      <c r="P77" s="99">
        <f xml:space="preserve"> ROUND(P76 + (N76 * Stats!$B$22),0)</f>
        <v>1861131</v>
      </c>
      <c r="Q77" s="99">
        <f>ROUND(N77*(Stats!$I$14/100),0)</f>
        <v>49394</v>
      </c>
      <c r="R77" s="105">
        <f t="shared" si="6"/>
        <v>96.446936874924077</v>
      </c>
      <c r="S77" s="9">
        <v>1755</v>
      </c>
      <c r="T77" s="6">
        <f t="shared" ref="T77" si="20">S77-S76</f>
        <v>46</v>
      </c>
      <c r="U77" s="35">
        <f t="shared" ref="U77" si="21">IFERROR(ROUND(((S77/S76)-1)*100,2),"")</f>
        <v>2.69</v>
      </c>
      <c r="V77" s="9">
        <f t="shared" si="13"/>
        <v>4.84</v>
      </c>
      <c r="W77" s="43">
        <f>ROUND(((S77/Stats!$B$8)*100000),0)</f>
        <v>17</v>
      </c>
      <c r="X77" s="118">
        <v>75</v>
      </c>
      <c r="Y77" s="115">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5" t="s">
        <v>33</v>
      </c>
      <c r="AF77" s="140">
        <v>962</v>
      </c>
      <c r="AG77" s="138">
        <f t="shared" si="17"/>
        <v>32</v>
      </c>
      <c r="AH77" s="138">
        <f t="shared" si="18"/>
        <v>3.38</v>
      </c>
      <c r="AI77" s="140">
        <v>47</v>
      </c>
      <c r="AJ77" s="138">
        <f t="shared" si="19"/>
        <v>1</v>
      </c>
      <c r="AK77" s="5">
        <f t="shared" ref="AK77:AK140" si="22">IFERROR(ROUND(100*(AJ77/AVERAGE(AI77,T77)),2),"")</f>
        <v>2.15</v>
      </c>
    </row>
    <row r="78" spans="1:37" ht="45.75" thickBot="1" x14ac:dyDescent="0.3">
      <c r="A78" s="10">
        <v>43966</v>
      </c>
      <c r="B78" s="122">
        <v>37303</v>
      </c>
      <c r="C78" s="17">
        <f t="shared" si="14"/>
        <v>1044</v>
      </c>
      <c r="D78" s="20">
        <f t="shared" ref="D78" si="23">ROUND(((B78/B77)-1)*100,2)</f>
        <v>2.88</v>
      </c>
      <c r="E78" s="36">
        <f t="shared" si="15"/>
        <v>280</v>
      </c>
      <c r="F78" s="26">
        <f>ROUND((B78/Stats!$B$8)*100000,0)</f>
        <v>372</v>
      </c>
      <c r="G78" s="23">
        <f>ROUND((C78/Stats!$B$8)*100000,0)</f>
        <v>10</v>
      </c>
      <c r="H78" s="106">
        <f>Stats!$B$8-I78</f>
        <v>6623110</v>
      </c>
      <c r="I78" s="54">
        <f>ROUND(Stats!$B$33/(1+(Stats!$B$34*EXP(-1*Stats!$B$32*(X78-$X$25)))),0)</f>
        <v>3415997</v>
      </c>
      <c r="J78" s="12">
        <f t="shared" si="3"/>
        <v>98.907990844254257</v>
      </c>
      <c r="K78" s="54">
        <f>ROUND(I78*(Stats!$I$14/100),0)</f>
        <v>102822</v>
      </c>
      <c r="L78" s="12">
        <f t="shared" si="4"/>
        <v>98.256209760557084</v>
      </c>
      <c r="M78" s="111">
        <f xml:space="preserve"> ROUND(M77 - ((M77 / Stats!$B$27)*(Stats!$B$21*N77)),0)</f>
        <v>6189462</v>
      </c>
      <c r="N78" s="56">
        <f xml:space="preserve"> ROUND(N77 + (M77/Stats!$B$27)*(Stats!$B$21*N77)-(N77*Stats!$B$22),0)</f>
        <v>1754622</v>
      </c>
      <c r="O78" s="12">
        <f t="shared" si="5"/>
        <v>97.874015030017858</v>
      </c>
      <c r="P78" s="56">
        <f xml:space="preserve"> ROUND(P77 + (N77 * Stats!$B$22),0)</f>
        <v>2095557</v>
      </c>
      <c r="Q78" s="56">
        <f>ROUND(N78*(Stats!$I$14/100),0)</f>
        <v>52814</v>
      </c>
      <c r="R78" s="107">
        <f t="shared" si="6"/>
        <v>96.605066838338317</v>
      </c>
      <c r="S78" s="11">
        <v>1793</v>
      </c>
      <c r="T78" s="17">
        <f t="shared" ref="T78" si="24">S78-S77</f>
        <v>38</v>
      </c>
      <c r="U78" s="36">
        <f t="shared" ref="U78" si="25">IFERROR(ROUND(((S78/S77)-1)*100,2),"")</f>
        <v>2.17</v>
      </c>
      <c r="V78" s="11">
        <f t="shared" si="13"/>
        <v>4.8099999999999996</v>
      </c>
      <c r="W78" s="44">
        <f>ROUND(((S78/Stats!$B$8)*100000),0)</f>
        <v>18</v>
      </c>
      <c r="X78" s="119">
        <v>76</v>
      </c>
      <c r="Y78" s="116">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5" t="s">
        <v>333</v>
      </c>
      <c r="AF78" s="140">
        <v>1073</v>
      </c>
      <c r="AG78" s="138">
        <f t="shared" si="17"/>
        <v>29</v>
      </c>
      <c r="AH78" s="138">
        <f t="shared" si="18"/>
        <v>2.74</v>
      </c>
      <c r="AI78" s="140">
        <v>40</v>
      </c>
      <c r="AJ78" s="138">
        <f t="shared" si="19"/>
        <v>2</v>
      </c>
      <c r="AK78" s="5">
        <f t="shared" si="22"/>
        <v>5.13</v>
      </c>
    </row>
    <row r="79" spans="1:37" ht="15.75" thickTop="1" x14ac:dyDescent="0.25">
      <c r="A79" s="37">
        <v>43967</v>
      </c>
      <c r="B79" s="121">
        <v>37974</v>
      </c>
      <c r="C79" s="6">
        <f t="shared" si="14"/>
        <v>671</v>
      </c>
      <c r="D79" s="19">
        <f t="shared" ref="D79" si="26">ROUND(((B79/B78)-1)*100,2)</f>
        <v>1.8</v>
      </c>
      <c r="E79" s="35">
        <f t="shared" si="15"/>
        <v>177</v>
      </c>
      <c r="F79" s="25">
        <f>ROUND((B79/Stats!$B$8)*100000,0)</f>
        <v>378</v>
      </c>
      <c r="G79" s="22">
        <f>ROUND((C79/Stats!$B$8)*100000,0)</f>
        <v>7</v>
      </c>
      <c r="H79" s="96">
        <f>Stats!$B$8-I79</f>
        <v>6382407</v>
      </c>
      <c r="I79" s="97">
        <f>ROUND(Stats!$B$33/(1+(Stats!$B$34*EXP(-1*Stats!$B$32*(X79-$X$25)))),0)</f>
        <v>3656700</v>
      </c>
      <c r="J79" s="101">
        <f t="shared" si="3"/>
        <v>98.96152268438756</v>
      </c>
      <c r="K79" s="97">
        <f>ROUND(I79*(Stats!$I$14/100),0)</f>
        <v>110067</v>
      </c>
      <c r="L79" s="101">
        <f t="shared" si="4"/>
        <v>98.34555316307339</v>
      </c>
      <c r="M79" s="109">
        <f xml:space="preserve"> ROUND(M78 - ((M78 / Stats!$B$27)*(Stats!$B$21*N78)),0)</f>
        <v>5837109</v>
      </c>
      <c r="N79" s="99">
        <f xml:space="preserve"> ROUND(N78 + (M78/Stats!$B$27)*(Stats!$B$21*N78)-(N78*Stats!$B$22),0)</f>
        <v>1856315</v>
      </c>
      <c r="O79" s="101">
        <f t="shared" si="5"/>
        <v>97.95433425900238</v>
      </c>
      <c r="P79" s="99">
        <f xml:space="preserve"> ROUND(P78 + (N78 * Stats!$B$22),0)</f>
        <v>2346217</v>
      </c>
      <c r="Q79" s="99">
        <f>ROUND(N79*(Stats!$I$14/100),0)</f>
        <v>55875</v>
      </c>
      <c r="R79" s="105">
        <f t="shared" si="6"/>
        <v>96.740939597315432</v>
      </c>
      <c r="S79" s="9">
        <v>1821</v>
      </c>
      <c r="T79" s="6">
        <f t="shared" ref="T79" si="27">S79-S78</f>
        <v>28</v>
      </c>
      <c r="U79" s="35">
        <f t="shared" ref="U79" si="28">IFERROR(ROUND(((S79/S78)-1)*100,2),"")</f>
        <v>1.56</v>
      </c>
      <c r="V79" s="9">
        <f t="shared" si="13"/>
        <v>4.8</v>
      </c>
      <c r="W79" s="43">
        <f>ROUND(((S79/Stats!$B$8)*100000),0)</f>
        <v>18</v>
      </c>
      <c r="X79" s="118">
        <v>77</v>
      </c>
      <c r="Y79" s="115">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4" t="s">
        <v>38</v>
      </c>
      <c r="AF79" s="140">
        <v>694</v>
      </c>
      <c r="AG79" s="138">
        <f t="shared" si="17"/>
        <v>23</v>
      </c>
      <c r="AH79" s="138">
        <f t="shared" si="18"/>
        <v>3.37</v>
      </c>
      <c r="AI79" s="140">
        <v>29</v>
      </c>
      <c r="AJ79" s="138">
        <f t="shared" si="19"/>
        <v>1</v>
      </c>
      <c r="AK79" s="5">
        <f t="shared" si="22"/>
        <v>3.51</v>
      </c>
    </row>
    <row r="80" spans="1:37" x14ac:dyDescent="0.25">
      <c r="A80" s="37">
        <v>43968</v>
      </c>
      <c r="B80" s="121">
        <v>38451</v>
      </c>
      <c r="C80" s="6">
        <f t="shared" si="14"/>
        <v>477</v>
      </c>
      <c r="D80" s="19">
        <f t="shared" ref="D80" si="29">ROUND(((B80/B79)-1)*100,2)</f>
        <v>1.26</v>
      </c>
      <c r="E80" s="35">
        <f t="shared" si="15"/>
        <v>124</v>
      </c>
      <c r="F80" s="25">
        <f>ROUND((B80/Stats!$B$8)*100000,0)</f>
        <v>383</v>
      </c>
      <c r="G80" s="22">
        <f>ROUND((C80/Stats!$B$8)*100000,0)</f>
        <v>5</v>
      </c>
      <c r="H80" s="96">
        <f>Stats!$B$8-I80</f>
        <v>6154423</v>
      </c>
      <c r="I80" s="97">
        <f>ROUND(Stats!$B$33/(1+(Stats!$B$34*EXP(-1*Stats!$B$32*(X80-$X$25)))),0)</f>
        <v>3884684</v>
      </c>
      <c r="J80" s="101">
        <f t="shared" si="3"/>
        <v>99.010189760608583</v>
      </c>
      <c r="K80" s="97">
        <f>ROUND(I80*(Stats!$I$14/100),0)</f>
        <v>116929</v>
      </c>
      <c r="L80" s="101">
        <f t="shared" si="4"/>
        <v>98.42725072479881</v>
      </c>
      <c r="M80" s="109">
        <f xml:space="preserve"> ROUND(M79 - ((M79 / Stats!$B$27)*(Stats!$B$21*N79)),0)</f>
        <v>5485556</v>
      </c>
      <c r="N80" s="99">
        <f xml:space="preserve"> ROUND(N79 + (M79/Stats!$B$27)*(Stats!$B$21*N79)-(N79*Stats!$B$22),0)</f>
        <v>1942680</v>
      </c>
      <c r="O80" s="101">
        <f t="shared" si="5"/>
        <v>98.020723948360001</v>
      </c>
      <c r="P80" s="99">
        <f xml:space="preserve"> ROUND(P79 + (N79 * Stats!$B$22),0)</f>
        <v>2611405</v>
      </c>
      <c r="Q80" s="99">
        <f>ROUND(N80*(Stats!$I$14/100),0)</f>
        <v>58475</v>
      </c>
      <c r="R80" s="105">
        <f t="shared" si="6"/>
        <v>96.855066267635735</v>
      </c>
      <c r="S80" s="9">
        <v>1839</v>
      </c>
      <c r="T80" s="6">
        <f t="shared" ref="T80" si="30">S80-S79</f>
        <v>18</v>
      </c>
      <c r="U80" s="35">
        <f t="shared" ref="U80" si="31">IFERROR(ROUND(((S80/S79)-1)*100,2),"")</f>
        <v>0.99</v>
      </c>
      <c r="V80" s="9">
        <f t="shared" si="13"/>
        <v>4.78</v>
      </c>
      <c r="W80" s="43">
        <f>ROUND(((S80/Stats!$B$8)*100000),0)</f>
        <v>18</v>
      </c>
      <c r="X80" s="118">
        <v>78</v>
      </c>
      <c r="Y80" s="115">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4" t="s">
        <v>60</v>
      </c>
      <c r="AF80" s="140">
        <v>477</v>
      </c>
      <c r="AG80" s="138">
        <f t="shared" si="17"/>
        <v>0</v>
      </c>
      <c r="AH80" s="138">
        <f t="shared" si="18"/>
        <v>0</v>
      </c>
      <c r="AI80" s="140">
        <v>18</v>
      </c>
      <c r="AJ80" s="138">
        <f t="shared" si="19"/>
        <v>0</v>
      </c>
      <c r="AK80" s="5">
        <f t="shared" si="22"/>
        <v>0</v>
      </c>
    </row>
    <row r="81" spans="1:37" x14ac:dyDescent="0.25">
      <c r="A81" s="37">
        <v>43969</v>
      </c>
      <c r="B81" s="121">
        <v>39573</v>
      </c>
      <c r="C81" s="6">
        <f t="shared" si="14"/>
        <v>1122</v>
      </c>
      <c r="D81" s="19">
        <f t="shared" ref="D81" si="32">ROUND(((B81/B80)-1)*100,2)</f>
        <v>2.92</v>
      </c>
      <c r="E81" s="35">
        <f t="shared" si="15"/>
        <v>284</v>
      </c>
      <c r="F81" s="25">
        <f>ROUND((B81/Stats!$B$8)*100000,0)</f>
        <v>394</v>
      </c>
      <c r="G81" s="22">
        <f>ROUND((C81/Stats!$B$8)*100000,0)</f>
        <v>11</v>
      </c>
      <c r="H81" s="96">
        <f>Stats!$B$8-I81</f>
        <v>5941650</v>
      </c>
      <c r="I81" s="97">
        <f>ROUND(Stats!$B$33/(1+(Stats!$B$34*EXP(-1*Stats!$B$32*(X81-$X$25)))),0)</f>
        <v>4097457</v>
      </c>
      <c r="J81" s="101">
        <f t="shared" si="3"/>
        <v>99.034205850116308</v>
      </c>
      <c r="K81" s="97">
        <f>ROUND(I81*(Stats!$I$14/100),0)</f>
        <v>123333</v>
      </c>
      <c r="L81" s="101">
        <f t="shared" si="4"/>
        <v>98.448914726796559</v>
      </c>
      <c r="M81" s="109">
        <f xml:space="preserve"> ROUND(M80 - ((M80 / Stats!$B$27)*(Stats!$B$21*N80)),0)</f>
        <v>5139805</v>
      </c>
      <c r="N81" s="99">
        <f xml:space="preserve"> ROUND(N80 + (M80/Stats!$B$27)*(Stats!$B$21*N80)-(N80*Stats!$B$22),0)</f>
        <v>2010905</v>
      </c>
      <c r="O81" s="101">
        <f t="shared" si="5"/>
        <v>98.032080083345562</v>
      </c>
      <c r="P81" s="99">
        <f xml:space="preserve"> ROUND(P80 + (N80 * Stats!$B$22),0)</f>
        <v>2888931</v>
      </c>
      <c r="Q81" s="99">
        <f>ROUND(N81*(Stats!$I$14/100),0)</f>
        <v>60528</v>
      </c>
      <c r="R81" s="105">
        <f t="shared" si="6"/>
        <v>96.839479249273069</v>
      </c>
      <c r="S81" s="9">
        <v>1913</v>
      </c>
      <c r="T81" s="6">
        <f t="shared" ref="T81" si="33">S81-S80</f>
        <v>74</v>
      </c>
      <c r="U81" s="35">
        <f t="shared" ref="U81" si="34">IFERROR(ROUND(((S81/S80)-1)*100,2),"")</f>
        <v>4.0199999999999996</v>
      </c>
      <c r="V81" s="9">
        <f t="shared" si="13"/>
        <v>4.83</v>
      </c>
      <c r="W81" s="43">
        <f>ROUND(((S81/Stats!$B$8)*100000),0)</f>
        <v>19</v>
      </c>
      <c r="X81" s="118">
        <v>79</v>
      </c>
      <c r="Y81" s="115">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4" t="s">
        <v>219</v>
      </c>
      <c r="AF81" s="140">
        <v>1183</v>
      </c>
      <c r="AG81" s="138">
        <f t="shared" si="17"/>
        <v>61</v>
      </c>
      <c r="AH81" s="138">
        <f t="shared" si="18"/>
        <v>5.29</v>
      </c>
      <c r="AI81" s="140">
        <v>76</v>
      </c>
      <c r="AJ81" s="138">
        <f t="shared" si="19"/>
        <v>2</v>
      </c>
      <c r="AK81" s="5">
        <f t="shared" si="22"/>
        <v>2.67</v>
      </c>
    </row>
    <row r="82" spans="1:37" x14ac:dyDescent="0.25">
      <c r="A82" s="37">
        <v>43970</v>
      </c>
      <c r="B82" s="121">
        <v>40857</v>
      </c>
      <c r="C82" s="6">
        <f t="shared" si="14"/>
        <v>1284</v>
      </c>
      <c r="D82" s="19">
        <f t="shared" ref="D82" si="35">ROUND(((B82/B81)-1)*100,2)</f>
        <v>3.24</v>
      </c>
      <c r="E82" s="35">
        <f t="shared" si="15"/>
        <v>314</v>
      </c>
      <c r="F82" s="25">
        <f>ROUND((B82/Stats!$B$8)*100000,0)</f>
        <v>407</v>
      </c>
      <c r="G82" s="22">
        <f>ROUND((C82/Stats!$B$8)*100000,0)</f>
        <v>13</v>
      </c>
      <c r="H82" s="96">
        <f>Stats!$B$8-I82</f>
        <v>5745793</v>
      </c>
      <c r="I82" s="97">
        <f>ROUND(Stats!$B$33/(1+(Stats!$B$34*EXP(-1*Stats!$B$32*(X82-$X$25)))),0)</f>
        <v>4293314</v>
      </c>
      <c r="J82" s="101">
        <f t="shared" si="3"/>
        <v>99.048357515895646</v>
      </c>
      <c r="K82" s="97">
        <f>ROUND(I82*(Stats!$I$14/100),0)</f>
        <v>129229</v>
      </c>
      <c r="L82" s="101">
        <f t="shared" si="4"/>
        <v>98.475574367982418</v>
      </c>
      <c r="M82" s="109">
        <f xml:space="preserve"> ROUND(M81 - ((M81 / Stats!$B$27)*(Stats!$B$21*N81)),0)</f>
        <v>4804469</v>
      </c>
      <c r="N82" s="99">
        <f xml:space="preserve"> ROUND(N81 + (M81/Stats!$B$27)*(Stats!$B$21*N81)-(N81*Stats!$B$22),0)</f>
        <v>2058969</v>
      </c>
      <c r="O82" s="101">
        <f t="shared" si="5"/>
        <v>98.015657350839177</v>
      </c>
      <c r="P82" s="99">
        <f xml:space="preserve"> ROUND(P81 + (N81 * Stats!$B$22),0)</f>
        <v>3176203</v>
      </c>
      <c r="Q82" s="99">
        <f>ROUND(N82*(Stats!$I$14/100),0)</f>
        <v>61975</v>
      </c>
      <c r="R82" s="105">
        <f t="shared" si="6"/>
        <v>96.821298910851155</v>
      </c>
      <c r="S82" s="9">
        <v>1970</v>
      </c>
      <c r="T82" s="6">
        <f t="shared" ref="T82" si="36">S82-S81</f>
        <v>57</v>
      </c>
      <c r="U82" s="35">
        <f t="shared" ref="U82" si="37">IFERROR(ROUND(((S82/S81)-1)*100,2),"")</f>
        <v>2.98</v>
      </c>
      <c r="V82" s="9">
        <f t="shared" si="13"/>
        <v>4.82</v>
      </c>
      <c r="W82" s="43">
        <f>ROUND(((S82/Stats!$B$8)*100000),0)</f>
        <v>20</v>
      </c>
      <c r="X82" s="118">
        <v>80</v>
      </c>
      <c r="Y82" s="115">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4" t="s">
        <v>220</v>
      </c>
      <c r="AF82" s="140">
        <v>1324</v>
      </c>
      <c r="AG82" s="138">
        <f t="shared" si="17"/>
        <v>40</v>
      </c>
      <c r="AH82" s="138">
        <f t="shared" si="18"/>
        <v>3.07</v>
      </c>
      <c r="AI82" s="140">
        <v>57</v>
      </c>
      <c r="AJ82" s="138">
        <f t="shared" si="19"/>
        <v>0</v>
      </c>
      <c r="AK82" s="5">
        <f t="shared" si="22"/>
        <v>0</v>
      </c>
    </row>
    <row r="83" spans="1:37" x14ac:dyDescent="0.25">
      <c r="A83" s="37">
        <v>43971</v>
      </c>
      <c r="B83" s="121">
        <v>42037</v>
      </c>
      <c r="C83" s="6">
        <f t="shared" si="14"/>
        <v>1180</v>
      </c>
      <c r="D83" s="19">
        <f t="shared" ref="D83" si="38">ROUND(((B83/B82)-1)*100,2)</f>
        <v>2.89</v>
      </c>
      <c r="E83" s="35">
        <f t="shared" si="15"/>
        <v>281</v>
      </c>
      <c r="F83" s="25">
        <f>ROUND((B83/Stats!$B$8)*100000,0)</f>
        <v>419</v>
      </c>
      <c r="G83" s="22">
        <f>ROUND((C83/Stats!$B$8)*100000,0)</f>
        <v>12</v>
      </c>
      <c r="H83" s="96">
        <f>Stats!$B$8-I83</f>
        <v>5567782</v>
      </c>
      <c r="I83" s="97">
        <f>ROUND(Stats!$B$33/(1+(Stats!$B$34*EXP(-1*Stats!$B$32*(X83-$X$25)))),0)</f>
        <v>4471325</v>
      </c>
      <c r="J83" s="101">
        <f t="shared" si="3"/>
        <v>99.059853622807566</v>
      </c>
      <c r="K83" s="97">
        <f>ROUND(I83*(Stats!$I$14/100),0)</f>
        <v>134587</v>
      </c>
      <c r="L83" s="101">
        <f t="shared" si="4"/>
        <v>98.50208415374442</v>
      </c>
      <c r="M83" s="109">
        <f xml:space="preserve"> ROUND(M82 - ((M82 / Stats!$B$27)*(Stats!$B$21*N82)),0)</f>
        <v>4483519</v>
      </c>
      <c r="N83" s="99">
        <f xml:space="preserve"> ROUND(N82 + (M82/Stats!$B$27)*(Stats!$B$21*N82)-(N82*Stats!$B$22),0)</f>
        <v>2085780</v>
      </c>
      <c r="O83" s="101">
        <f t="shared" si="5"/>
        <v>97.984590896451209</v>
      </c>
      <c r="P83" s="99">
        <f xml:space="preserve"> ROUND(P82 + (N82 * Stats!$B$22),0)</f>
        <v>3470341</v>
      </c>
      <c r="Q83" s="99">
        <f>ROUND(N83*(Stats!$I$14/100),0)</f>
        <v>62782</v>
      </c>
      <c r="R83" s="105">
        <f t="shared" si="6"/>
        <v>96.788888534930393</v>
      </c>
      <c r="S83" s="9">
        <v>2016</v>
      </c>
      <c r="T83" s="6">
        <f t="shared" ref="T83" si="39">S83-S82</f>
        <v>46</v>
      </c>
      <c r="U83" s="35">
        <f t="shared" ref="U83" si="40">IFERROR(ROUND(((S83/S82)-1)*100,2),"")</f>
        <v>2.34</v>
      </c>
      <c r="V83" s="9">
        <f t="shared" si="13"/>
        <v>4.8</v>
      </c>
      <c r="W83" s="43">
        <f>ROUND(((S83/Stats!$B$8)*100000),0)</f>
        <v>20</v>
      </c>
      <c r="X83" s="118">
        <v>81</v>
      </c>
      <c r="Y83" s="115">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4" t="s">
        <v>224</v>
      </c>
      <c r="AF83" s="140">
        <v>1204</v>
      </c>
      <c r="AG83" s="138">
        <f t="shared" si="17"/>
        <v>24</v>
      </c>
      <c r="AH83" s="138">
        <f t="shared" si="18"/>
        <v>2.0099999999999998</v>
      </c>
      <c r="AI83" s="140">
        <v>46</v>
      </c>
      <c r="AJ83" s="138">
        <f t="shared" si="19"/>
        <v>0</v>
      </c>
      <c r="AK83" s="5">
        <f t="shared" si="22"/>
        <v>0</v>
      </c>
    </row>
    <row r="84" spans="1:37" x14ac:dyDescent="0.25">
      <c r="A84" s="37">
        <v>43972</v>
      </c>
      <c r="B84" s="121">
        <v>43052</v>
      </c>
      <c r="C84" s="6">
        <f t="shared" si="14"/>
        <v>1015</v>
      </c>
      <c r="D84" s="19">
        <f t="shared" ref="D84" si="41">ROUND(((B84/B83)-1)*100,2)</f>
        <v>2.41</v>
      </c>
      <c r="E84" s="35">
        <f t="shared" si="15"/>
        <v>236</v>
      </c>
      <c r="F84" s="25">
        <f>ROUND((B84/Stats!$B$8)*100000,0)</f>
        <v>429</v>
      </c>
      <c r="G84" s="22">
        <f>ROUND((C84/Stats!$B$8)*100000,0)</f>
        <v>10</v>
      </c>
      <c r="H84" s="96">
        <f>Stats!$B$8-I84</f>
        <v>5407848</v>
      </c>
      <c r="I84" s="97">
        <f>ROUND(Stats!$B$33/(1+(Stats!$B$34*EXP(-1*Stats!$B$32*(X84-$X$25)))),0)</f>
        <v>4631259</v>
      </c>
      <c r="J84" s="101">
        <f t="shared" si="3"/>
        <v>99.070403965746678</v>
      </c>
      <c r="K84" s="97">
        <f>ROUND(I84*(Stats!$I$14/100),0)</f>
        <v>139401</v>
      </c>
      <c r="L84" s="101">
        <f t="shared" si="4"/>
        <v>98.530139669012414</v>
      </c>
      <c r="M84" s="109">
        <f xml:space="preserve"> ROUND(M83 - ((M83 / Stats!$B$27)*(Stats!$B$21*N83)),0)</f>
        <v>4180109</v>
      </c>
      <c r="N84" s="99">
        <f xml:space="preserve"> ROUND(N83 + (M83/Stats!$B$27)*(Stats!$B$21*N83)-(N83*Stats!$B$22),0)</f>
        <v>2091221</v>
      </c>
      <c r="O84" s="101">
        <f t="shared" si="5"/>
        <v>97.941298408919948</v>
      </c>
      <c r="P84" s="99">
        <f xml:space="preserve"> ROUND(P83 + (N83 * Stats!$B$22),0)</f>
        <v>3768310</v>
      </c>
      <c r="Q84" s="99">
        <f>ROUND(N84*(Stats!$I$14/100),0)</f>
        <v>62946</v>
      </c>
      <c r="R84" s="105">
        <f t="shared" si="6"/>
        <v>96.74482890096273</v>
      </c>
      <c r="S84" s="9">
        <v>2049</v>
      </c>
      <c r="T84" s="6">
        <f t="shared" ref="T84" si="42">S84-S83</f>
        <v>33</v>
      </c>
      <c r="U84" s="35">
        <f t="shared" ref="U84" si="43">IFERROR(ROUND(((S84/S83)-1)*100,2),"")</f>
        <v>1.64</v>
      </c>
      <c r="V84" s="9">
        <f t="shared" si="13"/>
        <v>4.76</v>
      </c>
      <c r="W84" s="43">
        <f>ROUND(((S84/Stats!$B$8)*100000),0)</f>
        <v>20</v>
      </c>
      <c r="X84" s="118">
        <v>82</v>
      </c>
      <c r="Y84" s="115">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4" t="s">
        <v>225</v>
      </c>
      <c r="AF84" s="140">
        <v>1072</v>
      </c>
      <c r="AG84" s="138">
        <f t="shared" si="17"/>
        <v>57</v>
      </c>
      <c r="AH84" s="138">
        <f t="shared" si="18"/>
        <v>5.46</v>
      </c>
      <c r="AI84" s="140">
        <v>35</v>
      </c>
      <c r="AJ84" s="138">
        <f t="shared" si="19"/>
        <v>2</v>
      </c>
      <c r="AK84" s="5">
        <f t="shared" si="22"/>
        <v>5.88</v>
      </c>
    </row>
    <row r="85" spans="1:37" x14ac:dyDescent="0.25">
      <c r="A85" s="37">
        <v>43973</v>
      </c>
      <c r="B85" s="121">
        <v>44055</v>
      </c>
      <c r="C85" s="6">
        <f t="shared" si="14"/>
        <v>1003</v>
      </c>
      <c r="D85" s="19">
        <f t="shared" ref="D85" si="44">ROUND(((B85/B84)-1)*100,2)</f>
        <v>2.33</v>
      </c>
      <c r="E85" s="35">
        <f t="shared" si="15"/>
        <v>228</v>
      </c>
      <c r="F85" s="25">
        <f>ROUND((B85/Stats!$B$8)*100000,0)</f>
        <v>439</v>
      </c>
      <c r="G85" s="22">
        <f>ROUND((C85/Stats!$B$8)*100000,0)</f>
        <v>10</v>
      </c>
      <c r="H85" s="96">
        <f>Stats!$B$8-I85</f>
        <v>5265641</v>
      </c>
      <c r="I85" s="97">
        <f>ROUND(Stats!$B$33/(1+(Stats!$B$34*EXP(-1*Stats!$B$32*(X85-$X$25)))),0)</f>
        <v>4773466</v>
      </c>
      <c r="J85" s="101">
        <f t="shared" si="3"/>
        <v>99.077085706696138</v>
      </c>
      <c r="K85" s="97">
        <f>ROUND(I85*(Stats!$I$14/100),0)</f>
        <v>143681</v>
      </c>
      <c r="L85" s="101">
        <f t="shared" si="4"/>
        <v>98.545388743118437</v>
      </c>
      <c r="M85" s="109">
        <f xml:space="preserve"> ROUND(M84 - ((M84 / Stats!$B$27)*(Stats!$B$21*N84)),0)</f>
        <v>3896494</v>
      </c>
      <c r="N85" s="99">
        <f xml:space="preserve"> ROUND(N84 + (M84/Stats!$B$27)*(Stats!$B$21*N84)-(N84*Stats!$B$22),0)</f>
        <v>2076090</v>
      </c>
      <c r="O85" s="101">
        <f t="shared" si="5"/>
        <v>97.877982168403094</v>
      </c>
      <c r="P85" s="99">
        <f xml:space="preserve"> ROUND(P84 + (N84 * Stats!$B$22),0)</f>
        <v>4067056</v>
      </c>
      <c r="Q85" s="99">
        <f>ROUND(N85*(Stats!$I$14/100),0)</f>
        <v>62490</v>
      </c>
      <c r="R85" s="105">
        <f t="shared" si="6"/>
        <v>96.655464874379902</v>
      </c>
      <c r="S85" s="9">
        <v>2090</v>
      </c>
      <c r="T85" s="6">
        <f t="shared" ref="T85" si="45">S85-S84</f>
        <v>41</v>
      </c>
      <c r="U85" s="35">
        <f t="shared" ref="U85" si="46">IFERROR(ROUND(((S85/S84)-1)*100,2),"")</f>
        <v>2</v>
      </c>
      <c r="V85" s="9">
        <f t="shared" si="13"/>
        <v>4.74</v>
      </c>
      <c r="W85" s="43">
        <f>ROUND(((S85/Stats!$B$8)*100000),0)</f>
        <v>21</v>
      </c>
      <c r="X85" s="118">
        <v>83</v>
      </c>
      <c r="Y85" s="115">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4" t="s">
        <v>226</v>
      </c>
      <c r="AF85" s="140">
        <v>1032</v>
      </c>
      <c r="AG85" s="138">
        <f t="shared" si="17"/>
        <v>29</v>
      </c>
      <c r="AH85" s="138">
        <f t="shared" si="18"/>
        <v>2.85</v>
      </c>
      <c r="AI85" s="140">
        <v>41</v>
      </c>
      <c r="AJ85" s="138">
        <f t="shared" si="19"/>
        <v>0</v>
      </c>
      <c r="AK85" s="5">
        <f t="shared" si="22"/>
        <v>0</v>
      </c>
    </row>
    <row r="86" spans="1:37" ht="30" x14ac:dyDescent="0.25">
      <c r="A86" s="37">
        <v>43974</v>
      </c>
      <c r="B86" s="121">
        <v>44988</v>
      </c>
      <c r="C86" s="6">
        <f t="shared" si="14"/>
        <v>933</v>
      </c>
      <c r="D86" s="19">
        <f t="shared" ref="D86" si="47">ROUND(((B86/B85)-1)*100,2)</f>
        <v>2.12</v>
      </c>
      <c r="E86" s="35">
        <f t="shared" si="15"/>
        <v>207</v>
      </c>
      <c r="F86" s="25">
        <f>ROUND((B86/Stats!$B$8)*100000,0)</f>
        <v>448</v>
      </c>
      <c r="G86" s="22">
        <f>ROUND((C86/Stats!$B$8)*100000,0)</f>
        <v>9</v>
      </c>
      <c r="H86" s="96">
        <f>Stats!$B$8-I86</f>
        <v>5140356</v>
      </c>
      <c r="I86" s="97">
        <f>ROUND(Stats!$B$33/(1+(Stats!$B$34*EXP(-1*Stats!$B$32*(X86-$X$25)))),0)</f>
        <v>4898751</v>
      </c>
      <c r="J86" s="101">
        <f t="shared" si="3"/>
        <v>99.081643463813535</v>
      </c>
      <c r="K86" s="97">
        <f>ROUND(I86*(Stats!$I$14/100),0)</f>
        <v>147452</v>
      </c>
      <c r="L86" s="101">
        <f t="shared" si="4"/>
        <v>98.573094973279439</v>
      </c>
      <c r="M86" s="109">
        <f xml:space="preserve"> ROUND(M85 - ((M85 / Stats!$B$27)*(Stats!$B$21*N85)),0)</f>
        <v>3634035</v>
      </c>
      <c r="N86" s="99">
        <f xml:space="preserve"> ROUND(N85 + (M85/Stats!$B$27)*(Stats!$B$21*N85)-(N85*Stats!$B$22),0)</f>
        <v>2041965</v>
      </c>
      <c r="O86" s="101">
        <f t="shared" si="5"/>
        <v>97.796828055329058</v>
      </c>
      <c r="P86" s="99">
        <f xml:space="preserve"> ROUND(P85 + (N85 * Stats!$B$22),0)</f>
        <v>4363640</v>
      </c>
      <c r="Q86" s="99">
        <f>ROUND(N86*(Stats!$I$14/100),0)</f>
        <v>61463</v>
      </c>
      <c r="R86" s="105">
        <f t="shared" si="6"/>
        <v>96.576802303825062</v>
      </c>
      <c r="S86" s="9">
        <v>2104</v>
      </c>
      <c r="T86" s="6">
        <f t="shared" ref="T86" si="48">S86-S85</f>
        <v>14</v>
      </c>
      <c r="U86" s="35">
        <f t="shared" ref="U86" si="49">IFERROR(ROUND(((S86/S85)-1)*100,2),"")</f>
        <v>0.67</v>
      </c>
      <c r="V86" s="9">
        <f t="shared" si="13"/>
        <v>4.68</v>
      </c>
      <c r="W86" s="43">
        <f>ROUND(((S86/Stats!$B$8)*100000),0)</f>
        <v>21</v>
      </c>
      <c r="X86" s="118">
        <v>84</v>
      </c>
      <c r="Y86" s="115">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5" t="s">
        <v>228</v>
      </c>
      <c r="AF86" s="140">
        <v>940</v>
      </c>
      <c r="AG86" s="138">
        <f t="shared" si="17"/>
        <v>7</v>
      </c>
      <c r="AH86" s="138">
        <f t="shared" si="18"/>
        <v>0.75</v>
      </c>
      <c r="AI86" s="140">
        <v>14</v>
      </c>
      <c r="AJ86" s="138">
        <f t="shared" si="19"/>
        <v>0</v>
      </c>
      <c r="AK86" s="5">
        <f t="shared" si="22"/>
        <v>0</v>
      </c>
    </row>
    <row r="87" spans="1:37" x14ac:dyDescent="0.25">
      <c r="A87" s="37">
        <v>43975</v>
      </c>
      <c r="B87" s="121">
        <v>46018</v>
      </c>
      <c r="C87" s="6">
        <f t="shared" si="14"/>
        <v>1030</v>
      </c>
      <c r="D87" s="19">
        <f t="shared" ref="D87" si="50">ROUND(((B87/B86)-1)*100,2)</f>
        <v>2.29</v>
      </c>
      <c r="E87" s="35">
        <f t="shared" si="15"/>
        <v>224</v>
      </c>
      <c r="F87" s="25">
        <f>ROUND((B87/Stats!$B$8)*100000,0)</f>
        <v>458</v>
      </c>
      <c r="G87" s="22">
        <f>ROUND((C87/Stats!$B$8)*100000,0)</f>
        <v>10</v>
      </c>
      <c r="H87" s="96">
        <f>Stats!$B$8-I87</f>
        <v>5030877</v>
      </c>
      <c r="I87" s="97">
        <f>ROUND(Stats!$B$33/(1+(Stats!$B$34*EXP(-1*Stats!$B$32*(X87-$X$25)))),0)</f>
        <v>5008230</v>
      </c>
      <c r="J87" s="101">
        <f t="shared" si="3"/>
        <v>99.081152423111561</v>
      </c>
      <c r="K87" s="97">
        <f>ROUND(I87*(Stats!$I$14/100),0)</f>
        <v>150748</v>
      </c>
      <c r="L87" s="101">
        <f t="shared" si="4"/>
        <v>98.596332953007675</v>
      </c>
      <c r="M87" s="109">
        <f xml:space="preserve"> ROUND(M86 - ((M86 / Stats!$B$27)*(Stats!$B$21*N86)),0)</f>
        <v>3393278</v>
      </c>
      <c r="N87" s="99">
        <f xml:space="preserve"> ROUND(N86 + (M86/Stats!$B$27)*(Stats!$B$21*N86)-(N86*Stats!$B$22),0)</f>
        <v>1991013</v>
      </c>
      <c r="O87" s="101">
        <f t="shared" si="5"/>
        <v>97.688714237425884</v>
      </c>
      <c r="P87" s="99">
        <f xml:space="preserve"> ROUND(P86 + (N86 * Stats!$B$22),0)</f>
        <v>4655349</v>
      </c>
      <c r="Q87" s="99">
        <f>ROUND(N87*(Stats!$I$14/100),0)</f>
        <v>59929</v>
      </c>
      <c r="R87" s="105">
        <f t="shared" si="6"/>
        <v>96.469155166947544</v>
      </c>
      <c r="S87" s="9">
        <v>2116</v>
      </c>
      <c r="T87" s="6">
        <f t="shared" ref="T87" si="51">S87-S86</f>
        <v>12</v>
      </c>
      <c r="U87" s="35">
        <f t="shared" ref="U87" si="52">IFERROR(ROUND(((S87/S86)-1)*100,2),"")</f>
        <v>0.56999999999999995</v>
      </c>
      <c r="V87" s="9">
        <f t="shared" si="13"/>
        <v>4.5999999999999996</v>
      </c>
      <c r="W87" s="43">
        <f>ROUND(((S87/Stats!$B$8)*100000),0)</f>
        <v>21</v>
      </c>
      <c r="X87" s="118">
        <v>85</v>
      </c>
      <c r="Y87" s="115">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4" t="s">
        <v>227</v>
      </c>
      <c r="AF87" s="140">
        <v>1047</v>
      </c>
      <c r="AG87" s="138">
        <f t="shared" si="17"/>
        <v>17</v>
      </c>
      <c r="AH87" s="138">
        <f t="shared" si="18"/>
        <v>1.64</v>
      </c>
      <c r="AI87" s="140">
        <v>12</v>
      </c>
      <c r="AJ87" s="138">
        <f t="shared" si="19"/>
        <v>0</v>
      </c>
      <c r="AK87" s="5">
        <f t="shared" si="22"/>
        <v>0</v>
      </c>
    </row>
    <row r="88" spans="1:37" x14ac:dyDescent="0.25">
      <c r="A88" s="37">
        <v>43976</v>
      </c>
      <c r="B88" s="121">
        <v>47822</v>
      </c>
      <c r="C88" s="6">
        <f t="shared" si="14"/>
        <v>1804</v>
      </c>
      <c r="D88" s="19">
        <f t="shared" ref="D88" si="53">ROUND(((B88/B87)-1)*100,2)</f>
        <v>3.92</v>
      </c>
      <c r="E88" s="35">
        <f t="shared" si="15"/>
        <v>377</v>
      </c>
      <c r="F88" s="25">
        <f>ROUND((B88/Stats!$B$8)*100000,0)</f>
        <v>476</v>
      </c>
      <c r="G88" s="22">
        <f>ROUND((C88/Stats!$B$8)*100000,0)</f>
        <v>18</v>
      </c>
      <c r="H88" s="96">
        <f>Stats!$B$8-I88</f>
        <v>4935887</v>
      </c>
      <c r="I88" s="97">
        <f>ROUND(Stats!$B$33/(1+(Stats!$B$34*EXP(-1*Stats!$B$32*(X88-$X$25)))),0)</f>
        <v>5103220</v>
      </c>
      <c r="J88" s="101">
        <f t="shared" si="3"/>
        <v>99.062905381308269</v>
      </c>
      <c r="K88" s="97">
        <f>ROUND(I88*(Stats!$I$14/100),0)</f>
        <v>153607</v>
      </c>
      <c r="L88" s="101">
        <f t="shared" si="4"/>
        <v>98.604881287962129</v>
      </c>
      <c r="M88" s="109">
        <f xml:space="preserve"> ROUND(M87 - ((M87 / Stats!$B$27)*(Stats!$B$21*N87)),0)</f>
        <v>3174081</v>
      </c>
      <c r="N88" s="99">
        <f xml:space="preserve"> ROUND(N87 + (M87/Stats!$B$27)*(Stats!$B$21*N87)-(N87*Stats!$B$22),0)</f>
        <v>1925780</v>
      </c>
      <c r="O88" s="101">
        <f t="shared" si="5"/>
        <v>97.516746461174179</v>
      </c>
      <c r="P88" s="99">
        <f xml:space="preserve"> ROUND(P87 + (N87 * Stats!$B$22),0)</f>
        <v>4939779</v>
      </c>
      <c r="Q88" s="99">
        <f>ROUND(N88*(Stats!$I$14/100),0)</f>
        <v>57966</v>
      </c>
      <c r="R88" s="105">
        <f t="shared" si="6"/>
        <v>96.303005209950669</v>
      </c>
      <c r="S88" s="9">
        <v>2143</v>
      </c>
      <c r="T88" s="6">
        <f t="shared" ref="T88" si="54">S88-S87</f>
        <v>27</v>
      </c>
      <c r="U88" s="35">
        <f t="shared" ref="U88" si="55">IFERROR(ROUND(((S88/S87)-1)*100,2),"")</f>
        <v>1.28</v>
      </c>
      <c r="V88" s="9">
        <f t="shared" si="13"/>
        <v>4.4800000000000004</v>
      </c>
      <c r="W88" s="43">
        <f>ROUND(((S88/Stats!$B$8)*100000),0)</f>
        <v>21</v>
      </c>
      <c r="X88" s="118">
        <v>86</v>
      </c>
      <c r="Y88" s="115">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4" t="s">
        <v>229</v>
      </c>
      <c r="AF88" s="140">
        <v>1843</v>
      </c>
      <c r="AG88" s="138">
        <f t="shared" si="17"/>
        <v>39</v>
      </c>
      <c r="AH88" s="138">
        <f t="shared" si="18"/>
        <v>2.14</v>
      </c>
      <c r="AI88" s="140">
        <v>27</v>
      </c>
      <c r="AJ88" s="138">
        <f t="shared" si="19"/>
        <v>0</v>
      </c>
      <c r="AK88" s="5">
        <f t="shared" si="22"/>
        <v>0</v>
      </c>
    </row>
    <row r="89" spans="1:37" x14ac:dyDescent="0.25">
      <c r="A89" s="37">
        <v>43977</v>
      </c>
      <c r="B89" s="121">
        <v>48700</v>
      </c>
      <c r="C89" s="6">
        <f t="shared" si="14"/>
        <v>878</v>
      </c>
      <c r="D89" s="19">
        <f t="shared" ref="D89" si="56">ROUND(((B89/B88)-1)*100,2)</f>
        <v>1.84</v>
      </c>
      <c r="E89" s="35">
        <f t="shared" si="15"/>
        <v>180</v>
      </c>
      <c r="F89" s="25">
        <f>ROUND((B89/Stats!$B$8)*100000,0)</f>
        <v>485</v>
      </c>
      <c r="G89" s="22">
        <f>ROUND((C89/Stats!$B$8)*100000,0)</f>
        <v>9</v>
      </c>
      <c r="H89" s="96">
        <f>Stats!$B$8-I89</f>
        <v>4853977</v>
      </c>
      <c r="I89" s="97">
        <f>ROUND(Stats!$B$33/(1+(Stats!$B$34*EXP(-1*Stats!$B$32*(X89-$X$25)))),0)</f>
        <v>5185130</v>
      </c>
      <c r="J89" s="101">
        <f t="shared" si="3"/>
        <v>99.060775718255854</v>
      </c>
      <c r="K89" s="97">
        <f>ROUND(I89*(Stats!$I$14/100),0)</f>
        <v>156072</v>
      </c>
      <c r="L89" s="101">
        <f t="shared" si="4"/>
        <v>98.593597826644114</v>
      </c>
      <c r="M89" s="109">
        <f xml:space="preserve"> ROUND(M88 - ((M88 / Stats!$B$27)*(Stats!$B$21*N88)),0)</f>
        <v>2975761</v>
      </c>
      <c r="N89" s="99">
        <f xml:space="preserve"> ROUND(N88 + (M88/Stats!$B$27)*(Stats!$B$21*N88)-(N88*Stats!$B$22),0)</f>
        <v>1848989</v>
      </c>
      <c r="O89" s="101">
        <f t="shared" si="5"/>
        <v>97.366128192217474</v>
      </c>
      <c r="P89" s="99">
        <f xml:space="preserve"> ROUND(P88 + (N88 * Stats!$B$22),0)</f>
        <v>5214890</v>
      </c>
      <c r="Q89" s="99">
        <f>ROUND(N89*(Stats!$I$14/100),0)</f>
        <v>55655</v>
      </c>
      <c r="R89" s="105">
        <f t="shared" si="6"/>
        <v>96.056059653220743</v>
      </c>
      <c r="S89" s="9">
        <v>2195</v>
      </c>
      <c r="T89" s="6">
        <f t="shared" ref="T89" si="57">S89-S88</f>
        <v>52</v>
      </c>
      <c r="U89" s="35">
        <f t="shared" ref="U89" si="58">IFERROR(ROUND(((S89/S88)-1)*100,2),"")</f>
        <v>2.4300000000000002</v>
      </c>
      <c r="V89" s="9">
        <f t="shared" ref="V89:V120" si="59">IFERROR(ROUND(100*(S89/B89),2),"")</f>
        <v>4.51</v>
      </c>
      <c r="W89" s="43">
        <f>ROUND(((S89/Stats!$B$8)*100000),0)</f>
        <v>22</v>
      </c>
      <c r="X89" s="118">
        <v>87</v>
      </c>
      <c r="Y89" s="115">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4" t="s">
        <v>230</v>
      </c>
      <c r="AF89" s="140">
        <v>933</v>
      </c>
      <c r="AG89" s="138">
        <f t="shared" si="17"/>
        <v>55</v>
      </c>
      <c r="AH89" s="138">
        <f t="shared" si="18"/>
        <v>6.07</v>
      </c>
      <c r="AI89" s="140">
        <v>53</v>
      </c>
      <c r="AJ89" s="138">
        <f t="shared" si="19"/>
        <v>1</v>
      </c>
      <c r="AK89" s="5">
        <f t="shared" si="22"/>
        <v>1.9</v>
      </c>
    </row>
    <row r="90" spans="1:37" x14ac:dyDescent="0.25">
      <c r="A90" s="37">
        <v>43978</v>
      </c>
      <c r="B90" s="121">
        <v>49774</v>
      </c>
      <c r="C90" s="6">
        <f t="shared" ref="C90:C121" si="60">B90-B89</f>
        <v>1074</v>
      </c>
      <c r="D90" s="19">
        <f t="shared" ref="D90" si="61">ROUND(((B90/B89)-1)*100,2)</f>
        <v>2.21</v>
      </c>
      <c r="E90" s="35">
        <f t="shared" ref="E90:E121" si="62">IFERROR(ROUND((C90/B90)*10000,0),"")</f>
        <v>216</v>
      </c>
      <c r="F90" s="25">
        <f>ROUND((B90/Stats!$B$8)*100000,0)</f>
        <v>496</v>
      </c>
      <c r="G90" s="22">
        <f>ROUND((C90/Stats!$B$8)*100000,0)</f>
        <v>11</v>
      </c>
      <c r="H90" s="96">
        <f>Stats!$B$8-I90</f>
        <v>4783720</v>
      </c>
      <c r="I90" s="97">
        <f>ROUND(Stats!$B$33/(1+(Stats!$B$34*EXP(-1*Stats!$B$32*(X90-$X$25)))),0)</f>
        <v>5255387</v>
      </c>
      <c r="J90" s="101">
        <f t="shared" ref="J90:J153" si="63">IFERROR(ABS((($B90/I90)-1)*100),"")</f>
        <v>99.052895628809068</v>
      </c>
      <c r="K90" s="97">
        <f>ROUND(I90*(Stats!$I$14/100),0)</f>
        <v>158187</v>
      </c>
      <c r="L90" s="101">
        <f t="shared" ref="L90:L153" si="64">IFERROR(ABS((($S90/K90)-1)*100),"")</f>
        <v>98.583322270477353</v>
      </c>
      <c r="M90" s="109">
        <f xml:space="preserve"> ROUND(M89 - ((M89 / Stats!$B$27)*(Stats!$B$21*N89)),0)</f>
        <v>2797246</v>
      </c>
      <c r="N90" s="99">
        <f xml:space="preserve"> ROUND(N89 + (M89/Stats!$B$27)*(Stats!$B$21*N89)-(N89*Stats!$B$22),0)</f>
        <v>1763362</v>
      </c>
      <c r="O90" s="101">
        <f t="shared" ref="O90:O153" si="65">IFERROR(ABS((($B90/N90)-1)*100),"")</f>
        <v>97.17732377129596</v>
      </c>
      <c r="P90" s="99">
        <f xml:space="preserve"> ROUND(P89 + (N89 * Stats!$B$22),0)</f>
        <v>5479031</v>
      </c>
      <c r="Q90" s="99">
        <f>ROUND(N90*(Stats!$I$14/100),0)</f>
        <v>53077</v>
      </c>
      <c r="R90" s="105">
        <f t="shared" ref="R90:R153" si="66">IFERROR(ABS((($S90/Q90)-1)*100),"")</f>
        <v>95.777832206040287</v>
      </c>
      <c r="S90" s="9">
        <v>2241</v>
      </c>
      <c r="T90" s="6">
        <f t="shared" ref="T90" si="67">S90-S89</f>
        <v>46</v>
      </c>
      <c r="U90" s="35">
        <f t="shared" ref="U90" si="68">IFERROR(ROUND(((S90/S89)-1)*100,2),"")</f>
        <v>2.1</v>
      </c>
      <c r="V90" s="9">
        <f t="shared" si="59"/>
        <v>4.5</v>
      </c>
      <c r="W90" s="43">
        <f>ROUND(((S90/Stats!$B$8)*100000),0)</f>
        <v>22</v>
      </c>
      <c r="X90" s="118">
        <v>88</v>
      </c>
      <c r="Y90" s="115">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4" t="s">
        <v>231</v>
      </c>
      <c r="AF90" s="140">
        <v>1094</v>
      </c>
      <c r="AG90" s="138">
        <f t="shared" si="17"/>
        <v>20</v>
      </c>
      <c r="AH90" s="138">
        <f t="shared" si="18"/>
        <v>1.85</v>
      </c>
      <c r="AI90" s="140">
        <v>48</v>
      </c>
      <c r="AJ90" s="138">
        <f t="shared" si="19"/>
        <v>2</v>
      </c>
      <c r="AK90" s="5">
        <f t="shared" si="22"/>
        <v>4.26</v>
      </c>
    </row>
    <row r="91" spans="1:37" x14ac:dyDescent="0.25">
      <c r="A91" s="37">
        <v>43979</v>
      </c>
      <c r="B91" s="121">
        <v>51562</v>
      </c>
      <c r="C91" s="6">
        <f t="shared" si="60"/>
        <v>1788</v>
      </c>
      <c r="D91" s="19">
        <f t="shared" ref="D91" si="69">ROUND(((B91/B90)-1)*100,2)</f>
        <v>3.59</v>
      </c>
      <c r="E91" s="35">
        <f t="shared" si="62"/>
        <v>347</v>
      </c>
      <c r="F91" s="25">
        <f>ROUND((B91/Stats!$B$8)*100000,0)</f>
        <v>514</v>
      </c>
      <c r="G91" s="22">
        <f>ROUND((C91/Stats!$B$8)*100000,0)</f>
        <v>18</v>
      </c>
      <c r="H91" s="96">
        <f>Stats!$B$8-I91</f>
        <v>4723735</v>
      </c>
      <c r="I91" s="97">
        <f>ROUND(Stats!$B$33/(1+(Stats!$B$34*EXP(-1*Stats!$B$32*(X91-$X$25)))),0)</f>
        <v>5315372</v>
      </c>
      <c r="J91" s="101">
        <f t="shared" si="63"/>
        <v>99.029945599292006</v>
      </c>
      <c r="K91" s="97">
        <f>ROUND(I91*(Stats!$I$14/100),0)</f>
        <v>159993</v>
      </c>
      <c r="L91" s="101">
        <f t="shared" si="64"/>
        <v>98.568687380072888</v>
      </c>
      <c r="M91" s="109">
        <f xml:space="preserve"> ROUND(M90 - ((M90 / Stats!$B$27)*(Stats!$B$21*N90)),0)</f>
        <v>2637211</v>
      </c>
      <c r="N91" s="99">
        <f xml:space="preserve"> ROUND(N90 + (M90/Stats!$B$27)*(Stats!$B$21*N90)-(N90*Stats!$B$22),0)</f>
        <v>1671488</v>
      </c>
      <c r="O91" s="101">
        <f t="shared" si="65"/>
        <v>96.915203698740285</v>
      </c>
      <c r="P91" s="99">
        <f xml:space="preserve"> ROUND(P90 + (N90 * Stats!$B$22),0)</f>
        <v>5730940</v>
      </c>
      <c r="Q91" s="99">
        <f>ROUND(N91*(Stats!$I$14/100),0)</f>
        <v>50312</v>
      </c>
      <c r="R91" s="105">
        <f t="shared" si="66"/>
        <v>95.448401971696612</v>
      </c>
      <c r="S91" s="9">
        <v>2290</v>
      </c>
      <c r="T91" s="6">
        <f t="shared" ref="T91" si="70">S91-S90</f>
        <v>49</v>
      </c>
      <c r="U91" s="35">
        <f t="shared" ref="U91" si="71">IFERROR(ROUND(((S91/S90)-1)*100,2),"")</f>
        <v>2.19</v>
      </c>
      <c r="V91" s="9">
        <f t="shared" si="59"/>
        <v>4.4400000000000004</v>
      </c>
      <c r="W91" s="43">
        <f>ROUND(((S91/Stats!$B$8)*100000),0)</f>
        <v>23</v>
      </c>
      <c r="X91" s="118">
        <v>89</v>
      </c>
      <c r="Y91" s="115">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4"/>
      <c r="AF91" s="140">
        <v>1824</v>
      </c>
      <c r="AG91" s="138">
        <f t="shared" si="17"/>
        <v>36</v>
      </c>
      <c r="AH91" s="138">
        <f t="shared" si="18"/>
        <v>1.99</v>
      </c>
      <c r="AI91" s="140">
        <v>50</v>
      </c>
      <c r="AJ91" s="138">
        <f t="shared" si="19"/>
        <v>1</v>
      </c>
      <c r="AK91" s="5">
        <f t="shared" si="22"/>
        <v>2.02</v>
      </c>
    </row>
    <row r="92" spans="1:37" ht="90" x14ac:dyDescent="0.25">
      <c r="A92" s="37">
        <v>43980</v>
      </c>
      <c r="B92" s="121">
        <v>53651</v>
      </c>
      <c r="C92" s="6">
        <f t="shared" si="60"/>
        <v>2089</v>
      </c>
      <c r="D92" s="19">
        <f t="shared" ref="D92" si="72">ROUND(((B92/B91)-1)*100,2)</f>
        <v>4.05</v>
      </c>
      <c r="E92" s="35">
        <f t="shared" si="62"/>
        <v>389</v>
      </c>
      <c r="F92" s="25">
        <f>ROUND((B92/Stats!$B$8)*100000,0)</f>
        <v>534</v>
      </c>
      <c r="G92" s="22">
        <f>ROUND((C92/Stats!$B$8)*100000,0)</f>
        <v>21</v>
      </c>
      <c r="H92" s="96">
        <f>Stats!$B$8-I92</f>
        <v>4672718</v>
      </c>
      <c r="I92" s="97">
        <f>ROUND(Stats!$B$33/(1+(Stats!$B$34*EXP(-1*Stats!$B$32*(X92-$X$25)))),0)</f>
        <v>5366389</v>
      </c>
      <c r="J92" s="101">
        <f t="shared" si="63"/>
        <v>99.00024019876308</v>
      </c>
      <c r="K92" s="97">
        <f>ROUND(I92*(Stats!$I$14/100),0)</f>
        <v>161528</v>
      </c>
      <c r="L92" s="101">
        <f t="shared" si="64"/>
        <v>98.552572928532513</v>
      </c>
      <c r="M92" s="109">
        <f xml:space="preserve"> ROUND(M91 - ((M91 / Stats!$B$27)*(Stats!$B$21*N91)),0)</f>
        <v>2494193</v>
      </c>
      <c r="N92" s="99">
        <f xml:space="preserve"> ROUND(N91 + (M91/Stats!$B$27)*(Stats!$B$21*N91)-(N91*Stats!$B$22),0)</f>
        <v>1575722</v>
      </c>
      <c r="O92" s="101">
        <f t="shared" si="65"/>
        <v>96.59514812892121</v>
      </c>
      <c r="P92" s="99">
        <f xml:space="preserve"> ROUND(P91 + (N91 * Stats!$B$22),0)</f>
        <v>5969724</v>
      </c>
      <c r="Q92" s="99">
        <f>ROUND(N92*(Stats!$I$14/100),0)</f>
        <v>47429</v>
      </c>
      <c r="R92" s="105">
        <f t="shared" si="66"/>
        <v>95.070526471146337</v>
      </c>
      <c r="S92" s="9">
        <v>2338</v>
      </c>
      <c r="T92" s="6">
        <f t="shared" ref="T92" si="73">S92-S91</f>
        <v>48</v>
      </c>
      <c r="U92" s="35">
        <f t="shared" ref="U92" si="74">IFERROR(ROUND(((S92/S91)-1)*100,2),"")</f>
        <v>2.1</v>
      </c>
      <c r="V92" s="9">
        <f t="shared" si="59"/>
        <v>4.3600000000000003</v>
      </c>
      <c r="W92" s="43">
        <f>ROUND(((S92/Stats!$B$8)*100000),0)</f>
        <v>23</v>
      </c>
      <c r="X92" s="118">
        <v>90</v>
      </c>
      <c r="Y92" s="115">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5" t="s">
        <v>236</v>
      </c>
      <c r="AF92" s="140">
        <v>2112</v>
      </c>
      <c r="AG92" s="138">
        <f t="shared" si="17"/>
        <v>23</v>
      </c>
      <c r="AH92" s="138">
        <f t="shared" si="18"/>
        <v>1.0900000000000001</v>
      </c>
      <c r="AI92" s="140">
        <v>48</v>
      </c>
      <c r="AJ92" s="138">
        <f t="shared" si="19"/>
        <v>0</v>
      </c>
      <c r="AK92" s="5">
        <f t="shared" si="22"/>
        <v>0</v>
      </c>
    </row>
    <row r="93" spans="1:37" ht="45" x14ac:dyDescent="0.25">
      <c r="A93" s="37">
        <v>43981</v>
      </c>
      <c r="B93" s="121">
        <v>54996</v>
      </c>
      <c r="C93" s="6">
        <f t="shared" si="60"/>
        <v>1345</v>
      </c>
      <c r="D93" s="19">
        <f t="shared" ref="D93" si="75">ROUND(((B93/B92)-1)*100,2)</f>
        <v>2.5099999999999998</v>
      </c>
      <c r="E93" s="35">
        <f t="shared" si="62"/>
        <v>245</v>
      </c>
      <c r="F93" s="25">
        <f>ROUND((B93/Stats!$B$8)*100000,0)</f>
        <v>548</v>
      </c>
      <c r="G93" s="22">
        <f>ROUND((C93/Stats!$B$8)*100000,0)</f>
        <v>13</v>
      </c>
      <c r="H93" s="96">
        <f>Stats!$B$8-I93</f>
        <v>4629474</v>
      </c>
      <c r="I93" s="97">
        <f>ROUND(Stats!$B$33/(1+(Stats!$B$34*EXP(-1*Stats!$B$32*(X93-$X$25)))),0)</f>
        <v>5409633</v>
      </c>
      <c r="J93" s="101">
        <f t="shared" si="63"/>
        <v>98.98336911210059</v>
      </c>
      <c r="K93" s="97">
        <f>ROUND(I93*(Stats!$I$14/100),0)</f>
        <v>162830</v>
      </c>
      <c r="L93" s="101">
        <f t="shared" si="64"/>
        <v>98.549407357366576</v>
      </c>
      <c r="M93" s="109">
        <f xml:space="preserve"> ROUND(M92 - ((M92 / Stats!$B$27)*(Stats!$B$21*N92)),0)</f>
        <v>2366681</v>
      </c>
      <c r="N93" s="99">
        <f xml:space="preserve"> ROUND(N92 + (M92/Stats!$B$27)*(Stats!$B$21*N92)-(N92*Stats!$B$22),0)</f>
        <v>1478131</v>
      </c>
      <c r="O93" s="101">
        <f t="shared" si="65"/>
        <v>96.279355483377316</v>
      </c>
      <c r="P93" s="99">
        <f xml:space="preserve"> ROUND(P92 + (N92 * Stats!$B$22),0)</f>
        <v>6194827</v>
      </c>
      <c r="Q93" s="99">
        <f>ROUND(N93*(Stats!$I$14/100),0)</f>
        <v>44492</v>
      </c>
      <c r="R93" s="105">
        <f t="shared" si="66"/>
        <v>94.691180436932484</v>
      </c>
      <c r="S93" s="9">
        <v>2362</v>
      </c>
      <c r="T93" s="6">
        <f t="shared" ref="T93" si="76">S93-S92</f>
        <v>24</v>
      </c>
      <c r="U93" s="35">
        <f t="shared" ref="U93" si="77">IFERROR(ROUND(((S93/S92)-1)*100,2),"")</f>
        <v>1.03</v>
      </c>
      <c r="V93" s="9">
        <f t="shared" si="59"/>
        <v>4.29</v>
      </c>
      <c r="W93" s="43">
        <f>ROUND(((S93/Stats!$B$8)*100000),0)</f>
        <v>24</v>
      </c>
      <c r="X93" s="118">
        <v>91</v>
      </c>
      <c r="Y93" s="115">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5" t="s">
        <v>237</v>
      </c>
      <c r="AF93" s="140">
        <v>1379</v>
      </c>
      <c r="AG93" s="138">
        <f t="shared" si="17"/>
        <v>34</v>
      </c>
      <c r="AH93" s="138">
        <f t="shared" si="18"/>
        <v>2.5</v>
      </c>
      <c r="AI93" s="140">
        <v>25</v>
      </c>
      <c r="AJ93" s="138">
        <f t="shared" si="19"/>
        <v>1</v>
      </c>
      <c r="AK93" s="5">
        <f t="shared" si="22"/>
        <v>4.08</v>
      </c>
    </row>
    <row r="94" spans="1:37" ht="30" x14ac:dyDescent="0.25">
      <c r="A94" s="37">
        <v>43982</v>
      </c>
      <c r="B94" s="121">
        <v>55968</v>
      </c>
      <c r="C94" s="6">
        <f t="shared" si="60"/>
        <v>972</v>
      </c>
      <c r="D94" s="19">
        <f t="shared" ref="D94" si="78">ROUND(((B94/B93)-1)*100,2)</f>
        <v>1.77</v>
      </c>
      <c r="E94" s="35">
        <f t="shared" si="62"/>
        <v>174</v>
      </c>
      <c r="F94" s="25">
        <f>ROUND((B94/Stats!$B$8)*100000,0)</f>
        <v>557</v>
      </c>
      <c r="G94" s="22">
        <f>ROUND((C94/Stats!$B$8)*100000,0)</f>
        <v>10</v>
      </c>
      <c r="H94" s="96">
        <f>Stats!$B$8-I94</f>
        <v>4592921</v>
      </c>
      <c r="I94" s="97">
        <f>ROUND(Stats!$B$33/(1+(Stats!$B$34*EXP(-1*Stats!$B$32*(X94-$X$25)))),0)</f>
        <v>5446186</v>
      </c>
      <c r="J94" s="101">
        <f t="shared" si="63"/>
        <v>98.972345050279216</v>
      </c>
      <c r="K94" s="97">
        <f>ROUND(I94*(Stats!$I$14/100),0)</f>
        <v>163930</v>
      </c>
      <c r="L94" s="101">
        <f t="shared" si="64"/>
        <v>98.545720734459834</v>
      </c>
      <c r="M94" s="109">
        <f xml:space="preserve"> ROUND(M93 - ((M93 / Stats!$B$27)*(Stats!$B$21*N93)),0)</f>
        <v>2253181</v>
      </c>
      <c r="N94" s="99">
        <f xml:space="preserve"> ROUND(N93 + (M93/Stats!$B$27)*(Stats!$B$21*N93)-(N93*Stats!$B$22),0)</f>
        <v>1380469</v>
      </c>
      <c r="O94" s="101">
        <f t="shared" si="65"/>
        <v>95.945725691775763</v>
      </c>
      <c r="P94" s="99">
        <f xml:space="preserve"> ROUND(P93 + (N93 * Stats!$B$22),0)</f>
        <v>6405989</v>
      </c>
      <c r="Q94" s="99">
        <f>ROUND(N94*(Stats!$I$14/100),0)</f>
        <v>41552</v>
      </c>
      <c r="R94" s="105">
        <f t="shared" si="66"/>
        <v>94.262610704659224</v>
      </c>
      <c r="S94" s="9">
        <v>2384</v>
      </c>
      <c r="T94" s="6">
        <f t="shared" ref="T94" si="79">S94-S93</f>
        <v>22</v>
      </c>
      <c r="U94" s="35">
        <f t="shared" ref="U94" si="80">IFERROR(ROUND(((S94/S93)-1)*100,2),"")</f>
        <v>0.93</v>
      </c>
      <c r="V94" s="9">
        <f t="shared" si="59"/>
        <v>4.26</v>
      </c>
      <c r="W94" s="43">
        <f>ROUND(((S94/Stats!$B$8)*100000),0)</f>
        <v>24</v>
      </c>
      <c r="X94" s="118">
        <v>92</v>
      </c>
      <c r="Y94" s="115">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5" t="s">
        <v>238</v>
      </c>
      <c r="AF94" s="140">
        <v>978</v>
      </c>
      <c r="AG94" s="138">
        <f t="shared" si="17"/>
        <v>6</v>
      </c>
      <c r="AH94" s="138">
        <f t="shared" si="18"/>
        <v>0.62</v>
      </c>
      <c r="AI94" s="140">
        <v>22</v>
      </c>
      <c r="AJ94" s="138">
        <f t="shared" si="19"/>
        <v>0</v>
      </c>
      <c r="AK94" s="5">
        <f t="shared" si="22"/>
        <v>0</v>
      </c>
    </row>
    <row r="95" spans="1:37" x14ac:dyDescent="0.25">
      <c r="A95" s="37">
        <v>43983</v>
      </c>
      <c r="B95" s="121">
        <v>57118</v>
      </c>
      <c r="C95" s="6">
        <f t="shared" si="60"/>
        <v>1150</v>
      </c>
      <c r="D95" s="19">
        <f t="shared" ref="D95" si="81">ROUND(((B95/B94)-1)*100,2)</f>
        <v>2.0499999999999998</v>
      </c>
      <c r="E95" s="35">
        <f t="shared" si="62"/>
        <v>201</v>
      </c>
      <c r="F95" s="25">
        <f>ROUND((B95/Stats!$B$8)*100000,0)</f>
        <v>569</v>
      </c>
      <c r="G95" s="22">
        <f>ROUND((C95/Stats!$B$8)*100000,0)</f>
        <v>11</v>
      </c>
      <c r="H95" s="96">
        <f>Stats!$B$8-I95</f>
        <v>4562097</v>
      </c>
      <c r="I95" s="97">
        <f>ROUND(Stats!$B$33/(1+(Stats!$B$34*EXP(-1*Stats!$B$32*(X95-$X$25)))),0)</f>
        <v>5477010</v>
      </c>
      <c r="J95" s="101">
        <f t="shared" si="63"/>
        <v>98.957131719679168</v>
      </c>
      <c r="K95" s="97">
        <f>ROUND(I95*(Stats!$I$14/100),0)</f>
        <v>164858</v>
      </c>
      <c r="L95" s="101">
        <f t="shared" si="64"/>
        <v>98.518118623300055</v>
      </c>
      <c r="M95" s="109">
        <f xml:space="preserve"> ROUND(M94 - ((M94 / Stats!$B$27)*(Stats!$B$21*N94)),0)</f>
        <v>2152264</v>
      </c>
      <c r="N95" s="99">
        <f xml:space="preserve"> ROUND(N94 + (M94/Stats!$B$27)*(Stats!$B$21*N94)-(N94*Stats!$B$22),0)</f>
        <v>1284176</v>
      </c>
      <c r="O95" s="101">
        <f t="shared" si="65"/>
        <v>95.55216730417014</v>
      </c>
      <c r="P95" s="99">
        <f xml:space="preserve"> ROUND(P94 + (N94 * Stats!$B$22),0)</f>
        <v>6603199</v>
      </c>
      <c r="Q95" s="99">
        <f>ROUND(N95*(Stats!$I$14/100),0)</f>
        <v>38654</v>
      </c>
      <c r="R95" s="105">
        <f t="shared" si="66"/>
        <v>93.679826149945683</v>
      </c>
      <c r="S95" s="9">
        <v>2443</v>
      </c>
      <c r="T95" s="6">
        <f t="shared" ref="T95" si="82">S95-S94</f>
        <v>59</v>
      </c>
      <c r="U95" s="35">
        <f t="shared" ref="U95" si="83">IFERROR(ROUND(((S95/S94)-1)*100,2),"")</f>
        <v>2.4700000000000002</v>
      </c>
      <c r="V95" s="9">
        <f t="shared" si="59"/>
        <v>4.28</v>
      </c>
      <c r="W95" s="43">
        <f>ROUND(((S95/Stats!$B$8)*100000),0)</f>
        <v>24</v>
      </c>
      <c r="X95" s="118">
        <v>93</v>
      </c>
      <c r="Y95" s="115">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4"/>
      <c r="AF95" s="140">
        <v>1202</v>
      </c>
      <c r="AG95" s="138">
        <f t="shared" si="17"/>
        <v>52</v>
      </c>
      <c r="AH95" s="138">
        <f t="shared" si="18"/>
        <v>4.42</v>
      </c>
      <c r="AI95" s="140">
        <v>60</v>
      </c>
      <c r="AJ95" s="138">
        <f t="shared" si="19"/>
        <v>1</v>
      </c>
      <c r="AK95" s="5">
        <f t="shared" si="22"/>
        <v>1.68</v>
      </c>
    </row>
    <row r="96" spans="1:37" x14ac:dyDescent="0.25">
      <c r="A96" s="37">
        <v>43984</v>
      </c>
      <c r="B96" s="121">
        <v>58234</v>
      </c>
      <c r="C96" s="6">
        <f t="shared" si="60"/>
        <v>1116</v>
      </c>
      <c r="D96" s="19">
        <f t="shared" ref="D96:D97" si="84">ROUND(((B96/B95)-1)*100,2)</f>
        <v>1.95</v>
      </c>
      <c r="E96" s="35">
        <f t="shared" si="62"/>
        <v>192</v>
      </c>
      <c r="F96" s="25">
        <f>ROUND((B96/Stats!$B$8)*100000,0)</f>
        <v>580</v>
      </c>
      <c r="G96" s="22">
        <f>ROUND((C96/Stats!$B$8)*100000,0)</f>
        <v>11</v>
      </c>
      <c r="H96" s="96">
        <f>Stats!$B$8-I96</f>
        <v>4536156</v>
      </c>
      <c r="I96" s="97">
        <f>ROUND(Stats!$B$33/(1+(Stats!$B$34*EXP(-1*Stats!$B$32*(X96-$X$25)))),0)</f>
        <v>5502951</v>
      </c>
      <c r="J96" s="101">
        <f t="shared" si="63"/>
        <v>98.941767789682302</v>
      </c>
      <c r="K96" s="97">
        <f>ROUND(I96*(Stats!$I$14/100),0)</f>
        <v>165639</v>
      </c>
      <c r="L96" s="101">
        <f t="shared" si="64"/>
        <v>98.497334564927343</v>
      </c>
      <c r="M96" s="109">
        <f xml:space="preserve"> ROUND(M95 - ((M95 / Stats!$B$27)*(Stats!$B$21*N95)),0)</f>
        <v>2062591</v>
      </c>
      <c r="N96" s="99">
        <f xml:space="preserve"> ROUND(N95 + (M95/Stats!$B$27)*(Stats!$B$21*N95)-(N95*Stats!$B$22),0)</f>
        <v>1190395</v>
      </c>
      <c r="O96" s="101">
        <f t="shared" si="65"/>
        <v>95.108010366306985</v>
      </c>
      <c r="P96" s="99">
        <f xml:space="preserve"> ROUND(P95 + (N95 * Stats!$B$22),0)</f>
        <v>6786653</v>
      </c>
      <c r="Q96" s="99">
        <f>ROUND(N96*(Stats!$I$14/100),0)</f>
        <v>35831</v>
      </c>
      <c r="R96" s="105">
        <f t="shared" si="66"/>
        <v>93.053501158214956</v>
      </c>
      <c r="S96" s="9">
        <v>2489</v>
      </c>
      <c r="T96" s="6">
        <f t="shared" ref="T96:T97" si="85">S96-S95</f>
        <v>46</v>
      </c>
      <c r="U96" s="35">
        <f t="shared" ref="U96:U97" si="86">IFERROR(ROUND(((S96/S95)-1)*100,2),"")</f>
        <v>1.88</v>
      </c>
      <c r="V96" s="9">
        <f t="shared" si="59"/>
        <v>4.2699999999999996</v>
      </c>
      <c r="W96" s="43">
        <f>ROUND(((S96/Stats!$B$8)*100000),0)</f>
        <v>25</v>
      </c>
      <c r="X96" s="118">
        <v>94</v>
      </c>
      <c r="Y96" s="115">
        <f>GROWTH($Y$25:Y95,$X$25:X95,X96:$X$186,1)</f>
        <v>737848684.20415592</v>
      </c>
      <c r="AA96" s="39">
        <f>GROWTH($AA$25:AA95,$X$25:X95,X96:$X$186,1)</f>
        <v>12280881.78158373</v>
      </c>
      <c r="AC96" s="14">
        <f>GROWTH($AC$25:AC95,$X$25:X95,X96:$X$186,1)</f>
        <v>1292069.0383104279</v>
      </c>
      <c r="AD96" s="7">
        <f t="shared" si="16"/>
        <v>95.492965292617058</v>
      </c>
      <c r="AE96" s="124" t="s">
        <v>34</v>
      </c>
      <c r="AF96" s="140">
        <v>1155</v>
      </c>
      <c r="AG96" s="138">
        <f t="shared" si="17"/>
        <v>39</v>
      </c>
      <c r="AH96" s="138">
        <f t="shared" si="18"/>
        <v>3.43</v>
      </c>
      <c r="AI96" s="140">
        <v>46</v>
      </c>
      <c r="AJ96" s="138">
        <f t="shared" si="19"/>
        <v>0</v>
      </c>
      <c r="AK96" s="5">
        <f t="shared" si="22"/>
        <v>0</v>
      </c>
    </row>
    <row r="97" spans="1:37" x14ac:dyDescent="0.25">
      <c r="A97" s="37">
        <v>43985</v>
      </c>
      <c r="B97" s="121">
        <v>59650</v>
      </c>
      <c r="C97" s="6">
        <f t="shared" si="60"/>
        <v>1416</v>
      </c>
      <c r="D97" s="19">
        <f t="shared" si="84"/>
        <v>2.4300000000000002</v>
      </c>
      <c r="E97" s="35">
        <f t="shared" si="62"/>
        <v>237</v>
      </c>
      <c r="F97" s="25">
        <f>ROUND((B97/Stats!$B$8)*100000,0)</f>
        <v>594</v>
      </c>
      <c r="G97" s="22">
        <f>ROUND((C97/Stats!$B$8)*100000,0)</f>
        <v>14</v>
      </c>
      <c r="H97" s="96">
        <f>Stats!$B$8-I97</f>
        <v>4514363</v>
      </c>
      <c r="I97" s="97">
        <f>ROUND(Stats!$B$33/(1+(Stats!$B$34*EXP(-1*Stats!$B$32*(X97-$X$25)))),0)</f>
        <v>5524744</v>
      </c>
      <c r="J97" s="101">
        <f t="shared" si="63"/>
        <v>98.920311963776058</v>
      </c>
      <c r="K97" s="97">
        <f>ROUND(I97*(Stats!$I$14/100),0)</f>
        <v>166295</v>
      </c>
      <c r="L97" s="101">
        <f t="shared" si="64"/>
        <v>98.478005953275812</v>
      </c>
      <c r="M97" s="109">
        <f xml:space="preserve"> ROUND(M96 - ((M96 / Stats!$B$27)*(Stats!$B$21*N96)),0)</f>
        <v>1982930</v>
      </c>
      <c r="N97" s="99">
        <f xml:space="preserve"> ROUND(N96 + (M96/Stats!$B$27)*(Stats!$B$21*N96)-(N96*Stats!$B$22),0)</f>
        <v>1100000</v>
      </c>
      <c r="O97" s="101">
        <f t="shared" si="65"/>
        <v>94.577272727272728</v>
      </c>
      <c r="P97" s="99">
        <f xml:space="preserve"> ROUND(P96 + (N96 * Stats!$B$22),0)</f>
        <v>6956709</v>
      </c>
      <c r="Q97" s="99">
        <f>ROUND(N97*(Stats!$I$14/100),0)</f>
        <v>33110</v>
      </c>
      <c r="R97" s="105">
        <f t="shared" si="66"/>
        <v>92.355783751132591</v>
      </c>
      <c r="S97" s="9">
        <v>2531</v>
      </c>
      <c r="T97" s="6">
        <f t="shared" si="85"/>
        <v>42</v>
      </c>
      <c r="U97" s="35">
        <f t="shared" si="86"/>
        <v>1.69</v>
      </c>
      <c r="V97" s="9">
        <f t="shared" si="59"/>
        <v>4.24</v>
      </c>
      <c r="W97" s="43">
        <f>ROUND(((S97/Stats!$B$8)*100000),0)</f>
        <v>25</v>
      </c>
      <c r="X97" s="118">
        <v>95</v>
      </c>
      <c r="Y97" s="115">
        <f>GROWTH($Y$25:Y96,$X$25:X96,X97:$X$186,1)</f>
        <v>899023055.35906053</v>
      </c>
      <c r="AA97" s="39">
        <f>GROWTH($AA$25:AA96,$X$25:X96,X97:$X$186,1)</f>
        <v>14061390.834475072</v>
      </c>
      <c r="AC97" s="14">
        <f>GROWTH($AC$25:AC96,$X$25:X96,X97:$X$186,1)</f>
        <v>1427287.3715891624</v>
      </c>
      <c r="AD97" s="7">
        <f t="shared" si="16"/>
        <v>95.820743517573135</v>
      </c>
      <c r="AE97" s="124"/>
      <c r="AF97" s="140">
        <v>1469</v>
      </c>
      <c r="AG97" s="138">
        <f t="shared" si="17"/>
        <v>53</v>
      </c>
      <c r="AH97" s="138">
        <f t="shared" si="18"/>
        <v>3.67</v>
      </c>
      <c r="AI97" s="140">
        <v>44</v>
      </c>
      <c r="AJ97" s="138">
        <f t="shared" si="19"/>
        <v>2</v>
      </c>
      <c r="AK97" s="5">
        <f t="shared" si="22"/>
        <v>4.6500000000000004</v>
      </c>
    </row>
    <row r="98" spans="1:37" x14ac:dyDescent="0.25">
      <c r="A98" s="37">
        <v>43986</v>
      </c>
      <c r="B98" s="121">
        <v>61045</v>
      </c>
      <c r="C98" s="6">
        <f t="shared" si="60"/>
        <v>1395</v>
      </c>
      <c r="D98" s="19">
        <f t="shared" ref="D98" si="87">ROUND(((B98/B97)-1)*100,2)</f>
        <v>2.34</v>
      </c>
      <c r="E98" s="35">
        <f t="shared" si="62"/>
        <v>229</v>
      </c>
      <c r="F98" s="25">
        <f>ROUND((B98/Stats!$B$8)*100000,0)</f>
        <v>608</v>
      </c>
      <c r="G98" s="22">
        <f>ROUND((C98/Stats!$B$8)*100000,0)</f>
        <v>14</v>
      </c>
      <c r="H98" s="96">
        <f>Stats!$B$8-I98</f>
        <v>4496079</v>
      </c>
      <c r="I98" s="97">
        <f>ROUND(Stats!$B$33/(1+(Stats!$B$34*EXP(-1*Stats!$B$32*(X98-$X$25)))),0)</f>
        <v>5543028</v>
      </c>
      <c r="J98" s="101">
        <f t="shared" si="63"/>
        <v>98.898706627496736</v>
      </c>
      <c r="K98" s="97">
        <f>ROUND(I98*(Stats!$I$14/100),0)</f>
        <v>166845</v>
      </c>
      <c r="L98" s="101">
        <f t="shared" si="64"/>
        <v>98.462644969882234</v>
      </c>
      <c r="M98" s="109">
        <f xml:space="preserve"> ROUND(M97 - ((M97 / Stats!$B$27)*(Stats!$B$21*N97)),0)</f>
        <v>1912161</v>
      </c>
      <c r="N98" s="99">
        <f xml:space="preserve"> ROUND(N97 + (M97/Stats!$B$27)*(Stats!$B$21*N97)-(N97*Stats!$B$22),0)</f>
        <v>1013626</v>
      </c>
      <c r="O98" s="101">
        <f t="shared" si="65"/>
        <v>93.97756174368061</v>
      </c>
      <c r="P98" s="99">
        <f xml:space="preserve"> ROUND(P97 + (N97 * Stats!$B$22),0)</f>
        <v>7113852</v>
      </c>
      <c r="Q98" s="99">
        <f>ROUND(N98*(Stats!$I$14/100),0)</f>
        <v>30510</v>
      </c>
      <c r="R98" s="105">
        <f t="shared" si="66"/>
        <v>91.592920353982294</v>
      </c>
      <c r="S98" s="9">
        <v>2565</v>
      </c>
      <c r="T98" s="6">
        <f t="shared" ref="T98" si="88">S98-S97</f>
        <v>34</v>
      </c>
      <c r="U98" s="35">
        <f t="shared" ref="U98" si="89">IFERROR(ROUND(((S98/S97)-1)*100,2),"")</f>
        <v>1.34</v>
      </c>
      <c r="V98" s="9">
        <f t="shared" si="59"/>
        <v>4.2</v>
      </c>
      <c r="W98" s="43">
        <f>ROUND(((S98/Stats!$B$8)*100000),0)</f>
        <v>26</v>
      </c>
      <c r="X98" s="118">
        <v>96</v>
      </c>
      <c r="Y98" s="115">
        <f>GROWTH($Y$25:Y97,$X$25:X97,X98:$X$186,1)</f>
        <v>1095404073.179193</v>
      </c>
      <c r="AA98" s="39">
        <f>GROWTH($AA$25:AA97,$X$25:X97,X98:$X$186,1)</f>
        <v>16100041.977145424</v>
      </c>
      <c r="AC98" s="14">
        <f>GROWTH($AC$25:AC97,$X$25:X97,X98:$X$186,1)</f>
        <v>1576656.6496800943</v>
      </c>
      <c r="AD98" s="7">
        <f t="shared" si="16"/>
        <v>96.128199502892016</v>
      </c>
      <c r="AE98" s="124"/>
      <c r="AF98" s="140">
        <v>1445</v>
      </c>
      <c r="AG98" s="138">
        <f t="shared" si="17"/>
        <v>50</v>
      </c>
      <c r="AH98" s="138">
        <f t="shared" si="18"/>
        <v>3.52</v>
      </c>
      <c r="AI98" s="140">
        <v>36</v>
      </c>
      <c r="AJ98" s="138">
        <f t="shared" si="19"/>
        <v>2</v>
      </c>
      <c r="AK98" s="5">
        <f t="shared" si="22"/>
        <v>5.71</v>
      </c>
    </row>
    <row r="99" spans="1:37" x14ac:dyDescent="0.25">
      <c r="A99" s="37">
        <v>43987</v>
      </c>
      <c r="B99" s="121">
        <v>62338</v>
      </c>
      <c r="C99" s="6">
        <f t="shared" si="60"/>
        <v>1293</v>
      </c>
      <c r="D99" s="19">
        <f t="shared" ref="D99" si="90">ROUND(((B99/B98)-1)*100,2)</f>
        <v>2.12</v>
      </c>
      <c r="E99" s="35">
        <f t="shared" si="62"/>
        <v>207</v>
      </c>
      <c r="F99" s="25">
        <f>ROUND((B99/Stats!$B$8)*100000,0)</f>
        <v>621</v>
      </c>
      <c r="G99" s="22">
        <f>ROUND((C99/Stats!$B$8)*100000,0)</f>
        <v>13</v>
      </c>
      <c r="H99" s="96">
        <f>Stats!$B$8-I99</f>
        <v>4480758</v>
      </c>
      <c r="I99" s="97">
        <f>ROUND(Stats!$B$33/(1+(Stats!$B$34*EXP(-1*Stats!$B$32*(X99-$X$25)))),0)</f>
        <v>5558349</v>
      </c>
      <c r="J99" s="101">
        <f t="shared" si="63"/>
        <v>98.878479922725262</v>
      </c>
      <c r="K99" s="97">
        <f>ROUND(I99*(Stats!$I$14/100),0)</f>
        <v>167306</v>
      </c>
      <c r="L99" s="101">
        <f t="shared" si="64"/>
        <v>98.434007148578047</v>
      </c>
      <c r="M99" s="109">
        <f xml:space="preserve"> ROUND(M98 - ((M98 / Stats!$B$27)*(Stats!$B$21*N98)),0)</f>
        <v>1849276</v>
      </c>
      <c r="N99" s="99">
        <f xml:space="preserve"> ROUND(N98 + (M98/Stats!$B$27)*(Stats!$B$21*N98)-(N98*Stats!$B$22),0)</f>
        <v>931707</v>
      </c>
      <c r="O99" s="101">
        <f t="shared" si="65"/>
        <v>93.309269974358884</v>
      </c>
      <c r="P99" s="99">
        <f xml:space="preserve"> ROUND(P98 + (N98 * Stats!$B$22),0)</f>
        <v>7258656</v>
      </c>
      <c r="Q99" s="99">
        <f>ROUND(N99*(Stats!$I$14/100),0)</f>
        <v>28044</v>
      </c>
      <c r="R99" s="105">
        <f t="shared" si="66"/>
        <v>90.657538154328904</v>
      </c>
      <c r="S99" s="9">
        <v>2620</v>
      </c>
      <c r="T99" s="6">
        <f t="shared" ref="T99" si="91">S99-S98</f>
        <v>55</v>
      </c>
      <c r="U99" s="35">
        <f t="shared" ref="U99" si="92">IFERROR(ROUND(((S99/S98)-1)*100,2),"")</f>
        <v>2.14</v>
      </c>
      <c r="V99" s="9">
        <f t="shared" si="59"/>
        <v>4.2</v>
      </c>
      <c r="W99" s="43">
        <f>ROUND(((S99/Stats!$B$8)*100000),0)</f>
        <v>26</v>
      </c>
      <c r="X99" s="118">
        <v>97</v>
      </c>
      <c r="Y99" s="115">
        <f>GROWTH($Y$25:Y98,$X$25:X98,X99:$X$186,1)</f>
        <v>1334682215.7506661</v>
      </c>
      <c r="AA99" s="39">
        <f>GROWTH($AA$25:AA98,$X$25:X98,X99:$X$186,1)</f>
        <v>18434261.213358946</v>
      </c>
      <c r="AC99" s="14">
        <f>GROWTH($AC$25:AC98,$X$25:X98,X99:$X$186,1)</f>
        <v>1741657.8051921562</v>
      </c>
      <c r="AD99" s="7">
        <f t="shared" si="16"/>
        <v>96.420766478112938</v>
      </c>
      <c r="AE99" s="124"/>
      <c r="AF99" s="140">
        <v>1329</v>
      </c>
      <c r="AG99" s="138">
        <f t="shared" si="17"/>
        <v>36</v>
      </c>
      <c r="AH99" s="138">
        <f t="shared" si="18"/>
        <v>2.75</v>
      </c>
      <c r="AI99" s="140">
        <v>56</v>
      </c>
      <c r="AJ99" s="138">
        <f t="shared" si="19"/>
        <v>1</v>
      </c>
      <c r="AK99" s="5">
        <f t="shared" si="22"/>
        <v>1.8</v>
      </c>
    </row>
    <row r="100" spans="1:37" x14ac:dyDescent="0.25">
      <c r="A100" s="37">
        <v>43988</v>
      </c>
      <c r="B100" s="121">
        <v>63844</v>
      </c>
      <c r="C100" s="6">
        <f t="shared" si="60"/>
        <v>1506</v>
      </c>
      <c r="D100" s="19">
        <f t="shared" ref="D100" si="93">ROUND(((B100/B99)-1)*100,2)</f>
        <v>2.42</v>
      </c>
      <c r="E100" s="35">
        <f t="shared" si="62"/>
        <v>236</v>
      </c>
      <c r="F100" s="25">
        <f>ROUND((B100/Stats!$B$8)*100000,0)</f>
        <v>636</v>
      </c>
      <c r="G100" s="22">
        <f>ROUND((C100/Stats!$B$8)*100000,0)</f>
        <v>15</v>
      </c>
      <c r="H100" s="96">
        <f>Stats!$B$8-I100</f>
        <v>4467932</v>
      </c>
      <c r="I100" s="97">
        <f>ROUND(Stats!$B$33/(1+(Stats!$B$34*EXP(-1*Stats!$B$32*(X100-$X$25)))),0)</f>
        <v>5571175</v>
      </c>
      <c r="J100" s="101">
        <f t="shared" si="63"/>
        <v>98.854029894950344</v>
      </c>
      <c r="K100" s="97">
        <f>ROUND(I100*(Stats!$I$14/100),0)</f>
        <v>167692</v>
      </c>
      <c r="L100" s="101">
        <f t="shared" si="64"/>
        <v>98.422703527896388</v>
      </c>
      <c r="M100" s="109">
        <f xml:space="preserve"> ROUND(M99 - ((M99 / Stats!$B$27)*(Stats!$B$21*N99)),0)</f>
        <v>1793375</v>
      </c>
      <c r="N100" s="99">
        <f xml:space="preserve"> ROUND(N99 + (M99/Stats!$B$27)*(Stats!$B$21*N99)-(N99*Stats!$B$22),0)</f>
        <v>854507</v>
      </c>
      <c r="O100" s="101">
        <f t="shared" si="65"/>
        <v>92.528557402104369</v>
      </c>
      <c r="P100" s="99">
        <f xml:space="preserve"> ROUND(P99 + (N99 * Stats!$B$22),0)</f>
        <v>7391757</v>
      </c>
      <c r="Q100" s="99">
        <f>ROUND(N100*(Stats!$I$14/100),0)</f>
        <v>25721</v>
      </c>
      <c r="R100" s="105">
        <f t="shared" si="66"/>
        <v>89.716574005676293</v>
      </c>
      <c r="S100" s="9">
        <v>2645</v>
      </c>
      <c r="T100" s="6">
        <f t="shared" ref="T100" si="94">S100-S99</f>
        <v>25</v>
      </c>
      <c r="U100" s="35">
        <f t="shared" ref="U100" si="95">IFERROR(ROUND(((S100/S99)-1)*100,2),"")</f>
        <v>0.95</v>
      </c>
      <c r="V100" s="9">
        <f t="shared" si="59"/>
        <v>4.1399999999999997</v>
      </c>
      <c r="W100" s="43">
        <f>ROUND(((S100/Stats!$B$8)*100000),0)</f>
        <v>26</v>
      </c>
      <c r="X100" s="118">
        <v>98</v>
      </c>
      <c r="Y100" s="115">
        <f>GROWTH($Y$25:Y99,$X$25:X99,X100:$X$186,1)</f>
        <v>1626227855.6907458</v>
      </c>
      <c r="AA100" s="39">
        <f>GROWTH($AA$25:AA99,$X$25:X99,X100:$X$186,1)</f>
        <v>21106900.650615606</v>
      </c>
      <c r="AC100" s="14">
        <f>GROWTH($AC$25:AC99,$X$25:X99,X100:$X$186,1)</f>
        <v>1923926.7541238156</v>
      </c>
      <c r="AD100" s="7">
        <f t="shared" si="16"/>
        <v>96.68157845078278</v>
      </c>
      <c r="AE100" s="124"/>
      <c r="AF100" s="140">
        <v>1523</v>
      </c>
      <c r="AG100" s="138">
        <f t="shared" si="17"/>
        <v>17</v>
      </c>
      <c r="AH100" s="138">
        <f t="shared" si="18"/>
        <v>1.1200000000000001</v>
      </c>
      <c r="AI100" s="140">
        <v>25</v>
      </c>
      <c r="AJ100" s="138">
        <f t="shared" si="19"/>
        <v>0</v>
      </c>
      <c r="AK100" s="5">
        <f t="shared" si="22"/>
        <v>0</v>
      </c>
    </row>
    <row r="101" spans="1:37" x14ac:dyDescent="0.25">
      <c r="A101" s="37">
        <v>43989</v>
      </c>
      <c r="B101" s="121">
        <v>64644</v>
      </c>
      <c r="C101" s="6">
        <f t="shared" si="60"/>
        <v>800</v>
      </c>
      <c r="D101" s="19">
        <f t="shared" ref="D101" si="96">ROUND(((B101/B100)-1)*100,2)</f>
        <v>1.25</v>
      </c>
      <c r="E101" s="35">
        <f t="shared" si="62"/>
        <v>124</v>
      </c>
      <c r="F101" s="25">
        <f>ROUND((B101/Stats!$B$8)*100000,0)</f>
        <v>644</v>
      </c>
      <c r="G101" s="22">
        <f>ROUND((C101/Stats!$B$8)*100000,0)</f>
        <v>8</v>
      </c>
      <c r="H101" s="96">
        <f>Stats!$B$8-I101</f>
        <v>4457205</v>
      </c>
      <c r="I101" s="97">
        <f>ROUND(Stats!$B$33/(1+(Stats!$B$34*EXP(-1*Stats!$B$32*(X101-$X$25)))),0)</f>
        <v>5581902</v>
      </c>
      <c r="J101" s="101">
        <f t="shared" si="63"/>
        <v>98.841900126516009</v>
      </c>
      <c r="K101" s="97">
        <f>ROUND(I101*(Stats!$I$14/100),0)</f>
        <v>168015</v>
      </c>
      <c r="L101" s="101">
        <f t="shared" si="64"/>
        <v>98.419783947861788</v>
      </c>
      <c r="M101" s="109">
        <f xml:space="preserve"> ROUND(M100 - ((M100 / Stats!$B$27)*(Stats!$B$21*N100)),0)</f>
        <v>1743655</v>
      </c>
      <c r="N101" s="99">
        <f xml:space="preserve"> ROUND(N100 + (M100/Stats!$B$27)*(Stats!$B$21*N100)-(N100*Stats!$B$22),0)</f>
        <v>782154</v>
      </c>
      <c r="O101" s="101">
        <f t="shared" si="65"/>
        <v>91.735131444702716</v>
      </c>
      <c r="P101" s="99">
        <f xml:space="preserve"> ROUND(P100 + (N100 * Stats!$B$22),0)</f>
        <v>7513829</v>
      </c>
      <c r="Q101" s="99">
        <f>ROUND(N101*(Stats!$I$14/100),0)</f>
        <v>23543</v>
      </c>
      <c r="R101" s="105">
        <f t="shared" si="66"/>
        <v>88.722762604595857</v>
      </c>
      <c r="S101" s="9">
        <v>2655</v>
      </c>
      <c r="T101" s="6">
        <f t="shared" ref="T101" si="97">S101-S100</f>
        <v>10</v>
      </c>
      <c r="U101" s="35">
        <f t="shared" ref="U101" si="98">IFERROR(ROUND(((S101/S100)-1)*100,2),"")</f>
        <v>0.38</v>
      </c>
      <c r="V101" s="9">
        <f t="shared" si="59"/>
        <v>4.1100000000000003</v>
      </c>
      <c r="W101" s="43">
        <f>ROUND(((S101/Stats!$B$8)*100000),0)</f>
        <v>26</v>
      </c>
      <c r="X101" s="118">
        <v>99</v>
      </c>
      <c r="Y101" s="115">
        <f>GROWTH($Y$25:Y100,$X$25:X100,X101:$X$186,1)</f>
        <v>1981458213.3598838</v>
      </c>
      <c r="AA101" s="39">
        <f>GROWTH($AA$25:AA100,$X$25:X100,X101:$X$186,1)</f>
        <v>24167025.188517626</v>
      </c>
      <c r="AC101" s="14">
        <f>GROWTH($AC$25:AC100,$X$25:X100,X101:$X$186,1)</f>
        <v>2125270.6152716512</v>
      </c>
      <c r="AD101" s="7">
        <f t="shared" si="16"/>
        <v>96.958316765145824</v>
      </c>
      <c r="AE101" s="124"/>
      <c r="AF101" s="140">
        <v>823</v>
      </c>
      <c r="AG101" s="138">
        <f t="shared" si="17"/>
        <v>23</v>
      </c>
      <c r="AH101" s="138">
        <f t="shared" si="18"/>
        <v>2.83</v>
      </c>
      <c r="AI101" s="140">
        <v>10</v>
      </c>
      <c r="AJ101" s="138">
        <f t="shared" si="19"/>
        <v>0</v>
      </c>
      <c r="AK101" s="5">
        <f t="shared" si="22"/>
        <v>0</v>
      </c>
    </row>
    <row r="102" spans="1:37" x14ac:dyDescent="0.25">
      <c r="A102" s="37">
        <v>43990</v>
      </c>
      <c r="B102" s="121">
        <v>65822</v>
      </c>
      <c r="C102" s="6">
        <f t="shared" si="60"/>
        <v>1178</v>
      </c>
      <c r="D102" s="19">
        <f t="shared" ref="D102" si="99">ROUND(((B102/B101)-1)*100,2)</f>
        <v>1.82</v>
      </c>
      <c r="E102" s="35">
        <f t="shared" si="62"/>
        <v>179</v>
      </c>
      <c r="F102" s="25">
        <f>ROUND((B102/Stats!$B$8)*100000,0)</f>
        <v>656</v>
      </c>
      <c r="G102" s="22">
        <f>ROUND((C102/Stats!$B$8)*100000,0)</f>
        <v>12</v>
      </c>
      <c r="H102" s="96">
        <f>Stats!$B$8-I102</f>
        <v>4448238</v>
      </c>
      <c r="I102" s="97">
        <f>ROUND(Stats!$B$33/(1+(Stats!$B$34*EXP(-1*Stats!$B$32*(X102-$X$25)))),0)</f>
        <v>5590869</v>
      </c>
      <c r="J102" s="101">
        <f t="shared" si="63"/>
        <v>98.82268749276723</v>
      </c>
      <c r="K102" s="97">
        <f>ROUND(I102*(Stats!$I$14/100),0)</f>
        <v>168285</v>
      </c>
      <c r="L102" s="101">
        <f t="shared" si="64"/>
        <v>98.391419318418158</v>
      </c>
      <c r="M102" s="109">
        <f xml:space="preserve"> ROUND(M101 - ((M101 / Stats!$B$27)*(Stats!$B$21*N101)),0)</f>
        <v>1699407</v>
      </c>
      <c r="N102" s="99">
        <f xml:space="preserve"> ROUND(N101 + (M101/Stats!$B$27)*(Stats!$B$21*N101)-(N101*Stats!$B$22),0)</f>
        <v>714666</v>
      </c>
      <c r="O102" s="101">
        <f t="shared" si="65"/>
        <v>90.789823497969678</v>
      </c>
      <c r="P102" s="99">
        <f xml:space="preserve"> ROUND(P101 + (N101 * Stats!$B$22),0)</f>
        <v>7625565</v>
      </c>
      <c r="Q102" s="99">
        <f>ROUND(N102*(Stats!$I$14/100),0)</f>
        <v>21511</v>
      </c>
      <c r="R102" s="105">
        <f t="shared" si="66"/>
        <v>87.41574078378504</v>
      </c>
      <c r="S102" s="9">
        <v>2707</v>
      </c>
      <c r="T102" s="6">
        <f t="shared" ref="T102" si="100">S102-S101</f>
        <v>52</v>
      </c>
      <c r="U102" s="35">
        <f t="shared" ref="U102" si="101">IFERROR(ROUND(((S102/S101)-1)*100,2),"")</f>
        <v>1.96</v>
      </c>
      <c r="V102" s="9">
        <f t="shared" si="59"/>
        <v>4.1100000000000003</v>
      </c>
      <c r="W102" s="43">
        <f>ROUND(((S102/Stats!$B$8)*100000),0)</f>
        <v>27</v>
      </c>
      <c r="X102" s="118">
        <v>100</v>
      </c>
      <c r="Y102" s="115">
        <f>GROWTH($Y$25:Y101,$X$25:X101,X102:$X$186,1)</f>
        <v>2414284466.6891313</v>
      </c>
      <c r="AA102" s="39">
        <f>GROWTH($AA$25:AA101,$X$25:X101,X102:$X$186,1)</f>
        <v>27670813.262932241</v>
      </c>
      <c r="AC102" s="14">
        <f>GROWTH($AC$25:AC101,$X$25:X101,X102:$X$186,1)</f>
        <v>2347685.6270415261</v>
      </c>
      <c r="AD102" s="7">
        <f t="shared" si="16"/>
        <v>97.196302637719569</v>
      </c>
      <c r="AE102" s="124"/>
      <c r="AF102" s="140">
        <v>1225</v>
      </c>
      <c r="AG102" s="138">
        <f t="shared" si="17"/>
        <v>47</v>
      </c>
      <c r="AH102" s="138">
        <f t="shared" si="18"/>
        <v>3.91</v>
      </c>
      <c r="AI102" s="140">
        <v>56</v>
      </c>
      <c r="AJ102" s="138">
        <f t="shared" si="19"/>
        <v>4</v>
      </c>
      <c r="AK102" s="5">
        <f t="shared" si="22"/>
        <v>7.41</v>
      </c>
    </row>
    <row r="103" spans="1:37" x14ac:dyDescent="0.25">
      <c r="A103" s="37">
        <v>43991</v>
      </c>
      <c r="B103" s="121">
        <v>67064</v>
      </c>
      <c r="C103" s="6">
        <f t="shared" si="60"/>
        <v>1242</v>
      </c>
      <c r="D103" s="19">
        <f t="shared" ref="D103" si="102">ROUND(((B103/B102)-1)*100,2)</f>
        <v>1.89</v>
      </c>
      <c r="E103" s="35">
        <f t="shared" si="62"/>
        <v>185</v>
      </c>
      <c r="F103" s="25">
        <f>ROUND((B103/Stats!$B$8)*100000,0)</f>
        <v>668</v>
      </c>
      <c r="G103" s="22">
        <f>ROUND((C103/Stats!$B$8)*100000,0)</f>
        <v>12</v>
      </c>
      <c r="H103" s="96">
        <f>Stats!$B$8-I103</f>
        <v>4440748</v>
      </c>
      <c r="I103" s="97">
        <f>ROUND(Stats!$B$33/(1+(Stats!$B$34*EXP(-1*Stats!$B$32*(X103-$X$25)))),0)</f>
        <v>5598359</v>
      </c>
      <c r="J103" s="101">
        <f t="shared" si="63"/>
        <v>98.80207753736407</v>
      </c>
      <c r="K103" s="97">
        <f>ROUND(I103*(Stats!$I$14/100),0)</f>
        <v>168511</v>
      </c>
      <c r="L103" s="101">
        <f t="shared" si="64"/>
        <v>98.357377263205365</v>
      </c>
      <c r="M103" s="109">
        <f xml:space="preserve"> ROUND(M102 - ((M102 / Stats!$B$27)*(Stats!$B$21*N102)),0)</f>
        <v>1660003</v>
      </c>
      <c r="N103" s="99">
        <f xml:space="preserve"> ROUND(N102 + (M102/Stats!$B$27)*(Stats!$B$21*N102)-(N102*Stats!$B$22),0)</f>
        <v>651975</v>
      </c>
      <c r="O103" s="101">
        <f t="shared" si="65"/>
        <v>89.713716016718436</v>
      </c>
      <c r="P103" s="99">
        <f xml:space="preserve"> ROUND(P102 + (N102 * Stats!$B$22),0)</f>
        <v>7727660</v>
      </c>
      <c r="Q103" s="99">
        <f>ROUND(N103*(Stats!$I$14/100),0)</f>
        <v>19624</v>
      </c>
      <c r="R103" s="105">
        <f t="shared" si="66"/>
        <v>85.894822666123119</v>
      </c>
      <c r="S103" s="9">
        <v>2768</v>
      </c>
      <c r="T103" s="6">
        <f t="shared" ref="T103" si="103">S103-S102</f>
        <v>61</v>
      </c>
      <c r="U103" s="35">
        <f t="shared" ref="U103" si="104">IFERROR(ROUND(((S103/S102)-1)*100,2),"")</f>
        <v>2.25</v>
      </c>
      <c r="V103" s="9">
        <f t="shared" si="59"/>
        <v>4.13</v>
      </c>
      <c r="W103" s="43">
        <f>ROUND(((S103/Stats!$B$8)*100000),0)</f>
        <v>28</v>
      </c>
      <c r="X103" s="118">
        <v>101</v>
      </c>
      <c r="Y103" s="115">
        <f>GROWTH($Y$25:Y102,$X$25:X102,X103:$X$186,1)</f>
        <v>2941656526.8933082</v>
      </c>
      <c r="AA103" s="39">
        <f>GROWTH($AA$25:AA102,$X$25:X102,X103:$X$186,1)</f>
        <v>31682588.182009954</v>
      </c>
      <c r="AC103" s="14">
        <f>GROWTH($AC$25:AC102,$X$25:X102,X103:$X$186,1)</f>
        <v>2593376.9392999774</v>
      </c>
      <c r="AD103" s="7">
        <f t="shared" si="16"/>
        <v>97.414028058022978</v>
      </c>
      <c r="AE103" s="124"/>
      <c r="AF103" s="140">
        <v>1275</v>
      </c>
      <c r="AG103" s="138">
        <f t="shared" si="17"/>
        <v>33</v>
      </c>
      <c r="AH103" s="138">
        <f t="shared" si="18"/>
        <v>2.62</v>
      </c>
      <c r="AI103" s="140">
        <v>61</v>
      </c>
      <c r="AJ103" s="138">
        <f t="shared" si="19"/>
        <v>0</v>
      </c>
      <c r="AK103" s="5">
        <f t="shared" si="22"/>
        <v>0</v>
      </c>
    </row>
    <row r="104" spans="1:37" x14ac:dyDescent="0.25">
      <c r="A104" s="37">
        <v>43992</v>
      </c>
      <c r="B104" s="121">
        <v>68875</v>
      </c>
      <c r="C104" s="6">
        <f t="shared" si="60"/>
        <v>1811</v>
      </c>
      <c r="D104" s="19">
        <f t="shared" ref="D104" si="105">ROUND(((B104/B103)-1)*100,2)</f>
        <v>2.7</v>
      </c>
      <c r="E104" s="35">
        <f t="shared" si="62"/>
        <v>263</v>
      </c>
      <c r="F104" s="25">
        <f>ROUND((B104/Stats!$B$8)*100000,0)</f>
        <v>686</v>
      </c>
      <c r="G104" s="22">
        <f>ROUND((C104/Stats!$B$8)*100000,0)</f>
        <v>18</v>
      </c>
      <c r="H104" s="96">
        <f>Stats!$B$8-I104</f>
        <v>4434495</v>
      </c>
      <c r="I104" s="97">
        <f>ROUND(Stats!$B$33/(1+(Stats!$B$34*EXP(-1*Stats!$B$32*(X104-$X$25)))),0)</f>
        <v>5604612</v>
      </c>
      <c r="J104" s="101">
        <f t="shared" si="63"/>
        <v>98.771101371513311</v>
      </c>
      <c r="K104" s="97">
        <f>ROUND(I104*(Stats!$I$14/100),0)</f>
        <v>168699</v>
      </c>
      <c r="L104" s="101">
        <f t="shared" si="64"/>
        <v>98.33253309148246</v>
      </c>
      <c r="M104" s="109">
        <f xml:space="preserve"> ROUND(M103 - ((M103 / Stats!$B$27)*(Stats!$B$21*N103)),0)</f>
        <v>1624889</v>
      </c>
      <c r="N104" s="99">
        <f xml:space="preserve"> ROUND(N103 + (M103/Stats!$B$27)*(Stats!$B$21*N103)-(N103*Stats!$B$22),0)</f>
        <v>593950</v>
      </c>
      <c r="O104" s="101">
        <f t="shared" si="65"/>
        <v>88.403906052698034</v>
      </c>
      <c r="P104" s="99">
        <f xml:space="preserve"> ROUND(P103 + (N103 * Stats!$B$22),0)</f>
        <v>7820799</v>
      </c>
      <c r="Q104" s="99">
        <f>ROUND(N104*(Stats!$I$14/100),0)</f>
        <v>17878</v>
      </c>
      <c r="R104" s="105">
        <f t="shared" si="66"/>
        <v>84.265577805123613</v>
      </c>
      <c r="S104" s="9">
        <v>2813</v>
      </c>
      <c r="T104" s="6">
        <f t="shared" ref="T104" si="106">S104-S103</f>
        <v>45</v>
      </c>
      <c r="U104" s="35">
        <f t="shared" ref="U104" si="107">IFERROR(ROUND(((S104/S103)-1)*100,2),"")</f>
        <v>1.63</v>
      </c>
      <c r="V104" s="9">
        <f t="shared" si="59"/>
        <v>4.08</v>
      </c>
      <c r="W104" s="43">
        <f>ROUND(((S104/Stats!$B$8)*100000),0)</f>
        <v>28</v>
      </c>
      <c r="X104" s="118">
        <v>102</v>
      </c>
      <c r="Y104" s="115">
        <f>GROWTH($Y$25:Y103,$X$25:X103,X104:$X$186,1)</f>
        <v>3584226814.0344057</v>
      </c>
      <c r="AA104" s="39">
        <f>GROWTH($AA$25:AA103,$X$25:X103,X104:$X$186,1)</f>
        <v>36275998.987550654</v>
      </c>
      <c r="AC104" s="14">
        <f>GROWTH($AC$25:AC103,$X$25:X103,X104:$X$186,1)</f>
        <v>2864780.4764934727</v>
      </c>
      <c r="AD104" s="7">
        <f t="shared" si="16"/>
        <v>97.595801822682631</v>
      </c>
      <c r="AE104" s="124"/>
      <c r="AF104" s="140">
        <v>1857</v>
      </c>
      <c r="AG104" s="138">
        <f t="shared" si="17"/>
        <v>46</v>
      </c>
      <c r="AH104" s="138">
        <f t="shared" si="18"/>
        <v>2.5099999999999998</v>
      </c>
      <c r="AI104" s="140">
        <v>46</v>
      </c>
      <c r="AJ104" s="138">
        <f t="shared" si="19"/>
        <v>1</v>
      </c>
      <c r="AK104" s="5">
        <f t="shared" si="22"/>
        <v>2.2000000000000002</v>
      </c>
    </row>
    <row r="105" spans="1:37" x14ac:dyDescent="0.25">
      <c r="A105" s="37">
        <v>43993</v>
      </c>
      <c r="B105" s="121">
        <v>70476</v>
      </c>
      <c r="C105" s="6">
        <f t="shared" si="60"/>
        <v>1601</v>
      </c>
      <c r="D105" s="19">
        <f t="shared" ref="D105" si="108">ROUND(((B105/B104)-1)*100,2)</f>
        <v>2.3199999999999998</v>
      </c>
      <c r="E105" s="35">
        <f t="shared" si="62"/>
        <v>227</v>
      </c>
      <c r="F105" s="25">
        <f>ROUND((B105/Stats!$B$8)*100000,0)</f>
        <v>702</v>
      </c>
      <c r="G105" s="22">
        <f>ROUND((C105/Stats!$B$8)*100000,0)</f>
        <v>16</v>
      </c>
      <c r="H105" s="96">
        <f>Stats!$B$8-I105</f>
        <v>4429275</v>
      </c>
      <c r="I105" s="97">
        <f>ROUND(Stats!$B$33/(1+(Stats!$B$34*EXP(-1*Stats!$B$32*(X105-$X$25)))),0)</f>
        <v>5609832</v>
      </c>
      <c r="J105" s="101">
        <f t="shared" si="63"/>
        <v>98.743705693860349</v>
      </c>
      <c r="K105" s="97">
        <f>ROUND(I105*(Stats!$I$14/100),0)</f>
        <v>168856</v>
      </c>
      <c r="L105" s="101">
        <f t="shared" si="64"/>
        <v>98.32283128819823</v>
      </c>
      <c r="M105" s="109">
        <f xml:space="preserve"> ROUND(M104 - ((M104 / Stats!$B$27)*(Stats!$B$21*N104)),0)</f>
        <v>1593577</v>
      </c>
      <c r="N105" s="99">
        <f xml:space="preserve"> ROUND(N104 + (M104/Stats!$B$27)*(Stats!$B$21*N104)-(N104*Stats!$B$22),0)</f>
        <v>540412</v>
      </c>
      <c r="O105" s="101">
        <f t="shared" si="65"/>
        <v>86.95883881186947</v>
      </c>
      <c r="P105" s="99">
        <f xml:space="preserve"> ROUND(P104 + (N104 * Stats!$B$22),0)</f>
        <v>7905649</v>
      </c>
      <c r="Q105" s="99">
        <f>ROUND(N105*(Stats!$I$14/100),0)</f>
        <v>16266</v>
      </c>
      <c r="R105" s="105">
        <f t="shared" si="66"/>
        <v>82.589450387310961</v>
      </c>
      <c r="S105" s="9">
        <v>2832</v>
      </c>
      <c r="T105" s="6">
        <f t="shared" ref="T105" si="109">S105-S104</f>
        <v>19</v>
      </c>
      <c r="U105" s="35">
        <f t="shared" ref="U105" si="110">IFERROR(ROUND(((S105/S104)-1)*100,2),"")</f>
        <v>0.68</v>
      </c>
      <c r="V105" s="9">
        <f t="shared" si="59"/>
        <v>4.0199999999999996</v>
      </c>
      <c r="W105" s="43">
        <f>ROUND(((S105/Stats!$B$8)*100000),0)</f>
        <v>28</v>
      </c>
      <c r="X105" s="118">
        <v>103</v>
      </c>
      <c r="Y105" s="115">
        <f>GROWTH($Y$25:Y104,$X$25:X104,X105:$X$186,1)</f>
        <v>4367159026.5538874</v>
      </c>
      <c r="AA105" s="39">
        <f>GROWTH($AA$25:AA104,$X$25:X104,X105:$X$186,1)</f>
        <v>41535372.520228542</v>
      </c>
      <c r="AC105" s="14">
        <f>GROWTH($AC$25:AC104,$X$25:X104,X105:$X$186,1)</f>
        <v>3164587.088799159</v>
      </c>
      <c r="AD105" s="7">
        <f t="shared" si="16"/>
        <v>97.772979601369002</v>
      </c>
      <c r="AE105" s="124"/>
      <c r="AF105" s="140">
        <v>1633</v>
      </c>
      <c r="AG105" s="138">
        <f t="shared" si="17"/>
        <v>32</v>
      </c>
      <c r="AH105" s="138">
        <f t="shared" si="18"/>
        <v>1.98</v>
      </c>
      <c r="AI105" s="140">
        <v>20</v>
      </c>
      <c r="AJ105" s="138">
        <f t="shared" si="19"/>
        <v>1</v>
      </c>
      <c r="AK105" s="5">
        <f t="shared" si="22"/>
        <v>5.13</v>
      </c>
    </row>
    <row r="106" spans="1:37" x14ac:dyDescent="0.25">
      <c r="A106" s="37">
        <v>43994</v>
      </c>
      <c r="B106" s="121">
        <v>72023</v>
      </c>
      <c r="C106" s="6">
        <f t="shared" si="60"/>
        <v>1547</v>
      </c>
      <c r="D106" s="19">
        <f t="shared" ref="D106" si="111">ROUND(((B106/B105)-1)*100,2)</f>
        <v>2.2000000000000002</v>
      </c>
      <c r="E106" s="35">
        <f t="shared" si="62"/>
        <v>215</v>
      </c>
      <c r="F106" s="25">
        <f>ROUND((B106/Stats!$B$8)*100000,0)</f>
        <v>717</v>
      </c>
      <c r="G106" s="22">
        <f>ROUND((C106/Stats!$B$8)*100000,0)</f>
        <v>15</v>
      </c>
      <c r="H106" s="96">
        <f>Stats!$B$8-I106</f>
        <v>4424921</v>
      </c>
      <c r="I106" s="97">
        <f>ROUND(Stats!$B$33/(1+(Stats!$B$34*EXP(-1*Stats!$B$32*(X106-$X$25)))),0)</f>
        <v>5614186</v>
      </c>
      <c r="J106" s="101">
        <f t="shared" si="63"/>
        <v>98.717124797789026</v>
      </c>
      <c r="K106" s="97">
        <f>ROUND(I106*(Stats!$I$14/100),0)</f>
        <v>168987</v>
      </c>
      <c r="L106" s="101">
        <f t="shared" si="64"/>
        <v>98.28980927526969</v>
      </c>
      <c r="M106" s="109">
        <f xml:space="preserve"> ROUND(M105 - ((M105 / Stats!$B$27)*(Stats!$B$21*N105)),0)</f>
        <v>1565636</v>
      </c>
      <c r="N106" s="99">
        <f xml:space="preserve"> ROUND(N105 + (M105/Stats!$B$27)*(Stats!$B$21*N105)-(N105*Stats!$B$22),0)</f>
        <v>491151</v>
      </c>
      <c r="O106" s="101">
        <f t="shared" si="65"/>
        <v>85.33587430342196</v>
      </c>
      <c r="P106" s="99">
        <f xml:space="preserve"> ROUND(P105 + (N105 * Stats!$B$22),0)</f>
        <v>7982851</v>
      </c>
      <c r="Q106" s="99">
        <f>ROUND(N106*(Stats!$I$14/100),0)</f>
        <v>14784</v>
      </c>
      <c r="R106" s="105">
        <f t="shared" si="66"/>
        <v>80.45183982683983</v>
      </c>
      <c r="S106" s="9">
        <v>2890</v>
      </c>
      <c r="T106" s="6">
        <f t="shared" ref="T106" si="112">S106-S105</f>
        <v>58</v>
      </c>
      <c r="U106" s="35">
        <f t="shared" ref="U106" si="113">IFERROR(ROUND(((S106/S105)-1)*100,2),"")</f>
        <v>2.0499999999999998</v>
      </c>
      <c r="V106" s="9">
        <f t="shared" si="59"/>
        <v>4.01</v>
      </c>
      <c r="W106" s="43">
        <f>ROUND(((S106/Stats!$B$8)*100000),0)</f>
        <v>29</v>
      </c>
      <c r="X106" s="118">
        <v>104</v>
      </c>
      <c r="Y106" s="115">
        <f>GROWTH($Y$25:Y105,$X$25:X105,X106:$X$186,1)</f>
        <v>5321113577.0014248</v>
      </c>
      <c r="AA106" s="39">
        <f>GROWTH($AA$25:AA105,$X$25:X105,X106:$X$186,1)</f>
        <v>47557261.510185272</v>
      </c>
      <c r="AC106" s="14">
        <f>GROWTH($AC$25:AC105,$X$25:X105,X106:$X$186,1)</f>
        <v>3495769.23075527</v>
      </c>
      <c r="AD106" s="7">
        <f t="shared" si="16"/>
        <v>97.939709538994961</v>
      </c>
      <c r="AE106" s="124"/>
      <c r="AF106" s="140">
        <v>1568</v>
      </c>
      <c r="AG106" s="138">
        <f t="shared" si="17"/>
        <v>21</v>
      </c>
      <c r="AH106" s="138">
        <f t="shared" si="18"/>
        <v>1.35</v>
      </c>
      <c r="AI106" s="140">
        <v>58</v>
      </c>
      <c r="AJ106" s="138">
        <f t="shared" si="19"/>
        <v>0</v>
      </c>
      <c r="AK106" s="5">
        <f t="shared" si="22"/>
        <v>0</v>
      </c>
    </row>
    <row r="107" spans="1:37" x14ac:dyDescent="0.25">
      <c r="A107" s="37">
        <v>43995</v>
      </c>
      <c r="B107" s="121">
        <v>73018</v>
      </c>
      <c r="C107" s="6">
        <f t="shared" si="60"/>
        <v>995</v>
      </c>
      <c r="D107" s="19">
        <f t="shared" ref="D107" si="114">ROUND(((B107/B106)-1)*100,2)</f>
        <v>1.38</v>
      </c>
      <c r="E107" s="35">
        <f t="shared" si="62"/>
        <v>136</v>
      </c>
      <c r="F107" s="25">
        <f>ROUND((B107/Stats!$B$8)*100000,0)</f>
        <v>727</v>
      </c>
      <c r="G107" s="22">
        <f>ROUND((C107/Stats!$B$8)*100000,0)</f>
        <v>10</v>
      </c>
      <c r="H107" s="96">
        <f>Stats!$B$8-I107</f>
        <v>4421289</v>
      </c>
      <c r="I107" s="97">
        <f>ROUND(Stats!$B$33/(1+(Stats!$B$34*EXP(-1*Stats!$B$32*(X107-$X$25)))),0)</f>
        <v>5617818</v>
      </c>
      <c r="J107" s="101">
        <f t="shared" si="63"/>
        <v>98.700242692091493</v>
      </c>
      <c r="K107" s="97">
        <f>ROUND(I107*(Stats!$I$14/100),0)</f>
        <v>169096</v>
      </c>
      <c r="L107" s="101">
        <f t="shared" si="64"/>
        <v>98.280858210720538</v>
      </c>
      <c r="M107" s="109">
        <f xml:space="preserve"> ROUND(M106 - ((M106 / Stats!$B$27)*(Stats!$B$21*N106)),0)</f>
        <v>1540687</v>
      </c>
      <c r="N107" s="99">
        <f xml:space="preserve"> ROUND(N106 + (M106/Stats!$B$27)*(Stats!$B$21*N106)-(N106*Stats!$B$22),0)</f>
        <v>445935</v>
      </c>
      <c r="O107" s="101">
        <f t="shared" si="65"/>
        <v>83.625864756074321</v>
      </c>
      <c r="P107" s="99">
        <f xml:space="preserve"> ROUND(P106 + (N106 * Stats!$B$22),0)</f>
        <v>8053015</v>
      </c>
      <c r="Q107" s="99">
        <f>ROUND(N107*(Stats!$I$14/100),0)</f>
        <v>13423</v>
      </c>
      <c r="R107" s="105">
        <f t="shared" si="66"/>
        <v>78.343142367578039</v>
      </c>
      <c r="S107" s="9">
        <v>2907</v>
      </c>
      <c r="T107" s="6">
        <f t="shared" ref="T107" si="115">S107-S106</f>
        <v>17</v>
      </c>
      <c r="U107" s="35">
        <f t="shared" ref="U107" si="116">IFERROR(ROUND(((S107/S106)-1)*100,2),"")</f>
        <v>0.59</v>
      </c>
      <c r="V107" s="9">
        <f t="shared" si="59"/>
        <v>3.98</v>
      </c>
      <c r="W107" s="43">
        <f>ROUND(((S107/Stats!$B$8)*100000),0)</f>
        <v>29</v>
      </c>
      <c r="X107" s="118">
        <v>105</v>
      </c>
      <c r="Y107" s="115">
        <f>GROWTH($Y$25:Y106,$X$25:X106,X107:$X$186,1)</f>
        <v>6483448284.6144104</v>
      </c>
      <c r="AA107" s="39">
        <f>GROWTH($AA$25:AA106,$X$25:X106,X107:$X$186,1)</f>
        <v>54452217.113176495</v>
      </c>
      <c r="AC107" s="14">
        <f>GROWTH($AC$25:AC106,$X$25:X106,X107:$X$186,1)</f>
        <v>3861610.4318786548</v>
      </c>
      <c r="AD107" s="7">
        <f t="shared" si="16"/>
        <v>98.10913085905257</v>
      </c>
      <c r="AE107" s="124"/>
      <c r="AF107" s="140">
        <v>1003</v>
      </c>
      <c r="AG107" s="138">
        <f t="shared" si="17"/>
        <v>8</v>
      </c>
      <c r="AH107" s="138">
        <f t="shared" si="18"/>
        <v>0.8</v>
      </c>
      <c r="AI107" s="140">
        <v>17</v>
      </c>
      <c r="AJ107" s="138">
        <f t="shared" si="19"/>
        <v>0</v>
      </c>
      <c r="AK107" s="5">
        <f t="shared" si="22"/>
        <v>0</v>
      </c>
    </row>
    <row r="108" spans="1:37" x14ac:dyDescent="0.25">
      <c r="A108" s="37">
        <v>43996</v>
      </c>
      <c r="B108" s="121">
        <v>73791</v>
      </c>
      <c r="C108" s="6">
        <f t="shared" si="60"/>
        <v>773</v>
      </c>
      <c r="D108" s="19">
        <f t="shared" ref="D108" si="117">ROUND(((B108/B107)-1)*100,2)</f>
        <v>1.06</v>
      </c>
      <c r="E108" s="35">
        <f t="shared" si="62"/>
        <v>105</v>
      </c>
      <c r="F108" s="25">
        <f>ROUND((B108/Stats!$B$8)*100000,0)</f>
        <v>735</v>
      </c>
      <c r="G108" s="22">
        <f>ROUND((C108/Stats!$B$8)*100000,0)</f>
        <v>8</v>
      </c>
      <c r="H108" s="96">
        <f>Stats!$B$8-I108</f>
        <v>4418260</v>
      </c>
      <c r="I108" s="97">
        <f>ROUND(Stats!$B$33/(1+(Stats!$B$34*EXP(-1*Stats!$B$32*(X108-$X$25)))),0)</f>
        <v>5620847</v>
      </c>
      <c r="J108" s="101">
        <f t="shared" si="63"/>
        <v>98.687190738335346</v>
      </c>
      <c r="K108" s="97">
        <f>ROUND(I108*(Stats!$I$14/100),0)</f>
        <v>169187</v>
      </c>
      <c r="L108" s="101">
        <f t="shared" si="64"/>
        <v>98.270552702039765</v>
      </c>
      <c r="M108" s="109">
        <f xml:space="preserve"> ROUND(M107 - ((M107 / Stats!$B$27)*(Stats!$B$21*N107)),0)</f>
        <v>1518396</v>
      </c>
      <c r="N108" s="99">
        <f xml:space="preserve"> ROUND(N107 + (M107/Stats!$B$27)*(Stats!$B$21*N107)-(N107*Stats!$B$22),0)</f>
        <v>404521</v>
      </c>
      <c r="O108" s="101">
        <f t="shared" si="65"/>
        <v>81.758425396950969</v>
      </c>
      <c r="P108" s="99">
        <f xml:space="preserve"> ROUND(P107 + (N107 * Stats!$B$22),0)</f>
        <v>8116720</v>
      </c>
      <c r="Q108" s="99">
        <f>ROUND(N108*(Stats!$I$14/100),0)</f>
        <v>12176</v>
      </c>
      <c r="R108" s="105">
        <f t="shared" si="66"/>
        <v>75.969119579500656</v>
      </c>
      <c r="S108" s="9">
        <v>2926</v>
      </c>
      <c r="T108" s="6">
        <f t="shared" ref="T108" si="118">S108-S107</f>
        <v>19</v>
      </c>
      <c r="U108" s="35">
        <f t="shared" ref="U108" si="119">IFERROR(ROUND(((S108/S107)-1)*100,2),"")</f>
        <v>0.65</v>
      </c>
      <c r="V108" s="9">
        <f t="shared" si="59"/>
        <v>3.97</v>
      </c>
      <c r="W108" s="43">
        <f>ROUND(((S108/Stats!$B$8)*100000),0)</f>
        <v>29</v>
      </c>
      <c r="X108" s="118">
        <v>106</v>
      </c>
      <c r="Y108" s="115">
        <f>GROWTH($Y$25:Y107,$X$25:X107,X108:$X$186,1)</f>
        <v>7899681345.0760746</v>
      </c>
      <c r="AA108" s="39">
        <f>GROWTH($AA$25:AA107,$X$25:X107,X108:$X$186,1)</f>
        <v>62346818.43287985</v>
      </c>
      <c r="AC108" s="14">
        <f>GROWTH($AC$25:AC107,$X$25:X107,X108:$X$186,1)</f>
        <v>4265737.8514577243</v>
      </c>
      <c r="AD108" s="7">
        <f t="shared" si="16"/>
        <v>98.270146863929213</v>
      </c>
      <c r="AE108" s="124" t="s">
        <v>280</v>
      </c>
      <c r="AF108" s="140">
        <v>1071</v>
      </c>
      <c r="AG108" s="138">
        <f t="shared" ref="AG108:AG125" si="120">AF108-C108</f>
        <v>298</v>
      </c>
      <c r="AH108" s="138">
        <f t="shared" ref="AH108:AH125" si="121">IFERROR(ROUND(100*(AG108/AVERAGE(AF108,C108)),2),"")</f>
        <v>32.32</v>
      </c>
      <c r="AI108" s="140">
        <v>19</v>
      </c>
      <c r="AJ108" s="138">
        <f t="shared" ref="AJ108:AJ139" si="122">AI108-T108</f>
        <v>0</v>
      </c>
      <c r="AK108" s="5">
        <f t="shared" si="22"/>
        <v>0</v>
      </c>
    </row>
    <row r="109" spans="1:37" x14ac:dyDescent="0.25">
      <c r="A109" s="37">
        <v>43997</v>
      </c>
      <c r="B109" s="121">
        <v>75084</v>
      </c>
      <c r="C109" s="6">
        <f t="shared" si="60"/>
        <v>1293</v>
      </c>
      <c r="D109" s="19">
        <f t="shared" ref="D109" si="123">ROUND(((B109/B108)-1)*100,2)</f>
        <v>1.75</v>
      </c>
      <c r="E109" s="35">
        <f t="shared" si="62"/>
        <v>172</v>
      </c>
      <c r="F109" s="25">
        <f>ROUND((B109/Stats!$B$8)*100000,0)</f>
        <v>748</v>
      </c>
      <c r="G109" s="22">
        <f>ROUND((C109/Stats!$B$8)*100000,0)</f>
        <v>13</v>
      </c>
      <c r="H109" s="96">
        <f>Stats!$B$8-I109</f>
        <v>4415735</v>
      </c>
      <c r="I109" s="97">
        <f>ROUND(Stats!$B$33/(1+(Stats!$B$34*EXP(-1*Stats!$B$32*(X109-$X$25)))),0)</f>
        <v>5623372</v>
      </c>
      <c r="J109" s="101">
        <f t="shared" si="63"/>
        <v>98.664786892988758</v>
      </c>
      <c r="K109" s="97">
        <f>ROUND(I109*(Stats!$I$14/100),0)</f>
        <v>169263</v>
      </c>
      <c r="L109" s="101">
        <f t="shared" si="64"/>
        <v>98.251832946361588</v>
      </c>
      <c r="M109" s="109">
        <f xml:space="preserve"> ROUND(M108 - ((M108 / Stats!$B$27)*(Stats!$B$21*N108)),0)</f>
        <v>1498468</v>
      </c>
      <c r="N109" s="99">
        <f xml:space="preserve"> ROUND(N108 + (M108/Stats!$B$27)*(Stats!$B$21*N108)-(N108*Stats!$B$22),0)</f>
        <v>366660</v>
      </c>
      <c r="O109" s="101">
        <f t="shared" si="65"/>
        <v>79.522173130420555</v>
      </c>
      <c r="P109" s="99">
        <f xml:space="preserve"> ROUND(P108 + (N108 * Stats!$B$22),0)</f>
        <v>8174509</v>
      </c>
      <c r="Q109" s="99">
        <f>ROUND(N109*(Stats!$I$14/100),0)</f>
        <v>11036</v>
      </c>
      <c r="R109" s="105">
        <f t="shared" si="66"/>
        <v>73.187749184487132</v>
      </c>
      <c r="S109" s="9">
        <v>2959</v>
      </c>
      <c r="T109" s="6">
        <f t="shared" ref="T109" si="124">S109-S108</f>
        <v>33</v>
      </c>
      <c r="U109" s="35">
        <f t="shared" ref="U109" si="125">IFERROR(ROUND(((S109/S108)-1)*100,2),"")</f>
        <v>1.1299999999999999</v>
      </c>
      <c r="V109" s="9">
        <f t="shared" si="59"/>
        <v>3.94</v>
      </c>
      <c r="W109" s="43">
        <f>ROUND(((S109/Stats!$B$8)*100000),0)</f>
        <v>29</v>
      </c>
      <c r="X109" s="118">
        <v>107</v>
      </c>
      <c r="Y109" s="115">
        <f>GROWTH($Y$25:Y108,$X$25:X108,X109:$X$186,1)</f>
        <v>9625273868.8196716</v>
      </c>
      <c r="AA109" s="39">
        <f>GROWTH($AA$25:AA108,$X$25:X108,X109:$X$186,1)</f>
        <v>71385996.287778005</v>
      </c>
      <c r="AC109" s="14">
        <f>GROWTH($AC$25:AC108,$X$25:X108,X109:$X$186,1)</f>
        <v>4712158.2402880248</v>
      </c>
      <c r="AD109" s="7">
        <f t="shared" si="16"/>
        <v>98.406590013084738</v>
      </c>
      <c r="AE109" s="124"/>
      <c r="AF109" s="140">
        <v>1337</v>
      </c>
      <c r="AG109" s="138">
        <f t="shared" si="120"/>
        <v>44</v>
      </c>
      <c r="AH109" s="138">
        <f t="shared" si="121"/>
        <v>3.35</v>
      </c>
      <c r="AI109" s="140">
        <v>33</v>
      </c>
      <c r="AJ109" s="138">
        <f t="shared" si="122"/>
        <v>0</v>
      </c>
      <c r="AK109" s="5">
        <f t="shared" si="22"/>
        <v>0</v>
      </c>
    </row>
    <row r="110" spans="1:37" ht="75" x14ac:dyDescent="0.25">
      <c r="A110" s="37">
        <v>43998</v>
      </c>
      <c r="B110" s="121">
        <v>77189</v>
      </c>
      <c r="C110" s="6">
        <f t="shared" si="60"/>
        <v>2105</v>
      </c>
      <c r="D110" s="19">
        <f t="shared" ref="D110" si="126">ROUND(((B110/B109)-1)*100,2)</f>
        <v>2.8</v>
      </c>
      <c r="E110" s="35">
        <f t="shared" si="62"/>
        <v>273</v>
      </c>
      <c r="F110" s="25">
        <f>ROUND((B110/Stats!$B$8)*100000,0)</f>
        <v>769</v>
      </c>
      <c r="G110" s="22">
        <f>ROUND((C110/Stats!$B$8)*100000,0)</f>
        <v>21</v>
      </c>
      <c r="H110" s="96">
        <f>Stats!$B$8-I110</f>
        <v>4413631</v>
      </c>
      <c r="I110" s="97">
        <f>ROUND(Stats!$B$33/(1+(Stats!$B$34*EXP(-1*Stats!$B$32*(X110-$X$25)))),0)</f>
        <v>5625476</v>
      </c>
      <c r="J110" s="101">
        <f t="shared" si="63"/>
        <v>98.627867224035796</v>
      </c>
      <c r="K110" s="97">
        <f>ROUND(I110*(Stats!$I$14/100),0)</f>
        <v>169327</v>
      </c>
      <c r="L110" s="101">
        <f t="shared" si="64"/>
        <v>98.233595351007224</v>
      </c>
      <c r="M110" s="109">
        <f xml:space="preserve"> ROUND(M109 - ((M109 / Stats!$B$27)*(Stats!$B$21*N109)),0)</f>
        <v>1480642</v>
      </c>
      <c r="N110" s="99">
        <f xml:space="preserve"> ROUND(N109 + (M109/Stats!$B$27)*(Stats!$B$21*N109)-(N109*Stats!$B$22),0)</f>
        <v>332106</v>
      </c>
      <c r="O110" s="101">
        <f t="shared" si="65"/>
        <v>76.757721932154183</v>
      </c>
      <c r="P110" s="99">
        <f xml:space="preserve"> ROUND(P109 + (N109 * Stats!$B$22),0)</f>
        <v>8226889</v>
      </c>
      <c r="Q110" s="99">
        <f>ROUND(N110*(Stats!$I$14/100),0)</f>
        <v>9996</v>
      </c>
      <c r="R110" s="105">
        <f t="shared" si="66"/>
        <v>70.078031212484987</v>
      </c>
      <c r="S110" s="9">
        <v>2991</v>
      </c>
      <c r="T110" s="6">
        <f t="shared" ref="T110" si="127">S110-S109</f>
        <v>32</v>
      </c>
      <c r="U110" s="35">
        <f t="shared" ref="U110" si="128">IFERROR(ROUND(((S110/S109)-1)*100,2),"")</f>
        <v>1.08</v>
      </c>
      <c r="V110" s="9">
        <f t="shared" si="59"/>
        <v>3.87</v>
      </c>
      <c r="W110" s="43">
        <f>ROUND(((S110/Stats!$B$8)*100000),0)</f>
        <v>30</v>
      </c>
      <c r="X110" s="118">
        <v>108</v>
      </c>
      <c r="Y110" s="115">
        <f>GROWTH($Y$25:Y109,$X$25:X109,X110:$X$186,1)</f>
        <v>11727801793.869864</v>
      </c>
      <c r="AA110" s="39">
        <f>GROWTH($AA$25:AA109,$X$25:X109,X110:$X$186,1)</f>
        <v>81735693.882836506</v>
      </c>
      <c r="AC110" s="14">
        <f>GROWTH($AC$25:AC109,$X$25:X109,X110:$X$186,1)</f>
        <v>5205297.6658953484</v>
      </c>
      <c r="AD110" s="7">
        <f t="shared" si="16"/>
        <v>98.517106898501964</v>
      </c>
      <c r="AE110" s="125" t="s">
        <v>281</v>
      </c>
      <c r="AF110" s="140">
        <v>2129</v>
      </c>
      <c r="AG110" s="138">
        <f t="shared" si="120"/>
        <v>24</v>
      </c>
      <c r="AH110" s="138">
        <f t="shared" si="121"/>
        <v>1.1299999999999999</v>
      </c>
      <c r="AI110" s="140">
        <v>34</v>
      </c>
      <c r="AJ110" s="138">
        <f t="shared" si="122"/>
        <v>2</v>
      </c>
      <c r="AK110" s="5">
        <f t="shared" si="22"/>
        <v>6.06</v>
      </c>
    </row>
    <row r="111" spans="1:37" x14ac:dyDescent="0.25">
      <c r="A111" s="37">
        <v>43999</v>
      </c>
      <c r="B111" s="121">
        <v>78227</v>
      </c>
      <c r="C111" s="6">
        <f t="shared" si="60"/>
        <v>1038</v>
      </c>
      <c r="D111" s="19">
        <f t="shared" ref="D111" si="129">ROUND(((B111/B110)-1)*100,2)</f>
        <v>1.34</v>
      </c>
      <c r="E111" s="35">
        <f t="shared" si="62"/>
        <v>133</v>
      </c>
      <c r="F111" s="25">
        <f>ROUND((B111/Stats!$B$8)*100000,0)</f>
        <v>779</v>
      </c>
      <c r="G111" s="22">
        <f>ROUND((C111/Stats!$B$8)*100000,0)</f>
        <v>10</v>
      </c>
      <c r="H111" s="96">
        <f>Stats!$B$8-I111</f>
        <v>4411876</v>
      </c>
      <c r="I111" s="97">
        <f>ROUND(Stats!$B$33/(1+(Stats!$B$34*EXP(-1*Stats!$B$32*(X111-$X$25)))),0)</f>
        <v>5627231</v>
      </c>
      <c r="J111" s="101">
        <f t="shared" si="63"/>
        <v>98.60984914250011</v>
      </c>
      <c r="K111" s="97">
        <f>ROUND(I111*(Stats!$I$14/100),0)</f>
        <v>169380</v>
      </c>
      <c r="L111" s="101">
        <f t="shared" si="64"/>
        <v>98.212894084307479</v>
      </c>
      <c r="M111" s="109">
        <f xml:space="preserve"> ROUND(M110 - ((M110 / Stats!$B$27)*(Stats!$B$21*N110)),0)</f>
        <v>1464688</v>
      </c>
      <c r="N111" s="99">
        <f xml:space="preserve"> ROUND(N110 + (M110/Stats!$B$27)*(Stats!$B$21*N110)-(N110*Stats!$B$22),0)</f>
        <v>300616</v>
      </c>
      <c r="O111" s="101">
        <f t="shared" si="65"/>
        <v>73.977765654522727</v>
      </c>
      <c r="P111" s="99">
        <f xml:space="preserve"> ROUND(P110 + (N110 * Stats!$B$22),0)</f>
        <v>8274333</v>
      </c>
      <c r="Q111" s="99">
        <f>ROUND(N111*(Stats!$I$14/100),0)</f>
        <v>9049</v>
      </c>
      <c r="R111" s="105">
        <f t="shared" si="66"/>
        <v>66.548789921538301</v>
      </c>
      <c r="S111" s="9">
        <v>3027</v>
      </c>
      <c r="T111" s="6">
        <f t="shared" ref="T111" si="130">S111-S110</f>
        <v>36</v>
      </c>
      <c r="U111" s="35">
        <f t="shared" ref="U111" si="131">IFERROR(ROUND(((S111/S110)-1)*100,2),"")</f>
        <v>1.2</v>
      </c>
      <c r="V111" s="9">
        <f t="shared" si="59"/>
        <v>3.87</v>
      </c>
      <c r="W111" s="43">
        <f>ROUND(((S111/Stats!$B$8)*100000),0)</f>
        <v>30</v>
      </c>
      <c r="X111" s="118">
        <v>109</v>
      </c>
      <c r="Y111" s="115">
        <f>GROWTH($Y$25:Y110,$X$25:X110,X111:$X$186,1)</f>
        <v>14289602227.511726</v>
      </c>
      <c r="AA111" s="39">
        <f>GROWTH($AA$25:AA110,$X$25:X110,X111:$X$186,1)</f>
        <v>93585913.231171638</v>
      </c>
      <c r="AC111" s="14">
        <f>GROWTH($AC$25:AC110,$X$25:X110,X111:$X$186,1)</f>
        <v>5750045.3951052753</v>
      </c>
      <c r="AD111" s="7">
        <f t="shared" si="16"/>
        <v>98.639541175334188</v>
      </c>
      <c r="AE111" s="124"/>
      <c r="AF111" s="140">
        <v>1051</v>
      </c>
      <c r="AG111" s="138">
        <f t="shared" si="120"/>
        <v>13</v>
      </c>
      <c r="AH111" s="138">
        <f t="shared" si="121"/>
        <v>1.24</v>
      </c>
      <c r="AI111" s="140">
        <v>36</v>
      </c>
      <c r="AJ111" s="138">
        <f t="shared" si="122"/>
        <v>0</v>
      </c>
      <c r="AK111" s="5">
        <f t="shared" si="22"/>
        <v>0</v>
      </c>
    </row>
    <row r="112" spans="1:37" x14ac:dyDescent="0.25">
      <c r="A112" s="37">
        <v>44000</v>
      </c>
      <c r="B112" s="121">
        <v>79609</v>
      </c>
      <c r="C112" s="6">
        <f t="shared" si="60"/>
        <v>1382</v>
      </c>
      <c r="D112" s="19">
        <f t="shared" ref="D112" si="132">ROUND(((B112/B111)-1)*100,2)</f>
        <v>1.77</v>
      </c>
      <c r="E112" s="35">
        <f t="shared" si="62"/>
        <v>174</v>
      </c>
      <c r="F112" s="25">
        <f>ROUND((B112/Stats!$B$8)*100000,0)</f>
        <v>793</v>
      </c>
      <c r="G112" s="22">
        <f>ROUND((C112/Stats!$B$8)*100000,0)</f>
        <v>14</v>
      </c>
      <c r="H112" s="96">
        <f>Stats!$B$8-I112</f>
        <v>4410414</v>
      </c>
      <c r="I112" s="97">
        <f>ROUND(Stats!$B$33/(1+(Stats!$B$34*EXP(-1*Stats!$B$32*(X112-$X$25)))),0)</f>
        <v>5628693</v>
      </c>
      <c r="J112" s="101">
        <f t="shared" si="63"/>
        <v>98.585657451916447</v>
      </c>
      <c r="K112" s="97">
        <f>ROUND(I112*(Stats!$I$14/100),0)</f>
        <v>169424</v>
      </c>
      <c r="L112" s="101">
        <f t="shared" si="64"/>
        <v>98.192109736519029</v>
      </c>
      <c r="M112" s="109">
        <f xml:space="preserve"> ROUND(M111 - ((M111 / Stats!$B$27)*(Stats!$B$21*N111)),0)</f>
        <v>1450402</v>
      </c>
      <c r="N112" s="99">
        <f xml:space="preserve"> ROUND(N111 + (M111/Stats!$B$27)*(Stats!$B$21*N111)-(N111*Stats!$B$22),0)</f>
        <v>271956</v>
      </c>
      <c r="O112" s="101">
        <f t="shared" si="65"/>
        <v>70.727249996322939</v>
      </c>
      <c r="P112" s="99">
        <f xml:space="preserve"> ROUND(P111 + (N111 * Stats!$B$22),0)</f>
        <v>8317278</v>
      </c>
      <c r="Q112" s="99">
        <f>ROUND(N112*(Stats!$I$14/100),0)</f>
        <v>8186</v>
      </c>
      <c r="R112" s="105">
        <f t="shared" si="66"/>
        <v>62.582457854874171</v>
      </c>
      <c r="S112" s="9">
        <v>3063</v>
      </c>
      <c r="T112" s="6">
        <f t="shared" ref="T112" si="133">S112-S111</f>
        <v>36</v>
      </c>
      <c r="U112" s="35">
        <f t="shared" ref="U112" si="134">IFERROR(ROUND(((S112/S111)-1)*100,2),"")</f>
        <v>1.19</v>
      </c>
      <c r="V112" s="9">
        <f t="shared" si="59"/>
        <v>3.85</v>
      </c>
      <c r="W112" s="43">
        <f>ROUND(((S112/Stats!$B$8)*100000),0)</f>
        <v>31</v>
      </c>
      <c r="X112" s="118">
        <v>110</v>
      </c>
      <c r="Y112" s="115">
        <f>GROWTH($Y$25:Y111,$X$25:X111,X112:$X$186,1)</f>
        <v>17410997850.188786</v>
      </c>
      <c r="AA112" s="39">
        <f>GROWTH($AA$25:AA111,$X$25:X111,X112:$X$186,1)</f>
        <v>107154203.25258304</v>
      </c>
      <c r="AC112" s="14">
        <f>GROWTH($AC$25:AC111,$X$25:X111,X112:$X$186,1)</f>
        <v>6351802.3690359462</v>
      </c>
      <c r="AD112" s="7">
        <f t="shared" si="16"/>
        <v>98.746670702664147</v>
      </c>
      <c r="AE112" s="124"/>
      <c r="AF112" s="140">
        <v>1414</v>
      </c>
      <c r="AG112" s="138">
        <f t="shared" si="120"/>
        <v>32</v>
      </c>
      <c r="AH112" s="138">
        <f t="shared" si="121"/>
        <v>2.29</v>
      </c>
      <c r="AI112" s="140">
        <v>38</v>
      </c>
      <c r="AJ112" s="138">
        <f t="shared" si="122"/>
        <v>2</v>
      </c>
      <c r="AK112" s="5">
        <f t="shared" si="22"/>
        <v>5.41</v>
      </c>
    </row>
    <row r="113" spans="1:37" x14ac:dyDescent="0.25">
      <c r="A113" s="37">
        <v>44001</v>
      </c>
      <c r="B113" s="121">
        <v>81636</v>
      </c>
      <c r="C113" s="6">
        <f t="shared" si="60"/>
        <v>2027</v>
      </c>
      <c r="D113" s="19">
        <f t="shared" ref="D113" si="135">ROUND(((B113/B112)-1)*100,2)</f>
        <v>2.5499999999999998</v>
      </c>
      <c r="E113" s="35">
        <f t="shared" si="62"/>
        <v>248</v>
      </c>
      <c r="F113" s="25">
        <f>ROUND((B113/Stats!$B$8)*100000,0)</f>
        <v>813</v>
      </c>
      <c r="G113" s="22">
        <f>ROUND((C113/Stats!$B$8)*100000,0)</f>
        <v>20</v>
      </c>
      <c r="H113" s="96">
        <f>Stats!$B$8-I113</f>
        <v>4409196</v>
      </c>
      <c r="I113" s="97">
        <f>ROUND(Stats!$B$33/(1+(Stats!$B$34*EXP(-1*Stats!$B$32*(X113-$X$25)))),0)</f>
        <v>5629911</v>
      </c>
      <c r="J113" s="101">
        <f t="shared" si="63"/>
        <v>98.549959315520269</v>
      </c>
      <c r="K113" s="97">
        <f>ROUND(I113*(Stats!$I$14/100),0)</f>
        <v>169460</v>
      </c>
      <c r="L113" s="101">
        <f t="shared" si="64"/>
        <v>98.16475864510798</v>
      </c>
      <c r="M113" s="109">
        <f xml:space="preserve"> ROUND(M112 - ((M112 / Stats!$B$27)*(Stats!$B$21*N112)),0)</f>
        <v>1437604</v>
      </c>
      <c r="N113" s="99">
        <f xml:space="preserve"> ROUND(N112 + (M112/Stats!$B$27)*(Stats!$B$21*N112)-(N112*Stats!$B$22),0)</f>
        <v>245903</v>
      </c>
      <c r="O113" s="101">
        <f t="shared" si="65"/>
        <v>66.801543698124874</v>
      </c>
      <c r="P113" s="99">
        <f xml:space="preserve"> ROUND(P112 + (N112 * Stats!$B$22),0)</f>
        <v>8356129</v>
      </c>
      <c r="Q113" s="99">
        <f>ROUND(N113*(Stats!$I$14/100),0)</f>
        <v>7402</v>
      </c>
      <c r="R113" s="105">
        <f t="shared" si="66"/>
        <v>57.984328559848699</v>
      </c>
      <c r="S113" s="9">
        <v>3110</v>
      </c>
      <c r="T113" s="6">
        <f t="shared" ref="T113" si="136">S113-S112</f>
        <v>47</v>
      </c>
      <c r="U113" s="35">
        <f t="shared" ref="U113" si="137">IFERROR(ROUND(((S113/S112)-1)*100,2),"")</f>
        <v>1.53</v>
      </c>
      <c r="V113" s="9">
        <f t="shared" si="59"/>
        <v>3.81</v>
      </c>
      <c r="W113" s="43">
        <f>ROUND(((S113/Stats!$B$8)*100000),0)</f>
        <v>31</v>
      </c>
      <c r="X113" s="118">
        <v>111</v>
      </c>
      <c r="Y113" s="115">
        <f>GROWTH($Y$25:Y112,$X$25:X112,X113:$X$186,1)</f>
        <v>21214225652.526619</v>
      </c>
      <c r="AA113" s="39">
        <f>GROWTH($AA$25:AA112,$X$25:X112,X113:$X$186,1)</f>
        <v>122689653.5842264</v>
      </c>
      <c r="AC113" s="14">
        <f>GROWTH($AC$25:AC112,$X$25:X112,X113:$X$186,1)</f>
        <v>7016534.751122945</v>
      </c>
      <c r="AD113" s="7">
        <f t="shared" si="16"/>
        <v>98.836519693899689</v>
      </c>
      <c r="AE113" s="124"/>
      <c r="AF113" s="140">
        <v>2056</v>
      </c>
      <c r="AG113" s="138">
        <f t="shared" si="120"/>
        <v>29</v>
      </c>
      <c r="AH113" s="138">
        <f t="shared" si="121"/>
        <v>1.42</v>
      </c>
      <c r="AI113" s="140">
        <v>48</v>
      </c>
      <c r="AJ113" s="138">
        <f t="shared" si="122"/>
        <v>1</v>
      </c>
      <c r="AK113" s="5">
        <f t="shared" si="22"/>
        <v>2.11</v>
      </c>
    </row>
    <row r="114" spans="1:37" x14ac:dyDescent="0.25">
      <c r="A114" s="37">
        <v>44002</v>
      </c>
      <c r="B114" s="121">
        <v>83397</v>
      </c>
      <c r="C114" s="6">
        <f t="shared" si="60"/>
        <v>1761</v>
      </c>
      <c r="D114" s="19">
        <f t="shared" ref="D114" si="138">ROUND(((B114/B113)-1)*100,2)</f>
        <v>2.16</v>
      </c>
      <c r="E114" s="35">
        <f t="shared" si="62"/>
        <v>211</v>
      </c>
      <c r="F114" s="25">
        <f>ROUND((B114/Stats!$B$8)*100000,0)</f>
        <v>831</v>
      </c>
      <c r="G114" s="22">
        <f>ROUND((C114/Stats!$B$8)*100000,0)</f>
        <v>18</v>
      </c>
      <c r="H114" s="96">
        <f>Stats!$B$8-I114</f>
        <v>4408181</v>
      </c>
      <c r="I114" s="97">
        <f>ROUND(Stats!$B$33/(1+(Stats!$B$34*EXP(-1*Stats!$B$32*(X114-$X$25)))),0)</f>
        <v>5630926</v>
      </c>
      <c r="J114" s="101">
        <f t="shared" si="63"/>
        <v>98.518946972487299</v>
      </c>
      <c r="K114" s="97">
        <f>ROUND(I114*(Stats!$I$14/100),0)</f>
        <v>169491</v>
      </c>
      <c r="L114" s="101">
        <f t="shared" si="64"/>
        <v>98.15919429350231</v>
      </c>
      <c r="M114" s="109">
        <f xml:space="preserve"> ROUND(M113 - ((M113 / Stats!$B$27)*(Stats!$B$21*N113)),0)</f>
        <v>1426134</v>
      </c>
      <c r="N114" s="99">
        <f xml:space="preserve"> ROUND(N113 + (M113/Stats!$B$27)*(Stats!$B$21*N113)-(N113*Stats!$B$22),0)</f>
        <v>222244</v>
      </c>
      <c r="O114" s="101">
        <f t="shared" si="65"/>
        <v>62.475027447310168</v>
      </c>
      <c r="P114" s="99">
        <f xml:space="preserve"> ROUND(P113 + (N113 * Stats!$B$22),0)</f>
        <v>8391258</v>
      </c>
      <c r="Q114" s="99">
        <f>ROUND(N114*(Stats!$I$14/100),0)</f>
        <v>6690</v>
      </c>
      <c r="R114" s="105">
        <f t="shared" si="66"/>
        <v>53.36322869955157</v>
      </c>
      <c r="S114" s="9">
        <v>3120</v>
      </c>
      <c r="T114" s="6">
        <f t="shared" ref="T114" si="139">S114-S113</f>
        <v>10</v>
      </c>
      <c r="U114" s="35">
        <f t="shared" ref="U114" si="140">IFERROR(ROUND(((S114/S113)-1)*100,2),"")</f>
        <v>0.32</v>
      </c>
      <c r="V114" s="9">
        <f t="shared" si="59"/>
        <v>3.74</v>
      </c>
      <c r="W114" s="43">
        <f>ROUND(((S114/Stats!$B$8)*100000),0)</f>
        <v>31</v>
      </c>
      <c r="X114" s="118">
        <v>112</v>
      </c>
      <c r="Y114" s="115">
        <f>GROWTH($Y$25:Y113,$X$25:X113,X114:$X$186,1)</f>
        <v>25848223858.774284</v>
      </c>
      <c r="AA114" s="39">
        <f>GROWTH($AA$25:AA113,$X$25:X113,X114:$X$186,1)</f>
        <v>140477467.42267597</v>
      </c>
      <c r="AC114" s="14">
        <f>GROWTH($AC$25:AC113,$X$25:X113,X114:$X$186,1)</f>
        <v>7750833.079082136</v>
      </c>
      <c r="AD114" s="7">
        <f t="shared" si="16"/>
        <v>98.924025338320448</v>
      </c>
      <c r="AE114" s="124"/>
      <c r="AF114" s="140">
        <v>1784</v>
      </c>
      <c r="AG114" s="138">
        <f t="shared" si="120"/>
        <v>23</v>
      </c>
      <c r="AH114" s="138">
        <f t="shared" si="121"/>
        <v>1.3</v>
      </c>
      <c r="AI114" s="140">
        <v>11</v>
      </c>
      <c r="AJ114" s="138">
        <f t="shared" si="122"/>
        <v>1</v>
      </c>
      <c r="AK114" s="5">
        <f t="shared" si="22"/>
        <v>9.52</v>
      </c>
    </row>
    <row r="115" spans="1:37" x14ac:dyDescent="0.25">
      <c r="A115" s="37">
        <v>44003</v>
      </c>
      <c r="B115" s="121">
        <v>85942</v>
      </c>
      <c r="C115" s="6">
        <f t="shared" si="60"/>
        <v>2545</v>
      </c>
      <c r="D115" s="19">
        <f t="shared" ref="D115" si="141">ROUND(((B115/B114)-1)*100,2)</f>
        <v>3.05</v>
      </c>
      <c r="E115" s="35">
        <f t="shared" si="62"/>
        <v>296</v>
      </c>
      <c r="F115" s="25">
        <f>ROUND((B115/Stats!$B$8)*100000,0)</f>
        <v>856</v>
      </c>
      <c r="G115" s="22">
        <f>ROUND((C115/Stats!$B$8)*100000,0)</f>
        <v>25</v>
      </c>
      <c r="H115" s="96">
        <f>Stats!$B$8-I115</f>
        <v>4407336</v>
      </c>
      <c r="I115" s="97">
        <f>ROUND(Stats!$B$33/(1+(Stats!$B$34*EXP(-1*Stats!$B$32*(X115-$X$25)))),0)</f>
        <v>5631771</v>
      </c>
      <c r="J115" s="101">
        <f t="shared" si="63"/>
        <v>98.473979144393482</v>
      </c>
      <c r="K115" s="97">
        <f>ROUND(I115*(Stats!$I$14/100),0)</f>
        <v>169516</v>
      </c>
      <c r="L115" s="101">
        <f t="shared" si="64"/>
        <v>98.149437221265245</v>
      </c>
      <c r="M115" s="109">
        <f xml:space="preserve"> ROUND(M114 - ((M114 / Stats!$B$27)*(Stats!$B$21*N114)),0)</f>
        <v>1415851</v>
      </c>
      <c r="N115" s="99">
        <f xml:space="preserve"> ROUND(N114 + (M114/Stats!$B$27)*(Stats!$B$21*N114)-(N114*Stats!$B$22),0)</f>
        <v>200778</v>
      </c>
      <c r="O115" s="101">
        <f t="shared" si="65"/>
        <v>57.195509468168822</v>
      </c>
      <c r="P115" s="99">
        <f xml:space="preserve"> ROUND(P114 + (N114 * Stats!$B$22),0)</f>
        <v>8423007</v>
      </c>
      <c r="Q115" s="99">
        <f>ROUND(N115*(Stats!$I$14/100),0)</f>
        <v>6043</v>
      </c>
      <c r="R115" s="105">
        <f t="shared" si="66"/>
        <v>48.088697666721828</v>
      </c>
      <c r="S115" s="9">
        <v>3137</v>
      </c>
      <c r="T115" s="6">
        <f t="shared" ref="T115" si="142">S115-S114</f>
        <v>17</v>
      </c>
      <c r="U115" s="35">
        <f t="shared" ref="U115" si="143">IFERROR(ROUND(((S115/S114)-1)*100,2),"")</f>
        <v>0.54</v>
      </c>
      <c r="V115" s="9">
        <f t="shared" si="59"/>
        <v>3.65</v>
      </c>
      <c r="W115" s="43">
        <f>ROUND(((S115/Stats!$B$8)*100000),0)</f>
        <v>31</v>
      </c>
      <c r="X115" s="118">
        <v>113</v>
      </c>
      <c r="Y115" s="115">
        <f>GROWTH($Y$25:Y114,$X$25:X114,X115:$X$186,1)</f>
        <v>31494464497.398823</v>
      </c>
      <c r="AA115" s="39">
        <f>GROWTH($AA$25:AA114,$X$25:X114,X115:$X$186,1)</f>
        <v>160844197.34661257</v>
      </c>
      <c r="AC115" s="14">
        <f>GROWTH($AC$25:AC114,$X$25:X114,X115:$X$186,1)</f>
        <v>8561977.6072767451</v>
      </c>
      <c r="AD115" s="7">
        <f t="shared" si="16"/>
        <v>98.996236571245419</v>
      </c>
      <c r="AE115" s="124"/>
      <c r="AF115" s="140">
        <v>2571</v>
      </c>
      <c r="AG115" s="138">
        <f t="shared" si="120"/>
        <v>26</v>
      </c>
      <c r="AH115" s="138">
        <f t="shared" si="121"/>
        <v>1.02</v>
      </c>
      <c r="AI115" s="140">
        <v>18</v>
      </c>
      <c r="AJ115" s="138">
        <f t="shared" si="122"/>
        <v>1</v>
      </c>
      <c r="AK115" s="5">
        <f t="shared" si="22"/>
        <v>5.71</v>
      </c>
    </row>
    <row r="116" spans="1:37" x14ac:dyDescent="0.25">
      <c r="A116" s="37">
        <v>44004</v>
      </c>
      <c r="B116" s="121">
        <v>88262</v>
      </c>
      <c r="C116" s="6">
        <f t="shared" si="60"/>
        <v>2320</v>
      </c>
      <c r="D116" s="19">
        <f t="shared" ref="D116" si="144">ROUND(((B116/B115)-1)*100,2)</f>
        <v>2.7</v>
      </c>
      <c r="E116" s="35">
        <f t="shared" si="62"/>
        <v>263</v>
      </c>
      <c r="F116" s="25">
        <f>ROUND((B116/Stats!$B$8)*100000,0)</f>
        <v>879</v>
      </c>
      <c r="G116" s="22">
        <f>ROUND((C116/Stats!$B$8)*100000,0)</f>
        <v>23</v>
      </c>
      <c r="H116" s="96">
        <f>Stats!$B$8-I116</f>
        <v>4406631</v>
      </c>
      <c r="I116" s="97">
        <f>ROUND(Stats!$B$33/(1+(Stats!$B$34*EXP(-1*Stats!$B$32*(X116-$X$25)))),0)</f>
        <v>5632476</v>
      </c>
      <c r="J116" s="101">
        <f t="shared" si="63"/>
        <v>98.432980451226072</v>
      </c>
      <c r="K116" s="97">
        <f>ROUND(I116*(Stats!$I$14/100),0)</f>
        <v>169538</v>
      </c>
      <c r="L116" s="101">
        <f t="shared" si="64"/>
        <v>98.1296228574125</v>
      </c>
      <c r="M116" s="109">
        <f xml:space="preserve"> ROUND(M115 - ((M115 / Stats!$B$27)*(Stats!$B$21*N115)),0)</f>
        <v>1406628</v>
      </c>
      <c r="N116" s="99">
        <f xml:space="preserve"> ROUND(N115 + (M115/Stats!$B$27)*(Stats!$B$21*N115)-(N115*Stats!$B$22),0)</f>
        <v>181318</v>
      </c>
      <c r="O116" s="101">
        <f t="shared" si="65"/>
        <v>51.321986785647326</v>
      </c>
      <c r="P116" s="99">
        <f xml:space="preserve"> ROUND(P115 + (N115 * Stats!$B$22),0)</f>
        <v>8451690</v>
      </c>
      <c r="Q116" s="99">
        <f>ROUND(N116*(Stats!$I$14/100),0)</f>
        <v>5458</v>
      </c>
      <c r="R116" s="105">
        <f t="shared" si="66"/>
        <v>41.901795529497988</v>
      </c>
      <c r="S116" s="9">
        <v>3171</v>
      </c>
      <c r="T116" s="6">
        <f t="shared" ref="T116" si="145">S116-S115</f>
        <v>34</v>
      </c>
      <c r="U116" s="35">
        <f t="shared" ref="U116" si="146">IFERROR(ROUND(((S116/S115)-1)*100,2),"")</f>
        <v>1.08</v>
      </c>
      <c r="V116" s="9">
        <f t="shared" si="59"/>
        <v>3.59</v>
      </c>
      <c r="W116" s="43">
        <f>ROUND(((S116/Stats!$B$8)*100000),0)</f>
        <v>32</v>
      </c>
      <c r="X116" s="118">
        <v>114</v>
      </c>
      <c r="Y116" s="115">
        <f>GROWTH($Y$25:Y115,$X$25:X115,X116:$X$186,1)</f>
        <v>38374060028.15966</v>
      </c>
      <c r="AA116" s="39">
        <f>GROWTH($AA$25:AA115,$X$25:X115,X116:$X$186,1)</f>
        <v>184163740.24052176</v>
      </c>
      <c r="AC116" s="14">
        <f>GROWTH($AC$25:AC115,$X$25:X115,X116:$X$186,1)</f>
        <v>9458010.4873306602</v>
      </c>
      <c r="AD116" s="7">
        <f t="shared" si="16"/>
        <v>99.06680162685133</v>
      </c>
      <c r="AE116" s="124"/>
      <c r="AF116" s="140">
        <v>2364</v>
      </c>
      <c r="AG116" s="138">
        <f t="shared" si="120"/>
        <v>44</v>
      </c>
      <c r="AH116" s="138">
        <f t="shared" si="121"/>
        <v>1.88</v>
      </c>
      <c r="AI116" s="140">
        <v>34</v>
      </c>
      <c r="AJ116" s="138">
        <f t="shared" si="122"/>
        <v>0</v>
      </c>
      <c r="AK116" s="5">
        <f t="shared" si="22"/>
        <v>0</v>
      </c>
    </row>
    <row r="117" spans="1:37" x14ac:dyDescent="0.25">
      <c r="A117" s="37">
        <v>44005</v>
      </c>
      <c r="B117" s="121">
        <v>89490</v>
      </c>
      <c r="C117" s="6">
        <f t="shared" si="60"/>
        <v>1228</v>
      </c>
      <c r="D117" s="19">
        <f t="shared" ref="D117" si="147">ROUND(((B117/B116)-1)*100,2)</f>
        <v>1.39</v>
      </c>
      <c r="E117" s="35">
        <f t="shared" si="62"/>
        <v>137</v>
      </c>
      <c r="F117" s="25">
        <f>ROUND((B117/Stats!$B$8)*100000,0)</f>
        <v>891</v>
      </c>
      <c r="G117" s="22">
        <f>ROUND((C117/Stats!$B$8)*100000,0)</f>
        <v>12</v>
      </c>
      <c r="H117" s="96">
        <f>Stats!$B$8-I117</f>
        <v>4406044</v>
      </c>
      <c r="I117" s="97">
        <f>ROUND(Stats!$B$33/(1+(Stats!$B$34*EXP(-1*Stats!$B$32*(X117-$X$25)))),0)</f>
        <v>5633063</v>
      </c>
      <c r="J117" s="101">
        <f t="shared" si="63"/>
        <v>98.411343881650183</v>
      </c>
      <c r="K117" s="97">
        <f>ROUND(I117*(Stats!$I$14/100),0)</f>
        <v>169555</v>
      </c>
      <c r="L117" s="101">
        <f t="shared" si="64"/>
        <v>98.109757895668068</v>
      </c>
      <c r="M117" s="109">
        <f xml:space="preserve"> ROUND(M116 - ((M116 / Stats!$B$27)*(Stats!$B$21*N116)),0)</f>
        <v>1398353</v>
      </c>
      <c r="N117" s="99">
        <f xml:space="preserve"> ROUND(N116 + (M116/Stats!$B$27)*(Stats!$B$21*N116)-(N116*Stats!$B$22),0)</f>
        <v>163690</v>
      </c>
      <c r="O117" s="101">
        <f t="shared" si="65"/>
        <v>45.329586413342291</v>
      </c>
      <c r="P117" s="99">
        <f xml:space="preserve"> ROUND(P116 + (N116 * Stats!$B$22),0)</f>
        <v>8477593</v>
      </c>
      <c r="Q117" s="99">
        <f>ROUND(N117*(Stats!$I$14/100),0)</f>
        <v>4927</v>
      </c>
      <c r="R117" s="105">
        <f t="shared" si="66"/>
        <v>34.950274000405926</v>
      </c>
      <c r="S117" s="9">
        <v>3205</v>
      </c>
      <c r="T117" s="6">
        <f t="shared" ref="T117" si="148">S117-S116</f>
        <v>34</v>
      </c>
      <c r="U117" s="35">
        <f t="shared" ref="U117" si="149">IFERROR(ROUND(((S117/S116)-1)*100,2),"")</f>
        <v>1.07</v>
      </c>
      <c r="V117" s="9">
        <f t="shared" si="59"/>
        <v>3.58</v>
      </c>
      <c r="W117" s="43">
        <f>ROUND(((S117/Stats!$B$8)*100000),0)</f>
        <v>32</v>
      </c>
      <c r="X117" s="118">
        <v>115</v>
      </c>
      <c r="Y117" s="115">
        <f>GROWTH($Y$25:Y116,$X$25:X116,X117:$X$186,1)</f>
        <v>46756422328.32473</v>
      </c>
      <c r="AA117" s="39">
        <f>GROWTH($AA$25:AA116,$X$25:X116,X117:$X$186,1)</f>
        <v>210864201.37551141</v>
      </c>
      <c r="AC117" s="14">
        <f>GROWTH($AC$25:AC116,$X$25:X116,X117:$X$186,1)</f>
        <v>10447815.502627676</v>
      </c>
      <c r="AD117" s="7">
        <f t="shared" si="16"/>
        <v>99.143457309544829</v>
      </c>
      <c r="AE117" s="124"/>
      <c r="AF117" s="140">
        <v>1260</v>
      </c>
      <c r="AG117" s="138">
        <f t="shared" si="120"/>
        <v>32</v>
      </c>
      <c r="AH117" s="138">
        <f t="shared" si="121"/>
        <v>2.57</v>
      </c>
      <c r="AI117" s="140">
        <v>34</v>
      </c>
      <c r="AJ117" s="138">
        <f t="shared" si="122"/>
        <v>0</v>
      </c>
      <c r="AK117" s="5">
        <f t="shared" si="22"/>
        <v>0</v>
      </c>
    </row>
    <row r="118" spans="1:37" x14ac:dyDescent="0.25">
      <c r="A118" s="37">
        <v>44006</v>
      </c>
      <c r="B118" s="121">
        <v>91467</v>
      </c>
      <c r="C118" s="6">
        <f t="shared" si="60"/>
        <v>1977</v>
      </c>
      <c r="D118" s="19">
        <f t="shared" ref="D118" si="150">ROUND(((B118/B117)-1)*100,2)</f>
        <v>2.21</v>
      </c>
      <c r="E118" s="35">
        <f t="shared" si="62"/>
        <v>216</v>
      </c>
      <c r="F118" s="25">
        <f>ROUND((B118/Stats!$B$8)*100000,0)</f>
        <v>911</v>
      </c>
      <c r="G118" s="22">
        <f>ROUND((C118/Stats!$B$8)*100000,0)</f>
        <v>20</v>
      </c>
      <c r="H118" s="96">
        <f>Stats!$B$8-I118</f>
        <v>4405555</v>
      </c>
      <c r="I118" s="97">
        <f>ROUND(Stats!$B$33/(1+(Stats!$B$34*EXP(-1*Stats!$B$32*(X118-$X$25)))),0)</f>
        <v>5633552</v>
      </c>
      <c r="J118" s="101">
        <f t="shared" si="63"/>
        <v>98.376388466814547</v>
      </c>
      <c r="K118" s="97">
        <f>ROUND(I118*(Stats!$I$14/100),0)</f>
        <v>169570</v>
      </c>
      <c r="L118" s="101">
        <f t="shared" si="64"/>
        <v>98.085746299463352</v>
      </c>
      <c r="M118" s="109">
        <f xml:space="preserve"> ROUND(M117 - ((M117 / Stats!$B$27)*(Stats!$B$21*N117)),0)</f>
        <v>1390927</v>
      </c>
      <c r="N118" s="99">
        <f xml:space="preserve"> ROUND(N117 + (M117/Stats!$B$27)*(Stats!$B$21*N117)-(N117*Stats!$B$22),0)</f>
        <v>147732</v>
      </c>
      <c r="O118" s="101">
        <f t="shared" si="65"/>
        <v>38.085858175615307</v>
      </c>
      <c r="P118" s="99">
        <f xml:space="preserve"> ROUND(P117 + (N117 * Stats!$B$22),0)</f>
        <v>8500977</v>
      </c>
      <c r="Q118" s="99">
        <f>ROUND(N118*(Stats!$I$14/100),0)</f>
        <v>4447</v>
      </c>
      <c r="R118" s="105">
        <f t="shared" si="66"/>
        <v>27.006970991679779</v>
      </c>
      <c r="S118" s="9">
        <v>3246</v>
      </c>
      <c r="T118" s="6">
        <f t="shared" ref="T118" si="151">S118-S117</f>
        <v>41</v>
      </c>
      <c r="U118" s="35">
        <f t="shared" ref="U118" si="152">IFERROR(ROUND(((S118/S117)-1)*100,2),"")</f>
        <v>1.28</v>
      </c>
      <c r="V118" s="9">
        <f t="shared" si="59"/>
        <v>3.55</v>
      </c>
      <c r="W118" s="43">
        <f>ROUND(((S118/Stats!$B$8)*100000),0)</f>
        <v>32</v>
      </c>
      <c r="X118" s="118">
        <v>116</v>
      </c>
      <c r="Y118" s="115">
        <f>GROWTH($Y$25:Y117,$X$25:X117,X118:$X$186,1)</f>
        <v>56969813132.631615</v>
      </c>
      <c r="AA118" s="39">
        <f>GROWTH($AA$25:AA117,$X$25:X117,X118:$X$186,1)</f>
        <v>241435753.65955013</v>
      </c>
      <c r="AC118" s="39">
        <f>GROWTH($AC$25:AC117,$X$25:X117,X118:$X$186,1)</f>
        <v>11541206.147230089</v>
      </c>
      <c r="AE118" s="124" t="s">
        <v>35</v>
      </c>
      <c r="AF118" s="140">
        <v>2012</v>
      </c>
      <c r="AG118" s="138">
        <f t="shared" si="120"/>
        <v>35</v>
      </c>
      <c r="AH118" s="138">
        <f t="shared" si="121"/>
        <v>1.75</v>
      </c>
      <c r="AI118" s="140">
        <v>42</v>
      </c>
      <c r="AJ118" s="138">
        <f t="shared" si="122"/>
        <v>1</v>
      </c>
      <c r="AK118" s="5">
        <f t="shared" si="22"/>
        <v>2.41</v>
      </c>
    </row>
    <row r="119" spans="1:37" x14ac:dyDescent="0.25">
      <c r="A119" s="37">
        <v>44007</v>
      </c>
      <c r="B119" s="121">
        <v>93232</v>
      </c>
      <c r="C119" s="6">
        <f t="shared" si="60"/>
        <v>1765</v>
      </c>
      <c r="D119" s="19">
        <f t="shared" ref="D119" si="153">ROUND(((B119/B118)-1)*100,2)</f>
        <v>1.93</v>
      </c>
      <c r="E119" s="35">
        <f t="shared" si="62"/>
        <v>189</v>
      </c>
      <c r="F119" s="25">
        <f>ROUND((B119/Stats!$B$8)*100000,0)</f>
        <v>929</v>
      </c>
      <c r="G119" s="22">
        <f>ROUND((C119/Stats!$B$8)*100000,0)</f>
        <v>18</v>
      </c>
      <c r="H119" s="96">
        <f>Stats!$B$8-I119</f>
        <v>4405148</v>
      </c>
      <c r="I119" s="97">
        <f>ROUND(Stats!$B$33/(1+(Stats!$B$34*EXP(-1*Stats!$B$32*(X119-$X$25)))),0)</f>
        <v>5633959</v>
      </c>
      <c r="J119" s="101">
        <f t="shared" si="63"/>
        <v>98.345177875806328</v>
      </c>
      <c r="K119" s="97">
        <f>ROUND(I119*(Stats!$I$14/100),0)</f>
        <v>169582</v>
      </c>
      <c r="L119" s="101">
        <f t="shared" si="64"/>
        <v>98.073498366571926</v>
      </c>
      <c r="M119" s="109">
        <f xml:space="preserve"> ROUND(M118 - ((M118 / Stats!$B$27)*(Stats!$B$21*N118)),0)</f>
        <v>1384260</v>
      </c>
      <c r="N119" s="99">
        <f xml:space="preserve"> ROUND(N118 + (M118/Stats!$B$27)*(Stats!$B$21*N118)-(N118*Stats!$B$22),0)</f>
        <v>133294</v>
      </c>
      <c r="O119" s="101">
        <f t="shared" si="65"/>
        <v>30.055366333068257</v>
      </c>
      <c r="P119" s="99">
        <f xml:space="preserve"> ROUND(P118 + (N118 * Stats!$B$22),0)</f>
        <v>8522082</v>
      </c>
      <c r="Q119" s="99">
        <f>ROUND(N119*(Stats!$I$14/100),0)</f>
        <v>4012</v>
      </c>
      <c r="R119" s="105">
        <f t="shared" si="66"/>
        <v>18.569292123629111</v>
      </c>
      <c r="S119" s="9">
        <v>3267</v>
      </c>
      <c r="T119" s="6">
        <f t="shared" ref="T119" si="154">S119-S118</f>
        <v>21</v>
      </c>
      <c r="U119" s="35">
        <f t="shared" ref="U119" si="155">IFERROR(ROUND(((S119/S118)-1)*100,2),"")</f>
        <v>0.65</v>
      </c>
      <c r="V119" s="9">
        <f t="shared" si="59"/>
        <v>3.5</v>
      </c>
      <c r="W119" s="43">
        <f>ROUND(((S119/Stats!$B$8)*100000),0)</f>
        <v>33</v>
      </c>
      <c r="X119" s="118">
        <v>117</v>
      </c>
      <c r="Y119" s="115">
        <f>GROWTH($Y$25:Y118,$X$25:X118,X119:$X$186,1)</f>
        <v>69414199092.834946</v>
      </c>
      <c r="AA119" s="39">
        <f>GROWTH($AA$25:AA118,$X$25:X118,X119:$X$186,1)</f>
        <v>276439636.33897555</v>
      </c>
      <c r="AC119" s="39">
        <f>GROWTH($AC$25:AC118,$X$25:X118,X119:$X$186,1)</f>
        <v>12749022.922481831</v>
      </c>
      <c r="AE119" s="124"/>
      <c r="AF119" s="140">
        <v>1809</v>
      </c>
      <c r="AG119" s="138">
        <f t="shared" si="120"/>
        <v>44</v>
      </c>
      <c r="AH119" s="138">
        <f t="shared" si="121"/>
        <v>2.46</v>
      </c>
      <c r="AI119" s="140">
        <v>25</v>
      </c>
      <c r="AJ119" s="138">
        <f t="shared" si="122"/>
        <v>4</v>
      </c>
      <c r="AK119" s="5">
        <f t="shared" si="22"/>
        <v>17.39</v>
      </c>
    </row>
    <row r="120" spans="1:37" x14ac:dyDescent="0.25">
      <c r="A120" s="37">
        <v>44008</v>
      </c>
      <c r="B120" s="121">
        <v>95371</v>
      </c>
      <c r="C120" s="6">
        <f t="shared" si="60"/>
        <v>2139</v>
      </c>
      <c r="D120" s="19">
        <f t="shared" ref="D120" si="156">ROUND(((B120/B119)-1)*100,2)</f>
        <v>2.29</v>
      </c>
      <c r="E120" s="35">
        <f t="shared" si="62"/>
        <v>224</v>
      </c>
      <c r="F120" s="25">
        <f>ROUND((B120/Stats!$B$8)*100000,0)</f>
        <v>950</v>
      </c>
      <c r="G120" s="22">
        <f>ROUND((C120/Stats!$B$8)*100000,0)</f>
        <v>21</v>
      </c>
      <c r="H120" s="96">
        <f>Stats!$B$8-I120</f>
        <v>4404809</v>
      </c>
      <c r="I120" s="97">
        <f>ROUND(Stats!$B$33/(1+(Stats!$B$34*EXP(-1*Stats!$B$32*(X120-$X$25)))),0)</f>
        <v>5634298</v>
      </c>
      <c r="J120" s="101">
        <f t="shared" si="63"/>
        <v>98.307313528677398</v>
      </c>
      <c r="K120" s="97">
        <f>ROUND(I120*(Stats!$I$14/100),0)</f>
        <v>169592</v>
      </c>
      <c r="L120" s="101">
        <f t="shared" si="64"/>
        <v>98.06299825463465</v>
      </c>
      <c r="M120" s="109">
        <f xml:space="preserve"> ROUND(M119 - ((M119 / Stats!$B$27)*(Stats!$B$21*N119)),0)</f>
        <v>1378274</v>
      </c>
      <c r="N120" s="99">
        <f xml:space="preserve"> ROUND(N119 + (M119/Stats!$B$27)*(Stats!$B$21*N119)-(N119*Stats!$B$22),0)</f>
        <v>120238</v>
      </c>
      <c r="O120" s="101">
        <f t="shared" si="65"/>
        <v>20.681481727906316</v>
      </c>
      <c r="P120" s="99">
        <f xml:space="preserve"> ROUND(P119 + (N119 * Stats!$B$22),0)</f>
        <v>8541124</v>
      </c>
      <c r="Q120" s="99">
        <f>ROUND(N120*(Stats!$I$14/100),0)</f>
        <v>3619</v>
      </c>
      <c r="R120" s="105">
        <f t="shared" si="66"/>
        <v>9.2290688035368884</v>
      </c>
      <c r="S120" s="9">
        <v>3285</v>
      </c>
      <c r="T120" s="6">
        <f t="shared" ref="T120" si="157">S120-S119</f>
        <v>18</v>
      </c>
      <c r="U120" s="35">
        <f t="shared" ref="U120" si="158">IFERROR(ROUND(((S120/S119)-1)*100,2),"")</f>
        <v>0.55000000000000004</v>
      </c>
      <c r="V120" s="9">
        <f t="shared" si="59"/>
        <v>3.44</v>
      </c>
      <c r="W120" s="43">
        <f>ROUND(((S120/Stats!$B$8)*100000),0)</f>
        <v>33</v>
      </c>
      <c r="X120" s="118">
        <v>118</v>
      </c>
      <c r="Y120" s="115">
        <f>GROWTH($Y$25:Y119,$X$25:X119,X120:$X$186,1)</f>
        <v>84576914873.884521</v>
      </c>
      <c r="AA120" s="39">
        <f>GROWTH($AA$25:AA119,$X$25:X119,X120:$X$186,1)</f>
        <v>316518458.35138446</v>
      </c>
      <c r="AC120" s="39">
        <f>GROWTH($AC$25:AC119,$X$25:X119,X120:$X$186,1)</f>
        <v>14083240.815950349</v>
      </c>
      <c r="AE120" s="124"/>
      <c r="AF120" s="140">
        <v>2169</v>
      </c>
      <c r="AG120" s="138">
        <f t="shared" si="120"/>
        <v>30</v>
      </c>
      <c r="AH120" s="138">
        <f t="shared" si="121"/>
        <v>1.39</v>
      </c>
      <c r="AI120" s="140">
        <v>23</v>
      </c>
      <c r="AJ120" s="138">
        <f t="shared" si="122"/>
        <v>5</v>
      </c>
      <c r="AK120" s="5">
        <f t="shared" si="22"/>
        <v>24.39</v>
      </c>
    </row>
    <row r="121" spans="1:37" x14ac:dyDescent="0.25">
      <c r="A121" s="37">
        <v>44009</v>
      </c>
      <c r="B121" s="121">
        <v>97894</v>
      </c>
      <c r="C121" s="6">
        <f t="shared" si="60"/>
        <v>2523</v>
      </c>
      <c r="D121" s="19">
        <f t="shared" ref="D121" si="159">ROUND(((B121/B120)-1)*100,2)</f>
        <v>2.65</v>
      </c>
      <c r="E121" s="35">
        <f t="shared" si="62"/>
        <v>258</v>
      </c>
      <c r="F121" s="25">
        <f>ROUND((B121/Stats!$B$8)*100000,0)</f>
        <v>975</v>
      </c>
      <c r="G121" s="22">
        <f>ROUND((C121/Stats!$B$8)*100000,0)</f>
        <v>25</v>
      </c>
      <c r="H121" s="96">
        <f>Stats!$B$8-I121</f>
        <v>4404526</v>
      </c>
      <c r="I121" s="97">
        <f>ROUND(Stats!$B$33/(1+(Stats!$B$34*EXP(-1*Stats!$B$32*(X121-$X$25)))),0)</f>
        <v>5634581</v>
      </c>
      <c r="J121" s="101">
        <f t="shared" si="63"/>
        <v>98.262621479751559</v>
      </c>
      <c r="K121" s="97">
        <f>ROUND(I121*(Stats!$I$14/100),0)</f>
        <v>169601</v>
      </c>
      <c r="L121" s="101">
        <f t="shared" si="64"/>
        <v>98.051308659736677</v>
      </c>
      <c r="M121" s="109">
        <f xml:space="preserve"> ROUND(M120 - ((M120 / Stats!$B$27)*(Stats!$B$21*N120)),0)</f>
        <v>1372897</v>
      </c>
      <c r="N121" s="99">
        <f xml:space="preserve"> ROUND(N120 + (M120/Stats!$B$27)*(Stats!$B$21*N120)-(N120*Stats!$B$22),0)</f>
        <v>108438</v>
      </c>
      <c r="O121" s="101">
        <f t="shared" si="65"/>
        <v>9.723528652317448</v>
      </c>
      <c r="P121" s="99">
        <f xml:space="preserve"> ROUND(P120 + (N120 * Stats!$B$22),0)</f>
        <v>8558301</v>
      </c>
      <c r="Q121" s="99">
        <f>ROUND(N121*(Stats!$I$14/100),0)</f>
        <v>3264</v>
      </c>
      <c r="R121" s="105">
        <f t="shared" si="66"/>
        <v>1.2561274509803821</v>
      </c>
      <c r="S121" s="9">
        <v>3305</v>
      </c>
      <c r="T121" s="6">
        <f t="shared" ref="T121" si="160">S121-S120</f>
        <v>20</v>
      </c>
      <c r="U121" s="35">
        <f t="shared" ref="U121" si="161">IFERROR(ROUND(((S121/S120)-1)*100,2),"")</f>
        <v>0.61</v>
      </c>
      <c r="V121" s="9">
        <f t="shared" ref="V121:V130" si="162">IFERROR(ROUND(100*(S121/B121),2),"")</f>
        <v>3.38</v>
      </c>
      <c r="W121" s="43">
        <f>ROUND(((S121/Stats!$B$8)*100000),0)</f>
        <v>33</v>
      </c>
      <c r="X121" s="118">
        <v>119</v>
      </c>
      <c r="Y121" s="115">
        <f>GROWTH($Y$25:Y120,$X$25:X120,X121:$X$186,1)</f>
        <v>103051747669.34222</v>
      </c>
      <c r="AA121" s="39">
        <f>GROWTH($AA$25:AA120,$X$25:X120,X121:$X$186,1)</f>
        <v>362407995.48111713</v>
      </c>
      <c r="AC121" s="39">
        <f>GROWTH($AC$25:AC120,$X$25:X120,X121:$X$186,1)</f>
        <v>15557088.028314479</v>
      </c>
      <c r="AE121" s="124"/>
      <c r="AF121" s="140">
        <v>2542</v>
      </c>
      <c r="AG121" s="138">
        <f t="shared" si="120"/>
        <v>19</v>
      </c>
      <c r="AH121" s="138">
        <f t="shared" si="121"/>
        <v>0.75</v>
      </c>
      <c r="AI121" s="140">
        <v>20</v>
      </c>
      <c r="AJ121" s="138">
        <f t="shared" si="122"/>
        <v>0</v>
      </c>
      <c r="AK121" s="5">
        <f t="shared" si="22"/>
        <v>0</v>
      </c>
    </row>
    <row r="122" spans="1:37" x14ac:dyDescent="0.25">
      <c r="A122" s="37">
        <v>44010</v>
      </c>
      <c r="B122" s="121">
        <v>100772</v>
      </c>
      <c r="C122" s="6">
        <f t="shared" ref="C122:C125" si="163">B122-B121</f>
        <v>2878</v>
      </c>
      <c r="D122" s="19">
        <f t="shared" ref="D122" si="164">ROUND(((B122/B121)-1)*100,2)</f>
        <v>2.94</v>
      </c>
      <c r="E122" s="35">
        <f t="shared" ref="E122:E130" si="165">IFERROR(ROUND((C122/B122)*10000,0),"")</f>
        <v>286</v>
      </c>
      <c r="F122" s="25">
        <f>ROUND((B122/Stats!$B$8)*100000,0)</f>
        <v>1004</v>
      </c>
      <c r="G122" s="22">
        <f>ROUND((C122/Stats!$B$8)*100000,0)</f>
        <v>29</v>
      </c>
      <c r="H122" s="96">
        <f>Stats!$B$8-I122</f>
        <v>4404291</v>
      </c>
      <c r="I122" s="97">
        <f>ROUND(Stats!$B$33/(1+(Stats!$B$34*EXP(-1*Stats!$B$32*(X122-$X$25)))),0)</f>
        <v>5634816</v>
      </c>
      <c r="J122" s="101">
        <f t="shared" si="63"/>
        <v>98.211618622506919</v>
      </c>
      <c r="K122" s="97">
        <f>ROUND(I122*(Stats!$I$14/100),0)</f>
        <v>169608</v>
      </c>
      <c r="L122" s="101">
        <f t="shared" si="64"/>
        <v>98.039007593981424</v>
      </c>
      <c r="M122" s="109">
        <f xml:space="preserve"> ROUND(M121 - ((M121 / Stats!$B$27)*(Stats!$B$21*N121)),0)</f>
        <v>1368067</v>
      </c>
      <c r="N122" s="99">
        <f xml:space="preserve"> ROUND(N121 + (M121/Stats!$B$27)*(Stats!$B$21*N121)-(N121*Stats!$B$22),0)</f>
        <v>97777</v>
      </c>
      <c r="O122" s="101">
        <f t="shared" si="65"/>
        <v>3.0630925473270842</v>
      </c>
      <c r="P122" s="99">
        <f xml:space="preserve"> ROUND(P121 + (N121 * Stats!$B$22),0)</f>
        <v>8573792</v>
      </c>
      <c r="Q122" s="99">
        <f>ROUND(N122*(Stats!$I$14/100),0)</f>
        <v>2943</v>
      </c>
      <c r="R122" s="105">
        <f t="shared" si="66"/>
        <v>13.013931362555219</v>
      </c>
      <c r="S122" s="9">
        <v>3326</v>
      </c>
      <c r="T122" s="6">
        <f t="shared" ref="T122" si="166">S122-S121</f>
        <v>21</v>
      </c>
      <c r="U122" s="35">
        <f t="shared" ref="U122" si="167">IFERROR(ROUND(((S122/S121)-1)*100,2),"")</f>
        <v>0.64</v>
      </c>
      <c r="V122" s="9">
        <f t="shared" si="162"/>
        <v>3.3</v>
      </c>
      <c r="W122" s="43">
        <f>ROUND(((S122/Stats!$B$8)*100000),0)</f>
        <v>33</v>
      </c>
      <c r="X122" s="118">
        <v>120</v>
      </c>
      <c r="Y122" s="115">
        <f>GROWTH($Y$25:Y121,$X$25:X121,X122:$X$186,1)</f>
        <v>125562190504.8331</v>
      </c>
      <c r="AA122" s="39">
        <f>GROWTH($AA$25:AA121,$X$25:X121,X122:$X$186,1)</f>
        <v>414950697.89210677</v>
      </c>
      <c r="AC122" s="39">
        <f>GROWTH($AC$25:AC121,$X$25:X121,X122:$X$186,1)</f>
        <v>17185177.125325911</v>
      </c>
      <c r="AE122" s="124"/>
      <c r="AF122" s="140">
        <v>2903</v>
      </c>
      <c r="AG122" s="138">
        <f t="shared" si="120"/>
        <v>25</v>
      </c>
      <c r="AH122" s="138">
        <f t="shared" si="121"/>
        <v>0.86</v>
      </c>
      <c r="AI122" s="140">
        <v>22</v>
      </c>
      <c r="AJ122" s="138">
        <f t="shared" si="122"/>
        <v>1</v>
      </c>
      <c r="AK122" s="5">
        <f t="shared" si="22"/>
        <v>4.6500000000000004</v>
      </c>
    </row>
    <row r="123" spans="1:37" x14ac:dyDescent="0.25">
      <c r="A123" s="37">
        <v>44011</v>
      </c>
      <c r="B123" s="121">
        <v>103529</v>
      </c>
      <c r="C123" s="6">
        <f t="shared" si="163"/>
        <v>2757</v>
      </c>
      <c r="D123" s="19">
        <f t="shared" ref="D123" si="168">ROUND(((B123/B122)-1)*100,2)</f>
        <v>2.74</v>
      </c>
      <c r="E123" s="35">
        <f t="shared" si="165"/>
        <v>266</v>
      </c>
      <c r="F123" s="25">
        <f>ROUND((B123/Stats!$B$8)*100000,0)</f>
        <v>1031</v>
      </c>
      <c r="G123" s="22">
        <f>ROUND((C123/Stats!$B$8)*100000,0)</f>
        <v>27</v>
      </c>
      <c r="H123" s="96">
        <f>Stats!$B$8-I123</f>
        <v>4404094</v>
      </c>
      <c r="I123" s="97">
        <f>ROUND(Stats!$B$33/(1+(Stats!$B$34*EXP(-1*Stats!$B$32*(X123-$X$25)))),0)</f>
        <v>5635013</v>
      </c>
      <c r="J123" s="101">
        <f t="shared" si="63"/>
        <v>98.162754904025945</v>
      </c>
      <c r="K123" s="97">
        <f>ROUND(I123*(Stats!$I$14/100),0)</f>
        <v>169614</v>
      </c>
      <c r="L123" s="101">
        <f t="shared" si="64"/>
        <v>98.013725282111139</v>
      </c>
      <c r="M123" s="109">
        <f xml:space="preserve"> ROUND(M122 - ((M122 / Stats!$B$27)*(Stats!$B$21*N122)),0)</f>
        <v>1363727</v>
      </c>
      <c r="N123" s="99">
        <f xml:space="preserve"> ROUND(N122 + (M122/Stats!$B$27)*(Stats!$B$21*N122)-(N122*Stats!$B$22),0)</f>
        <v>88149</v>
      </c>
      <c r="O123" s="101">
        <f t="shared" si="65"/>
        <v>17.44773054714177</v>
      </c>
      <c r="P123" s="99">
        <f xml:space="preserve"> ROUND(P122 + (N122 * Stats!$B$22),0)</f>
        <v>8587760</v>
      </c>
      <c r="Q123" s="99">
        <f>ROUND(N123*(Stats!$I$14/100),0)</f>
        <v>2653</v>
      </c>
      <c r="R123" s="105">
        <f t="shared" si="66"/>
        <v>26.988315114964202</v>
      </c>
      <c r="S123" s="9">
        <v>3369</v>
      </c>
      <c r="T123" s="6">
        <f t="shared" ref="T123" si="169">S123-S122</f>
        <v>43</v>
      </c>
      <c r="U123" s="35">
        <f t="shared" ref="U123" si="170">IFERROR(ROUND(((S123/S122)-1)*100,2),"")</f>
        <v>1.29</v>
      </c>
      <c r="V123" s="9">
        <f t="shared" si="162"/>
        <v>3.25</v>
      </c>
      <c r="W123" s="43">
        <f>ROUND(((S123/Stats!$B$8)*100000),0)</f>
        <v>34</v>
      </c>
      <c r="X123" s="118">
        <v>121</v>
      </c>
      <c r="Y123" s="115">
        <f>GROWTH($Y$25:Y122,$X$25:X122,X123:$X$186,1)</f>
        <v>152989774952.2821</v>
      </c>
      <c r="AA123" s="39">
        <f>GROWTH($AA$25:AA122,$X$25:X122,X123:$X$186,1)</f>
        <v>475111156.01233703</v>
      </c>
      <c r="AC123" s="39">
        <f>GROWTH($AC$25:AC122,$X$25:X122,X123:$X$186,1)</f>
        <v>18983649.915158495</v>
      </c>
      <c r="AE123" s="124"/>
      <c r="AF123" s="140">
        <v>2779</v>
      </c>
      <c r="AG123" s="138">
        <f t="shared" si="120"/>
        <v>22</v>
      </c>
      <c r="AH123" s="138">
        <f t="shared" si="121"/>
        <v>0.79</v>
      </c>
      <c r="AI123" s="140">
        <v>45</v>
      </c>
      <c r="AJ123" s="138">
        <f t="shared" si="122"/>
        <v>2</v>
      </c>
      <c r="AK123" s="5">
        <f t="shared" si="22"/>
        <v>4.55</v>
      </c>
    </row>
    <row r="124" spans="1:37" x14ac:dyDescent="0.25">
      <c r="A124" s="37">
        <v>44012</v>
      </c>
      <c r="B124" s="121">
        <v>105507</v>
      </c>
      <c r="C124" s="6">
        <f t="shared" si="163"/>
        <v>1978</v>
      </c>
      <c r="D124" s="19">
        <f t="shared" ref="D124" si="171">ROUND(((B124/B123)-1)*100,2)</f>
        <v>1.91</v>
      </c>
      <c r="E124" s="35">
        <f t="shared" si="165"/>
        <v>187</v>
      </c>
      <c r="F124" s="25">
        <f>ROUND((B124/Stats!$B$8)*100000,0)</f>
        <v>1051</v>
      </c>
      <c r="G124" s="22">
        <f>ROUND((C124/Stats!$B$8)*100000,0)</f>
        <v>20</v>
      </c>
      <c r="H124" s="96">
        <f>Stats!$B$8-I124</f>
        <v>4403931</v>
      </c>
      <c r="I124" s="97">
        <f>ROUND(Stats!$B$33/(1+(Stats!$B$34*EXP(-1*Stats!$B$32*(X124-$X$25)))),0)</f>
        <v>5635176</v>
      </c>
      <c r="J124" s="101">
        <f t="shared" si="63"/>
        <v>98.127707102670797</v>
      </c>
      <c r="K124" s="97">
        <f>ROUND(I124*(Stats!$I$14/100),0)</f>
        <v>169619</v>
      </c>
      <c r="L124" s="101">
        <f t="shared" si="64"/>
        <v>97.994328465561054</v>
      </c>
      <c r="M124" s="109">
        <f xml:space="preserve"> ROUND(M123 - ((M123 / Stats!$B$27)*(Stats!$B$21*N123)),0)</f>
        <v>1359827</v>
      </c>
      <c r="N124" s="99">
        <f xml:space="preserve"> ROUND(N123 + (M123/Stats!$B$27)*(Stats!$B$21*N123)-(N123*Stats!$B$22),0)</f>
        <v>79456</v>
      </c>
      <c r="O124" s="101">
        <f t="shared" si="65"/>
        <v>32.786699556987521</v>
      </c>
      <c r="P124" s="99">
        <f xml:space="preserve"> ROUND(P123 + (N123 * Stats!$B$22),0)</f>
        <v>8600353</v>
      </c>
      <c r="Q124" s="99">
        <f>ROUND(N124*(Stats!$I$14/100),0)</f>
        <v>2392</v>
      </c>
      <c r="R124" s="105">
        <f t="shared" si="66"/>
        <v>42.224080267558527</v>
      </c>
      <c r="S124" s="9">
        <v>3402</v>
      </c>
      <c r="T124" s="6">
        <f t="shared" ref="T124" si="172">S124-S123</f>
        <v>33</v>
      </c>
      <c r="U124" s="35">
        <f t="shared" ref="U124" si="173">IFERROR(ROUND(((S124/S123)-1)*100,2),"")</f>
        <v>0.98</v>
      </c>
      <c r="V124" s="9">
        <f t="shared" si="162"/>
        <v>3.22</v>
      </c>
      <c r="W124" s="43">
        <f>ROUND(((S124/Stats!$B$8)*100000),0)</f>
        <v>34</v>
      </c>
      <c r="X124" s="118">
        <v>122</v>
      </c>
      <c r="Y124" s="115">
        <f>GROWTH($Y$25:Y123,$X$25:X123,X124:$X$186,1)</f>
        <v>186408592792.50211</v>
      </c>
      <c r="AA124" s="39">
        <f>GROWTH($AA$25:AA123,$X$25:X123,X124:$X$186,1)</f>
        <v>543993808.69597411</v>
      </c>
      <c r="AC124" s="39">
        <f>GROWTH($AC$25:AC123,$X$25:X123,X124:$X$186,1)</f>
        <v>20970337.487543475</v>
      </c>
      <c r="AE124" s="124"/>
      <c r="AF124" s="140">
        <v>2002</v>
      </c>
      <c r="AG124" s="138">
        <f t="shared" si="120"/>
        <v>24</v>
      </c>
      <c r="AH124" s="138">
        <f t="shared" si="121"/>
        <v>1.21</v>
      </c>
      <c r="AI124" s="140">
        <v>35</v>
      </c>
      <c r="AJ124" s="138">
        <f t="shared" si="122"/>
        <v>2</v>
      </c>
      <c r="AK124" s="5">
        <f t="shared" si="22"/>
        <v>5.88</v>
      </c>
    </row>
    <row r="125" spans="1:37" ht="45" x14ac:dyDescent="0.25">
      <c r="A125" s="37">
        <v>44013</v>
      </c>
      <c r="B125" s="121">
        <v>107667</v>
      </c>
      <c r="C125" s="6">
        <f t="shared" si="163"/>
        <v>2160</v>
      </c>
      <c r="D125" s="19">
        <f t="shared" ref="D125:D126" si="174">ROUND(((B125/B124)-1)*100,2)</f>
        <v>2.0499999999999998</v>
      </c>
      <c r="E125" s="35">
        <f t="shared" si="165"/>
        <v>201</v>
      </c>
      <c r="F125" s="25">
        <f>ROUND((B125/Stats!$B$8)*100000,0)</f>
        <v>1072</v>
      </c>
      <c r="G125" s="22">
        <f>ROUND((C125/Stats!$B$8)*100000,0)</f>
        <v>22</v>
      </c>
      <c r="H125" s="96">
        <f>Stats!$B$8-I125</f>
        <v>4403795</v>
      </c>
      <c r="I125" s="97">
        <f>ROUND(Stats!$B$33/(1+(Stats!$B$34*EXP(-1*Stats!$B$32*(X125-$X$25)))),0)</f>
        <v>5635312</v>
      </c>
      <c r="J125" s="101">
        <f t="shared" si="63"/>
        <v>98.089422555485839</v>
      </c>
      <c r="K125" s="97">
        <f>ROUND(I125*(Stats!$I$14/100),0)</f>
        <v>169623</v>
      </c>
      <c r="L125" s="101">
        <f t="shared" si="64"/>
        <v>97.963719542750695</v>
      </c>
      <c r="M125" s="109">
        <f xml:space="preserve"> ROUND(M124 - ((M124 / Stats!$B$27)*(Stats!$B$21*N124)),0)</f>
        <v>1356321</v>
      </c>
      <c r="N125" s="99">
        <f xml:space="preserve"> ROUND(N124 + (M124/Stats!$B$27)*(Stats!$B$21*N124)-(N124*Stats!$B$22),0)</f>
        <v>71611</v>
      </c>
      <c r="O125" s="101">
        <f t="shared" si="65"/>
        <v>50.349806593959023</v>
      </c>
      <c r="P125" s="99">
        <f xml:space="preserve"> ROUND(P124 + (N124 * Stats!$B$22),0)</f>
        <v>8611704</v>
      </c>
      <c r="Q125" s="99">
        <f>ROUND(N125*(Stats!$I$14/100),0)</f>
        <v>2155</v>
      </c>
      <c r="R125" s="105">
        <f t="shared" si="66"/>
        <v>60.278422273781906</v>
      </c>
      <c r="S125" s="9">
        <v>3454</v>
      </c>
      <c r="T125" s="6">
        <f t="shared" ref="T125" si="175">S125-S124</f>
        <v>52</v>
      </c>
      <c r="U125" s="35">
        <f t="shared" ref="U125" si="176">IFERROR(ROUND(((S125/S124)-1)*100,2),"")</f>
        <v>1.53</v>
      </c>
      <c r="V125" s="9">
        <f t="shared" si="162"/>
        <v>3.21</v>
      </c>
      <c r="W125" s="43">
        <f>ROUND(((S125/Stats!$B$8)*100000),0)</f>
        <v>34</v>
      </c>
      <c r="X125" s="118">
        <v>123</v>
      </c>
      <c r="Y125" s="115">
        <f>GROWTH($Y$25:Y124,$X$25:X124,X125:$X$186,1)</f>
        <v>227127358529.14951</v>
      </c>
      <c r="AA125" s="39">
        <f>GROWTH($AA$25:AA124,$X$25:X124,X125:$X$186,1)</f>
        <v>622863218.75351858</v>
      </c>
      <c r="AC125" s="39">
        <f>GROWTH($AC$25:AC124,$X$25:X124,X125:$X$186,1)</f>
        <v>23164937.001410142</v>
      </c>
      <c r="AE125" s="125" t="s">
        <v>282</v>
      </c>
      <c r="AF125" s="140">
        <v>2204</v>
      </c>
      <c r="AG125" s="138">
        <f t="shared" si="120"/>
        <v>44</v>
      </c>
      <c r="AH125" s="138">
        <f t="shared" si="121"/>
        <v>2.02</v>
      </c>
      <c r="AI125" s="140">
        <v>55</v>
      </c>
      <c r="AJ125" s="138">
        <f t="shared" si="122"/>
        <v>3</v>
      </c>
      <c r="AK125" s="5">
        <f t="shared" si="22"/>
        <v>5.61</v>
      </c>
    </row>
    <row r="126" spans="1:37" ht="30" x14ac:dyDescent="0.25">
      <c r="A126" s="159">
        <v>44014</v>
      </c>
      <c r="B126" s="166">
        <f>B125+C126</f>
        <v>110109</v>
      </c>
      <c r="C126" s="160">
        <f>(B128-B125)/3</f>
        <v>2442</v>
      </c>
      <c r="D126" s="160">
        <f t="shared" si="174"/>
        <v>2.27</v>
      </c>
      <c r="E126" s="160">
        <f t="shared" si="165"/>
        <v>222</v>
      </c>
      <c r="F126" s="160">
        <f>ROUND((B126/Stats!$B$8)*100000,0)</f>
        <v>1097</v>
      </c>
      <c r="G126" s="160">
        <f>ROUND((C126/Stats!$B$8)*100000,0)</f>
        <v>24</v>
      </c>
      <c r="H126" s="169">
        <f>Stats!$B$8-I126</f>
        <v>4403682</v>
      </c>
      <c r="I126" s="170">
        <f>ROUND(Stats!$B$33/(1+(Stats!$B$34*EXP(-1*Stats!$B$32*(X126-$X$25)))),0)</f>
        <v>5635425</v>
      </c>
      <c r="J126" s="171">
        <f t="shared" si="63"/>
        <v>98.046127843064184</v>
      </c>
      <c r="K126" s="170">
        <f>ROUND(I126*(Stats!$I$14/100),0)</f>
        <v>169626</v>
      </c>
      <c r="L126" s="171">
        <f t="shared" si="64"/>
        <v>97.957270701425486</v>
      </c>
      <c r="M126" s="172">
        <f xml:space="preserve"> ROUND(M125 - ((M125 / Stats!$B$27)*(Stats!$B$21*N125)),0)</f>
        <v>1353170</v>
      </c>
      <c r="N126" s="173">
        <f xml:space="preserve"> ROUND(N125 + (M125/Stats!$B$27)*(Stats!$B$21*N125)-(N125*Stats!$B$22),0)</f>
        <v>64532</v>
      </c>
      <c r="O126" s="171">
        <f t="shared" si="65"/>
        <v>70.626975763962065</v>
      </c>
      <c r="P126" s="173">
        <f xml:space="preserve"> ROUND(P125 + (N125 * Stats!$B$22),0)</f>
        <v>8621934</v>
      </c>
      <c r="Q126" s="173">
        <f>ROUND(N126*(Stats!$I$14/100),0)</f>
        <v>1942</v>
      </c>
      <c r="R126" s="174">
        <f t="shared" si="66"/>
        <v>78.424304840370752</v>
      </c>
      <c r="S126" s="160">
        <f>S125+T126</f>
        <v>3465</v>
      </c>
      <c r="T126" s="160">
        <f>(S128-S125)/3</f>
        <v>11</v>
      </c>
      <c r="U126" s="160">
        <f t="shared" ref="U126" si="177">IFERROR(ROUND(((S126/S125)-1)*100,2),"")</f>
        <v>0.32</v>
      </c>
      <c r="V126" s="160">
        <f t="shared" si="162"/>
        <v>3.15</v>
      </c>
      <c r="W126" s="160">
        <f>ROUND(((S126/Stats!$B$8)*100000),0)</f>
        <v>35</v>
      </c>
      <c r="X126" s="161">
        <v>124</v>
      </c>
      <c r="Y126" s="115">
        <f>GROWTH($Y$25:Y125,$X$25:X125,X126:$X$186,1)</f>
        <v>276740659964.38123</v>
      </c>
      <c r="Z126" s="175"/>
      <c r="AA126" s="39">
        <f>GROWTH($AA$25:AA125,$X$25:X125,X126:$X$186,1)</f>
        <v>713167288.07260323</v>
      </c>
      <c r="AB126" s="175"/>
      <c r="AC126" s="39">
        <f>GROWTH($AC$25:AC125,$X$25:X125,X126:$X$186,1)</f>
        <v>25589206.973805375</v>
      </c>
      <c r="AD126" s="175"/>
      <c r="AE126" s="165" t="s">
        <v>285</v>
      </c>
      <c r="AF126" s="163"/>
      <c r="AG126" s="164" t="s">
        <v>283</v>
      </c>
      <c r="AH126" s="164" t="s">
        <v>283</v>
      </c>
      <c r="AI126" s="163"/>
      <c r="AJ126" s="164" t="s">
        <v>283</v>
      </c>
      <c r="AK126" s="164" t="s">
        <v>283</v>
      </c>
    </row>
    <row r="127" spans="1:37" x14ac:dyDescent="0.25">
      <c r="A127" s="159">
        <v>44015</v>
      </c>
      <c r="B127" s="166">
        <f>B126+C127</f>
        <v>112551</v>
      </c>
      <c r="C127" s="160">
        <v>2442</v>
      </c>
      <c r="D127" s="160">
        <f t="shared" ref="D127" si="178">ROUND(((B127/B126)-1)*100,2)</f>
        <v>2.2200000000000002</v>
      </c>
      <c r="E127" s="160">
        <f t="shared" si="165"/>
        <v>217</v>
      </c>
      <c r="F127" s="160">
        <f>ROUND((B127/Stats!$B$8)*100000,0)</f>
        <v>1121</v>
      </c>
      <c r="G127" s="160">
        <f>ROUND((C127/Stats!$B$8)*100000,0)</f>
        <v>24</v>
      </c>
      <c r="H127" s="169">
        <f>Stats!$B$8-I127</f>
        <v>4403587</v>
      </c>
      <c r="I127" s="170">
        <f>ROUND(Stats!$B$33/(1+(Stats!$B$34*EXP(-1*Stats!$B$32*(X127-$X$25)))),0)</f>
        <v>5635520</v>
      </c>
      <c r="J127" s="171">
        <f t="shared" si="63"/>
        <v>98.002828487876897</v>
      </c>
      <c r="K127" s="170">
        <f>ROUND(I127*(Stats!$I$14/100),0)</f>
        <v>169629</v>
      </c>
      <c r="L127" s="171">
        <f t="shared" si="64"/>
        <v>97.950822088204262</v>
      </c>
      <c r="M127" s="172">
        <f xml:space="preserve"> ROUND(M126 - ((M126 / Stats!$B$27)*(Stats!$B$21*N126)),0)</f>
        <v>1350337</v>
      </c>
      <c r="N127" s="173">
        <f xml:space="preserve"> ROUND(N126 + (M126/Stats!$B$27)*(Stats!$B$21*N126)-(N126*Stats!$B$22),0)</f>
        <v>58146</v>
      </c>
      <c r="O127" s="171">
        <f t="shared" si="65"/>
        <v>93.566195439067172</v>
      </c>
      <c r="P127" s="173">
        <f xml:space="preserve"> ROUND(P126 + (N126 * Stats!$B$22),0)</f>
        <v>8631153</v>
      </c>
      <c r="Q127" s="173">
        <f>ROUND(N127*(Stats!$I$14/100),0)</f>
        <v>1750</v>
      </c>
      <c r="R127" s="174">
        <f t="shared" si="66"/>
        <v>98.628571428571419</v>
      </c>
      <c r="S127" s="160">
        <f>S126+T127</f>
        <v>3476</v>
      </c>
      <c r="T127" s="160">
        <v>11</v>
      </c>
      <c r="U127" s="160">
        <f t="shared" ref="U127" si="179">IFERROR(ROUND(((S127/S126)-1)*100,2),"")</f>
        <v>0.32</v>
      </c>
      <c r="V127" s="160">
        <f t="shared" si="162"/>
        <v>3.09</v>
      </c>
      <c r="W127" s="160">
        <f>ROUND(((S127/Stats!$B$8)*100000),0)</f>
        <v>35</v>
      </c>
      <c r="X127" s="161">
        <v>125</v>
      </c>
      <c r="Y127" s="115">
        <f>GROWTH($Y$25:Y126,$X$25:X126,X127:$X$186,1)</f>
        <v>337191403860.28094</v>
      </c>
      <c r="Z127" s="175"/>
      <c r="AA127" s="39">
        <f>GROWTH($AA$25:AA126,$X$25:X126,X127:$X$186,1)</f>
        <v>816563838.51765358</v>
      </c>
      <c r="AB127" s="175"/>
      <c r="AC127" s="39">
        <f>GROWTH($AC$25:AC126,$X$25:X126,X127:$X$186,1)</f>
        <v>28267183.006299108</v>
      </c>
      <c r="AD127" s="175"/>
      <c r="AE127" s="162"/>
      <c r="AF127" s="163"/>
      <c r="AG127" s="164" t="s">
        <v>283</v>
      </c>
      <c r="AH127" s="164" t="s">
        <v>283</v>
      </c>
      <c r="AI127" s="163"/>
      <c r="AJ127" s="164" t="s">
        <v>283</v>
      </c>
      <c r="AK127" s="164" t="s">
        <v>283</v>
      </c>
    </row>
    <row r="128" spans="1:37" ht="60" x14ac:dyDescent="0.25">
      <c r="A128" s="159">
        <v>44016</v>
      </c>
      <c r="B128" s="168">
        <v>114993</v>
      </c>
      <c r="C128" s="160">
        <f>B128-B127</f>
        <v>2442</v>
      </c>
      <c r="D128" s="160">
        <f t="shared" ref="D128" si="180">ROUND(((B128/B127)-1)*100,2)</f>
        <v>2.17</v>
      </c>
      <c r="E128" s="160">
        <f t="shared" si="165"/>
        <v>212</v>
      </c>
      <c r="F128" s="160">
        <f>ROUND((B128/Stats!$B$8)*100000,0)</f>
        <v>1145</v>
      </c>
      <c r="G128" s="160">
        <f>ROUND((C128/Stats!$B$8)*100000,0)</f>
        <v>24</v>
      </c>
      <c r="H128" s="169">
        <f>Stats!$B$8-I128</f>
        <v>4403509</v>
      </c>
      <c r="I128" s="170">
        <f>ROUND(Stats!$B$33/(1+(Stats!$B$34*EXP(-1*Stats!$B$32*(X128-$X$25)))),0)</f>
        <v>5635598</v>
      </c>
      <c r="J128" s="171">
        <f t="shared" si="63"/>
        <v>97.959524437335659</v>
      </c>
      <c r="K128" s="170">
        <f>ROUND(I128*(Stats!$I$14/100),0)</f>
        <v>169631</v>
      </c>
      <c r="L128" s="171">
        <f t="shared" si="64"/>
        <v>97.944361584851819</v>
      </c>
      <c r="M128" s="172">
        <f xml:space="preserve"> ROUND(M127 - ((M127 / Stats!$B$27)*(Stats!$B$21*N127)),0)</f>
        <v>1347790</v>
      </c>
      <c r="N128" s="173">
        <f xml:space="preserve"> ROUND(N127 + (M127/Stats!$B$27)*(Stats!$B$21*N127)-(N127*Stats!$B$22),0)</f>
        <v>52387</v>
      </c>
      <c r="O128" s="171">
        <f t="shared" si="65"/>
        <v>119.50674785729282</v>
      </c>
      <c r="P128" s="173">
        <f xml:space="preserve"> ROUND(P127 + (N127 * Stats!$B$22),0)</f>
        <v>8639460</v>
      </c>
      <c r="Q128" s="173">
        <f>ROUND(N128*(Stats!$I$14/100),0)</f>
        <v>1577</v>
      </c>
      <c r="R128" s="174">
        <f t="shared" si="66"/>
        <v>121.11604311984783</v>
      </c>
      <c r="S128" s="167">
        <v>3487</v>
      </c>
      <c r="T128" s="160">
        <f t="shared" ref="T128" si="181">S128-S127</f>
        <v>11</v>
      </c>
      <c r="U128" s="160">
        <f t="shared" ref="U128" si="182">IFERROR(ROUND(((S128/S127)-1)*100,2),"")</f>
        <v>0.32</v>
      </c>
      <c r="V128" s="160">
        <f t="shared" si="162"/>
        <v>3.03</v>
      </c>
      <c r="W128" s="160">
        <f>ROUND(((S128/Stats!$B$8)*100000),0)</f>
        <v>35</v>
      </c>
      <c r="X128" s="161">
        <v>126</v>
      </c>
      <c r="Y128" s="115">
        <f>GROWTH($Y$25:Y127,$X$25:X127,X128:$X$186,1)</f>
        <v>410846902120.9278</v>
      </c>
      <c r="Z128" s="175"/>
      <c r="AA128" s="39">
        <f>GROWTH($AA$25:AA127,$X$25:X127,X128:$X$186,1)</f>
        <v>934951046.58642423</v>
      </c>
      <c r="AB128" s="175"/>
      <c r="AC128" s="39">
        <f>GROWTH($AC$25:AC127,$X$25:X127,X128:$X$186,1)</f>
        <v>31225416.087710015</v>
      </c>
      <c r="AD128" s="175"/>
      <c r="AE128" s="165" t="s">
        <v>286</v>
      </c>
      <c r="AF128" s="163">
        <v>1402</v>
      </c>
      <c r="AG128" s="164" t="s">
        <v>283</v>
      </c>
      <c r="AH128" s="164" t="s">
        <v>283</v>
      </c>
      <c r="AI128" s="163">
        <v>30</v>
      </c>
      <c r="AJ128" s="164" t="s">
        <v>283</v>
      </c>
      <c r="AK128" s="164" t="s">
        <v>283</v>
      </c>
    </row>
    <row r="129" spans="1:37" ht="90" x14ac:dyDescent="0.25">
      <c r="A129" s="37">
        <v>44017</v>
      </c>
      <c r="B129" s="121">
        <v>116570</v>
      </c>
      <c r="C129" s="6">
        <f>B129-B128</f>
        <v>1577</v>
      </c>
      <c r="D129" s="19">
        <f t="shared" ref="D129" si="183">ROUND(((B129/B128)-1)*100,2)</f>
        <v>1.37</v>
      </c>
      <c r="E129" s="35">
        <f t="shared" si="165"/>
        <v>135</v>
      </c>
      <c r="F129" s="25">
        <f>ROUND((B129/Stats!$B$8)*100000,0)</f>
        <v>1161</v>
      </c>
      <c r="G129" s="22">
        <f>ROUND((C129/Stats!$B$8)*100000,0)</f>
        <v>16</v>
      </c>
      <c r="H129" s="96">
        <f>Stats!$B$8-I129</f>
        <v>4403443</v>
      </c>
      <c r="I129" s="97">
        <f>ROUND(Stats!$B$33/(1+(Stats!$B$34*EXP(-1*Stats!$B$32*(X129-$X$25)))),0)</f>
        <v>5635664</v>
      </c>
      <c r="J129" s="101">
        <f t="shared" si="63"/>
        <v>97.93156582791309</v>
      </c>
      <c r="K129" s="97">
        <f>ROUND(I129*(Stats!$I$14/100),0)</f>
        <v>169633</v>
      </c>
      <c r="L129" s="101">
        <f t="shared" si="64"/>
        <v>97.916678948082037</v>
      </c>
      <c r="M129" s="109">
        <f xml:space="preserve"> ROUND(M128 - ((M128 / Stats!$B$27)*(Stats!$B$21*N128)),0)</f>
        <v>1345499</v>
      </c>
      <c r="N129" s="99">
        <f xml:space="preserve"> ROUND(N128 + (M128/Stats!$B$27)*(Stats!$B$21*N128)-(N128*Stats!$B$22),0)</f>
        <v>47194</v>
      </c>
      <c r="O129" s="101">
        <f t="shared" si="65"/>
        <v>147.00173750900541</v>
      </c>
      <c r="P129" s="99">
        <f xml:space="preserve"> ROUND(P128 + (N128 * Stats!$B$22),0)</f>
        <v>8646944</v>
      </c>
      <c r="Q129" s="99">
        <f>ROUND(N129*(Stats!$I$14/100),0)</f>
        <v>1421</v>
      </c>
      <c r="R129" s="105">
        <f t="shared" si="66"/>
        <v>148.69809992962701</v>
      </c>
      <c r="S129" s="9">
        <v>3534</v>
      </c>
      <c r="T129" s="6">
        <f t="shared" ref="T129" si="184">S129-S128</f>
        <v>47</v>
      </c>
      <c r="U129" s="35">
        <f t="shared" ref="U129" si="185">IFERROR(ROUND(((S129/S128)-1)*100,2),"")</f>
        <v>1.35</v>
      </c>
      <c r="V129" s="9">
        <f t="shared" si="162"/>
        <v>3.03</v>
      </c>
      <c r="W129" s="43">
        <f>ROUND(((S129/Stats!$B$8)*100000),0)</f>
        <v>35</v>
      </c>
      <c r="X129" s="118">
        <v>127</v>
      </c>
      <c r="Y129" s="115">
        <f>GROWTH($Y$25:Y128,$X$25:X128,X129:$X$186,1)</f>
        <v>500591578106.50055</v>
      </c>
      <c r="AA129" s="39">
        <f>GROWTH($AA$25:AA128,$X$25:X128,X129:$X$186,1)</f>
        <v>1070502290.5495176</v>
      </c>
      <c r="AC129" s="39">
        <f>GROWTH($AC$25:AC128,$X$25:X128,X129:$X$186,1)</f>
        <v>34493235.835822307</v>
      </c>
      <c r="AE129" s="125" t="s">
        <v>332</v>
      </c>
      <c r="AF129" s="140">
        <v>1584</v>
      </c>
      <c r="AG129" s="138">
        <f t="shared" ref="AG129:AG160" si="186">AF129-C129</f>
        <v>7</v>
      </c>
      <c r="AH129" s="138">
        <f t="shared" ref="AH129:AH160" si="187">IFERROR(ROUND(100*(AG129/AVERAGE(AF129,C129)),2),"")</f>
        <v>0.44</v>
      </c>
      <c r="AI129" s="140">
        <v>48</v>
      </c>
      <c r="AJ129" s="138">
        <f t="shared" si="122"/>
        <v>1</v>
      </c>
      <c r="AK129" s="5">
        <f t="shared" si="22"/>
        <v>2.11</v>
      </c>
    </row>
    <row r="130" spans="1:37" ht="30" x14ac:dyDescent="0.25">
      <c r="A130" s="37">
        <v>44018</v>
      </c>
      <c r="B130" s="166">
        <v>120539</v>
      </c>
      <c r="C130" s="160">
        <f>B130-B129</f>
        <v>3969</v>
      </c>
      <c r="D130" s="160">
        <f t="shared" ref="D130" si="188">ROUND(((B130/B129)-1)*100,2)</f>
        <v>3.4</v>
      </c>
      <c r="E130" s="160">
        <f t="shared" si="165"/>
        <v>329</v>
      </c>
      <c r="F130" s="160">
        <f>ROUND((B130/Stats!$B$8)*100000,0)</f>
        <v>1201</v>
      </c>
      <c r="G130" s="160">
        <f>ROUND((C130/Stats!$B$8)*100000,0)</f>
        <v>40</v>
      </c>
      <c r="H130" s="96">
        <f>Stats!$B$8-I130</f>
        <v>4403389</v>
      </c>
      <c r="I130" s="97">
        <f>ROUND(Stats!$B$33/(1+(Stats!$B$34*EXP(-1*Stats!$B$32*(X130-$X$25)))),0)</f>
        <v>5635718</v>
      </c>
      <c r="J130" s="101">
        <f t="shared" si="63"/>
        <v>97.861159838018864</v>
      </c>
      <c r="K130" s="97">
        <f>ROUND(I130*(Stats!$I$14/100),0)</f>
        <v>169635</v>
      </c>
      <c r="L130" s="101">
        <f t="shared" si="64"/>
        <v>97.890175966044751</v>
      </c>
      <c r="M130" s="109">
        <f xml:space="preserve"> ROUND(M129 - ((M129 / Stats!$B$27)*(Stats!$B$21*N129)),0)</f>
        <v>1343439</v>
      </c>
      <c r="N130" s="99">
        <f xml:space="preserve"> ROUND(N129 + (M129/Stats!$B$27)*(Stats!$B$21*N129)-(N129*Stats!$B$22),0)</f>
        <v>42512</v>
      </c>
      <c r="O130" s="101">
        <f t="shared" si="65"/>
        <v>183.54111780203235</v>
      </c>
      <c r="P130" s="99">
        <f xml:space="preserve"> ROUND(P129 + (N129 * Stats!$B$22),0)</f>
        <v>8653686</v>
      </c>
      <c r="Q130" s="99">
        <f>ROUND(N130*(Stats!$I$14/100),0)</f>
        <v>1280</v>
      </c>
      <c r="R130" s="105">
        <f t="shared" si="66"/>
        <v>179.60937499999997</v>
      </c>
      <c r="S130" s="9">
        <v>3579</v>
      </c>
      <c r="T130" s="6">
        <f t="shared" ref="T130" si="189">S130-S129</f>
        <v>45</v>
      </c>
      <c r="U130" s="35">
        <f t="shared" ref="U130" si="190">IFERROR(ROUND(((S130/S129)-1)*100,2),"")</f>
        <v>1.27</v>
      </c>
      <c r="V130" s="9">
        <f t="shared" si="162"/>
        <v>2.97</v>
      </c>
      <c r="W130" s="43">
        <f>ROUND(((S130/Stats!$B$8)*100000),0)</f>
        <v>36</v>
      </c>
      <c r="X130" s="118">
        <v>128</v>
      </c>
      <c r="Y130" s="115">
        <f>GROWTH($Y$25:Y129,$X$25:X129,X130:$X$186,1)</f>
        <v>609939923551.85217</v>
      </c>
      <c r="AA130" s="39">
        <f>GROWTH($AA$25:AA129,$X$25:X129,X130:$X$186,1)</f>
        <v>1225706049.8042097</v>
      </c>
      <c r="AC130" s="39">
        <f>GROWTH($AC$25:AC129,$X$25:X129,X130:$X$186,1)</f>
        <v>38103041.28802117</v>
      </c>
      <c r="AE130" s="165" t="s">
        <v>284</v>
      </c>
      <c r="AF130" s="140">
        <v>4015</v>
      </c>
      <c r="AG130" s="138">
        <f t="shared" si="186"/>
        <v>46</v>
      </c>
      <c r="AH130" s="138">
        <f t="shared" si="187"/>
        <v>1.1499999999999999</v>
      </c>
      <c r="AI130" s="140">
        <v>46</v>
      </c>
      <c r="AJ130" s="138">
        <f t="shared" si="122"/>
        <v>1</v>
      </c>
      <c r="AK130" s="5">
        <f t="shared" si="22"/>
        <v>2.2000000000000002</v>
      </c>
    </row>
    <row r="131" spans="1:37" x14ac:dyDescent="0.25">
      <c r="A131" s="37">
        <v>44019</v>
      </c>
      <c r="B131" s="121">
        <v>123004</v>
      </c>
      <c r="C131" s="6">
        <f>B131-B130</f>
        <v>2465</v>
      </c>
      <c r="D131" s="19">
        <f t="shared" ref="D131" si="191">ROUND(((B131/B130)-1)*100,2)</f>
        <v>2.04</v>
      </c>
      <c r="E131" s="35">
        <f t="shared" ref="E131" si="192">IFERROR(ROUND((C131/B131)*10000,0),"")</f>
        <v>200</v>
      </c>
      <c r="F131" s="25">
        <f>ROUND((B131/Stats!$B$8)*100000,0)</f>
        <v>1225</v>
      </c>
      <c r="G131" s="22">
        <f>ROUND((C131/Stats!$B$8)*100000,0)</f>
        <v>25</v>
      </c>
      <c r="H131" s="96">
        <f>Stats!$B$8-I131</f>
        <v>4403343</v>
      </c>
      <c r="I131" s="97">
        <f>ROUND(Stats!$B$33/(1+(Stats!$B$34*EXP(-1*Stats!$B$32*(X131-$X$25)))),0)</f>
        <v>5635764</v>
      </c>
      <c r="J131" s="101">
        <f t="shared" si="63"/>
        <v>97.817438771389291</v>
      </c>
      <c r="K131" s="97">
        <f>ROUND(I131*(Stats!$I$14/100),0)</f>
        <v>169636</v>
      </c>
      <c r="L131" s="101">
        <f t="shared" si="64"/>
        <v>97.853050060128737</v>
      </c>
      <c r="M131" s="109">
        <f xml:space="preserve"> ROUND(M130 - ((M130 / Stats!$B$27)*(Stats!$B$21*N130)),0)</f>
        <v>1341586</v>
      </c>
      <c r="N131" s="99">
        <f xml:space="preserve"> ROUND(N130 + (M130/Stats!$B$27)*(Stats!$B$21*N130)-(N130*Stats!$B$22),0)</f>
        <v>38292</v>
      </c>
      <c r="O131" s="101">
        <f t="shared" si="65"/>
        <v>221.22636582053696</v>
      </c>
      <c r="P131" s="99">
        <f xml:space="preserve"> ROUND(P130 + (N130 * Stats!$B$22),0)</f>
        <v>8659759</v>
      </c>
      <c r="Q131" s="99">
        <f>ROUND(N131*(Stats!$I$14/100),0)</f>
        <v>1153</v>
      </c>
      <c r="R131" s="105">
        <f t="shared" si="66"/>
        <v>215.87163920208155</v>
      </c>
      <c r="S131" s="9">
        <v>3642</v>
      </c>
      <c r="T131" s="6">
        <f t="shared" ref="T131" si="193">S131-S130</f>
        <v>63</v>
      </c>
      <c r="U131" s="35">
        <f t="shared" ref="U131" si="194">IFERROR(ROUND(((S131/S130)-1)*100,2),"")</f>
        <v>1.76</v>
      </c>
      <c r="V131" s="9">
        <f t="shared" ref="V131" si="195">IFERROR(ROUND(100*(S131/B131),2),"")</f>
        <v>2.96</v>
      </c>
      <c r="W131" s="43">
        <f>ROUND(((S131/Stats!$B$8)*100000),0)</f>
        <v>36</v>
      </c>
      <c r="X131" s="118">
        <v>129</v>
      </c>
      <c r="Y131" s="115">
        <f>GROWTH($Y$25:Y130,$X$25:X130,X131:$X$186,1)</f>
        <v>743174129596.10388</v>
      </c>
      <c r="AA131" s="39">
        <f>GROWTH($AA$25:AA130,$X$25:X130,X131:$X$186,1)</f>
        <v>1403411588.9237781</v>
      </c>
      <c r="AC131" s="39">
        <f>GROWTH($AC$25:AC130,$X$25:X130,X131:$X$186,1)</f>
        <v>42090622.123913683</v>
      </c>
      <c r="AE131" s="124"/>
      <c r="AF131" s="140">
        <v>2496</v>
      </c>
      <c r="AG131" s="138">
        <f t="shared" si="186"/>
        <v>31</v>
      </c>
      <c r="AH131" s="138">
        <f t="shared" si="187"/>
        <v>1.25</v>
      </c>
      <c r="AI131" s="140">
        <v>65</v>
      </c>
      <c r="AJ131" s="138">
        <f t="shared" si="122"/>
        <v>2</v>
      </c>
      <c r="AK131" s="5">
        <f t="shared" si="22"/>
        <v>3.13</v>
      </c>
    </row>
    <row r="132" spans="1:37" x14ac:dyDescent="0.25">
      <c r="A132" s="37">
        <v>44020</v>
      </c>
      <c r="B132" s="121">
        <v>124738</v>
      </c>
      <c r="C132" s="6">
        <f>B132-B131</f>
        <v>1734</v>
      </c>
      <c r="D132" s="19">
        <f t="shared" ref="D132" si="196">ROUND(((B132/B131)-1)*100,2)</f>
        <v>1.41</v>
      </c>
      <c r="E132" s="35">
        <f t="shared" ref="E132" si="197">IFERROR(ROUND((C132/B132)*10000,0),"")</f>
        <v>139</v>
      </c>
      <c r="F132" s="25">
        <f>ROUND((B132/Stats!$B$8)*100000,0)</f>
        <v>1243</v>
      </c>
      <c r="G132" s="22">
        <f>ROUND((C132/Stats!$B$8)*100000,0)</f>
        <v>17</v>
      </c>
      <c r="H132" s="96">
        <f>Stats!$B$8-I132</f>
        <v>4403306</v>
      </c>
      <c r="I132" s="97">
        <f>ROUND(Stats!$B$33/(1+(Stats!$B$34*EXP(-1*Stats!$B$32*(X132-$X$25)))),0)</f>
        <v>5635801</v>
      </c>
      <c r="J132" s="101">
        <f t="shared" si="63"/>
        <v>97.786685512849019</v>
      </c>
      <c r="K132" s="97">
        <f>ROUND(I132*(Stats!$I$14/100),0)</f>
        <v>169638</v>
      </c>
      <c r="L132" s="101">
        <f t="shared" si="64"/>
        <v>97.82536931583725</v>
      </c>
      <c r="M132" s="109">
        <f xml:space="preserve"> ROUND(M131 - ((M131 / Stats!$B$27)*(Stats!$B$21*N131)),0)</f>
        <v>1339919</v>
      </c>
      <c r="N132" s="99">
        <f xml:space="preserve"> ROUND(N131 + (M131/Stats!$B$27)*(Stats!$B$21*N131)-(N131*Stats!$B$22),0)</f>
        <v>34488</v>
      </c>
      <c r="O132" s="101">
        <f t="shared" si="65"/>
        <v>261.68522384597537</v>
      </c>
      <c r="P132" s="99">
        <f xml:space="preserve"> ROUND(P131 + (N131 * Stats!$B$22),0)</f>
        <v>8665229</v>
      </c>
      <c r="Q132" s="99">
        <f>ROUND(N132*(Stats!$I$14/100),0)</f>
        <v>1038</v>
      </c>
      <c r="R132" s="105">
        <f t="shared" si="66"/>
        <v>255.39499036608865</v>
      </c>
      <c r="S132" s="9">
        <v>3689</v>
      </c>
      <c r="T132" s="6">
        <f t="shared" ref="T132" si="198">S132-S131</f>
        <v>47</v>
      </c>
      <c r="U132" s="35">
        <f t="shared" ref="U132" si="199">IFERROR(ROUND(((S132/S131)-1)*100,2),"")</f>
        <v>1.29</v>
      </c>
      <c r="V132" s="9">
        <f t="shared" ref="V132" si="200">IFERROR(ROUND(100*(S132/B132),2),"")</f>
        <v>2.96</v>
      </c>
      <c r="W132" s="43">
        <f>ROUND(((S132/Stats!$B$8)*100000),0)</f>
        <v>37</v>
      </c>
      <c r="X132" s="118">
        <v>130</v>
      </c>
      <c r="Y132" s="115">
        <f>GROWTH($Y$25:Y131,$X$25:X131,X132:$X$186,1)</f>
        <v>905511781692.68445</v>
      </c>
      <c r="AA132" s="39">
        <f>GROWTH($AA$25:AA131,$X$25:X131,X132:$X$186,1)</f>
        <v>1606881265.0799749</v>
      </c>
      <c r="AC132" s="39">
        <f>GROWTH($AC$25:AC131,$X$25:X131,X132:$X$186,1)</f>
        <v>46495513.504720449</v>
      </c>
      <c r="AE132" s="124"/>
      <c r="AF132" s="140">
        <v>1777</v>
      </c>
      <c r="AG132" s="138">
        <f t="shared" si="186"/>
        <v>43</v>
      </c>
      <c r="AH132" s="138">
        <f t="shared" si="187"/>
        <v>2.4500000000000002</v>
      </c>
      <c r="AI132" s="140">
        <v>50</v>
      </c>
      <c r="AJ132" s="138">
        <f t="shared" si="122"/>
        <v>3</v>
      </c>
      <c r="AK132" s="5">
        <f t="shared" si="22"/>
        <v>6.19</v>
      </c>
    </row>
    <row r="133" spans="1:37" x14ac:dyDescent="0.25">
      <c r="A133" s="37">
        <v>44021</v>
      </c>
      <c r="B133" s="121">
        <v>127358</v>
      </c>
      <c r="C133" s="6">
        <f t="shared" ref="C133:C135" si="201">B133-B132</f>
        <v>2620</v>
      </c>
      <c r="D133" s="19">
        <f t="shared" ref="D133:D135" si="202">ROUND(((B133/B132)-1)*100,2)</f>
        <v>2.1</v>
      </c>
      <c r="E133" s="35">
        <f t="shared" ref="E133:E135" si="203">IFERROR(ROUND((C133/B133)*10000,0),"")</f>
        <v>206</v>
      </c>
      <c r="F133" s="25">
        <f>ROUND((B133/Stats!$B$8)*100000,0)</f>
        <v>1269</v>
      </c>
      <c r="G133" s="22">
        <f>ROUND((C133/Stats!$B$8)*100000,0)</f>
        <v>26</v>
      </c>
      <c r="H133" s="96">
        <f>Stats!$B$8-I133</f>
        <v>4403274</v>
      </c>
      <c r="I133" s="97">
        <f>ROUND(Stats!$B$33/(1+(Stats!$B$34*EXP(-1*Stats!$B$32*(X133-$X$25)))),0)</f>
        <v>5635833</v>
      </c>
      <c r="J133" s="101">
        <f t="shared" si="63"/>
        <v>97.740209832335339</v>
      </c>
      <c r="K133" s="97">
        <f>ROUND(I133*(Stats!$I$14/100),0)</f>
        <v>169639</v>
      </c>
      <c r="L133" s="101">
        <f t="shared" si="64"/>
        <v>97.796497267727347</v>
      </c>
      <c r="M133" s="109">
        <f xml:space="preserve"> ROUND(M132 - ((M132 / Stats!$B$27)*(Stats!$B$21*N132)),0)</f>
        <v>1338420</v>
      </c>
      <c r="N133" s="99">
        <f xml:space="preserve"> ROUND(N132 + (M132/Stats!$B$27)*(Stats!$B$21*N132)-(N132*Stats!$B$22),0)</f>
        <v>31060</v>
      </c>
      <c r="O133" s="101">
        <f t="shared" si="65"/>
        <v>310.03863490019319</v>
      </c>
      <c r="P133" s="99">
        <f xml:space="preserve"> ROUND(P132 + (N132 * Stats!$B$22),0)</f>
        <v>8670156</v>
      </c>
      <c r="Q133" s="99">
        <f>ROUND(N133*(Stats!$I$14/100),0)</f>
        <v>935</v>
      </c>
      <c r="R133" s="105">
        <f t="shared" si="66"/>
        <v>299.78609625668452</v>
      </c>
      <c r="S133" s="9">
        <v>3738</v>
      </c>
      <c r="T133" s="6">
        <f t="shared" ref="T133:T135" si="204">S133-S132</f>
        <v>49</v>
      </c>
      <c r="U133" s="35">
        <f t="shared" ref="U133:U135" si="205">IFERROR(ROUND(((S133/S132)-1)*100,2),"")</f>
        <v>1.33</v>
      </c>
      <c r="V133" s="9">
        <f t="shared" ref="V133:V135" si="206">IFERROR(ROUND(100*(S133/B133),2),"")</f>
        <v>2.94</v>
      </c>
      <c r="W133" s="43">
        <f>ROUND(((S133/Stats!$B$8)*100000),0)</f>
        <v>37</v>
      </c>
      <c r="X133" s="118">
        <v>131</v>
      </c>
      <c r="Y133" s="115">
        <f>GROWTH($Y$25:Y132,$X$25:X132,X133:$X$186,1)</f>
        <v>1103310185501.0298</v>
      </c>
      <c r="AA133" s="39">
        <f>GROWTH($AA$25:AA132,$X$25:X132,X133:$X$186,1)</f>
        <v>1839850419.1098373</v>
      </c>
      <c r="AC133" s="39">
        <f>GROWTH($AC$25:AC132,$X$25:X132,X133:$X$186,1)</f>
        <v>51361388.047514461</v>
      </c>
      <c r="AE133" s="124"/>
      <c r="AF133" s="140">
        <v>2667</v>
      </c>
      <c r="AG133" s="138">
        <f t="shared" si="186"/>
        <v>47</v>
      </c>
      <c r="AH133" s="138">
        <f t="shared" si="187"/>
        <v>1.78</v>
      </c>
      <c r="AI133" s="140">
        <v>51</v>
      </c>
      <c r="AJ133" s="138">
        <f t="shared" si="122"/>
        <v>2</v>
      </c>
      <c r="AK133" s="5">
        <f t="shared" si="22"/>
        <v>4</v>
      </c>
    </row>
    <row r="134" spans="1:37" x14ac:dyDescent="0.25">
      <c r="A134" s="37">
        <v>44022</v>
      </c>
      <c r="B134" s="121">
        <v>130242</v>
      </c>
      <c r="C134" s="6">
        <f t="shared" si="201"/>
        <v>2884</v>
      </c>
      <c r="D134" s="19">
        <f t="shared" si="202"/>
        <v>2.2599999999999998</v>
      </c>
      <c r="E134" s="35">
        <f t="shared" si="203"/>
        <v>221</v>
      </c>
      <c r="F134" s="25">
        <f>ROUND((B134/Stats!$B$8)*100000,0)</f>
        <v>1297</v>
      </c>
      <c r="G134" s="22">
        <f>ROUND((C134/Stats!$B$8)*100000,0)</f>
        <v>29</v>
      </c>
      <c r="H134" s="96">
        <f>Stats!$B$8-I134</f>
        <v>4403248</v>
      </c>
      <c r="I134" s="97">
        <f>ROUND(Stats!$B$33/(1+(Stats!$B$34*EXP(-1*Stats!$B$32*(X134-$X$25)))),0)</f>
        <v>5635859</v>
      </c>
      <c r="J134" s="101">
        <f t="shared" si="63"/>
        <v>97.689047933952921</v>
      </c>
      <c r="K134" s="97">
        <f>ROUND(I134*(Stats!$I$14/100),0)</f>
        <v>169639</v>
      </c>
      <c r="L134" s="101">
        <f t="shared" si="64"/>
        <v>97.764075477926653</v>
      </c>
      <c r="M134" s="109">
        <f xml:space="preserve"> ROUND(M133 - ((M133 / Stats!$B$27)*(Stats!$B$21*N133)),0)</f>
        <v>1337071</v>
      </c>
      <c r="N134" s="99">
        <f xml:space="preserve"> ROUND(N133 + (M133/Stats!$B$27)*(Stats!$B$21*N133)-(N133*Stats!$B$22),0)</f>
        <v>27972</v>
      </c>
      <c r="O134" s="101">
        <f t="shared" si="65"/>
        <v>365.61561561561558</v>
      </c>
      <c r="P134" s="99">
        <f xml:space="preserve"> ROUND(P133 + (N133 * Stats!$B$22),0)</f>
        <v>8674593</v>
      </c>
      <c r="Q134" s="99">
        <f>ROUND(N134*(Stats!$I$14/100),0)</f>
        <v>842</v>
      </c>
      <c r="R134" s="105">
        <f t="shared" si="66"/>
        <v>350.47505938242278</v>
      </c>
      <c r="S134" s="9">
        <v>3793</v>
      </c>
      <c r="T134" s="6">
        <f t="shared" si="204"/>
        <v>55</v>
      </c>
      <c r="U134" s="35">
        <f t="shared" si="205"/>
        <v>1.47</v>
      </c>
      <c r="V134" s="9">
        <f t="shared" si="206"/>
        <v>2.91</v>
      </c>
      <c r="W134" s="43">
        <f>ROUND(((S134/Stats!$B$8)*100000),0)</f>
        <v>38</v>
      </c>
      <c r="X134" s="118">
        <v>132</v>
      </c>
      <c r="Y134" s="115">
        <f>GROWTH($Y$25:Y133,$X$25:X133,X134:$X$186,1)</f>
        <v>1344315325367.5242</v>
      </c>
      <c r="AA134" s="39">
        <f>GROWTH($AA$25:AA133,$X$25:X133,X134:$X$186,1)</f>
        <v>2106595949.7201364</v>
      </c>
      <c r="AC134" s="39">
        <f>GROWTH($AC$25:AC133,$X$25:X133,X134:$X$186,1)</f>
        <v>56736488.820572957</v>
      </c>
      <c r="AE134" s="124"/>
      <c r="AF134" s="140">
        <v>2916</v>
      </c>
      <c r="AG134" s="138">
        <f t="shared" si="186"/>
        <v>32</v>
      </c>
      <c r="AH134" s="138">
        <f t="shared" si="187"/>
        <v>1.1000000000000001</v>
      </c>
      <c r="AI134" s="140">
        <v>57</v>
      </c>
      <c r="AJ134" s="138">
        <f t="shared" si="122"/>
        <v>2</v>
      </c>
      <c r="AK134" s="5">
        <f t="shared" si="22"/>
        <v>3.57</v>
      </c>
    </row>
    <row r="135" spans="1:37" x14ac:dyDescent="0.25">
      <c r="A135" s="37">
        <v>44023</v>
      </c>
      <c r="B135" s="121">
        <v>133549</v>
      </c>
      <c r="C135" s="6">
        <f t="shared" si="201"/>
        <v>3307</v>
      </c>
      <c r="D135" s="19">
        <f t="shared" si="202"/>
        <v>2.54</v>
      </c>
      <c r="E135" s="35">
        <f t="shared" si="203"/>
        <v>248</v>
      </c>
      <c r="F135" s="25">
        <f>ROUND((B135/Stats!$B$8)*100000,0)</f>
        <v>1330</v>
      </c>
      <c r="G135" s="22">
        <f>ROUND((C135/Stats!$B$8)*100000,0)</f>
        <v>33</v>
      </c>
      <c r="H135" s="96">
        <f>Stats!$B$8-I135</f>
        <v>4403226</v>
      </c>
      <c r="I135" s="97">
        <f>ROUND(Stats!$B$33/(1+(Stats!$B$34*EXP(-1*Stats!$B$32*(X135-$X$25)))),0)</f>
        <v>5635881</v>
      </c>
      <c r="J135" s="101">
        <f t="shared" si="63"/>
        <v>97.630379349741418</v>
      </c>
      <c r="K135" s="97">
        <f>ROUND(I135*(Stats!$I$14/100),0)</f>
        <v>169640</v>
      </c>
      <c r="L135" s="101">
        <f t="shared" si="64"/>
        <v>97.754656920537613</v>
      </c>
      <c r="M135" s="109">
        <f xml:space="preserve"> ROUND(M134 - ((M134 / Stats!$B$27)*(Stats!$B$21*N134)),0)</f>
        <v>1335858</v>
      </c>
      <c r="N135" s="99">
        <f xml:space="preserve"> ROUND(N134 + (M134/Stats!$B$27)*(Stats!$B$21*N134)-(N134*Stats!$B$22),0)</f>
        <v>25189</v>
      </c>
      <c r="O135" s="101">
        <f t="shared" si="65"/>
        <v>430.18778038032474</v>
      </c>
      <c r="P135" s="99">
        <f xml:space="preserve"> ROUND(P134 + (N134 * Stats!$B$22),0)</f>
        <v>8678589</v>
      </c>
      <c r="Q135" s="99">
        <f>ROUND(N135*(Stats!$I$14/100),0)</f>
        <v>758</v>
      </c>
      <c r="R135" s="105">
        <f t="shared" si="66"/>
        <v>402.50659630606862</v>
      </c>
      <c r="S135" s="9">
        <v>3809</v>
      </c>
      <c r="T135" s="6">
        <f t="shared" si="204"/>
        <v>16</v>
      </c>
      <c r="U135" s="35">
        <f t="shared" si="205"/>
        <v>0.42</v>
      </c>
      <c r="V135" s="9">
        <f t="shared" si="206"/>
        <v>2.85</v>
      </c>
      <c r="W135" s="43">
        <f>ROUND(((S135/Stats!$B$8)*100000),0)</f>
        <v>38</v>
      </c>
      <c r="X135" s="118">
        <v>133</v>
      </c>
      <c r="Y135" s="115">
        <f>GROWTH($Y$25:Y134,$X$25:X134,X135:$X$186,1)</f>
        <v>1637965204859.7073</v>
      </c>
      <c r="AA135" s="39">
        <f>GROWTH($AA$25:AA134,$X$25:X134,X135:$X$186,1)</f>
        <v>2412014829.729661</v>
      </c>
      <c r="AC135" s="39">
        <f>GROWTH($AC$25:AC134,$X$25:X134,X135:$X$186,1)</f>
        <v>62674107.652797066</v>
      </c>
      <c r="AE135" s="124"/>
      <c r="AF135" s="140">
        <v>3322</v>
      </c>
      <c r="AG135" s="138">
        <f t="shared" si="186"/>
        <v>15</v>
      </c>
      <c r="AH135" s="138">
        <f t="shared" si="187"/>
        <v>0.45</v>
      </c>
      <c r="AI135" s="140">
        <v>18</v>
      </c>
      <c r="AJ135" s="138">
        <f t="shared" si="122"/>
        <v>2</v>
      </c>
      <c r="AK135" s="5">
        <f t="shared" si="22"/>
        <v>11.76</v>
      </c>
    </row>
    <row r="136" spans="1:37" ht="45" x14ac:dyDescent="0.25">
      <c r="A136" s="37">
        <v>44024</v>
      </c>
      <c r="B136" s="121">
        <v>136129</v>
      </c>
      <c r="C136" s="6">
        <f t="shared" ref="C136" si="207">B136-B135</f>
        <v>2580</v>
      </c>
      <c r="D136" s="19">
        <f t="shared" ref="D136" si="208">ROUND(((B136/B135)-1)*100,2)</f>
        <v>1.93</v>
      </c>
      <c r="E136" s="35">
        <f t="shared" ref="E136" si="209">IFERROR(ROUND((C136/B136)*10000,0),"")</f>
        <v>190</v>
      </c>
      <c r="F136" s="25">
        <f>ROUND((B136/Stats!$B$8)*100000,0)</f>
        <v>1356</v>
      </c>
      <c r="G136" s="22">
        <f>ROUND((C136/Stats!$B$8)*100000,0)</f>
        <v>26</v>
      </c>
      <c r="H136" s="96">
        <f>Stats!$B$8-I136</f>
        <v>4403208</v>
      </c>
      <c r="I136" s="97">
        <f>ROUND(Stats!$B$33/(1+(Stats!$B$34*EXP(-1*Stats!$B$32*(X136-$X$25)))),0)</f>
        <v>5635899</v>
      </c>
      <c r="J136" s="101">
        <f t="shared" si="63"/>
        <v>97.584608950586244</v>
      </c>
      <c r="K136" s="97">
        <f>ROUND(I136*(Stats!$I$14/100),0)</f>
        <v>169641</v>
      </c>
      <c r="L136" s="101">
        <f t="shared" si="64"/>
        <v>97.747006914602011</v>
      </c>
      <c r="M136" s="109">
        <f xml:space="preserve"> ROUND(M135 - ((M135 / Stats!$B$27)*(Stats!$B$21*N135)),0)</f>
        <v>1334766</v>
      </c>
      <c r="N136" s="99">
        <f xml:space="preserve"> ROUND(N135 + (M135/Stats!$B$27)*(Stats!$B$21*N135)-(N135*Stats!$B$22),0)</f>
        <v>22682</v>
      </c>
      <c r="O136" s="101">
        <f t="shared" si="65"/>
        <v>500.16312494489023</v>
      </c>
      <c r="P136" s="99">
        <f xml:space="preserve"> ROUND(P135 + (N135 * Stats!$B$22),0)</f>
        <v>8682187</v>
      </c>
      <c r="Q136" s="99">
        <f>ROUND(N136*(Stats!$I$14/100),0)</f>
        <v>683</v>
      </c>
      <c r="R136" s="105">
        <f t="shared" si="66"/>
        <v>459.59004392386527</v>
      </c>
      <c r="S136" s="9">
        <v>3822</v>
      </c>
      <c r="T136" s="6">
        <f t="shared" ref="T136" si="210">S136-S135</f>
        <v>13</v>
      </c>
      <c r="U136" s="35">
        <f t="shared" ref="U136" si="211">IFERROR(ROUND(((S136/S135)-1)*100,2),"")</f>
        <v>0.34</v>
      </c>
      <c r="V136" s="9">
        <f t="shared" ref="V136" si="212">IFERROR(ROUND(100*(S136/B136),2),"")</f>
        <v>2.81</v>
      </c>
      <c r="W136" s="43">
        <f>ROUND(((S136/Stats!$B$8)*100000),0)</f>
        <v>38</v>
      </c>
      <c r="X136" s="118">
        <v>134</v>
      </c>
      <c r="Y136" s="115">
        <f>GROWTH($Y$25:Y135,$X$25:X135,X136:$X$186,1)</f>
        <v>1995759448474.3291</v>
      </c>
      <c r="AA136" s="39">
        <f>GROWTH($AA$25:AA135,$X$25:X135,X136:$X$186,1)</f>
        <v>2761714005.767817</v>
      </c>
      <c r="AC136" s="39">
        <f>GROWTH($AC$25:AC135,$X$25:X135,X136:$X$186,1)</f>
        <v>69233113.499438986</v>
      </c>
      <c r="AE136" s="125" t="s">
        <v>289</v>
      </c>
      <c r="AF136" s="140">
        <v>2593</v>
      </c>
      <c r="AG136" s="138">
        <f t="shared" si="186"/>
        <v>13</v>
      </c>
      <c r="AH136" s="138">
        <f t="shared" si="187"/>
        <v>0.5</v>
      </c>
      <c r="AI136" s="140">
        <v>13</v>
      </c>
      <c r="AJ136" s="138">
        <f t="shared" si="122"/>
        <v>0</v>
      </c>
      <c r="AK136" s="5">
        <f t="shared" si="22"/>
        <v>0</v>
      </c>
    </row>
    <row r="137" spans="1:37" x14ac:dyDescent="0.25">
      <c r="A137" s="37">
        <v>44025</v>
      </c>
      <c r="B137" s="121">
        <v>140307</v>
      </c>
      <c r="C137" s="6">
        <f t="shared" ref="C137" si="213">B137-B136</f>
        <v>4178</v>
      </c>
      <c r="D137" s="19">
        <f t="shared" ref="D137" si="214">ROUND(((B137/B136)-1)*100,2)</f>
        <v>3.07</v>
      </c>
      <c r="E137" s="35">
        <f t="shared" ref="E137" si="215">IFERROR(ROUND((C137/B137)*10000,0),"")</f>
        <v>298</v>
      </c>
      <c r="F137" s="25">
        <f>ROUND((B137/Stats!$B$8)*100000,0)</f>
        <v>1398</v>
      </c>
      <c r="G137" s="22">
        <f>ROUND((C137/Stats!$B$8)*100000,0)</f>
        <v>42</v>
      </c>
      <c r="H137" s="96">
        <f>Stats!$B$8-I137</f>
        <v>4403193</v>
      </c>
      <c r="I137" s="97">
        <f>ROUND(Stats!$B$33/(1+(Stats!$B$34*EXP(-1*Stats!$B$32*(X137-$X$25)))),0)</f>
        <v>5635914</v>
      </c>
      <c r="J137" s="101">
        <f t="shared" si="63"/>
        <v>97.510483658906082</v>
      </c>
      <c r="K137" s="97">
        <f>ROUND(I137*(Stats!$I$14/100),0)</f>
        <v>169641</v>
      </c>
      <c r="L137" s="101">
        <f t="shared" si="64"/>
        <v>97.704564344704409</v>
      </c>
      <c r="M137" s="109">
        <f xml:space="preserve"> ROUND(M136 - ((M136 / Stats!$B$27)*(Stats!$B$21*N136)),0)</f>
        <v>1333784</v>
      </c>
      <c r="N137" s="99">
        <f xml:space="preserve"> ROUND(N136 + (M136/Stats!$B$27)*(Stats!$B$21*N136)-(N136*Stats!$B$22),0)</f>
        <v>20424</v>
      </c>
      <c r="O137" s="101">
        <f t="shared" si="65"/>
        <v>586.97121034077554</v>
      </c>
      <c r="P137" s="99">
        <f xml:space="preserve"> ROUND(P136 + (N136 * Stats!$B$22),0)</f>
        <v>8685427</v>
      </c>
      <c r="Q137" s="99">
        <f>ROUND(N137*(Stats!$I$14/100),0)</f>
        <v>615</v>
      </c>
      <c r="R137" s="105">
        <f t="shared" si="66"/>
        <v>533.17073170731715</v>
      </c>
      <c r="S137" s="9">
        <v>3894</v>
      </c>
      <c r="T137" s="6">
        <f t="shared" ref="T137" si="216">S137-S136</f>
        <v>72</v>
      </c>
      <c r="U137" s="35">
        <f t="shared" ref="U137" si="217">IFERROR(ROUND(((S137/S136)-1)*100,2),"")</f>
        <v>1.88</v>
      </c>
      <c r="V137" s="9">
        <f t="shared" ref="V137" si="218">IFERROR(ROUND(100*(S137/B137),2),"")</f>
        <v>2.78</v>
      </c>
      <c r="W137" s="43">
        <f>ROUND(((S137/Stats!$B$8)*100000),0)</f>
        <v>39</v>
      </c>
      <c r="X137" s="118">
        <v>135</v>
      </c>
      <c r="Y137" s="115">
        <f>GROWTH($Y$25:Y136,$X$25:X136,X137:$X$186,1)</f>
        <v>2431709638493.6743</v>
      </c>
      <c r="AA137" s="39">
        <f>GROWTH($AA$25:AA136,$X$25:X136,X137:$X$186,1)</f>
        <v>3162113331.8276067</v>
      </c>
      <c r="AC137" s="39">
        <f>GROWTH($AC$25:AC136,$X$25:X136,X137:$X$186,1)</f>
        <v>76478536.10265632</v>
      </c>
      <c r="AE137" s="124"/>
      <c r="AF137" s="140">
        <v>4244</v>
      </c>
      <c r="AG137" s="138">
        <f t="shared" si="186"/>
        <v>66</v>
      </c>
      <c r="AH137" s="138">
        <f t="shared" si="187"/>
        <v>1.57</v>
      </c>
      <c r="AI137" s="140">
        <v>73</v>
      </c>
      <c r="AJ137" s="138">
        <f t="shared" si="122"/>
        <v>1</v>
      </c>
      <c r="AK137" s="5">
        <f t="shared" si="22"/>
        <v>1.38</v>
      </c>
    </row>
    <row r="138" spans="1:37" x14ac:dyDescent="0.25">
      <c r="A138" s="37">
        <v>44026</v>
      </c>
      <c r="B138" s="121">
        <v>143009</v>
      </c>
      <c r="C138" s="6">
        <f t="shared" ref="C138:C140" si="219">B138-B137</f>
        <v>2702</v>
      </c>
      <c r="D138" s="19">
        <f t="shared" ref="D138:D140" si="220">ROUND(((B138/B137)-1)*100,2)</f>
        <v>1.93</v>
      </c>
      <c r="E138" s="35">
        <f t="shared" ref="E138:E140" si="221">IFERROR(ROUND((C138/B138)*10000,0),"")</f>
        <v>189</v>
      </c>
      <c r="F138" s="25">
        <f>ROUND((B138/Stats!$B$8)*100000,0)</f>
        <v>1425</v>
      </c>
      <c r="G138" s="22">
        <f>ROUND((C138/Stats!$B$8)*100000,0)</f>
        <v>27</v>
      </c>
      <c r="H138" s="96">
        <f>Stats!$B$8-I138</f>
        <v>4403180</v>
      </c>
      <c r="I138" s="97">
        <f>ROUND(Stats!$B$33/(1+(Stats!$B$34*EXP(-1*Stats!$B$32*(X138-$X$25)))),0)</f>
        <v>5635927</v>
      </c>
      <c r="J138" s="101">
        <f t="shared" si="63"/>
        <v>97.462546977631177</v>
      </c>
      <c r="K138" s="97">
        <f>ROUND(I138*(Stats!$I$14/100),0)</f>
        <v>169641</v>
      </c>
      <c r="L138" s="101">
        <f t="shared" si="64"/>
        <v>97.679806178930804</v>
      </c>
      <c r="M138" s="109">
        <f xml:space="preserve"> ROUND(M137 - ((M137 / Stats!$B$27)*(Stats!$B$21*N137)),0)</f>
        <v>1332900</v>
      </c>
      <c r="N138" s="99">
        <f xml:space="preserve"> ROUND(N137 + (M137/Stats!$B$27)*(Stats!$B$21*N137)-(N137*Stats!$B$22),0)</f>
        <v>18390</v>
      </c>
      <c r="O138" s="101">
        <f t="shared" si="65"/>
        <v>677.64545948885257</v>
      </c>
      <c r="P138" s="99">
        <f xml:space="preserve"> ROUND(P137 + (N137 * Stats!$B$22),0)</f>
        <v>8688345</v>
      </c>
      <c r="Q138" s="99">
        <f>ROUND(N138*(Stats!$I$14/100),0)</f>
        <v>554</v>
      </c>
      <c r="R138" s="105">
        <f t="shared" si="66"/>
        <v>610.46931407942236</v>
      </c>
      <c r="S138" s="9">
        <v>3936</v>
      </c>
      <c r="T138" s="6">
        <f t="shared" ref="T138:T140" si="222">S138-S137</f>
        <v>42</v>
      </c>
      <c r="U138" s="35">
        <f t="shared" ref="U138:U140" si="223">IFERROR(ROUND(((S138/S137)-1)*100,2),"")</f>
        <v>1.08</v>
      </c>
      <c r="V138" s="9">
        <f t="shared" ref="V138:V140" si="224">IFERROR(ROUND(100*(S138/B138),2),"")</f>
        <v>2.75</v>
      </c>
      <c r="W138" s="43">
        <f>ROUND(((S138/Stats!$B$8)*100000),0)</f>
        <v>39</v>
      </c>
      <c r="X138" s="118">
        <v>136</v>
      </c>
      <c r="Y138" s="115">
        <f>GROWTH($Y$25:Y137,$X$25:X137,X138:$X$186,1)</f>
        <v>2962888022633.8564</v>
      </c>
      <c r="AA138" s="39">
        <f>GROWTH($AA$25:AA137,$X$25:X137,X138:$X$186,1)</f>
        <v>3620563426.350162</v>
      </c>
      <c r="AC138" s="39">
        <f>GROWTH($AC$25:AC137,$X$25:X137,X138:$X$186,1)</f>
        <v>84482210.733635306</v>
      </c>
      <c r="AE138" s="124"/>
      <c r="AF138" s="140">
        <v>2758</v>
      </c>
      <c r="AG138" s="138">
        <f t="shared" si="186"/>
        <v>56</v>
      </c>
      <c r="AH138" s="138">
        <f t="shared" si="187"/>
        <v>2.0499999999999998</v>
      </c>
      <c r="AI138" s="140">
        <v>44</v>
      </c>
      <c r="AJ138" s="138">
        <f t="shared" si="122"/>
        <v>2</v>
      </c>
      <c r="AK138" s="5">
        <f t="shared" si="22"/>
        <v>4.6500000000000004</v>
      </c>
    </row>
    <row r="139" spans="1:37" x14ac:dyDescent="0.25">
      <c r="A139" s="37">
        <v>44027</v>
      </c>
      <c r="B139" s="121">
        <v>147468</v>
      </c>
      <c r="C139" s="6">
        <f t="shared" si="219"/>
        <v>4459</v>
      </c>
      <c r="D139" s="19">
        <f t="shared" si="220"/>
        <v>3.12</v>
      </c>
      <c r="E139" s="35">
        <f t="shared" si="221"/>
        <v>302</v>
      </c>
      <c r="F139" s="25">
        <f>ROUND((B139/Stats!$B$8)*100000,0)</f>
        <v>1469</v>
      </c>
      <c r="G139" s="22">
        <f>ROUND((C139/Stats!$B$8)*100000,0)</f>
        <v>44</v>
      </c>
      <c r="H139" s="96">
        <f>Stats!$B$8-I139</f>
        <v>4403169</v>
      </c>
      <c r="I139" s="97">
        <f>ROUND(Stats!$B$33/(1+(Stats!$B$34*EXP(-1*Stats!$B$32*(X139-$X$25)))),0)</f>
        <v>5635938</v>
      </c>
      <c r="J139" s="101">
        <f t="shared" si="63"/>
        <v>97.383434665179067</v>
      </c>
      <c r="K139" s="97">
        <f>ROUND(I139*(Stats!$I$14/100),0)</f>
        <v>169642</v>
      </c>
      <c r="L139" s="101">
        <f t="shared" si="64"/>
        <v>97.649167069475723</v>
      </c>
      <c r="M139" s="109">
        <f xml:space="preserve"> ROUND(M138 - ((M138 / Stats!$B$27)*(Stats!$B$21*N138)),0)</f>
        <v>1332105</v>
      </c>
      <c r="N139" s="99">
        <f xml:space="preserve"> ROUND(N138 + (M138/Stats!$B$27)*(Stats!$B$21*N138)-(N138*Stats!$B$22),0)</f>
        <v>16558</v>
      </c>
      <c r="O139" s="101">
        <f t="shared" si="65"/>
        <v>790.61480855175751</v>
      </c>
      <c r="P139" s="99">
        <f xml:space="preserve"> ROUND(P138 + (N138 * Stats!$B$22),0)</f>
        <v>8690972</v>
      </c>
      <c r="Q139" s="99">
        <f>ROUND(N139*(Stats!$I$14/100),0)</f>
        <v>498</v>
      </c>
      <c r="R139" s="105">
        <f t="shared" si="66"/>
        <v>700.80321285140565</v>
      </c>
      <c r="S139" s="9">
        <v>3988</v>
      </c>
      <c r="T139" s="6">
        <f t="shared" si="222"/>
        <v>52</v>
      </c>
      <c r="U139" s="35">
        <f t="shared" si="223"/>
        <v>1.32</v>
      </c>
      <c r="V139" s="9">
        <f t="shared" si="224"/>
        <v>2.7</v>
      </c>
      <c r="W139" s="43">
        <f>ROUND(((S139/Stats!$B$8)*100000),0)</f>
        <v>40</v>
      </c>
      <c r="X139" s="118">
        <v>137</v>
      </c>
      <c r="Y139" s="115">
        <f>GROWTH($Y$25:Y138,$X$25:X138,X139:$X$186,1)</f>
        <v>3610096080428.9077</v>
      </c>
      <c r="AA139" s="39">
        <f>GROWTH($AA$25:AA138,$X$25:X138,X139:$X$186,1)</f>
        <v>4145480616.4863462</v>
      </c>
      <c r="AC139" s="39">
        <f>GROWTH($AC$25:AC138,$X$25:X138,X139:$X$186,1)</f>
        <v>93323490.408630788</v>
      </c>
      <c r="AE139" s="124"/>
      <c r="AF139" s="140">
        <v>4592</v>
      </c>
      <c r="AG139" s="138">
        <f t="shared" si="186"/>
        <v>133</v>
      </c>
      <c r="AH139" s="138">
        <f t="shared" si="187"/>
        <v>2.94</v>
      </c>
      <c r="AI139" s="140">
        <v>59</v>
      </c>
      <c r="AJ139" s="138">
        <f t="shared" si="122"/>
        <v>7</v>
      </c>
      <c r="AK139" s="5">
        <f t="shared" si="22"/>
        <v>12.61</v>
      </c>
    </row>
    <row r="140" spans="1:37" x14ac:dyDescent="0.25">
      <c r="A140" s="37">
        <v>44028</v>
      </c>
      <c r="B140" s="121">
        <v>150319</v>
      </c>
      <c r="C140" s="6">
        <f t="shared" si="219"/>
        <v>2851</v>
      </c>
      <c r="D140" s="19">
        <f t="shared" si="220"/>
        <v>1.93</v>
      </c>
      <c r="E140" s="35">
        <f t="shared" si="221"/>
        <v>190</v>
      </c>
      <c r="F140" s="25">
        <f>ROUND((B140/Stats!$B$8)*100000,0)</f>
        <v>1497</v>
      </c>
      <c r="G140" s="22">
        <f>ROUND((C140/Stats!$B$8)*100000,0)</f>
        <v>28</v>
      </c>
      <c r="H140" s="96">
        <f>Stats!$B$8-I140</f>
        <v>4403161</v>
      </c>
      <c r="I140" s="97">
        <f>ROUND(Stats!$B$33/(1+(Stats!$B$34*EXP(-1*Stats!$B$32*(X140-$X$25)))),0)</f>
        <v>5635946</v>
      </c>
      <c r="J140" s="101">
        <f t="shared" si="63"/>
        <v>97.332852372964538</v>
      </c>
      <c r="K140" s="97">
        <f>ROUND(I140*(Stats!$I$14/100),0)</f>
        <v>169642</v>
      </c>
      <c r="L140" s="101">
        <f t="shared" si="64"/>
        <v>97.6143879463812</v>
      </c>
      <c r="M140" s="109">
        <f xml:space="preserve"> ROUND(M139 - ((M139 / Stats!$B$27)*(Stats!$B$21*N139)),0)</f>
        <v>1331389</v>
      </c>
      <c r="N140" s="99">
        <f xml:space="preserve"> ROUND(N139 + (M139/Stats!$B$27)*(Stats!$B$21*N139)-(N139*Stats!$B$22),0)</f>
        <v>14908</v>
      </c>
      <c r="O140" s="101">
        <f t="shared" si="65"/>
        <v>908.31097397370536</v>
      </c>
      <c r="P140" s="99">
        <f xml:space="preserve"> ROUND(P139 + (N139 * Stats!$B$22),0)</f>
        <v>8693337</v>
      </c>
      <c r="Q140" s="99">
        <f>ROUND(N140*(Stats!$I$14/100),0)</f>
        <v>449</v>
      </c>
      <c r="R140" s="105">
        <f t="shared" si="66"/>
        <v>801.33630289532289</v>
      </c>
      <c r="S140" s="9">
        <v>4047</v>
      </c>
      <c r="T140" s="6">
        <f t="shared" si="222"/>
        <v>59</v>
      </c>
      <c r="U140" s="35">
        <f t="shared" si="223"/>
        <v>1.48</v>
      </c>
      <c r="V140" s="9">
        <f t="shared" si="224"/>
        <v>2.69</v>
      </c>
      <c r="W140" s="43">
        <f>ROUND(((S140/Stats!$B$8)*100000),0)</f>
        <v>40</v>
      </c>
      <c r="X140" s="118">
        <v>138</v>
      </c>
      <c r="Y140" s="115">
        <f>GROWTH($Y$25:Y139,$X$25:X139,X140:$X$186,1)</f>
        <v>4398679130081.5908</v>
      </c>
      <c r="AA140" s="39">
        <f>GROWTH($AA$25:AA139,$X$25:X139,X140:$X$186,1)</f>
        <v>4746501446.8723192</v>
      </c>
      <c r="AC140" s="39">
        <f>GROWTH($AC$25:AC139,$X$25:X139,X140:$X$186,1)</f>
        <v>103090032.64023687</v>
      </c>
      <c r="AE140" s="124"/>
      <c r="AF140" s="140">
        <v>2885</v>
      </c>
      <c r="AG140" s="138">
        <f t="shared" si="186"/>
        <v>34</v>
      </c>
      <c r="AH140" s="138">
        <f t="shared" si="187"/>
        <v>1.19</v>
      </c>
      <c r="AI140" s="140">
        <v>62</v>
      </c>
      <c r="AJ140" s="138">
        <f t="shared" ref="AJ140:AJ171" si="225">AI140-T140</f>
        <v>3</v>
      </c>
      <c r="AK140" s="5">
        <f t="shared" si="22"/>
        <v>4.96</v>
      </c>
    </row>
    <row r="141" spans="1:37" ht="30" x14ac:dyDescent="0.25">
      <c r="A141" s="37">
        <v>44029</v>
      </c>
      <c r="B141" s="121">
        <v>153041</v>
      </c>
      <c r="C141" s="6">
        <f t="shared" ref="C141:C142" si="226">B141-B140</f>
        <v>2722</v>
      </c>
      <c r="D141" s="19">
        <f t="shared" ref="D141:D142" si="227">ROUND(((B141/B140)-1)*100,2)</f>
        <v>1.81</v>
      </c>
      <c r="E141" s="35">
        <f t="shared" ref="E141:E142" si="228">IFERROR(ROUND((C141/B141)*10000,0),"")</f>
        <v>178</v>
      </c>
      <c r="F141" s="25">
        <f>ROUND((B141/Stats!$B$8)*100000,0)</f>
        <v>1524</v>
      </c>
      <c r="G141" s="22">
        <f>ROUND((C141/Stats!$B$8)*100000,0)</f>
        <v>27</v>
      </c>
      <c r="H141" s="96">
        <f>Stats!$B$8-I141</f>
        <v>4403153</v>
      </c>
      <c r="I141" s="97">
        <f>ROUND(Stats!$B$33/(1+(Stats!$B$34*EXP(-1*Stats!$B$32*(X141-$X$25)))),0)</f>
        <v>5635954</v>
      </c>
      <c r="J141" s="101">
        <f t="shared" si="63"/>
        <v>97.284559100375915</v>
      </c>
      <c r="K141" s="97">
        <f>ROUND(I141*(Stats!$I$14/100),0)</f>
        <v>169642</v>
      </c>
      <c r="L141" s="101">
        <f t="shared" si="64"/>
        <v>97.592577309864311</v>
      </c>
      <c r="M141" s="109">
        <f xml:space="preserve"> ROUND(M140 - ((M140 / Stats!$B$27)*(Stats!$B$21*N140)),0)</f>
        <v>1330745</v>
      </c>
      <c r="N141" s="99">
        <f xml:space="preserve"> ROUND(N140 + (M140/Stats!$B$27)*(Stats!$B$21*N140)-(N140*Stats!$B$22),0)</f>
        <v>13422</v>
      </c>
      <c r="O141" s="101">
        <f t="shared" si="65"/>
        <v>1040.2250037252272</v>
      </c>
      <c r="P141" s="99">
        <f xml:space="preserve"> ROUND(P140 + (N140 * Stats!$B$22),0)</f>
        <v>8695467</v>
      </c>
      <c r="Q141" s="99">
        <f>ROUND(N141*(Stats!$I$14/100),0)</f>
        <v>404</v>
      </c>
      <c r="R141" s="105">
        <f t="shared" si="66"/>
        <v>910.89108910891082</v>
      </c>
      <c r="S141" s="9">
        <v>4084</v>
      </c>
      <c r="T141" s="6">
        <f t="shared" ref="T141:T142" si="229">S141-S140</f>
        <v>37</v>
      </c>
      <c r="U141" s="35">
        <f t="shared" ref="U141:U142" si="230">IFERROR(ROUND(((S141/S140)-1)*100,2),"")</f>
        <v>0.91</v>
      </c>
      <c r="V141" s="9">
        <f t="shared" ref="V141:V142" si="231">IFERROR(ROUND(100*(S141/B141),2),"")</f>
        <v>2.67</v>
      </c>
      <c r="W141" s="43">
        <f>ROUND(((S141/Stats!$B$8)*100000),0)</f>
        <v>41</v>
      </c>
      <c r="X141" s="118">
        <v>139</v>
      </c>
      <c r="Y141" s="115">
        <f>GROWTH($Y$25:Y140,$X$25:X140,X141:$X$186,1)</f>
        <v>5359518876604.6445</v>
      </c>
      <c r="AA141" s="39">
        <f>GROWTH($AA$25:AA140,$X$25:X140,X141:$X$186,1)</f>
        <v>5434659589.4245176</v>
      </c>
      <c r="AC141" s="39">
        <f>GROWTH($AC$25:AC140,$X$25:X140,X141:$X$186,1)</f>
        <v>113878668.52419198</v>
      </c>
      <c r="AE141" s="125" t="s">
        <v>291</v>
      </c>
      <c r="AF141" s="140">
        <v>2770</v>
      </c>
      <c r="AG141" s="138">
        <f t="shared" si="186"/>
        <v>48</v>
      </c>
      <c r="AH141" s="138">
        <f t="shared" si="187"/>
        <v>1.75</v>
      </c>
      <c r="AI141" s="140">
        <v>37</v>
      </c>
      <c r="AJ141" s="138">
        <f t="shared" si="225"/>
        <v>0</v>
      </c>
      <c r="AK141" s="5">
        <f t="shared" ref="AK141:AK186" si="232">IFERROR(ROUND(100*(AJ141/AVERAGE(AI141,T141)),2),"")</f>
        <v>0</v>
      </c>
    </row>
    <row r="142" spans="1:37" x14ac:dyDescent="0.25">
      <c r="A142" s="37">
        <v>44030</v>
      </c>
      <c r="B142" s="121">
        <v>155887</v>
      </c>
      <c r="C142" s="6">
        <f t="shared" si="226"/>
        <v>2846</v>
      </c>
      <c r="D142" s="19">
        <f t="shared" si="227"/>
        <v>1.86</v>
      </c>
      <c r="E142" s="35">
        <f t="shared" si="228"/>
        <v>183</v>
      </c>
      <c r="F142" s="25">
        <f>ROUND((B142/Stats!$B$8)*100000,0)</f>
        <v>1553</v>
      </c>
      <c r="G142" s="22">
        <f>ROUND((C142/Stats!$B$8)*100000,0)</f>
        <v>28</v>
      </c>
      <c r="H142" s="96">
        <f>Stats!$B$8-I142</f>
        <v>4403147</v>
      </c>
      <c r="I142" s="97">
        <f>ROUND(Stats!$B$33/(1+(Stats!$B$34*EXP(-1*Stats!$B$32*(X142-$X$25)))),0)</f>
        <v>5635960</v>
      </c>
      <c r="J142" s="101">
        <f t="shared" si="63"/>
        <v>97.234064826577907</v>
      </c>
      <c r="K142" s="97">
        <f>ROUND(I142*(Stats!$I$14/100),0)</f>
        <v>169642</v>
      </c>
      <c r="L142" s="101">
        <f t="shared" si="64"/>
        <v>97.586093066575501</v>
      </c>
      <c r="M142" s="109">
        <f xml:space="preserve"> ROUND(M141 - ((M141 / Stats!$B$27)*(Stats!$B$21*N141)),0)</f>
        <v>1330165</v>
      </c>
      <c r="N142" s="99">
        <f xml:space="preserve"> ROUND(N141 + (M141/Stats!$B$27)*(Stats!$B$21*N141)-(N141*Stats!$B$22),0)</f>
        <v>12084</v>
      </c>
      <c r="O142" s="101">
        <f t="shared" si="65"/>
        <v>1190.0281363786826</v>
      </c>
      <c r="P142" s="99">
        <f xml:space="preserve"> ROUND(P141 + (N141 * Stats!$B$22),0)</f>
        <v>8697384</v>
      </c>
      <c r="Q142" s="99">
        <f>ROUND(N142*(Stats!$I$14/100),0)</f>
        <v>364</v>
      </c>
      <c r="R142" s="105">
        <f t="shared" si="66"/>
        <v>1025</v>
      </c>
      <c r="S142" s="9">
        <v>4095</v>
      </c>
      <c r="T142" s="6">
        <f t="shared" si="229"/>
        <v>11</v>
      </c>
      <c r="U142" s="35">
        <f t="shared" si="230"/>
        <v>0.27</v>
      </c>
      <c r="V142" s="9">
        <f t="shared" si="231"/>
        <v>2.63</v>
      </c>
      <c r="W142" s="43">
        <f>ROUND(((S142/Stats!$B$8)*100000),0)</f>
        <v>41</v>
      </c>
      <c r="X142" s="118">
        <v>140</v>
      </c>
      <c r="Y142" s="115">
        <f>GROWTH($Y$25:Y141,$X$25:X141,X142:$X$186,1)</f>
        <v>6530242770435.6914</v>
      </c>
      <c r="AA142" s="39">
        <f>GROWTH($AA$25:AA141,$X$25:X141,X142:$X$186,1)</f>
        <v>6222588401.9030542</v>
      </c>
      <c r="AC142" s="39">
        <f>GROWTH($AC$25:AC141,$X$25:X141,X142:$X$186,1)</f>
        <v>125796362.77834579</v>
      </c>
      <c r="AE142" s="124" t="s">
        <v>292</v>
      </c>
      <c r="AF142" s="140">
        <v>2848</v>
      </c>
      <c r="AG142" s="138">
        <f t="shared" si="186"/>
        <v>2</v>
      </c>
      <c r="AH142" s="138">
        <f t="shared" si="187"/>
        <v>7.0000000000000007E-2</v>
      </c>
      <c r="AI142" s="140">
        <v>11</v>
      </c>
      <c r="AJ142" s="138">
        <f t="shared" si="225"/>
        <v>0</v>
      </c>
      <c r="AK142" s="5">
        <f t="shared" si="232"/>
        <v>0</v>
      </c>
    </row>
    <row r="143" spans="1:37" x14ac:dyDescent="0.25">
      <c r="A143" s="37">
        <v>44031</v>
      </c>
      <c r="B143" s="121">
        <v>159045</v>
      </c>
      <c r="C143" s="6">
        <f t="shared" ref="C143" si="233">B143-B142</f>
        <v>3158</v>
      </c>
      <c r="D143" s="19">
        <f t="shared" ref="D143" si="234">ROUND(((B143/B142)-1)*100,2)</f>
        <v>2.0299999999999998</v>
      </c>
      <c r="E143" s="35">
        <f t="shared" ref="E143" si="235">IFERROR(ROUND((C143/B143)*10000,0),"")</f>
        <v>199</v>
      </c>
      <c r="F143" s="25">
        <f>ROUND((B143/Stats!$B$8)*100000,0)</f>
        <v>1584</v>
      </c>
      <c r="G143" s="22">
        <f>ROUND((C143/Stats!$B$8)*100000,0)</f>
        <v>31</v>
      </c>
      <c r="H143" s="96">
        <f>Stats!$B$8-I143</f>
        <v>4403142</v>
      </c>
      <c r="I143" s="97">
        <f>ROUND(Stats!$B$33/(1+(Stats!$B$34*EXP(-1*Stats!$B$32*(X143-$X$25)))),0)</f>
        <v>5635965</v>
      </c>
      <c r="J143" s="101">
        <f t="shared" si="63"/>
        <v>97.178034285166774</v>
      </c>
      <c r="K143" s="97">
        <f>ROUND(I143*(Stats!$I$14/100),0)</f>
        <v>169643</v>
      </c>
      <c r="L143" s="101">
        <f t="shared" si="64"/>
        <v>97.580802037219343</v>
      </c>
      <c r="M143" s="109">
        <f xml:space="preserve"> ROUND(M142 - ((M142 / Stats!$B$27)*(Stats!$B$21*N142)),0)</f>
        <v>1329643</v>
      </c>
      <c r="N143" s="99">
        <f xml:space="preserve"> ROUND(N142 + (M142/Stats!$B$27)*(Stats!$B$21*N142)-(N142*Stats!$B$22),0)</f>
        <v>10879</v>
      </c>
      <c r="O143" s="101">
        <f t="shared" si="65"/>
        <v>1361.9450317124736</v>
      </c>
      <c r="P143" s="99">
        <f xml:space="preserve"> ROUND(P142 + (N142 * Stats!$B$22),0)</f>
        <v>8699110</v>
      </c>
      <c r="Q143" s="99">
        <f>ROUND(N143*(Stats!$I$14/100),0)</f>
        <v>327</v>
      </c>
      <c r="R143" s="105">
        <f t="shared" si="66"/>
        <v>1155.045871559633</v>
      </c>
      <c r="S143" s="9">
        <v>4104</v>
      </c>
      <c r="T143" s="6">
        <f t="shared" ref="T143" si="236">S143-S142</f>
        <v>9</v>
      </c>
      <c r="U143" s="35">
        <f t="shared" ref="U143" si="237">IFERROR(ROUND(((S143/S142)-1)*100,2),"")</f>
        <v>0.22</v>
      </c>
      <c r="V143" s="9">
        <f t="shared" ref="V143" si="238">IFERROR(ROUND(100*(S143/B143),2),"")</f>
        <v>2.58</v>
      </c>
      <c r="W143" s="43">
        <f>ROUND(((S143/Stats!$B$8)*100000),0)</f>
        <v>41</v>
      </c>
      <c r="X143" s="118">
        <v>141</v>
      </c>
      <c r="Y143" s="115">
        <f>GROWTH($Y$25:Y142,$X$25:X142,X143:$X$186,1)</f>
        <v>7956697536224.2637</v>
      </c>
      <c r="AA143" s="39">
        <f>GROWTH($AA$25:AA142,$X$25:X142,X143:$X$186,1)</f>
        <v>7124752853.8579149</v>
      </c>
      <c r="AC143" s="39">
        <f>GROWTH($AC$25:AC142,$X$25:X142,X143:$X$186,1)</f>
        <v>138961274.25216231</v>
      </c>
      <c r="AE143" s="124" t="s">
        <v>293</v>
      </c>
      <c r="AF143" s="140">
        <v>3160</v>
      </c>
      <c r="AG143" s="138">
        <f t="shared" si="186"/>
        <v>2</v>
      </c>
      <c r="AH143" s="138">
        <f t="shared" si="187"/>
        <v>0.06</v>
      </c>
      <c r="AI143" s="140">
        <v>9</v>
      </c>
      <c r="AJ143" s="138">
        <f t="shared" si="225"/>
        <v>0</v>
      </c>
      <c r="AK143" s="5">
        <f t="shared" si="232"/>
        <v>0</v>
      </c>
    </row>
    <row r="144" spans="1:37" x14ac:dyDescent="0.25">
      <c r="A144" s="37">
        <v>44032</v>
      </c>
      <c r="B144" s="121">
        <v>161673</v>
      </c>
      <c r="C144" s="6">
        <f t="shared" ref="C144" si="239">B144-B143</f>
        <v>2628</v>
      </c>
      <c r="D144" s="19">
        <f t="shared" ref="D144" si="240">ROUND(((B144/B143)-1)*100,2)</f>
        <v>1.65</v>
      </c>
      <c r="E144" s="35">
        <f t="shared" ref="E144" si="241">IFERROR(ROUND((C144/B144)*10000,0),"")</f>
        <v>163</v>
      </c>
      <c r="F144" s="25">
        <f>ROUND((B144/Stats!$B$8)*100000,0)</f>
        <v>1610</v>
      </c>
      <c r="G144" s="22">
        <f>ROUND((C144/Stats!$B$8)*100000,0)</f>
        <v>26</v>
      </c>
      <c r="H144" s="96">
        <f>Stats!$B$8-I144</f>
        <v>4403138</v>
      </c>
      <c r="I144" s="97">
        <f>ROUND(Stats!$B$33/(1+(Stats!$B$34*EXP(-1*Stats!$B$32*(X144-$X$25)))),0)</f>
        <v>5635969</v>
      </c>
      <c r="J144" s="101">
        <f t="shared" si="63"/>
        <v>97.131407216753672</v>
      </c>
      <c r="K144" s="97">
        <f>ROUND(I144*(Stats!$I$14/100),0)</f>
        <v>169643</v>
      </c>
      <c r="L144" s="101">
        <f t="shared" si="64"/>
        <v>97.551328377828739</v>
      </c>
      <c r="M144" s="109">
        <f xml:space="preserve"> ROUND(M143 - ((M143 / Stats!$B$27)*(Stats!$B$21*N143)),0)</f>
        <v>1329174</v>
      </c>
      <c r="N144" s="99">
        <f xml:space="preserve"> ROUND(N143 + (M143/Stats!$B$27)*(Stats!$B$21*N143)-(N143*Stats!$B$22),0)</f>
        <v>9794</v>
      </c>
      <c r="O144" s="101">
        <f t="shared" si="65"/>
        <v>1550.7351439656934</v>
      </c>
      <c r="P144" s="99">
        <f xml:space="preserve"> ROUND(P143 + (N143 * Stats!$B$22),0)</f>
        <v>8700664</v>
      </c>
      <c r="Q144" s="99">
        <f>ROUND(N144*(Stats!$I$14/100),0)</f>
        <v>295</v>
      </c>
      <c r="R144" s="105">
        <f t="shared" si="66"/>
        <v>1308.1355932203389</v>
      </c>
      <c r="S144" s="9">
        <v>4154</v>
      </c>
      <c r="T144" s="6">
        <f t="shared" ref="T144" si="242">S144-S143</f>
        <v>50</v>
      </c>
      <c r="U144" s="35">
        <f t="shared" ref="U144" si="243">IFERROR(ROUND(((S144/S143)-1)*100,2),"")</f>
        <v>1.22</v>
      </c>
      <c r="V144" s="9">
        <f t="shared" ref="V144" si="244">IFERROR(ROUND(100*(S144/B144),2),"")</f>
        <v>2.57</v>
      </c>
      <c r="W144" s="43">
        <f>ROUND(((S144/Stats!$B$8)*100000),0)</f>
        <v>41</v>
      </c>
      <c r="X144" s="118">
        <v>142</v>
      </c>
      <c r="Y144" s="115">
        <f>GROWTH($Y$25:Y143,$X$25:X143,X144:$X$186,1)</f>
        <v>9694744576660.375</v>
      </c>
      <c r="AA144" s="39">
        <f>GROWTH($AA$25:AA143,$X$25:X143,X144:$X$186,1)</f>
        <v>8157715077.7049656</v>
      </c>
      <c r="AC144" s="39">
        <f>GROWTH($AC$25:AC143,$X$25:X143,X144:$X$186,1)</f>
        <v>153503927.42125136</v>
      </c>
      <c r="AE144" s="124"/>
      <c r="AF144" s="140">
        <v>2741</v>
      </c>
      <c r="AG144" s="138">
        <f t="shared" si="186"/>
        <v>113</v>
      </c>
      <c r="AH144" s="138">
        <f t="shared" si="187"/>
        <v>4.21</v>
      </c>
      <c r="AI144" s="140">
        <v>50</v>
      </c>
      <c r="AJ144" s="138">
        <f t="shared" si="225"/>
        <v>0</v>
      </c>
      <c r="AK144" s="5">
        <f t="shared" si="232"/>
        <v>0</v>
      </c>
    </row>
    <row r="145" spans="1:37" ht="30" x14ac:dyDescent="0.25">
      <c r="A145" s="37">
        <v>44033</v>
      </c>
      <c r="B145" s="121">
        <v>164870</v>
      </c>
      <c r="C145" s="6">
        <f t="shared" ref="C145" si="245">B145-B144</f>
        <v>3197</v>
      </c>
      <c r="D145" s="19">
        <f t="shared" ref="D145" si="246">ROUND(((B145/B144)-1)*100,2)</f>
        <v>1.98</v>
      </c>
      <c r="E145" s="35">
        <f t="shared" ref="E145" si="247">IFERROR(ROUND((C145/B145)*10000,0),"")</f>
        <v>194</v>
      </c>
      <c r="F145" s="25">
        <f>ROUND((B145/Stats!$B$8)*100000,0)</f>
        <v>1642</v>
      </c>
      <c r="G145" s="22">
        <f>ROUND((C145/Stats!$B$8)*100000,0)</f>
        <v>32</v>
      </c>
      <c r="H145" s="96">
        <f>Stats!$B$8-I145</f>
        <v>4403135</v>
      </c>
      <c r="I145" s="97">
        <f>ROUND(Stats!$B$33/(1+(Stats!$B$34*EXP(-1*Stats!$B$32*(X145-$X$25)))),0)</f>
        <v>5635972</v>
      </c>
      <c r="J145" s="101">
        <f t="shared" si="63"/>
        <v>97.07468383448321</v>
      </c>
      <c r="K145" s="97">
        <f>ROUND(I145*(Stats!$I$14/100),0)</f>
        <v>169643</v>
      </c>
      <c r="L145" s="101">
        <f t="shared" si="64"/>
        <v>97.516549459747822</v>
      </c>
      <c r="M145" s="109">
        <f xml:space="preserve"> ROUND(M144 - ((M144 / Stats!$B$27)*(Stats!$B$21*N144)),0)</f>
        <v>1328752</v>
      </c>
      <c r="N145" s="99">
        <f xml:space="preserve"> ROUND(N144 + (M144/Stats!$B$27)*(Stats!$B$21*N144)-(N144*Stats!$B$22),0)</f>
        <v>8817</v>
      </c>
      <c r="O145" s="101">
        <f t="shared" si="65"/>
        <v>1769.9104003629352</v>
      </c>
      <c r="P145" s="99">
        <f xml:space="preserve"> ROUND(P144 + (N144 * Stats!$B$22),0)</f>
        <v>8702063</v>
      </c>
      <c r="Q145" s="99">
        <f>ROUND(N145*(Stats!$I$14/100),0)</f>
        <v>265</v>
      </c>
      <c r="R145" s="105">
        <f t="shared" si="66"/>
        <v>1489.8113207547169</v>
      </c>
      <c r="S145" s="9">
        <v>4213</v>
      </c>
      <c r="T145" s="6">
        <f t="shared" ref="T145" si="248">S145-S144</f>
        <v>59</v>
      </c>
      <c r="U145" s="35">
        <f t="shared" ref="U145" si="249">IFERROR(ROUND(((S145/S144)-1)*100,2),"")</f>
        <v>1.42</v>
      </c>
      <c r="V145" s="9">
        <f t="shared" ref="V145" si="250">IFERROR(ROUND(100*(S145/B145),2),"")</f>
        <v>2.56</v>
      </c>
      <c r="W145" s="43">
        <f>ROUND(((S145/Stats!$B$8)*100000),0)</f>
        <v>42</v>
      </c>
      <c r="X145" s="118">
        <v>143</v>
      </c>
      <c r="Y145" s="115">
        <f>GROWTH($Y$25:Y144,$X$25:X144,X145:$X$186,1)</f>
        <v>11812447561163.227</v>
      </c>
      <c r="AA145" s="39">
        <f>GROWTH($AA$25:AA144,$X$25:X144,X145:$X$186,1)</f>
        <v>9340438419.9768581</v>
      </c>
      <c r="AC145" s="39">
        <f>GROWTH($AC$25:AC144,$X$25:X144,X145:$X$186,1)</f>
        <v>169568506.48181197</v>
      </c>
      <c r="AE145" s="125" t="s">
        <v>295</v>
      </c>
      <c r="AF145" s="140">
        <v>3266</v>
      </c>
      <c r="AG145" s="138">
        <f t="shared" si="186"/>
        <v>69</v>
      </c>
      <c r="AH145" s="138">
        <f t="shared" si="187"/>
        <v>2.14</v>
      </c>
      <c r="AI145" s="140">
        <v>64</v>
      </c>
      <c r="AJ145" s="138">
        <f t="shared" si="225"/>
        <v>5</v>
      </c>
      <c r="AK145" s="5">
        <f t="shared" si="232"/>
        <v>8.1300000000000008</v>
      </c>
    </row>
    <row r="146" spans="1:37" x14ac:dyDescent="0.25">
      <c r="A146" s="37">
        <v>44034</v>
      </c>
      <c r="B146" s="121">
        <v>166848</v>
      </c>
      <c r="C146" s="6">
        <f t="shared" ref="C146" si="251">B146-B145</f>
        <v>1978</v>
      </c>
      <c r="D146" s="19">
        <f t="shared" ref="D146" si="252">ROUND(((B146/B145)-1)*100,2)</f>
        <v>1.2</v>
      </c>
      <c r="E146" s="35">
        <f t="shared" ref="E146" si="253">IFERROR(ROUND((C146/B146)*10000,0),"")</f>
        <v>119</v>
      </c>
      <c r="F146" s="25">
        <f>ROUND((B146/Stats!$B$8)*100000,0)</f>
        <v>1662</v>
      </c>
      <c r="G146" s="22">
        <f>ROUND((C146/Stats!$B$8)*100000,0)</f>
        <v>20</v>
      </c>
      <c r="H146" s="96">
        <f>Stats!$B$8-I146</f>
        <v>4403132</v>
      </c>
      <c r="I146" s="97">
        <f>ROUND(Stats!$B$33/(1+(Stats!$B$34*EXP(-1*Stats!$B$32*(X146-$X$25)))),0)</f>
        <v>5635975</v>
      </c>
      <c r="J146" s="101">
        <f t="shared" si="63"/>
        <v>97.039589423302971</v>
      </c>
      <c r="K146" s="97">
        <f>ROUND(I146*(Stats!$I$14/100),0)</f>
        <v>169643</v>
      </c>
      <c r="L146" s="101">
        <f t="shared" si="64"/>
        <v>97.487665273545034</v>
      </c>
      <c r="M146" s="109">
        <f xml:space="preserve"> ROUND(M145 - ((M145 / Stats!$B$27)*(Stats!$B$21*N145)),0)</f>
        <v>1328372</v>
      </c>
      <c r="N146" s="99">
        <f xml:space="preserve"> ROUND(N145 + (M145/Stats!$B$27)*(Stats!$B$21*N145)-(N145*Stats!$B$22),0)</f>
        <v>7938</v>
      </c>
      <c r="O146" s="101">
        <f t="shared" si="65"/>
        <v>2001.8896447467878</v>
      </c>
      <c r="P146" s="99">
        <f xml:space="preserve"> ROUND(P145 + (N145 * Stats!$B$22),0)</f>
        <v>8703323</v>
      </c>
      <c r="Q146" s="99">
        <f>ROUND(N146*(Stats!$I$14/100),0)</f>
        <v>239</v>
      </c>
      <c r="R146" s="105">
        <f t="shared" si="66"/>
        <v>1683.2635983263597</v>
      </c>
      <c r="S146" s="9">
        <v>4262</v>
      </c>
      <c r="T146" s="6">
        <f t="shared" ref="T146" si="254">S146-S145</f>
        <v>49</v>
      </c>
      <c r="U146" s="35">
        <f t="shared" ref="U146" si="255">IFERROR(ROUND(((S146/S145)-1)*100,2),"")</f>
        <v>1.1599999999999999</v>
      </c>
      <c r="V146" s="9">
        <f t="shared" ref="V146" si="256">IFERROR(ROUND(100*(S146/B146),2),"")</f>
        <v>2.5499999999999998</v>
      </c>
      <c r="W146" s="43">
        <f>ROUND(((S146/Stats!$B$8)*100000),0)</f>
        <v>42</v>
      </c>
      <c r="X146" s="118">
        <v>144</v>
      </c>
      <c r="Y146" s="115">
        <f>GROWTH($Y$25:Y145,$X$25:X145,X146:$X$186,1)</f>
        <v>14392737867602.326</v>
      </c>
      <c r="AA146" s="39">
        <f>GROWTH($AA$25:AA145,$X$25:X145,X146:$X$186,1)</f>
        <v>10694635574.588503</v>
      </c>
      <c r="AC146" s="39">
        <f>GROWTH($AC$25:AC145,$X$25:X145,X146:$X$186,1)</f>
        <v>187314284.87537047</v>
      </c>
      <c r="AE146" s="124"/>
      <c r="AF146" s="140">
        <v>2014</v>
      </c>
      <c r="AG146" s="138">
        <f t="shared" si="186"/>
        <v>36</v>
      </c>
      <c r="AH146" s="138">
        <f t="shared" si="187"/>
        <v>1.8</v>
      </c>
      <c r="AI146" s="140">
        <v>49</v>
      </c>
      <c r="AJ146" s="138">
        <f t="shared" si="225"/>
        <v>0</v>
      </c>
      <c r="AK146" s="5">
        <f t="shared" si="232"/>
        <v>0</v>
      </c>
    </row>
    <row r="147" spans="1:37" ht="75" x14ac:dyDescent="0.25">
      <c r="A147" s="37">
        <v>44035</v>
      </c>
      <c r="B147" s="121">
        <v>168757</v>
      </c>
      <c r="C147" s="6">
        <f t="shared" ref="C147:C148" si="257">B147-B146</f>
        <v>1909</v>
      </c>
      <c r="D147" s="19">
        <f t="shared" ref="D147:D148" si="258">ROUND(((B147/B146)-1)*100,2)</f>
        <v>1.1399999999999999</v>
      </c>
      <c r="E147" s="35">
        <f t="shared" ref="E147:E148" si="259">IFERROR(ROUND((C147/B147)*10000,0),"")</f>
        <v>113</v>
      </c>
      <c r="F147" s="25">
        <f>ROUND((B147/Stats!$B$8)*100000,0)</f>
        <v>1681</v>
      </c>
      <c r="G147" s="22">
        <f>ROUND((C147/Stats!$B$8)*100000,0)</f>
        <v>19</v>
      </c>
      <c r="H147" s="96">
        <f>Stats!$B$8-I147</f>
        <v>4403129</v>
      </c>
      <c r="I147" s="97">
        <f>ROUND(Stats!$B$33/(1+(Stats!$B$34*EXP(-1*Stats!$B$32*(X147-$X$25)))),0)</f>
        <v>5635978</v>
      </c>
      <c r="J147" s="101">
        <f t="shared" si="63"/>
        <v>97.005719326796523</v>
      </c>
      <c r="K147" s="97">
        <f>ROUND(I147*(Stats!$I$14/100),0)</f>
        <v>169643</v>
      </c>
      <c r="L147" s="101">
        <f t="shared" si="64"/>
        <v>97.465265292408176</v>
      </c>
      <c r="M147" s="109">
        <f xml:space="preserve"> ROUND(M146 - ((M146 / Stats!$B$27)*(Stats!$B$21*N146)),0)</f>
        <v>1328030</v>
      </c>
      <c r="N147" s="99">
        <f xml:space="preserve"> ROUND(N146 + (M146/Stats!$B$27)*(Stats!$B$21*N146)-(N146*Stats!$B$22),0)</f>
        <v>7146</v>
      </c>
      <c r="O147" s="101">
        <f t="shared" si="65"/>
        <v>2261.5589140778061</v>
      </c>
      <c r="P147" s="99">
        <f xml:space="preserve"> ROUND(P146 + (N146 * Stats!$B$22),0)</f>
        <v>8704457</v>
      </c>
      <c r="Q147" s="99">
        <f>ROUND(N147*(Stats!$I$14/100),0)</f>
        <v>215</v>
      </c>
      <c r="R147" s="105">
        <f t="shared" si="66"/>
        <v>1900</v>
      </c>
      <c r="S147" s="9">
        <v>4300</v>
      </c>
      <c r="T147" s="6">
        <f t="shared" ref="T147:T148" si="260">S147-S146</f>
        <v>38</v>
      </c>
      <c r="U147" s="35">
        <f t="shared" ref="U147:U148" si="261">IFERROR(ROUND(((S147/S146)-1)*100,2),"")</f>
        <v>0.89</v>
      </c>
      <c r="V147" s="9">
        <f t="shared" ref="V147:V148" si="262">IFERROR(ROUND(100*(S147/B147),2),"")</f>
        <v>2.5499999999999998</v>
      </c>
      <c r="W147" s="43">
        <f>ROUND(((S147/Stats!$B$8)*100000),0)</f>
        <v>43</v>
      </c>
      <c r="X147" s="118">
        <v>145</v>
      </c>
      <c r="Y147" s="115">
        <f>GROWTH($Y$25:Y146,$X$25:X146,X147:$X$186,1)</f>
        <v>17536662258427.998</v>
      </c>
      <c r="AA147" s="39">
        <f>GROWTH($AA$25:AA146,$X$25:X146,X147:$X$186,1)</f>
        <v>12245167189.222445</v>
      </c>
      <c r="AC147" s="39">
        <f>GROWTH($AC$25:AC146,$X$25:X146,X147:$X$186,1)</f>
        <v>206917204.41693524</v>
      </c>
      <c r="AE147" s="125" t="s">
        <v>299</v>
      </c>
      <c r="AF147" s="140">
        <v>1949</v>
      </c>
      <c r="AG147" s="138">
        <f t="shared" si="186"/>
        <v>40</v>
      </c>
      <c r="AH147" s="138">
        <f t="shared" si="187"/>
        <v>2.0699999999999998</v>
      </c>
      <c r="AI147" s="140">
        <v>44</v>
      </c>
      <c r="AJ147" s="138">
        <f t="shared" si="225"/>
        <v>6</v>
      </c>
      <c r="AK147" s="5">
        <f t="shared" si="232"/>
        <v>14.63</v>
      </c>
    </row>
    <row r="148" spans="1:37" ht="45" x14ac:dyDescent="0.25">
      <c r="A148" s="37">
        <v>44036</v>
      </c>
      <c r="B148" s="177">
        <v>172325</v>
      </c>
      <c r="C148" s="6">
        <f t="shared" si="257"/>
        <v>3568</v>
      </c>
      <c r="D148" s="19">
        <f t="shared" si="258"/>
        <v>2.11</v>
      </c>
      <c r="E148" s="35">
        <f t="shared" si="259"/>
        <v>207</v>
      </c>
      <c r="F148" s="25">
        <f>ROUND((B148/Stats!$B$8)*100000,0)</f>
        <v>1717</v>
      </c>
      <c r="G148" s="22">
        <f>ROUND((C148/Stats!$B$8)*100000,0)</f>
        <v>36</v>
      </c>
      <c r="H148" s="96">
        <f>Stats!$B$8-I148</f>
        <v>4403127</v>
      </c>
      <c r="I148" s="97">
        <f>ROUND(Stats!$B$33/(1+(Stats!$B$34*EXP(-1*Stats!$B$32*(X148-$X$25)))),0)</f>
        <v>5635980</v>
      </c>
      <c r="J148" s="101">
        <f t="shared" si="63"/>
        <v>96.942412854552359</v>
      </c>
      <c r="K148" s="97">
        <f>ROUND(I148*(Stats!$I$14/100),0)</f>
        <v>169643</v>
      </c>
      <c r="L148" s="101">
        <f t="shared" si="64"/>
        <v>97.435202159829757</v>
      </c>
      <c r="M148" s="109">
        <f xml:space="preserve"> ROUND(M147 - ((M147 / Stats!$B$27)*(Stats!$B$21*N147)),0)</f>
        <v>1327722</v>
      </c>
      <c r="N148" s="99">
        <f xml:space="preserve"> ROUND(N147 + (M147/Stats!$B$27)*(Stats!$B$21*N147)-(N147*Stats!$B$22),0)</f>
        <v>6433</v>
      </c>
      <c r="O148" s="101">
        <f t="shared" si="65"/>
        <v>2578.7657391574694</v>
      </c>
      <c r="P148" s="99">
        <f xml:space="preserve"> ROUND(P147 + (N147 * Stats!$B$22),0)</f>
        <v>8705478</v>
      </c>
      <c r="Q148" s="99">
        <f>ROUND(N148*(Stats!$I$14/100),0)</f>
        <v>194</v>
      </c>
      <c r="R148" s="105">
        <f t="shared" si="66"/>
        <v>2142.783505154639</v>
      </c>
      <c r="S148" s="9">
        <v>4351</v>
      </c>
      <c r="T148" s="6">
        <f t="shared" si="260"/>
        <v>51</v>
      </c>
      <c r="U148" s="35">
        <f t="shared" si="261"/>
        <v>1.19</v>
      </c>
      <c r="V148" s="9">
        <f t="shared" si="262"/>
        <v>2.52</v>
      </c>
      <c r="W148" s="43">
        <f>ROUND(((S148/Stats!$B$8)*100000),0)</f>
        <v>43</v>
      </c>
      <c r="X148" s="118">
        <v>146</v>
      </c>
      <c r="Y148" s="115">
        <f>GROWTH($Y$25:Y147,$X$25:X147,X148:$X$186,1)</f>
        <v>21367339973475.75</v>
      </c>
      <c r="AA148" s="39">
        <f>GROWTH($AA$25:AA147,$X$25:X147,X148:$X$186,1)</f>
        <v>14020498262.539551</v>
      </c>
      <c r="AC148" s="39">
        <f>GROWTH($AC$25:AC147,$X$25:X147,X148:$X$186,1)</f>
        <v>228571619.6829651</v>
      </c>
      <c r="AE148" s="125" t="s">
        <v>300</v>
      </c>
      <c r="AF148" s="140">
        <v>3628</v>
      </c>
      <c r="AG148" s="138">
        <f t="shared" si="186"/>
        <v>60</v>
      </c>
      <c r="AH148" s="138">
        <f t="shared" si="187"/>
        <v>1.67</v>
      </c>
      <c r="AI148" s="140">
        <v>53</v>
      </c>
      <c r="AJ148" s="138">
        <f t="shared" si="225"/>
        <v>2</v>
      </c>
      <c r="AK148" s="5">
        <f t="shared" si="232"/>
        <v>3.85</v>
      </c>
    </row>
    <row r="149" spans="1:37" x14ac:dyDescent="0.25">
      <c r="A149" s="37">
        <v>44037</v>
      </c>
      <c r="B149" s="121">
        <v>173995</v>
      </c>
      <c r="C149" s="6">
        <f t="shared" ref="C149" si="263">B149-B148</f>
        <v>1670</v>
      </c>
      <c r="D149" s="19">
        <f t="shared" ref="D149" si="264">ROUND(((B149/B148)-1)*100,2)</f>
        <v>0.97</v>
      </c>
      <c r="E149" s="35">
        <f t="shared" ref="E149" si="265">IFERROR(ROUND((C149/B149)*10000,0),"")</f>
        <v>96</v>
      </c>
      <c r="F149" s="25">
        <f>ROUND((B149/Stats!$B$8)*100000,0)</f>
        <v>1733</v>
      </c>
      <c r="G149" s="22">
        <f>ROUND((C149/Stats!$B$8)*100000,0)</f>
        <v>17</v>
      </c>
      <c r="H149" s="96">
        <f>Stats!$B$8-I149</f>
        <v>4403125</v>
      </c>
      <c r="I149" s="97">
        <f>ROUND(Stats!$B$33/(1+(Stats!$B$34*EXP(-1*Stats!$B$32*(X149-$X$25)))),0)</f>
        <v>5635982</v>
      </c>
      <c r="J149" s="101">
        <f t="shared" si="63"/>
        <v>96.912782901009976</v>
      </c>
      <c r="K149" s="97">
        <f>ROUND(I149*(Stats!$I$14/100),0)</f>
        <v>169643</v>
      </c>
      <c r="L149" s="101">
        <f t="shared" si="64"/>
        <v>97.429896901139458</v>
      </c>
      <c r="M149" s="109">
        <f xml:space="preserve"> ROUND(M148 - ((M148 / Stats!$B$27)*(Stats!$B$21*N148)),0)</f>
        <v>1327445</v>
      </c>
      <c r="N149" s="99">
        <f xml:space="preserve"> ROUND(N148 + (M148/Stats!$B$27)*(Stats!$B$21*N148)-(N148*Stats!$B$22),0)</f>
        <v>5791</v>
      </c>
      <c r="O149" s="101">
        <f t="shared" si="65"/>
        <v>2904.5760663097913</v>
      </c>
      <c r="P149" s="99">
        <f xml:space="preserve"> ROUND(P148 + (N148 * Stats!$B$22),0)</f>
        <v>8706397</v>
      </c>
      <c r="Q149" s="99">
        <f>ROUND(N149*(Stats!$I$14/100),0)</f>
        <v>174</v>
      </c>
      <c r="R149" s="105">
        <f t="shared" si="66"/>
        <v>2405.7471264367814</v>
      </c>
      <c r="S149" s="9">
        <v>4360</v>
      </c>
      <c r="T149" s="6">
        <f t="shared" ref="T149" si="266">S149-S148</f>
        <v>9</v>
      </c>
      <c r="U149" s="35">
        <f t="shared" ref="U149" si="267">IFERROR(ROUND(((S149/S148)-1)*100,2),"")</f>
        <v>0.21</v>
      </c>
      <c r="V149" s="9">
        <f t="shared" ref="V149" si="268">IFERROR(ROUND(100*(S149/B149),2),"")</f>
        <v>2.5099999999999998</v>
      </c>
      <c r="W149" s="43">
        <f>ROUND(((S149/Stats!$B$8)*100000),0)</f>
        <v>43</v>
      </c>
      <c r="X149" s="118">
        <v>147</v>
      </c>
      <c r="Y149" s="115">
        <f>GROWTH($Y$25:Y148,$X$25:X148,X149:$X$186,1)</f>
        <v>26034784203172.344</v>
      </c>
      <c r="AA149" s="39">
        <f>GROWTH($AA$25:AA148,$X$25:X148,X149:$X$186,1)</f>
        <v>16053220710.851994</v>
      </c>
      <c r="AC149" s="39">
        <f>GROWTH($AC$25:AC148,$X$25:X148,X149:$X$186,1)</f>
        <v>252492224.95399943</v>
      </c>
      <c r="AE149" s="124" t="s">
        <v>314</v>
      </c>
      <c r="AF149" s="140">
        <v>1703</v>
      </c>
      <c r="AG149" s="138">
        <f t="shared" si="186"/>
        <v>33</v>
      </c>
      <c r="AH149" s="138">
        <f t="shared" si="187"/>
        <v>1.96</v>
      </c>
      <c r="AI149" s="140">
        <v>10</v>
      </c>
      <c r="AJ149" s="138">
        <f t="shared" si="225"/>
        <v>1</v>
      </c>
      <c r="AK149" s="5">
        <f t="shared" si="232"/>
        <v>10.53</v>
      </c>
    </row>
    <row r="150" spans="1:37" x14ac:dyDescent="0.25">
      <c r="A150" s="37">
        <v>44038</v>
      </c>
      <c r="B150" s="121">
        <v>176028</v>
      </c>
      <c r="C150" s="6">
        <f t="shared" ref="C150" si="269">B150-B149</f>
        <v>2033</v>
      </c>
      <c r="D150" s="19">
        <f t="shared" ref="D150" si="270">ROUND(((B150/B149)-1)*100,2)</f>
        <v>1.17</v>
      </c>
      <c r="E150" s="35">
        <f t="shared" ref="E150" si="271">IFERROR(ROUND((C150/B150)*10000,0),"")</f>
        <v>115</v>
      </c>
      <c r="F150" s="25">
        <f>ROUND((B150/Stats!$B$8)*100000,0)</f>
        <v>1753</v>
      </c>
      <c r="G150" s="22">
        <f>ROUND((C150/Stats!$B$8)*100000,0)</f>
        <v>20</v>
      </c>
      <c r="H150" s="96">
        <f>Stats!$B$8-I150</f>
        <v>4403124</v>
      </c>
      <c r="I150" s="97">
        <f>ROUND(Stats!$B$33/(1+(Stats!$B$34*EXP(-1*Stats!$B$32*(X150-$X$25)))),0)</f>
        <v>5635983</v>
      </c>
      <c r="J150" s="101">
        <f t="shared" si="63"/>
        <v>96.876711657930841</v>
      </c>
      <c r="K150" s="97">
        <f>ROUND(I150*(Stats!$I$14/100),0)</f>
        <v>169643</v>
      </c>
      <c r="L150" s="101">
        <f t="shared" si="64"/>
        <v>97.421054803322278</v>
      </c>
      <c r="M150" s="109">
        <f xml:space="preserve"> ROUND(M149 - ((M149 / Stats!$B$27)*(Stats!$B$21*N149)),0)</f>
        <v>1327196</v>
      </c>
      <c r="N150" s="99">
        <f xml:space="preserve"> ROUND(N149 + (M149/Stats!$B$27)*(Stats!$B$21*N149)-(N149*Stats!$B$22),0)</f>
        <v>5213</v>
      </c>
      <c r="O150" s="101">
        <f t="shared" si="65"/>
        <v>3276.7120659888737</v>
      </c>
      <c r="P150" s="99">
        <f xml:space="preserve"> ROUND(P149 + (N149 * Stats!$B$22),0)</f>
        <v>8707224</v>
      </c>
      <c r="Q150" s="99">
        <f>ROUND(N150*(Stats!$I$14/100),0)</f>
        <v>157</v>
      </c>
      <c r="R150" s="105">
        <f t="shared" si="66"/>
        <v>2686.624203821656</v>
      </c>
      <c r="S150" s="9">
        <v>4375</v>
      </c>
      <c r="T150" s="6">
        <f t="shared" ref="T150" si="272">S150-S149</f>
        <v>15</v>
      </c>
      <c r="U150" s="35">
        <f t="shared" ref="U150" si="273">IFERROR(ROUND(((S150/S149)-1)*100,2),"")</f>
        <v>0.34</v>
      </c>
      <c r="V150" s="9">
        <f t="shared" ref="V150" si="274">IFERROR(ROUND(100*(S150/B150),2),"")</f>
        <v>2.4900000000000002</v>
      </c>
      <c r="W150" s="43">
        <f>ROUND(((S150/Stats!$B$8)*100000),0)</f>
        <v>44</v>
      </c>
      <c r="X150" s="118">
        <v>148</v>
      </c>
      <c r="Y150" s="115">
        <f>GROWTH($Y$25:Y149,$X$25:X149,X150:$X$186,1)</f>
        <v>31721776755888.328</v>
      </c>
      <c r="AA150" s="39">
        <f>GROWTH($AA$25:AA149,$X$25:X149,X150:$X$186,1)</f>
        <v>18380651697.656002</v>
      </c>
      <c r="AC150" s="39">
        <f>GROWTH($AC$25:AC149,$X$25:X149,X150:$X$186,1)</f>
        <v>278916182.81678236</v>
      </c>
      <c r="AE150" s="124" t="s">
        <v>314</v>
      </c>
      <c r="AF150" s="140">
        <v>2039</v>
      </c>
      <c r="AG150" s="138">
        <f t="shared" si="186"/>
        <v>6</v>
      </c>
      <c r="AH150" s="138">
        <f t="shared" si="187"/>
        <v>0.28999999999999998</v>
      </c>
      <c r="AI150" s="140">
        <v>17</v>
      </c>
      <c r="AJ150" s="138">
        <f t="shared" si="225"/>
        <v>2</v>
      </c>
      <c r="AK150" s="5">
        <f t="shared" si="232"/>
        <v>12.5</v>
      </c>
    </row>
    <row r="151" spans="1:37" x14ac:dyDescent="0.25">
      <c r="A151" s="37">
        <v>44039</v>
      </c>
      <c r="B151" s="121">
        <v>178642</v>
      </c>
      <c r="C151" s="6">
        <f t="shared" ref="C151" si="275">B151-B150</f>
        <v>2614</v>
      </c>
      <c r="D151" s="19">
        <f t="shared" ref="D151" si="276">ROUND(((B151/B150)-1)*100,2)</f>
        <v>1.48</v>
      </c>
      <c r="E151" s="35">
        <f t="shared" ref="E151" si="277">IFERROR(ROUND((C151/B151)*10000,0),"")</f>
        <v>146</v>
      </c>
      <c r="F151" s="25">
        <f>ROUND((B151/Stats!$B$8)*100000,0)</f>
        <v>1779</v>
      </c>
      <c r="G151" s="22">
        <f>ROUND((C151/Stats!$B$8)*100000,0)</f>
        <v>26</v>
      </c>
      <c r="H151" s="96">
        <f>Stats!$B$8-I151</f>
        <v>4403123</v>
      </c>
      <c r="I151" s="97">
        <f>ROUND(Stats!$B$33/(1+(Stats!$B$34*EXP(-1*Stats!$B$32*(X151-$X$25)))),0)</f>
        <v>5635984</v>
      </c>
      <c r="J151" s="101">
        <f t="shared" si="63"/>
        <v>96.830331668791118</v>
      </c>
      <c r="K151" s="97">
        <f>ROUND(I151*(Stats!$I$14/100),0)</f>
        <v>169643</v>
      </c>
      <c r="L151" s="101">
        <f t="shared" si="64"/>
        <v>97.390991670743858</v>
      </c>
      <c r="M151" s="109">
        <f xml:space="preserve"> ROUND(M150 - ((M150 / Stats!$B$27)*(Stats!$B$21*N150)),0)</f>
        <v>1326972</v>
      </c>
      <c r="N151" s="99">
        <f xml:space="preserve"> ROUND(N150 + (M150/Stats!$B$27)*(Stats!$B$21*N150)-(N150*Stats!$B$22),0)</f>
        <v>4693</v>
      </c>
      <c r="O151" s="101">
        <f t="shared" si="65"/>
        <v>3706.5629661197527</v>
      </c>
      <c r="P151" s="99">
        <f xml:space="preserve"> ROUND(P150 + (N150 * Stats!$B$22),0)</f>
        <v>8707969</v>
      </c>
      <c r="Q151" s="99">
        <f>ROUND(N151*(Stats!$I$14/100),0)</f>
        <v>141</v>
      </c>
      <c r="R151" s="105">
        <f t="shared" si="66"/>
        <v>3039.0070921985816</v>
      </c>
      <c r="S151" s="9">
        <v>4426</v>
      </c>
      <c r="T151" s="6">
        <f t="shared" ref="T151" si="278">S151-S150</f>
        <v>51</v>
      </c>
      <c r="U151" s="35">
        <f t="shared" ref="U151" si="279">IFERROR(ROUND(((S151/S150)-1)*100,2),"")</f>
        <v>1.17</v>
      </c>
      <c r="V151" s="9">
        <f t="shared" ref="V151" si="280">IFERROR(ROUND(100*(S151/B151),2),"")</f>
        <v>2.48</v>
      </c>
      <c r="W151" s="43">
        <f>ROUND(((S151/Stats!$B$8)*100000),0)</f>
        <v>44</v>
      </c>
      <c r="X151" s="118">
        <v>149</v>
      </c>
      <c r="Y151" s="115">
        <f>GROWTH($Y$25:Y150,$X$25:X150,X151:$X$186,1)</f>
        <v>38651025977306.977</v>
      </c>
      <c r="AA151" s="39">
        <f>GROWTH($AA$25:AA150,$X$25:X150,X151:$X$186,1)</f>
        <v>21045518710.283279</v>
      </c>
      <c r="AC151" s="39">
        <f>GROWTH($AC$25:AC150,$X$25:X150,X151:$X$186,1)</f>
        <v>308105475.53001887</v>
      </c>
      <c r="AE151" s="124" t="s">
        <v>314</v>
      </c>
      <c r="AF151" s="140">
        <v>2708</v>
      </c>
      <c r="AG151" s="138">
        <f t="shared" si="186"/>
        <v>94</v>
      </c>
      <c r="AH151" s="138">
        <f t="shared" si="187"/>
        <v>3.53</v>
      </c>
      <c r="AI151" s="140">
        <v>51</v>
      </c>
      <c r="AJ151" s="138">
        <f t="shared" si="225"/>
        <v>0</v>
      </c>
      <c r="AK151" s="5">
        <f t="shared" si="232"/>
        <v>0</v>
      </c>
    </row>
    <row r="152" spans="1:37" x14ac:dyDescent="0.25">
      <c r="A152" s="37">
        <v>44040</v>
      </c>
      <c r="B152" s="121">
        <v>183383</v>
      </c>
      <c r="C152" s="6">
        <f t="shared" ref="C152" si="281">B152-B151</f>
        <v>4741</v>
      </c>
      <c r="D152" s="19">
        <f t="shared" ref="D152" si="282">ROUND(((B152/B151)-1)*100,2)</f>
        <v>2.65</v>
      </c>
      <c r="E152" s="35">
        <f t="shared" ref="E152" si="283">IFERROR(ROUND((C152/B152)*10000,0),"")</f>
        <v>259</v>
      </c>
      <c r="F152" s="25">
        <f>ROUND((B152/Stats!$B$8)*100000,0)</f>
        <v>1827</v>
      </c>
      <c r="G152" s="22">
        <f>ROUND((C152/Stats!$B$8)*100000,0)</f>
        <v>47</v>
      </c>
      <c r="H152" s="96">
        <f>Stats!$B$8-I152</f>
        <v>4403122</v>
      </c>
      <c r="I152" s="97">
        <f>ROUND(Stats!$B$33/(1+(Stats!$B$34*EXP(-1*Stats!$B$32*(X152-$X$25)))),0)</f>
        <v>5635985</v>
      </c>
      <c r="J152" s="101">
        <f t="shared" si="63"/>
        <v>96.746212064084631</v>
      </c>
      <c r="K152" s="97">
        <f>ROUND(I152*(Stats!$I$14/100),0)</f>
        <v>169643</v>
      </c>
      <c r="L152" s="101">
        <f t="shared" si="64"/>
        <v>97.33793908384078</v>
      </c>
      <c r="M152" s="109">
        <f xml:space="preserve"> ROUND(M151 - ((M151 / Stats!$B$27)*(Stats!$B$21*N151)),0)</f>
        <v>1326770</v>
      </c>
      <c r="N152" s="99">
        <f xml:space="preserve"> ROUND(N151 + (M151/Stats!$B$27)*(Stats!$B$21*N151)-(N151*Stats!$B$22),0)</f>
        <v>4225</v>
      </c>
      <c r="O152" s="101">
        <f t="shared" si="65"/>
        <v>4240.4260355029583</v>
      </c>
      <c r="P152" s="99">
        <f xml:space="preserve"> ROUND(P151 + (N151 * Stats!$B$22),0)</f>
        <v>8708639</v>
      </c>
      <c r="Q152" s="99">
        <f>ROUND(N152*(Stats!$I$14/100),0)</f>
        <v>127</v>
      </c>
      <c r="R152" s="105">
        <f t="shared" si="66"/>
        <v>3455.9055118110236</v>
      </c>
      <c r="S152" s="9">
        <v>4516</v>
      </c>
      <c r="T152" s="6">
        <f t="shared" ref="T152" si="284">S152-S151</f>
        <v>90</v>
      </c>
      <c r="U152" s="35">
        <f t="shared" ref="U152" si="285">IFERROR(ROUND(((S152/S151)-1)*100,2),"")</f>
        <v>2.0299999999999998</v>
      </c>
      <c r="V152" s="9">
        <f t="shared" ref="V152" si="286">IFERROR(ROUND(100*(S152/B152),2),"")</f>
        <v>2.46</v>
      </c>
      <c r="W152" s="43">
        <f>ROUND(((S152/Stats!$B$8)*100000),0)</f>
        <v>45</v>
      </c>
      <c r="X152" s="118">
        <v>150</v>
      </c>
      <c r="Y152" s="115">
        <f>GROWTH($Y$25:Y151,$X$25:X151,X152:$X$186,1)</f>
        <v>47093888233141.117</v>
      </c>
      <c r="AA152" s="39">
        <f>GROWTH($AA$25:AA151,$X$25:X151,X152:$X$186,1)</f>
        <v>24096743960.463814</v>
      </c>
      <c r="AC152" s="39">
        <f>GROWTH($AC$25:AC151,$X$25:X151,X152:$X$186,1)</f>
        <v>340349502.46660984</v>
      </c>
      <c r="AE152" s="124" t="s">
        <v>314</v>
      </c>
      <c r="AF152" s="140">
        <v>4825</v>
      </c>
      <c r="AG152" s="138">
        <f t="shared" si="186"/>
        <v>84</v>
      </c>
      <c r="AH152" s="138">
        <f t="shared" si="187"/>
        <v>1.76</v>
      </c>
      <c r="AI152" s="140">
        <v>91</v>
      </c>
      <c r="AJ152" s="138">
        <f t="shared" si="225"/>
        <v>1</v>
      </c>
      <c r="AK152" s="5">
        <f t="shared" si="232"/>
        <v>1.1000000000000001</v>
      </c>
    </row>
    <row r="153" spans="1:37" x14ac:dyDescent="0.25">
      <c r="A153" s="37">
        <v>44041</v>
      </c>
      <c r="B153" s="121">
        <v>185872</v>
      </c>
      <c r="C153" s="6">
        <f t="shared" ref="C153:C156" si="287">B153-B152</f>
        <v>2489</v>
      </c>
      <c r="D153" s="19">
        <f t="shared" ref="D153:D156" si="288">ROUND(((B153/B152)-1)*100,2)</f>
        <v>1.36</v>
      </c>
      <c r="E153" s="35">
        <f t="shared" ref="E153:E156" si="289">IFERROR(ROUND((C153/B153)*10000,0),"")</f>
        <v>134</v>
      </c>
      <c r="F153" s="25">
        <f>ROUND((B153/Stats!$B$8)*100000,0)</f>
        <v>1851</v>
      </c>
      <c r="G153" s="22">
        <f>ROUND((C153/Stats!$B$8)*100000,0)</f>
        <v>25</v>
      </c>
      <c r="H153" s="96">
        <f>Stats!$B$8-I153</f>
        <v>4403121</v>
      </c>
      <c r="I153" s="97">
        <f>ROUND(Stats!$B$33/(1+(Stats!$B$34*EXP(-1*Stats!$B$32*(X153-$X$25)))),0)</f>
        <v>5635986</v>
      </c>
      <c r="J153" s="101">
        <f t="shared" si="63"/>
        <v>96.702050005092275</v>
      </c>
      <c r="K153" s="97">
        <f>ROUND(I153*(Stats!$I$14/100),0)</f>
        <v>169643</v>
      </c>
      <c r="L153" s="101">
        <f t="shared" si="64"/>
        <v>97.31671804907954</v>
      </c>
      <c r="M153" s="109">
        <f xml:space="preserve"> ROUND(M152 - ((M152 / Stats!$B$27)*(Stats!$B$21*N152)),0)</f>
        <v>1326588</v>
      </c>
      <c r="N153" s="99">
        <f xml:space="preserve"> ROUND(N152 + (M152/Stats!$B$27)*(Stats!$B$21*N152)-(N152*Stats!$B$22),0)</f>
        <v>3803</v>
      </c>
      <c r="O153" s="101">
        <f t="shared" si="65"/>
        <v>4787.509860636339</v>
      </c>
      <c r="P153" s="99">
        <f xml:space="preserve"> ROUND(P152 + (N152 * Stats!$B$22),0)</f>
        <v>8709243</v>
      </c>
      <c r="Q153" s="99">
        <f>ROUND(N153*(Stats!$I$14/100),0)</f>
        <v>114</v>
      </c>
      <c r="R153" s="105">
        <f t="shared" si="66"/>
        <v>3892.9824561403507</v>
      </c>
      <c r="S153" s="9">
        <v>4552</v>
      </c>
      <c r="T153" s="6">
        <f t="shared" ref="T153:T156" si="290">S153-S152</f>
        <v>36</v>
      </c>
      <c r="U153" s="35">
        <f t="shared" ref="U153:U156" si="291">IFERROR(ROUND(((S153/S152)-1)*100,2),"")</f>
        <v>0.8</v>
      </c>
      <c r="V153" s="9">
        <f t="shared" ref="V153:V156" si="292">IFERROR(ROUND(100*(S153/B153),2),"")</f>
        <v>2.4500000000000002</v>
      </c>
      <c r="W153" s="43">
        <f>ROUND(((S153/Stats!$B$8)*100000),0)</f>
        <v>45</v>
      </c>
      <c r="X153" s="118">
        <v>151</v>
      </c>
      <c r="Y153" s="115">
        <f>GROWTH($Y$25:Y152,$X$25:X152,X153:$X$186,1)</f>
        <v>57380994497215.766</v>
      </c>
      <c r="AA153" s="39">
        <f>GROWTH($AA$25:AA152,$X$25:X152,X153:$X$186,1)</f>
        <v>27590342508.994064</v>
      </c>
      <c r="AC153" s="39">
        <f>GROWTH($AC$25:AC152,$X$25:X152,X153:$X$186,1)</f>
        <v>375967949.38486969</v>
      </c>
      <c r="AE153" s="124"/>
      <c r="AF153" s="140">
        <v>2628</v>
      </c>
      <c r="AG153" s="138">
        <f t="shared" si="186"/>
        <v>139</v>
      </c>
      <c r="AH153" s="138">
        <f t="shared" si="187"/>
        <v>5.43</v>
      </c>
      <c r="AI153" s="140">
        <v>41</v>
      </c>
      <c r="AJ153" s="138">
        <f t="shared" si="225"/>
        <v>5</v>
      </c>
      <c r="AK153" s="5">
        <f t="shared" si="232"/>
        <v>12.99</v>
      </c>
    </row>
    <row r="154" spans="1:37" x14ac:dyDescent="0.25">
      <c r="A154" s="37">
        <v>44042</v>
      </c>
      <c r="B154" s="121">
        <v>188481</v>
      </c>
      <c r="C154" s="6">
        <f t="shared" si="287"/>
        <v>2609</v>
      </c>
      <c r="D154" s="19">
        <f t="shared" si="288"/>
        <v>1.4</v>
      </c>
      <c r="E154" s="35">
        <f t="shared" si="289"/>
        <v>138</v>
      </c>
      <c r="F154" s="25">
        <f>ROUND((B154/Stats!$B$8)*100000,0)</f>
        <v>1877</v>
      </c>
      <c r="G154" s="22">
        <f>ROUND((C154/Stats!$B$8)*100000,0)</f>
        <v>26</v>
      </c>
      <c r="H154" s="96">
        <f>Stats!$B$8-I154</f>
        <v>4403120</v>
      </c>
      <c r="I154" s="97">
        <f>ROUND(Stats!$B$33/(1+(Stats!$B$34*EXP(-1*Stats!$B$32*(X154-$X$25)))),0)</f>
        <v>5635987</v>
      </c>
      <c r="J154" s="101">
        <f t="shared" ref="J154:J186" si="293">IFERROR(ABS((($B154/I154)-1)*100),"")</f>
        <v>96.65575878723638</v>
      </c>
      <c r="K154" s="97">
        <f>ROUND(I154*(Stats!$I$14/100),0)</f>
        <v>169643</v>
      </c>
      <c r="L154" s="101">
        <f t="shared" ref="L154:L186" si="294">IFERROR(ABS((($S154/K154)-1)*100),"")</f>
        <v>97.276044399120508</v>
      </c>
      <c r="M154" s="109">
        <f xml:space="preserve"> ROUND(M153 - ((M153 / Stats!$B$27)*(Stats!$B$21*N153)),0)</f>
        <v>1326424</v>
      </c>
      <c r="N154" s="99">
        <f xml:space="preserve"> ROUND(N153 + (M153/Stats!$B$27)*(Stats!$B$21*N153)-(N153*Stats!$B$22),0)</f>
        <v>3423</v>
      </c>
      <c r="O154" s="101">
        <f t="shared" ref="O154:O186" si="295">IFERROR(ABS((($B154/N154)-1)*100),"")</f>
        <v>5406.3102541630151</v>
      </c>
      <c r="P154" s="99">
        <f xml:space="preserve"> ROUND(P153 + (N153 * Stats!$B$22),0)</f>
        <v>8709786</v>
      </c>
      <c r="Q154" s="99">
        <f>ROUND(N154*(Stats!$I$14/100),0)</f>
        <v>103</v>
      </c>
      <c r="R154" s="105">
        <f t="shared" ref="R154:R186" si="296">IFERROR(ABS((($S154/Q154)-1)*100),"")</f>
        <v>4386.4077669902908</v>
      </c>
      <c r="S154" s="9">
        <v>4621</v>
      </c>
      <c r="T154" s="6">
        <f t="shared" si="290"/>
        <v>69</v>
      </c>
      <c r="U154" s="35">
        <f t="shared" si="291"/>
        <v>1.52</v>
      </c>
      <c r="V154" s="9">
        <f t="shared" si="292"/>
        <v>2.4500000000000002</v>
      </c>
      <c r="W154" s="43">
        <f>ROUND(((S154/Stats!$B$8)*100000),0)</f>
        <v>46</v>
      </c>
      <c r="X154" s="118">
        <v>152</v>
      </c>
      <c r="Y154" s="115">
        <f>GROWTH($Y$25:Y153,$X$25:X153,X154:$X$186,1)</f>
        <v>69915198192797.805</v>
      </c>
      <c r="AA154" s="39">
        <f>GROWTH($AA$25:AA153,$X$25:X153,X154:$X$186,1)</f>
        <v>31590450602.477905</v>
      </c>
      <c r="AC154" s="39">
        <f>GROWTH($AC$25:AC153,$X$25:X153,X154:$X$186,1)</f>
        <v>415313957.97627121</v>
      </c>
      <c r="AE154" s="124"/>
      <c r="AF154" s="140">
        <v>2651</v>
      </c>
      <c r="AG154" s="138">
        <f t="shared" si="186"/>
        <v>42</v>
      </c>
      <c r="AH154" s="138">
        <f t="shared" si="187"/>
        <v>1.6</v>
      </c>
      <c r="AI154" s="140">
        <v>69</v>
      </c>
      <c r="AJ154" s="138">
        <f t="shared" si="225"/>
        <v>0</v>
      </c>
      <c r="AK154" s="5">
        <f t="shared" si="232"/>
        <v>0</v>
      </c>
    </row>
    <row r="155" spans="1:37" x14ac:dyDescent="0.25">
      <c r="A155" s="37">
        <v>44043</v>
      </c>
      <c r="B155" s="121">
        <v>190693</v>
      </c>
      <c r="C155" s="6">
        <f t="shared" si="287"/>
        <v>2212</v>
      </c>
      <c r="D155" s="19">
        <f t="shared" si="288"/>
        <v>1.17</v>
      </c>
      <c r="E155" s="35">
        <f t="shared" si="289"/>
        <v>116</v>
      </c>
      <c r="F155" s="25">
        <f>ROUND((B155/Stats!$B$8)*100000,0)</f>
        <v>1900</v>
      </c>
      <c r="G155" s="22">
        <f>ROUND((C155/Stats!$B$8)*100000,0)</f>
        <v>22</v>
      </c>
      <c r="H155" s="96">
        <f>Stats!$B$8-I155</f>
        <v>4403120</v>
      </c>
      <c r="I155" s="97">
        <f>ROUND(Stats!$B$33/(1+(Stats!$B$34*EXP(-1*Stats!$B$32*(X155-$X$25)))),0)</f>
        <v>5635987</v>
      </c>
      <c r="J155" s="101">
        <f t="shared" si="293"/>
        <v>96.616511003307849</v>
      </c>
      <c r="K155" s="97">
        <f>ROUND(I155*(Stats!$I$14/100),0)</f>
        <v>169643</v>
      </c>
      <c r="L155" s="101">
        <f t="shared" si="294"/>
        <v>97.247749686105522</v>
      </c>
      <c r="M155" s="109">
        <f xml:space="preserve"> ROUND(M154 - ((M154 / Stats!$B$27)*(Stats!$B$21*N154)),0)</f>
        <v>1326277</v>
      </c>
      <c r="N155" s="99">
        <f xml:space="preserve"> ROUND(N154 + (M154/Stats!$B$27)*(Stats!$B$21*N154)-(N154*Stats!$B$22),0)</f>
        <v>3081</v>
      </c>
      <c r="O155" s="101">
        <f t="shared" si="295"/>
        <v>6089.3216488153203</v>
      </c>
      <c r="P155" s="99">
        <f xml:space="preserve"> ROUND(P154 + (N154 * Stats!$B$22),0)</f>
        <v>8710275</v>
      </c>
      <c r="Q155" s="99">
        <f>ROUND(N155*(Stats!$I$14/100),0)</f>
        <v>93</v>
      </c>
      <c r="R155" s="105">
        <f t="shared" si="296"/>
        <v>4920.4301075268813</v>
      </c>
      <c r="S155" s="9">
        <v>4669</v>
      </c>
      <c r="T155" s="6">
        <f t="shared" si="290"/>
        <v>48</v>
      </c>
      <c r="U155" s="35">
        <f t="shared" si="291"/>
        <v>1.04</v>
      </c>
      <c r="V155" s="9">
        <f t="shared" si="292"/>
        <v>2.4500000000000002</v>
      </c>
      <c r="W155" s="43">
        <f>ROUND(((S155/Stats!$B$8)*100000),0)</f>
        <v>47</v>
      </c>
      <c r="X155" s="118">
        <v>153</v>
      </c>
      <c r="Y155" s="115">
        <f>GROWTH($Y$25:Y154,$X$25:X154,X155:$X$186,1)</f>
        <v>85187351337651.734</v>
      </c>
      <c r="AA155" s="39">
        <f>GROWTH($AA$25:AA154,$X$25:X154,X155:$X$186,1)</f>
        <v>36170503100.579155</v>
      </c>
      <c r="AC155" s="39">
        <f>GROWTH($AC$25:AC154,$X$25:X154,X155:$X$186,1)</f>
        <v>458777627.11455673</v>
      </c>
      <c r="AE155" s="124" t="s">
        <v>316</v>
      </c>
      <c r="AF155" s="140">
        <v>2303</v>
      </c>
      <c r="AG155" s="138">
        <f t="shared" si="186"/>
        <v>91</v>
      </c>
      <c r="AH155" s="138">
        <f t="shared" si="187"/>
        <v>4.03</v>
      </c>
      <c r="AI155" s="140">
        <v>50</v>
      </c>
      <c r="AJ155" s="138">
        <f t="shared" si="225"/>
        <v>2</v>
      </c>
      <c r="AK155" s="5">
        <f t="shared" si="232"/>
        <v>4.08</v>
      </c>
    </row>
    <row r="156" spans="1:37" x14ac:dyDescent="0.25">
      <c r="A156" s="37">
        <v>44044</v>
      </c>
      <c r="B156" s="121">
        <v>192167</v>
      </c>
      <c r="C156" s="6">
        <f t="shared" si="287"/>
        <v>1474</v>
      </c>
      <c r="D156" s="19">
        <f t="shared" si="288"/>
        <v>0.77</v>
      </c>
      <c r="E156" s="35">
        <f t="shared" si="289"/>
        <v>77</v>
      </c>
      <c r="F156" s="25">
        <f>ROUND((B156/Stats!$B$8)*100000,0)</f>
        <v>1914</v>
      </c>
      <c r="G156" s="22">
        <f>ROUND((C156/Stats!$B$8)*100000,0)</f>
        <v>15</v>
      </c>
      <c r="H156" s="96">
        <f>Stats!$B$8-I156</f>
        <v>4403119</v>
      </c>
      <c r="I156" s="97">
        <f>ROUND(Stats!$B$33/(1+(Stats!$B$34*EXP(-1*Stats!$B$32*(X156-$X$25)))),0)</f>
        <v>5635988</v>
      </c>
      <c r="J156" s="101">
        <f t="shared" si="293"/>
        <v>96.590358247746451</v>
      </c>
      <c r="K156" s="97">
        <f>ROUND(I156*(Stats!$I$14/100),0)</f>
        <v>169643</v>
      </c>
      <c r="L156" s="101">
        <f t="shared" si="294"/>
        <v>97.234191802785858</v>
      </c>
      <c r="M156" s="109">
        <f xml:space="preserve"> ROUND(M155 - ((M155 / Stats!$B$27)*(Stats!$B$21*N155)),0)</f>
        <v>1326144</v>
      </c>
      <c r="N156" s="99">
        <f xml:space="preserve"> ROUND(N155 + (M155/Stats!$B$27)*(Stats!$B$21*N155)-(N155*Stats!$B$22),0)</f>
        <v>2773</v>
      </c>
      <c r="O156" s="101">
        <f t="shared" si="295"/>
        <v>6829.9314821492972</v>
      </c>
      <c r="P156" s="99">
        <f xml:space="preserve"> ROUND(P155 + (N155 * Stats!$B$22),0)</f>
        <v>8710715</v>
      </c>
      <c r="Q156" s="99">
        <f>ROUND(N156*(Stats!$I$14/100),0)</f>
        <v>83</v>
      </c>
      <c r="R156" s="105">
        <f t="shared" si="296"/>
        <v>5553.0120481927706</v>
      </c>
      <c r="S156" s="9">
        <v>4692</v>
      </c>
      <c r="T156" s="6">
        <f t="shared" si="290"/>
        <v>23</v>
      </c>
      <c r="U156" s="35">
        <f t="shared" si="291"/>
        <v>0.49</v>
      </c>
      <c r="V156" s="9">
        <f t="shared" si="292"/>
        <v>2.44</v>
      </c>
      <c r="W156" s="43">
        <f>ROUND(((S156/Stats!$B$8)*100000),0)</f>
        <v>47</v>
      </c>
      <c r="X156" s="118">
        <v>154</v>
      </c>
      <c r="Y156" s="115">
        <f>GROWTH($Y$25:Y155,$X$25:X155,X156:$X$186,1)</f>
        <v>103795526802526</v>
      </c>
      <c r="AA156" s="39">
        <f>GROWTH($AA$25:AA155,$X$25:X155,X156:$X$186,1)</f>
        <v>41414581609.240494</v>
      </c>
      <c r="AC156" s="39">
        <f>GROWTH($AC$25:AC155,$X$25:X155,X156:$X$186,1)</f>
        <v>506789880.51946872</v>
      </c>
      <c r="AE156" s="124" t="s">
        <v>315</v>
      </c>
      <c r="AF156" s="140">
        <v>1476</v>
      </c>
      <c r="AG156" s="138">
        <f t="shared" si="186"/>
        <v>2</v>
      </c>
      <c r="AH156" s="138">
        <f t="shared" si="187"/>
        <v>0.14000000000000001</v>
      </c>
      <c r="AI156" s="140">
        <v>23</v>
      </c>
      <c r="AJ156" s="138">
        <f t="shared" si="225"/>
        <v>0</v>
      </c>
      <c r="AK156" s="5">
        <f t="shared" si="232"/>
        <v>0</v>
      </c>
    </row>
    <row r="157" spans="1:37" x14ac:dyDescent="0.25">
      <c r="A157" s="37">
        <v>44045</v>
      </c>
      <c r="B157" s="121">
        <v>193788</v>
      </c>
      <c r="C157" s="6">
        <f t="shared" ref="C157:C158" si="297">B157-B156</f>
        <v>1621</v>
      </c>
      <c r="D157" s="19">
        <f t="shared" ref="D157:D158" si="298">ROUND(((B157/B156)-1)*100,2)</f>
        <v>0.84</v>
      </c>
      <c r="E157" s="35">
        <f t="shared" ref="E157:E158" si="299">IFERROR(ROUND((C157/B157)*10000,0),"")</f>
        <v>84</v>
      </c>
      <c r="F157" s="25">
        <f>ROUND((B157/Stats!$B$8)*100000,0)</f>
        <v>1930</v>
      </c>
      <c r="G157" s="22">
        <f>ROUND((C157/Stats!$B$8)*100000,0)</f>
        <v>16</v>
      </c>
      <c r="H157" s="96">
        <f>Stats!$B$8-I157</f>
        <v>4403119</v>
      </c>
      <c r="I157" s="97">
        <f>ROUND(Stats!$B$33/(1+(Stats!$B$34*EXP(-1*Stats!$B$32*(X157-$X$25)))),0)</f>
        <v>5635988</v>
      </c>
      <c r="J157" s="101">
        <f t="shared" si="293"/>
        <v>96.561596653506015</v>
      </c>
      <c r="K157" s="97">
        <f>ROUND(I157*(Stats!$I$14/100),0)</f>
        <v>169643</v>
      </c>
      <c r="L157" s="101">
        <f t="shared" si="294"/>
        <v>97.228886544095545</v>
      </c>
      <c r="M157" s="109">
        <f xml:space="preserve"> ROUND(M156 - ((M156 / Stats!$B$27)*(Stats!$B$21*N156)),0)</f>
        <v>1326025</v>
      </c>
      <c r="N157" s="99">
        <f xml:space="preserve"> ROUND(N156 + (M156/Stats!$B$27)*(Stats!$B$21*N156)-(N156*Stats!$B$22),0)</f>
        <v>2496</v>
      </c>
      <c r="O157" s="101">
        <f t="shared" si="295"/>
        <v>7663.9423076923076</v>
      </c>
      <c r="P157" s="99">
        <f xml:space="preserve"> ROUND(P156 + (N156 * Stats!$B$22),0)</f>
        <v>8711111</v>
      </c>
      <c r="Q157" s="99">
        <f>ROUND(N157*(Stats!$I$14/100),0)</f>
        <v>75</v>
      </c>
      <c r="R157" s="105">
        <f t="shared" si="296"/>
        <v>6168</v>
      </c>
      <c r="S157" s="9">
        <v>4701</v>
      </c>
      <c r="T157" s="6">
        <f t="shared" ref="T157:T158" si="300">S157-S156</f>
        <v>9</v>
      </c>
      <c r="U157" s="35">
        <f t="shared" ref="U157:U158" si="301">IFERROR(ROUND(((S157/S156)-1)*100,2),"")</f>
        <v>0.19</v>
      </c>
      <c r="V157" s="9">
        <f t="shared" ref="V157:V158" si="302">IFERROR(ROUND(100*(S157/B157),2),"")</f>
        <v>2.4300000000000002</v>
      </c>
      <c r="W157" s="43">
        <f>ROUND(((S157/Stats!$B$8)*100000),0)</f>
        <v>47</v>
      </c>
      <c r="X157" s="118">
        <v>155</v>
      </c>
      <c r="Y157" s="115">
        <f>GROWTH($Y$25:Y156,$X$25:X156,X157:$X$186,1)</f>
        <v>126468439446036.08</v>
      </c>
      <c r="AA157" s="39">
        <f>GROWTH($AA$25:AA156,$X$25:X156,X157:$X$186,1)</f>
        <v>47418958069.205536</v>
      </c>
      <c r="AC157" s="39">
        <f>GROWTH($AC$25:AC156,$X$25:X156,X157:$X$186,1)</f>
        <v>559826739.18143427</v>
      </c>
      <c r="AE157" s="124"/>
      <c r="AF157" s="140">
        <v>1634</v>
      </c>
      <c r="AG157" s="138">
        <f t="shared" si="186"/>
        <v>13</v>
      </c>
      <c r="AH157" s="138">
        <f t="shared" si="187"/>
        <v>0.8</v>
      </c>
      <c r="AI157" s="140">
        <v>12</v>
      </c>
      <c r="AJ157" s="138">
        <f t="shared" si="225"/>
        <v>3</v>
      </c>
      <c r="AK157" s="5">
        <f t="shared" si="232"/>
        <v>28.57</v>
      </c>
    </row>
    <row r="158" spans="1:37" ht="30" x14ac:dyDescent="0.25">
      <c r="A158" s="37">
        <v>44046</v>
      </c>
      <c r="B158" s="121">
        <v>195614</v>
      </c>
      <c r="C158" s="6">
        <f t="shared" si="297"/>
        <v>1826</v>
      </c>
      <c r="D158" s="19">
        <f t="shared" si="298"/>
        <v>0.94</v>
      </c>
      <c r="E158" s="35">
        <f t="shared" si="299"/>
        <v>93</v>
      </c>
      <c r="F158" s="25">
        <f>ROUND((B158/Stats!$B$8)*100000,0)</f>
        <v>1949</v>
      </c>
      <c r="G158" s="22">
        <f>ROUND((C158/Stats!$B$8)*100000,0)</f>
        <v>18</v>
      </c>
      <c r="H158" s="96">
        <f>Stats!$B$8-I158</f>
        <v>4403119</v>
      </c>
      <c r="I158" s="97">
        <f>ROUND(Stats!$B$33/(1+(Stats!$B$34*EXP(-1*Stats!$B$32*(X158-$X$25)))),0)</f>
        <v>5635988</v>
      </c>
      <c r="J158" s="101">
        <f t="shared" si="293"/>
        <v>96.529197720080319</v>
      </c>
      <c r="K158" s="97">
        <f>ROUND(I158*(Stats!$I$14/100),0)</f>
        <v>169643</v>
      </c>
      <c r="L158" s="101">
        <f t="shared" si="294"/>
        <v>97.195286572390245</v>
      </c>
      <c r="M158" s="109">
        <f xml:space="preserve"> ROUND(M157 - ((M157 / Stats!$B$27)*(Stats!$B$21*N157)),0)</f>
        <v>1325918</v>
      </c>
      <c r="N158" s="99">
        <f xml:space="preserve"> ROUND(N157 + (M157/Stats!$B$27)*(Stats!$B$21*N157)-(N157*Stats!$B$22),0)</f>
        <v>2247</v>
      </c>
      <c r="O158" s="101">
        <f t="shared" si="295"/>
        <v>8605.5629728526928</v>
      </c>
      <c r="P158" s="99">
        <f xml:space="preserve"> ROUND(P157 + (N157 * Stats!$B$22),0)</f>
        <v>8711468</v>
      </c>
      <c r="Q158" s="99">
        <f>ROUND(N158*(Stats!$I$14/100),0)</f>
        <v>68</v>
      </c>
      <c r="R158" s="105">
        <f t="shared" si="296"/>
        <v>6897.0588235294117</v>
      </c>
      <c r="S158" s="9">
        <v>4758</v>
      </c>
      <c r="T158" s="6">
        <f t="shared" si="300"/>
        <v>57</v>
      </c>
      <c r="U158" s="35">
        <f t="shared" si="301"/>
        <v>1.21</v>
      </c>
      <c r="V158" s="9">
        <f t="shared" si="302"/>
        <v>2.4300000000000002</v>
      </c>
      <c r="W158" s="43">
        <f>ROUND(((S158/Stats!$B$8)*100000),0)</f>
        <v>47</v>
      </c>
      <c r="X158" s="118">
        <v>156</v>
      </c>
      <c r="Y158" s="115">
        <f>GROWTH($Y$25:Y157,$X$25:X157,X158:$X$186,1)</f>
        <v>154093983321122.13</v>
      </c>
      <c r="AA158" s="39">
        <f>GROWTH($AA$25:AA157,$X$25:X157,X158:$X$186,1)</f>
        <v>54293862137.372955</v>
      </c>
      <c r="AC158" s="39">
        <f>GROWTH($AC$25:AC157,$X$25:X157,X158:$X$186,1)</f>
        <v>618414040.9064039</v>
      </c>
      <c r="AE158" s="125" t="s">
        <v>317</v>
      </c>
      <c r="AF158" s="140">
        <v>1901</v>
      </c>
      <c r="AG158" s="138">
        <f t="shared" si="186"/>
        <v>75</v>
      </c>
      <c r="AH158" s="138">
        <f t="shared" si="187"/>
        <v>4.0199999999999996</v>
      </c>
      <c r="AI158" s="140">
        <v>57</v>
      </c>
      <c r="AJ158" s="138">
        <f t="shared" si="225"/>
        <v>0</v>
      </c>
      <c r="AK158" s="5">
        <f t="shared" si="232"/>
        <v>0</v>
      </c>
    </row>
    <row r="159" spans="1:37" ht="60" x14ac:dyDescent="0.25">
      <c r="A159" s="37">
        <v>44047</v>
      </c>
      <c r="B159" s="121">
        <v>197912</v>
      </c>
      <c r="C159" s="6">
        <f t="shared" ref="C159" si="303">B159-B158</f>
        <v>2298</v>
      </c>
      <c r="D159" s="19">
        <f t="shared" ref="D159" si="304">ROUND(((B159/B158)-1)*100,2)</f>
        <v>1.17</v>
      </c>
      <c r="E159" s="35">
        <f t="shared" ref="E159" si="305">IFERROR(ROUND((C159/B159)*10000,0),"")</f>
        <v>116</v>
      </c>
      <c r="F159" s="25">
        <f>ROUND((B159/Stats!$B$8)*100000,0)</f>
        <v>1971</v>
      </c>
      <c r="G159" s="22">
        <f>ROUND((C159/Stats!$B$8)*100000,0)</f>
        <v>23</v>
      </c>
      <c r="H159" s="96">
        <f>Stats!$B$8-I159</f>
        <v>4403118</v>
      </c>
      <c r="I159" s="97">
        <f>ROUND(Stats!$B$33/(1+(Stats!$B$34*EXP(-1*Stats!$B$32*(X159-$X$25)))),0)</f>
        <v>5635989</v>
      </c>
      <c r="J159" s="101">
        <f t="shared" si="293"/>
        <v>96.488424658032514</v>
      </c>
      <c r="K159" s="97">
        <f>ROUND(I159*(Stats!$I$14/100),0)</f>
        <v>169643</v>
      </c>
      <c r="L159" s="101">
        <f t="shared" si="294"/>
        <v>97.155791868806858</v>
      </c>
      <c r="M159" s="109">
        <f xml:space="preserve"> ROUND(M158 - ((M158 / Stats!$B$27)*(Stats!$B$21*N158)),0)</f>
        <v>1325821</v>
      </c>
      <c r="N159" s="99">
        <f xml:space="preserve"> ROUND(N158 + (M158/Stats!$B$27)*(Stats!$B$21*N158)-(N158*Stats!$B$22),0)</f>
        <v>2023</v>
      </c>
      <c r="O159" s="101">
        <f t="shared" si="295"/>
        <v>9683.0944142362823</v>
      </c>
      <c r="P159" s="99">
        <f xml:space="preserve"> ROUND(P158 + (N158 * Stats!$B$22),0)</f>
        <v>8711789</v>
      </c>
      <c r="Q159" s="99">
        <f>ROUND(N159*(Stats!$I$14/100),0)</f>
        <v>61</v>
      </c>
      <c r="R159" s="105">
        <f t="shared" si="296"/>
        <v>7809.8360655737706</v>
      </c>
      <c r="S159" s="9">
        <v>4825</v>
      </c>
      <c r="T159" s="6">
        <f t="shared" ref="T159" si="306">S159-S158</f>
        <v>67</v>
      </c>
      <c r="U159" s="35">
        <f t="shared" ref="U159" si="307">IFERROR(ROUND(((S159/S158)-1)*100,2),"")</f>
        <v>1.41</v>
      </c>
      <c r="V159" s="9">
        <f t="shared" ref="V159" si="308">IFERROR(ROUND(100*(S159/B159),2),"")</f>
        <v>2.44</v>
      </c>
      <c r="W159" s="43">
        <f>ROUND(((S159/Stats!$B$8)*100000),0)</f>
        <v>48</v>
      </c>
      <c r="X159" s="118">
        <v>157</v>
      </c>
      <c r="Y159" s="115">
        <f>GROWTH($Y$25:Y158,$X$25:X158,X159:$X$186,1)</f>
        <v>187754002498800.91</v>
      </c>
      <c r="AA159" s="39">
        <f>GROWTH($AA$25:AA158,$X$25:X158,X159:$X$186,1)</f>
        <v>62165504806.956841</v>
      </c>
      <c r="AC159" s="39">
        <f>GROWTH($AC$25:AC158,$X$25:X158,X159:$X$186,1)</f>
        <v>683132653.77315533</v>
      </c>
      <c r="AE159" s="125" t="s">
        <v>318</v>
      </c>
      <c r="AF159" s="140">
        <v>2347</v>
      </c>
      <c r="AG159" s="138">
        <f t="shared" si="186"/>
        <v>49</v>
      </c>
      <c r="AH159" s="138">
        <f t="shared" si="187"/>
        <v>2.11</v>
      </c>
      <c r="AI159" s="140">
        <v>68</v>
      </c>
      <c r="AJ159" s="138">
        <f t="shared" si="225"/>
        <v>1</v>
      </c>
      <c r="AK159" s="5">
        <f t="shared" si="232"/>
        <v>1.48</v>
      </c>
    </row>
    <row r="160" spans="1:37" x14ac:dyDescent="0.25">
      <c r="A160" s="37">
        <v>44048</v>
      </c>
      <c r="B160" s="121">
        <v>201106</v>
      </c>
      <c r="C160" s="6">
        <f t="shared" ref="C160" si="309">B160-B159</f>
        <v>3194</v>
      </c>
      <c r="D160" s="19">
        <f t="shared" ref="D160" si="310">ROUND(((B160/B159)-1)*100,2)</f>
        <v>1.61</v>
      </c>
      <c r="E160" s="35">
        <f t="shared" ref="E160" si="311">IFERROR(ROUND((C160/B160)*10000,0),"")</f>
        <v>159</v>
      </c>
      <c r="F160" s="25">
        <f>ROUND((B160/Stats!$B$8)*100000,0)</f>
        <v>2003</v>
      </c>
      <c r="G160" s="22">
        <f>ROUND((C160/Stats!$B$8)*100000,0)</f>
        <v>32</v>
      </c>
      <c r="H160" s="96">
        <f>Stats!$B$8-I160</f>
        <v>4403118</v>
      </c>
      <c r="I160" s="97">
        <f>ROUND(Stats!$B$33/(1+(Stats!$B$34*EXP(-1*Stats!$B$32*(X160-$X$25)))),0)</f>
        <v>5635989</v>
      </c>
      <c r="J160" s="101">
        <f t="shared" si="293"/>
        <v>96.431753149269809</v>
      </c>
      <c r="K160" s="97">
        <f>ROUND(I160*(Stats!$I$14/100),0)</f>
        <v>169643</v>
      </c>
      <c r="L160" s="101">
        <f t="shared" si="294"/>
        <v>97.129855048543106</v>
      </c>
      <c r="M160" s="109">
        <f xml:space="preserve"> ROUND(M159 - ((M159 / Stats!$B$27)*(Stats!$B$21*N159)),0)</f>
        <v>1325734</v>
      </c>
      <c r="N160" s="99">
        <f xml:space="preserve"> ROUND(N159 + (M159/Stats!$B$27)*(Stats!$B$21*N159)-(N159*Stats!$B$22),0)</f>
        <v>1821</v>
      </c>
      <c r="O160" s="101">
        <f t="shared" si="295"/>
        <v>10943.712246018671</v>
      </c>
      <c r="P160" s="99">
        <f xml:space="preserve"> ROUND(P159 + (N159 * Stats!$B$22),0)</f>
        <v>8712078</v>
      </c>
      <c r="Q160" s="99">
        <f>ROUND(N160*(Stats!$I$14/100),0)</f>
        <v>55</v>
      </c>
      <c r="R160" s="105">
        <f t="shared" si="296"/>
        <v>8752.7272727272739</v>
      </c>
      <c r="S160" s="9">
        <v>4869</v>
      </c>
      <c r="T160" s="6">
        <f t="shared" ref="T160" si="312">S160-S159</f>
        <v>44</v>
      </c>
      <c r="U160" s="35">
        <f t="shared" ref="U160" si="313">IFERROR(ROUND(((S160/S159)-1)*100,2),"")</f>
        <v>0.91</v>
      </c>
      <c r="V160" s="9">
        <f t="shared" ref="V160" si="314">IFERROR(ROUND(100*(S160/B160),2),"")</f>
        <v>2.42</v>
      </c>
      <c r="W160" s="43">
        <f>ROUND(((S160/Stats!$B$8)*100000),0)</f>
        <v>49</v>
      </c>
      <c r="X160" s="118">
        <v>158</v>
      </c>
      <c r="Y160" s="115">
        <f>GROWTH($Y$25:Y159,$X$25:X159,X160:$X$186,1)</f>
        <v>228766657169590.5</v>
      </c>
      <c r="AA160" s="39">
        <f>GROWTH($AA$25:AA159,$X$25:X159,X160:$X$186,1)</f>
        <v>71178395416.516403</v>
      </c>
      <c r="AC160" s="39">
        <f>GROWTH($AC$25:AC159,$X$25:X159,X160:$X$186,1)</f>
        <v>754624235.19227004</v>
      </c>
      <c r="AE160" s="124" t="s">
        <v>319</v>
      </c>
      <c r="AF160" s="140">
        <v>3290</v>
      </c>
      <c r="AG160" s="138">
        <f t="shared" si="186"/>
        <v>96</v>
      </c>
      <c r="AH160" s="138">
        <f t="shared" si="187"/>
        <v>2.96</v>
      </c>
      <c r="AI160" s="140">
        <v>48</v>
      </c>
      <c r="AJ160" s="138">
        <f t="shared" si="225"/>
        <v>4</v>
      </c>
      <c r="AK160" s="5">
        <f t="shared" si="232"/>
        <v>8.6999999999999993</v>
      </c>
    </row>
    <row r="161" spans="1:37" x14ac:dyDescent="0.25">
      <c r="A161" s="37">
        <v>44049</v>
      </c>
      <c r="B161" s="121">
        <v>204167</v>
      </c>
      <c r="C161" s="6">
        <f t="shared" ref="C161" si="315">B161-B160</f>
        <v>3061</v>
      </c>
      <c r="D161" s="19">
        <f t="shared" ref="D161" si="316">ROUND(((B161/B160)-1)*100,2)</f>
        <v>1.52</v>
      </c>
      <c r="E161" s="35">
        <f t="shared" ref="E161" si="317">IFERROR(ROUND((C161/B161)*10000,0),"")</f>
        <v>150</v>
      </c>
      <c r="F161" s="25">
        <f>ROUND((B161/Stats!$B$8)*100000,0)</f>
        <v>2034</v>
      </c>
      <c r="G161" s="22">
        <f>ROUND((C161/Stats!$B$8)*100000,0)</f>
        <v>30</v>
      </c>
      <c r="H161" s="96">
        <f>Stats!$B$8-I161</f>
        <v>4403118</v>
      </c>
      <c r="I161" s="97">
        <f>ROUND(Stats!$B$33/(1+(Stats!$B$34*EXP(-1*Stats!$B$32*(X161-$X$25)))),0)</f>
        <v>5635989</v>
      </c>
      <c r="J161" s="101">
        <f t="shared" si="293"/>
        <v>96.377441474779317</v>
      </c>
      <c r="K161" s="97">
        <f>ROUND(I161*(Stats!$I$14/100),0)</f>
        <v>169643</v>
      </c>
      <c r="L161" s="101">
        <f t="shared" si="294"/>
        <v>97.100970862340333</v>
      </c>
      <c r="M161" s="109">
        <f xml:space="preserve"> ROUND(M160 - ((M160 / Stats!$B$27)*(Stats!$B$21*N160)),0)</f>
        <v>1325656</v>
      </c>
      <c r="N161" s="99">
        <f xml:space="preserve"> ROUND(N160 + (M160/Stats!$B$27)*(Stats!$B$21*N160)-(N160*Stats!$B$22),0)</f>
        <v>1639</v>
      </c>
      <c r="O161" s="101">
        <f t="shared" si="295"/>
        <v>12356.802928615009</v>
      </c>
      <c r="P161" s="99">
        <f xml:space="preserve"> ROUND(P160 + (N160 * Stats!$B$22),0)</f>
        <v>8712338</v>
      </c>
      <c r="Q161" s="99">
        <f>ROUND(N161*(Stats!$I$14/100),0)</f>
        <v>49</v>
      </c>
      <c r="R161" s="105">
        <f t="shared" si="296"/>
        <v>9936.7346938775518</v>
      </c>
      <c r="S161" s="9">
        <v>4918</v>
      </c>
      <c r="T161" s="6">
        <f t="shared" ref="T161" si="318">S161-S160</f>
        <v>49</v>
      </c>
      <c r="U161" s="35">
        <f t="shared" ref="U161" si="319">IFERROR(ROUND(((S161/S160)-1)*100,2),"")</f>
        <v>1.01</v>
      </c>
      <c r="V161" s="9">
        <f t="shared" ref="V161" si="320">IFERROR(ROUND(100*(S161/B161),2),"")</f>
        <v>2.41</v>
      </c>
      <c r="W161" s="43">
        <f>ROUND(((S161/Stats!$B$8)*100000),0)</f>
        <v>49</v>
      </c>
      <c r="X161" s="118">
        <v>159</v>
      </c>
      <c r="Y161" s="115">
        <f>GROWTH($Y$25:Y160,$X$25:X160,X161:$X$186,1)</f>
        <v>278738044121762.22</v>
      </c>
      <c r="AA161" s="39">
        <f>GROWTH($AA$25:AA160,$X$25:X160,X161:$X$186,1)</f>
        <v>81497994584.015579</v>
      </c>
      <c r="AC161" s="39">
        <f>GROWTH($AC$25:AC160,$X$25:X160,X161:$X$186,1)</f>
        <v>833597593.66534054</v>
      </c>
      <c r="AE161" s="124" t="s">
        <v>319</v>
      </c>
      <c r="AF161" s="140">
        <v>3116</v>
      </c>
      <c r="AG161" s="138">
        <f t="shared" ref="AG161:AG186" si="321">AF161-C161</f>
        <v>55</v>
      </c>
      <c r="AH161" s="138">
        <f t="shared" ref="AH161:AH186" si="322">IFERROR(ROUND(100*(AG161/AVERAGE(AF161,C161)),2),"")</f>
        <v>1.78</v>
      </c>
      <c r="AI161" s="140">
        <v>53</v>
      </c>
      <c r="AJ161" s="138">
        <f t="shared" si="225"/>
        <v>4</v>
      </c>
      <c r="AK161" s="5">
        <f t="shared" si="232"/>
        <v>7.84</v>
      </c>
    </row>
    <row r="162" spans="1:37" x14ac:dyDescent="0.25">
      <c r="A162" s="37">
        <v>44050</v>
      </c>
      <c r="B162" s="121">
        <v>206761</v>
      </c>
      <c r="C162" s="6">
        <f t="shared" ref="C162" si="323">B162-B161</f>
        <v>2594</v>
      </c>
      <c r="D162" s="19">
        <f t="shared" ref="D162" si="324">ROUND(((B162/B161)-1)*100,2)</f>
        <v>1.27</v>
      </c>
      <c r="E162" s="35">
        <f t="shared" ref="E162" si="325">IFERROR(ROUND((C162/B162)*10000,0),"")</f>
        <v>125</v>
      </c>
      <c r="F162" s="25">
        <f>ROUND((B162/Stats!$B$8)*100000,0)</f>
        <v>2060</v>
      </c>
      <c r="G162" s="22">
        <f>ROUND((C162/Stats!$B$8)*100000,0)</f>
        <v>26</v>
      </c>
      <c r="H162" s="96">
        <f>Stats!$B$8-I162</f>
        <v>4403118</v>
      </c>
      <c r="I162" s="97">
        <f>ROUND(Stats!$B$33/(1+(Stats!$B$34*EXP(-1*Stats!$B$32*(X162-$X$25)))),0)</f>
        <v>5635989</v>
      </c>
      <c r="J162" s="101">
        <f t="shared" si="293"/>
        <v>96.331415834913798</v>
      </c>
      <c r="K162" s="97">
        <f>ROUND(I162*(Stats!$I$14/100),0)</f>
        <v>169643</v>
      </c>
      <c r="L162" s="101">
        <f t="shared" si="294"/>
        <v>97.072086676137531</v>
      </c>
      <c r="M162" s="109">
        <f xml:space="preserve"> ROUND(M161 - ((M161 / Stats!$B$27)*(Stats!$B$21*N161)),0)</f>
        <v>1325586</v>
      </c>
      <c r="N162" s="99">
        <f xml:space="preserve"> ROUND(N161 + (M161/Stats!$B$27)*(Stats!$B$21*N161)-(N161*Stats!$B$22),0)</f>
        <v>1475</v>
      </c>
      <c r="O162" s="101">
        <f t="shared" si="295"/>
        <v>13917.694915254237</v>
      </c>
      <c r="P162" s="99">
        <f xml:space="preserve"> ROUND(P161 + (N161 * Stats!$B$22),0)</f>
        <v>8712572</v>
      </c>
      <c r="Q162" s="99">
        <f>ROUND(N162*(Stats!$I$14/100),0)</f>
        <v>44</v>
      </c>
      <c r="R162" s="105">
        <f t="shared" si="296"/>
        <v>11188.636363636364</v>
      </c>
      <c r="S162" s="9">
        <v>4967</v>
      </c>
      <c r="T162" s="6">
        <f t="shared" ref="T162" si="326">S162-S161</f>
        <v>49</v>
      </c>
      <c r="U162" s="35">
        <f t="shared" ref="U162" si="327">IFERROR(ROUND(((S162/S161)-1)*100,2),"")</f>
        <v>1</v>
      </c>
      <c r="V162" s="9">
        <f t="shared" ref="V162" si="328">IFERROR(ROUND(100*(S162/B162),2),"")</f>
        <v>2.4</v>
      </c>
      <c r="W162" s="43">
        <f>ROUND(((S162/Stats!$B$8)*100000),0)</f>
        <v>49</v>
      </c>
      <c r="X162" s="118">
        <v>160</v>
      </c>
      <c r="Y162" s="115">
        <f>GROWTH($Y$25:Y161,$X$25:X161,X162:$X$186,1)</f>
        <v>339625093106245.94</v>
      </c>
      <c r="AA162" s="39">
        <f>GROWTH($AA$25:AA161,$X$25:X161,X162:$X$186,1)</f>
        <v>93313751769.051559</v>
      </c>
      <c r="AC162" s="39">
        <f>GROWTH($AC$25:AC161,$X$25:X161,X162:$X$186,1)</f>
        <v>920835716.3185873</v>
      </c>
      <c r="AE162" s="124" t="s">
        <v>319</v>
      </c>
      <c r="AF162" s="140">
        <v>2645</v>
      </c>
      <c r="AG162" s="138">
        <f t="shared" si="321"/>
        <v>51</v>
      </c>
      <c r="AH162" s="138">
        <f t="shared" si="322"/>
        <v>1.95</v>
      </c>
      <c r="AI162" s="140">
        <v>51</v>
      </c>
      <c r="AJ162" s="138">
        <f t="shared" si="225"/>
        <v>2</v>
      </c>
      <c r="AK162" s="5">
        <f t="shared" si="232"/>
        <v>4</v>
      </c>
    </row>
    <row r="163" spans="1:37" ht="75" x14ac:dyDescent="0.25">
      <c r="A163" s="37">
        <v>44051</v>
      </c>
      <c r="B163" s="121">
        <v>208528</v>
      </c>
      <c r="C163" s="6">
        <f t="shared" ref="C163" si="329">B163-B162</f>
        <v>1767</v>
      </c>
      <c r="D163" s="19">
        <f t="shared" ref="D163" si="330">ROUND(((B163/B162)-1)*100,2)</f>
        <v>0.85</v>
      </c>
      <c r="E163" s="35">
        <f t="shared" ref="E163" si="331">IFERROR(ROUND((C163/B163)*10000,0),"")</f>
        <v>85</v>
      </c>
      <c r="F163" s="25">
        <f>ROUND((B163/Stats!$B$8)*100000,0)</f>
        <v>2077</v>
      </c>
      <c r="G163" s="22">
        <f>ROUND((C163/Stats!$B$8)*100000,0)</f>
        <v>18</v>
      </c>
      <c r="H163" s="96">
        <f>Stats!$B$8-I163</f>
        <v>4403118</v>
      </c>
      <c r="I163" s="97">
        <f>ROUND(Stats!$B$33/(1+(Stats!$B$34*EXP(-1*Stats!$B$32*(X163-$X$25)))),0)</f>
        <v>5635989</v>
      </c>
      <c r="J163" s="101">
        <f t="shared" si="293"/>
        <v>96.300063751011578</v>
      </c>
      <c r="K163" s="97">
        <f>ROUND(I163*(Stats!$I$14/100),0)</f>
        <v>169643</v>
      </c>
      <c r="L163" s="101">
        <f t="shared" si="294"/>
        <v>97.066191944259415</v>
      </c>
      <c r="M163" s="109">
        <f xml:space="preserve"> ROUND(M162 - ((M162 / Stats!$B$27)*(Stats!$B$21*N162)),0)</f>
        <v>1325523</v>
      </c>
      <c r="N163" s="99">
        <f xml:space="preserve"> ROUND(N162 + (M162/Stats!$B$27)*(Stats!$B$21*N162)-(N162*Stats!$B$22),0)</f>
        <v>1328</v>
      </c>
      <c r="O163" s="101">
        <f t="shared" si="295"/>
        <v>15602.409638554218</v>
      </c>
      <c r="P163" s="99">
        <f xml:space="preserve"> ROUND(P162 + (N162 * Stats!$B$22),0)</f>
        <v>8712783</v>
      </c>
      <c r="Q163" s="99">
        <f>ROUND(N163*(Stats!$I$14/100),0)</f>
        <v>40</v>
      </c>
      <c r="R163" s="105">
        <f t="shared" si="296"/>
        <v>12342.5</v>
      </c>
      <c r="S163" s="9">
        <v>4977</v>
      </c>
      <c r="T163" s="6">
        <f t="shared" ref="T163" si="332">S163-S162</f>
        <v>10</v>
      </c>
      <c r="U163" s="35">
        <f t="shared" ref="U163" si="333">IFERROR(ROUND(((S163/S162)-1)*100,2),"")</f>
        <v>0.2</v>
      </c>
      <c r="V163" s="9">
        <f t="shared" ref="V163" si="334">IFERROR(ROUND(100*(S163/B163),2),"")</f>
        <v>2.39</v>
      </c>
      <c r="W163" s="43">
        <f>ROUND(((S163/Stats!$B$8)*100000),0)</f>
        <v>50</v>
      </c>
      <c r="X163" s="118">
        <v>161</v>
      </c>
      <c r="Y163" s="115">
        <f>GROWTH($Y$25:Y162,$X$25:X162,X163:$X$186,1)</f>
        <v>413812202173009.06</v>
      </c>
      <c r="AA163" s="39">
        <f>GROWTH($AA$25:AA162,$X$25:X162,X163:$X$186,1)</f>
        <v>106842583227.48949</v>
      </c>
      <c r="AC163" s="39">
        <f>GROWTH($AC$25:AC162,$X$25:X162,X163:$X$186,1)</f>
        <v>1017203531.8858999</v>
      </c>
      <c r="AE163" s="125" t="s">
        <v>324</v>
      </c>
      <c r="AF163" s="140">
        <v>1789</v>
      </c>
      <c r="AG163" s="138">
        <f t="shared" si="321"/>
        <v>22</v>
      </c>
      <c r="AH163" s="138">
        <f t="shared" si="322"/>
        <v>1.24</v>
      </c>
      <c r="AI163" s="140">
        <v>10</v>
      </c>
      <c r="AJ163" s="138">
        <f t="shared" si="225"/>
        <v>0</v>
      </c>
      <c r="AK163" s="5">
        <f t="shared" si="232"/>
        <v>0</v>
      </c>
    </row>
    <row r="164" spans="1:37" ht="60" x14ac:dyDescent="0.25">
      <c r="A164" s="37">
        <v>44052</v>
      </c>
      <c r="B164" s="121">
        <v>210424</v>
      </c>
      <c r="C164" s="6">
        <f t="shared" ref="C164" si="335">B164-B163</f>
        <v>1896</v>
      </c>
      <c r="D164" s="19">
        <f t="shared" ref="D164" si="336">ROUND(((B164/B163)-1)*100,2)</f>
        <v>0.91</v>
      </c>
      <c r="E164" s="35">
        <f t="shared" ref="E164" si="337">IFERROR(ROUND((C164/B164)*10000,0),"")</f>
        <v>90</v>
      </c>
      <c r="F164" s="25">
        <f>ROUND((B164/Stats!$B$8)*100000,0)</f>
        <v>2096</v>
      </c>
      <c r="G164" s="22">
        <f>ROUND((C164/Stats!$B$8)*100000,0)</f>
        <v>19</v>
      </c>
      <c r="H164" s="96">
        <f>Stats!$B$8-I164</f>
        <v>4403118</v>
      </c>
      <c r="I164" s="97">
        <f>ROUND(Stats!$B$33/(1+(Stats!$B$34*EXP(-1*Stats!$B$32*(X164-$X$25)))),0)</f>
        <v>5635989</v>
      </c>
      <c r="J164" s="101">
        <f t="shared" si="293"/>
        <v>96.266422805296457</v>
      </c>
      <c r="K164" s="97">
        <f>ROUND(I164*(Stats!$I$14/100),0)</f>
        <v>169643</v>
      </c>
      <c r="L164" s="101">
        <f t="shared" si="294"/>
        <v>97.054991953690987</v>
      </c>
      <c r="M164" s="109">
        <f xml:space="preserve"> ROUND(M163 - ((M163 / Stats!$B$27)*(Stats!$B$21*N163)),0)</f>
        <v>1325466</v>
      </c>
      <c r="N164" s="99">
        <f xml:space="preserve"> ROUND(N163 + (M163/Stats!$B$27)*(Stats!$B$21*N163)-(N163*Stats!$B$22),0)</f>
        <v>1195</v>
      </c>
      <c r="O164" s="101">
        <f t="shared" si="295"/>
        <v>17508.702928870291</v>
      </c>
      <c r="P164" s="99">
        <f xml:space="preserve"> ROUND(P163 + (N163 * Stats!$B$22),0)</f>
        <v>8712973</v>
      </c>
      <c r="Q164" s="99">
        <f>ROUND(N164*(Stats!$I$14/100),0)</f>
        <v>36</v>
      </c>
      <c r="R164" s="105">
        <f t="shared" si="296"/>
        <v>13777.777777777777</v>
      </c>
      <c r="S164" s="9">
        <v>4996</v>
      </c>
      <c r="T164" s="6">
        <f t="shared" ref="T164" si="338">S164-S163</f>
        <v>19</v>
      </c>
      <c r="U164" s="35">
        <f t="shared" ref="U164" si="339">IFERROR(ROUND(((S164/S163)-1)*100,2),"")</f>
        <v>0.38</v>
      </c>
      <c r="V164" s="9">
        <f t="shared" ref="V164" si="340">IFERROR(ROUND(100*(S164/B164),2),"")</f>
        <v>2.37</v>
      </c>
      <c r="W164" s="43">
        <f>ROUND(((S164/Stats!$B$8)*100000),0)</f>
        <v>50</v>
      </c>
      <c r="X164" s="118">
        <v>162</v>
      </c>
      <c r="Y164" s="115">
        <f>GROWTH($Y$25:Y163,$X$25:X163,X164:$X$186,1)</f>
        <v>504204613095856.44</v>
      </c>
      <c r="AA164" s="39">
        <f>GROWTH($AA$25:AA163,$X$25:X163,X164:$X$186,1)</f>
        <v>122332854207.5511</v>
      </c>
      <c r="AC164" s="39">
        <f>GROWTH($AC$25:AC163,$X$25:X163,X164:$X$186,1)</f>
        <v>1123656486.1078446</v>
      </c>
      <c r="AE164" s="125" t="s">
        <v>325</v>
      </c>
      <c r="AF164" s="140">
        <v>1920</v>
      </c>
      <c r="AG164" s="138">
        <f t="shared" si="321"/>
        <v>24</v>
      </c>
      <c r="AH164" s="138">
        <f t="shared" si="322"/>
        <v>1.26</v>
      </c>
      <c r="AI164" s="140">
        <v>19</v>
      </c>
      <c r="AJ164" s="138">
        <f t="shared" si="225"/>
        <v>0</v>
      </c>
      <c r="AK164" s="5">
        <f t="shared" si="232"/>
        <v>0</v>
      </c>
    </row>
    <row r="165" spans="1:37" ht="30" x14ac:dyDescent="0.25">
      <c r="A165" s="37">
        <v>44053</v>
      </c>
      <c r="B165" s="121">
        <v>211808</v>
      </c>
      <c r="C165" s="6">
        <f t="shared" ref="C165" si="341">B165-B164</f>
        <v>1384</v>
      </c>
      <c r="D165" s="19">
        <f t="shared" ref="D165" si="342">ROUND(((B165/B164)-1)*100,2)</f>
        <v>0.66</v>
      </c>
      <c r="E165" s="35">
        <f t="shared" ref="E165" si="343">IFERROR(ROUND((C165/B165)*10000,0),"")</f>
        <v>65</v>
      </c>
      <c r="F165" s="25">
        <f>ROUND((B165/Stats!$B$8)*100000,0)</f>
        <v>2110</v>
      </c>
      <c r="G165" s="22">
        <f>ROUND((C165/Stats!$B$8)*100000,0)</f>
        <v>14</v>
      </c>
      <c r="H165" s="96">
        <f>Stats!$B$8-I165</f>
        <v>4403117</v>
      </c>
      <c r="I165" s="97">
        <f>ROUND(Stats!$B$33/(1+(Stats!$B$34*EXP(-1*Stats!$B$32*(X165-$X$25)))),0)</f>
        <v>5635990</v>
      </c>
      <c r="J165" s="101">
        <f t="shared" si="293"/>
        <v>96.241867001183465</v>
      </c>
      <c r="K165" s="97">
        <f>ROUND(I165*(Stats!$I$14/100),0)</f>
        <v>169643</v>
      </c>
      <c r="L165" s="101">
        <f t="shared" si="294"/>
        <v>97.019034089234452</v>
      </c>
      <c r="M165" s="109">
        <f xml:space="preserve"> ROUND(M164 - ((M164 / Stats!$B$27)*(Stats!$B$21*N164)),0)</f>
        <v>1325415</v>
      </c>
      <c r="N165" s="99">
        <f xml:space="preserve"> ROUND(N164 + (M164/Stats!$B$27)*(Stats!$B$21*N164)-(N164*Stats!$B$22),0)</f>
        <v>1076</v>
      </c>
      <c r="O165" s="101">
        <f t="shared" si="295"/>
        <v>19584.758364312267</v>
      </c>
      <c r="P165" s="99">
        <f xml:space="preserve"> ROUND(P164 + (N164 * Stats!$B$22),0)</f>
        <v>8713144</v>
      </c>
      <c r="Q165" s="99">
        <f>ROUND(N165*(Stats!$I$14/100),0)</f>
        <v>32</v>
      </c>
      <c r="R165" s="105">
        <f t="shared" si="296"/>
        <v>15703.125</v>
      </c>
      <c r="S165" s="9">
        <v>5057</v>
      </c>
      <c r="T165" s="6">
        <f t="shared" ref="T165" si="344">S165-S164</f>
        <v>61</v>
      </c>
      <c r="U165" s="35">
        <f t="shared" ref="U165" si="345">IFERROR(ROUND(((S165/S164)-1)*100,2),"")</f>
        <v>1.22</v>
      </c>
      <c r="V165" s="9">
        <f t="shared" ref="V165" si="346">IFERROR(ROUND(100*(S165/B165),2),"")</f>
        <v>2.39</v>
      </c>
      <c r="W165" s="43">
        <f>ROUND(((S165/Stats!$B$8)*100000),0)</f>
        <v>50</v>
      </c>
      <c r="X165" s="118">
        <v>163</v>
      </c>
      <c r="Y165" s="115">
        <f>GROWTH($Y$25:Y164,$X$25:X164,X165:$X$186,1)</f>
        <v>614342183560969.25</v>
      </c>
      <c r="AA165" s="39">
        <f>GROWTH($AA$25:AA164,$X$25:X164,X165:$X$186,1)</f>
        <v>140068938493.38763</v>
      </c>
      <c r="AC165" s="39">
        <f>GROWTH($AC$25:AC164,$X$25:X164,X165:$X$186,1)</f>
        <v>1241250014.5682278</v>
      </c>
      <c r="AE165" s="125" t="s">
        <v>326</v>
      </c>
      <c r="AF165" s="140">
        <v>1440</v>
      </c>
      <c r="AG165" s="138">
        <f t="shared" si="321"/>
        <v>56</v>
      </c>
      <c r="AH165" s="138">
        <f t="shared" si="322"/>
        <v>3.97</v>
      </c>
      <c r="AI165" s="140">
        <v>63</v>
      </c>
      <c r="AJ165" s="138">
        <f t="shared" si="225"/>
        <v>2</v>
      </c>
      <c r="AK165" s="5">
        <f t="shared" si="232"/>
        <v>3.23</v>
      </c>
    </row>
    <row r="166" spans="1:37" ht="30" x14ac:dyDescent="0.25">
      <c r="A166" s="37">
        <v>44054</v>
      </c>
      <c r="B166" s="121">
        <v>214197</v>
      </c>
      <c r="C166" s="6">
        <f t="shared" ref="C166" si="347">B166-B165</f>
        <v>2389</v>
      </c>
      <c r="D166" s="19">
        <f t="shared" ref="D166" si="348">ROUND(((B166/B165)-1)*100,2)</f>
        <v>1.1299999999999999</v>
      </c>
      <c r="E166" s="35">
        <f t="shared" ref="E166" si="349">IFERROR(ROUND((C166/B166)*10000,0),"")</f>
        <v>112</v>
      </c>
      <c r="F166" s="25">
        <f>ROUND((B166/Stats!$B$8)*100000,0)</f>
        <v>2134</v>
      </c>
      <c r="G166" s="22">
        <f>ROUND((C166/Stats!$B$8)*100000,0)</f>
        <v>24</v>
      </c>
      <c r="H166" s="96">
        <f>Stats!$B$8-I166</f>
        <v>4403117</v>
      </c>
      <c r="I166" s="97">
        <f>ROUND(Stats!$B$33/(1+(Stats!$B$34*EXP(-1*Stats!$B$32*(X166-$X$25)))),0)</f>
        <v>5635990</v>
      </c>
      <c r="J166" s="101">
        <f t="shared" si="293"/>
        <v>96.19947870737883</v>
      </c>
      <c r="K166" s="97">
        <f>ROUND(I166*(Stats!$I$14/100),0)</f>
        <v>169643</v>
      </c>
      <c r="L166" s="101">
        <f t="shared" si="294"/>
        <v>96.988381483468217</v>
      </c>
      <c r="M166" s="109">
        <f xml:space="preserve"> ROUND(M165 - ((M165 / Stats!$B$27)*(Stats!$B$21*N165)),0)</f>
        <v>1325369</v>
      </c>
      <c r="N166" s="99">
        <f xml:space="preserve"> ROUND(N165 + (M165/Stats!$B$27)*(Stats!$B$21*N165)-(N165*Stats!$B$22),0)</f>
        <v>969</v>
      </c>
      <c r="O166" s="101">
        <f t="shared" si="295"/>
        <v>22004.953560371516</v>
      </c>
      <c r="P166" s="99">
        <f xml:space="preserve"> ROUND(P165 + (N165 * Stats!$B$22),0)</f>
        <v>8713298</v>
      </c>
      <c r="Q166" s="99">
        <f>ROUND(N166*(Stats!$I$14/100),0)</f>
        <v>29</v>
      </c>
      <c r="R166" s="105">
        <f t="shared" si="296"/>
        <v>17517.241379310344</v>
      </c>
      <c r="S166" s="9">
        <v>5109</v>
      </c>
      <c r="T166" s="6">
        <f t="shared" ref="T166" si="350">S166-S165</f>
        <v>52</v>
      </c>
      <c r="U166" s="35">
        <f t="shared" ref="U166" si="351">IFERROR(ROUND(((S166/S165)-1)*100,2),"")</f>
        <v>1.03</v>
      </c>
      <c r="V166" s="9">
        <f t="shared" ref="V166" si="352">IFERROR(ROUND(100*(S166/B166),2),"")</f>
        <v>2.39</v>
      </c>
      <c r="W166" s="43">
        <f>ROUND(((S166/Stats!$B$8)*100000),0)</f>
        <v>51</v>
      </c>
      <c r="X166" s="118">
        <v>164</v>
      </c>
      <c r="Y166" s="115">
        <f>GROWTH($Y$25:Y165,$X$25:X165,X166:$X$186,1)</f>
        <v>748538011552674.88</v>
      </c>
      <c r="AA166" s="39">
        <f>GROWTH($AA$25:AA165,$X$25:X165,X166:$X$186,1)</f>
        <v>160376439001.23679</v>
      </c>
      <c r="AC166" s="39">
        <f>GROWTH($AC$25:AC165,$X$25:X165,X166:$X$186,1)</f>
        <v>1371150006.887207</v>
      </c>
      <c r="AE166" s="125" t="s">
        <v>327</v>
      </c>
      <c r="AF166" s="140">
        <v>2428</v>
      </c>
      <c r="AG166" s="138">
        <f t="shared" si="321"/>
        <v>39</v>
      </c>
      <c r="AH166" s="138">
        <f t="shared" si="322"/>
        <v>1.62</v>
      </c>
      <c r="AI166" s="140">
        <v>58</v>
      </c>
      <c r="AJ166" s="138">
        <f t="shared" si="225"/>
        <v>6</v>
      </c>
      <c r="AK166" s="5">
        <f t="shared" si="232"/>
        <v>10.91</v>
      </c>
    </row>
    <row r="167" spans="1:37" ht="30" x14ac:dyDescent="0.25">
      <c r="A167" s="37">
        <v>44055</v>
      </c>
      <c r="B167" s="121">
        <v>216139</v>
      </c>
      <c r="C167" s="6">
        <f t="shared" ref="C167:C168" si="353">B167-B166</f>
        <v>1942</v>
      </c>
      <c r="D167" s="19">
        <f t="shared" ref="D167:D168" si="354">ROUND(((B167/B166)-1)*100,2)</f>
        <v>0.91</v>
      </c>
      <c r="E167" s="35">
        <f t="shared" ref="E167:E168" si="355">IFERROR(ROUND((C167/B167)*10000,0),"")</f>
        <v>90</v>
      </c>
      <c r="F167" s="25">
        <f>ROUND((B167/Stats!$B$8)*100000,0)</f>
        <v>2153</v>
      </c>
      <c r="G167" s="22">
        <f>ROUND((C167/Stats!$B$8)*100000,0)</f>
        <v>19</v>
      </c>
      <c r="H167" s="96">
        <f>Stats!$B$8-I167</f>
        <v>4403117</v>
      </c>
      <c r="I167" s="97">
        <f>ROUND(Stats!$B$33/(1+(Stats!$B$34*EXP(-1*Stats!$B$32*(X167-$X$25)))),0)</f>
        <v>5635990</v>
      </c>
      <c r="J167" s="101">
        <f t="shared" si="293"/>
        <v>96.165021584495364</v>
      </c>
      <c r="K167" s="97">
        <f>ROUND(I167*(Stats!$I$14/100),0)</f>
        <v>169643</v>
      </c>
      <c r="L167" s="101">
        <f t="shared" si="294"/>
        <v>96.951834145823881</v>
      </c>
      <c r="M167" s="109">
        <f xml:space="preserve"> ROUND(M166 - ((M166 / Stats!$B$27)*(Stats!$B$21*N166)),0)</f>
        <v>1325327</v>
      </c>
      <c r="N167" s="99">
        <f xml:space="preserve"> ROUND(N166 + (M166/Stats!$B$27)*(Stats!$B$21*N166)-(N166*Stats!$B$22),0)</f>
        <v>872</v>
      </c>
      <c r="O167" s="101">
        <f t="shared" si="295"/>
        <v>24686.582568807338</v>
      </c>
      <c r="P167" s="99">
        <f xml:space="preserve"> ROUND(P166 + (N166 * Stats!$B$22),0)</f>
        <v>8713436</v>
      </c>
      <c r="Q167" s="99">
        <f>ROUND(N167*(Stats!$I$14/100),0)</f>
        <v>26</v>
      </c>
      <c r="R167" s="105">
        <f t="shared" si="296"/>
        <v>19788.461538461539</v>
      </c>
      <c r="S167" s="9">
        <v>5171</v>
      </c>
      <c r="T167" s="6">
        <f t="shared" ref="T167:T168" si="356">S167-S166</f>
        <v>62</v>
      </c>
      <c r="U167" s="35">
        <f t="shared" ref="U167:U168" si="357">IFERROR(ROUND(((S167/S166)-1)*100,2),"")</f>
        <v>1.21</v>
      </c>
      <c r="V167" s="9">
        <f t="shared" ref="V167:V168" si="358">IFERROR(ROUND(100*(S167/B167),2),"")</f>
        <v>2.39</v>
      </c>
      <c r="W167" s="43">
        <f>ROUND(((S167/Stats!$B$8)*100000),0)</f>
        <v>52</v>
      </c>
      <c r="X167" s="118">
        <v>165</v>
      </c>
      <c r="Y167" s="115">
        <f>GROWTH($Y$25:Y166,$X$25:X166,X167:$X$186,1)</f>
        <v>912047340606601.25</v>
      </c>
      <c r="AA167" s="39">
        <f>GROWTH($AA$25:AA166,$X$25:X166,X167:$X$186,1)</f>
        <v>183628165269.00372</v>
      </c>
      <c r="AC167" s="39">
        <f>GROWTH($AC$25:AC166,$X$25:X166,X167:$X$186,1)</f>
        <v>1514644366.0190296</v>
      </c>
      <c r="AE167" s="125" t="s">
        <v>328</v>
      </c>
      <c r="AF167" s="140">
        <v>1999</v>
      </c>
      <c r="AG167" s="138">
        <f t="shared" si="321"/>
        <v>57</v>
      </c>
      <c r="AH167" s="138">
        <f t="shared" si="322"/>
        <v>2.89</v>
      </c>
      <c r="AI167" s="140">
        <v>64</v>
      </c>
      <c r="AJ167" s="138">
        <f t="shared" si="225"/>
        <v>2</v>
      </c>
      <c r="AK167" s="5">
        <f t="shared" si="232"/>
        <v>3.17</v>
      </c>
    </row>
    <row r="168" spans="1:37" ht="60" x14ac:dyDescent="0.25">
      <c r="A168" s="37">
        <v>44056</v>
      </c>
      <c r="B168" s="121">
        <v>218693</v>
      </c>
      <c r="C168" s="6">
        <f t="shared" si="353"/>
        <v>2554</v>
      </c>
      <c r="D168" s="19">
        <f t="shared" si="354"/>
        <v>1.18</v>
      </c>
      <c r="E168" s="35">
        <f t="shared" si="355"/>
        <v>117</v>
      </c>
      <c r="F168" s="25">
        <f>ROUND((B168/Stats!$B$8)*100000,0)</f>
        <v>2178</v>
      </c>
      <c r="G168" s="22">
        <f>ROUND((C168/Stats!$B$8)*100000,0)</f>
        <v>25</v>
      </c>
      <c r="H168" s="96">
        <f>Stats!$B$8-I168</f>
        <v>4403117</v>
      </c>
      <c r="I168" s="97">
        <f>ROUND(Stats!$B$33/(1+(Stats!$B$34*EXP(-1*Stats!$B$32*(X168-$X$25)))),0)</f>
        <v>5635990</v>
      </c>
      <c r="J168" s="101">
        <f t="shared" si="293"/>
        <v>96.11970567726344</v>
      </c>
      <c r="K168" s="97">
        <f>ROUND(I168*(Stats!$I$14/100),0)</f>
        <v>169643</v>
      </c>
      <c r="L168" s="101">
        <f t="shared" si="294"/>
        <v>96.926486798747959</v>
      </c>
      <c r="M168" s="109">
        <f xml:space="preserve"> ROUND(M167 - ((M167 / Stats!$B$27)*(Stats!$B$21*N167)),0)</f>
        <v>1325290</v>
      </c>
      <c r="N168" s="99">
        <f xml:space="preserve"> ROUND(N167 + (M167/Stats!$B$27)*(Stats!$B$21*N167)-(N167*Stats!$B$22),0)</f>
        <v>785</v>
      </c>
      <c r="O168" s="101">
        <f t="shared" si="295"/>
        <v>27758.980891719744</v>
      </c>
      <c r="P168" s="99">
        <f xml:space="preserve"> ROUND(P167 + (N167 * Stats!$B$22),0)</f>
        <v>8713561</v>
      </c>
      <c r="Q168" s="99">
        <f>ROUND(N168*(Stats!$I$14/100),0)</f>
        <v>24</v>
      </c>
      <c r="R168" s="105">
        <f t="shared" si="296"/>
        <v>21625</v>
      </c>
      <c r="S168" s="9">
        <v>5214</v>
      </c>
      <c r="T168" s="6">
        <f t="shared" si="356"/>
        <v>43</v>
      </c>
      <c r="U168" s="35">
        <f t="shared" si="357"/>
        <v>0.83</v>
      </c>
      <c r="V168" s="9">
        <f t="shared" si="358"/>
        <v>2.38</v>
      </c>
      <c r="W168" s="43">
        <f>ROUND(((S168/Stats!$B$8)*100000),0)</f>
        <v>52</v>
      </c>
      <c r="X168" s="118">
        <v>166</v>
      </c>
      <c r="Y168" s="115">
        <f>GROWTH($Y$25:Y167,$X$25:X167,X168:$X$186,1)</f>
        <v>1111273360429797.6</v>
      </c>
      <c r="AA168" s="39">
        <f>GROWTH($AA$25:AA167,$X$25:X167,X168:$X$186,1)</f>
        <v>210250977575.3262</v>
      </c>
      <c r="AC168" s="39">
        <f>GROWTH($AC$25:AC167,$X$25:X167,X168:$X$186,1)</f>
        <v>1673155777.2598255</v>
      </c>
      <c r="AE168" s="125" t="s">
        <v>329</v>
      </c>
      <c r="AF168" s="140">
        <v>2642</v>
      </c>
      <c r="AG168" s="138">
        <f t="shared" si="321"/>
        <v>88</v>
      </c>
      <c r="AH168" s="138">
        <f t="shared" si="322"/>
        <v>3.39</v>
      </c>
      <c r="AI168" s="140">
        <v>45</v>
      </c>
      <c r="AJ168" s="138">
        <f t="shared" si="225"/>
        <v>2</v>
      </c>
      <c r="AK168" s="5">
        <f t="shared" si="232"/>
        <v>4.55</v>
      </c>
    </row>
    <row r="169" spans="1:37" x14ac:dyDescent="0.25">
      <c r="A169" s="37">
        <v>44057</v>
      </c>
      <c r="B169" s="121">
        <v>220762</v>
      </c>
      <c r="C169" s="6">
        <f t="shared" ref="C169" si="359">B169-B168</f>
        <v>2069</v>
      </c>
      <c r="D169" s="19">
        <f t="shared" ref="D169" si="360">ROUND(((B169/B168)-1)*100,2)</f>
        <v>0.95</v>
      </c>
      <c r="E169" s="35">
        <f t="shared" ref="E169" si="361">IFERROR(ROUND((C169/B169)*10000,0),"")</f>
        <v>94</v>
      </c>
      <c r="F169" s="25">
        <f>ROUND((B169/Stats!$B$8)*100000,0)</f>
        <v>2199</v>
      </c>
      <c r="G169" s="22">
        <f>ROUND((C169/Stats!$B$8)*100000,0)</f>
        <v>21</v>
      </c>
      <c r="H169" s="96">
        <f>Stats!$B$8-I169</f>
        <v>4403117</v>
      </c>
      <c r="I169" s="97">
        <f>ROUND(Stats!$B$33/(1+(Stats!$B$34*EXP(-1*Stats!$B$32*(X169-$X$25)))),0)</f>
        <v>5635990</v>
      </c>
      <c r="J169" s="101">
        <f t="shared" si="293"/>
        <v>96.082995179196558</v>
      </c>
      <c r="K169" s="97">
        <f>ROUND(I169*(Stats!$I$14/100),0)</f>
        <v>169643</v>
      </c>
      <c r="L169" s="101">
        <f t="shared" si="294"/>
        <v>96.908213129925798</v>
      </c>
      <c r="M169" s="109">
        <f xml:space="preserve"> ROUND(M168 - ((M168 / Stats!$B$27)*(Stats!$B$21*N168)),0)</f>
        <v>1325256</v>
      </c>
      <c r="N169" s="99">
        <f xml:space="preserve"> ROUND(N168 + (M168/Stats!$B$27)*(Stats!$B$21*N168)-(N168*Stats!$B$22),0)</f>
        <v>707</v>
      </c>
      <c r="O169" s="101">
        <f t="shared" si="295"/>
        <v>31125.176803394625</v>
      </c>
      <c r="P169" s="99">
        <f xml:space="preserve"> ROUND(P168 + (N168 * Stats!$B$22),0)</f>
        <v>8713673</v>
      </c>
      <c r="Q169" s="99">
        <f>ROUND(N169*(Stats!$I$14/100),0)</f>
        <v>21</v>
      </c>
      <c r="R169" s="105">
        <f t="shared" si="296"/>
        <v>24876.190476190477</v>
      </c>
      <c r="S169" s="9">
        <v>5245</v>
      </c>
      <c r="T169" s="6">
        <f t="shared" ref="T169" si="362">S169-S168</f>
        <v>31</v>
      </c>
      <c r="U169" s="35">
        <f t="shared" ref="U169" si="363">IFERROR(ROUND(((S169/S168)-1)*100,2),"")</f>
        <v>0.59</v>
      </c>
      <c r="V169" s="9">
        <f t="shared" ref="V169" si="364">IFERROR(ROUND(100*(S169/B169),2),"")</f>
        <v>2.38</v>
      </c>
      <c r="W169" s="43">
        <f>ROUND(((S169/Stats!$B$8)*100000),0)</f>
        <v>52</v>
      </c>
      <c r="X169" s="118">
        <v>167</v>
      </c>
      <c r="Y169" s="115">
        <f>GROWTH($Y$25:Y168,$X$25:X168,X169:$X$186,1)</f>
        <v>1354017962246983.3</v>
      </c>
      <c r="AA169" s="39">
        <f>GROWTH($AA$25:AA168,$X$25:X168,X169:$X$186,1)</f>
        <v>240733623333.9968</v>
      </c>
      <c r="AC169" s="39">
        <f>GROWTH($AC$25:AC168,$X$25:X168,X169:$X$186,1)</f>
        <v>1848255813.5648451</v>
      </c>
      <c r="AE169" s="124" t="s">
        <v>319</v>
      </c>
      <c r="AF169" s="140">
        <v>2103</v>
      </c>
      <c r="AG169" s="138">
        <f t="shared" si="321"/>
        <v>34</v>
      </c>
      <c r="AH169" s="138">
        <f t="shared" si="322"/>
        <v>1.63</v>
      </c>
      <c r="AI169" s="140">
        <v>35</v>
      </c>
      <c r="AJ169" s="138">
        <f t="shared" si="225"/>
        <v>4</v>
      </c>
      <c r="AK169" s="5">
        <f t="shared" si="232"/>
        <v>12.12</v>
      </c>
    </row>
    <row r="170" spans="1:37" x14ac:dyDescent="0.25">
      <c r="A170" s="37">
        <v>44058</v>
      </c>
      <c r="B170" s="121">
        <v>221950</v>
      </c>
      <c r="C170" s="6">
        <f t="shared" ref="C170" si="365">B170-B169</f>
        <v>1188</v>
      </c>
      <c r="D170" s="19">
        <f t="shared" ref="D170" si="366">ROUND(((B170/B169)-1)*100,2)</f>
        <v>0.54</v>
      </c>
      <c r="E170" s="35">
        <f t="shared" ref="E170" si="367">IFERROR(ROUND((C170/B170)*10000,0),"")</f>
        <v>54</v>
      </c>
      <c r="F170" s="25">
        <f>ROUND((B170/Stats!$B$8)*100000,0)</f>
        <v>2211</v>
      </c>
      <c r="G170" s="22">
        <f>ROUND((C170/Stats!$B$8)*100000,0)</f>
        <v>12</v>
      </c>
      <c r="H170" s="96">
        <f>Stats!$B$8-I170</f>
        <v>4403117</v>
      </c>
      <c r="I170" s="97">
        <f>ROUND(Stats!$B$33/(1+(Stats!$B$34*EXP(-1*Stats!$B$32*(X170-$X$25)))),0)</f>
        <v>5635990</v>
      </c>
      <c r="J170" s="101">
        <f t="shared" si="293"/>
        <v>96.061916362520165</v>
      </c>
      <c r="K170" s="97">
        <f>ROUND(I170*(Stats!$I$14/100),0)</f>
        <v>169643</v>
      </c>
      <c r="L170" s="101">
        <f t="shared" si="294"/>
        <v>96.90290787123547</v>
      </c>
      <c r="M170" s="109">
        <f xml:space="preserve"> ROUND(M169 - ((M169 / Stats!$B$27)*(Stats!$B$21*N169)),0)</f>
        <v>1325226</v>
      </c>
      <c r="N170" s="99">
        <f xml:space="preserve"> ROUND(N169 + (M169/Stats!$B$27)*(Stats!$B$21*N169)-(N169*Stats!$B$22),0)</f>
        <v>636</v>
      </c>
      <c r="O170" s="101">
        <f t="shared" si="295"/>
        <v>34797.798742138366</v>
      </c>
      <c r="P170" s="99">
        <f xml:space="preserve"> ROUND(P169 + (N169 * Stats!$B$22),0)</f>
        <v>8713774</v>
      </c>
      <c r="Q170" s="99">
        <f>ROUND(N170*(Stats!$I$14/100),0)</f>
        <v>19</v>
      </c>
      <c r="R170" s="105">
        <f t="shared" si="296"/>
        <v>27552.63157894737</v>
      </c>
      <c r="S170" s="9">
        <v>5254</v>
      </c>
      <c r="T170" s="6">
        <f t="shared" ref="T170" si="368">S170-S169</f>
        <v>9</v>
      </c>
      <c r="U170" s="35">
        <f t="shared" ref="U170" si="369">IFERROR(ROUND(((S170/S169)-1)*100,2),"")</f>
        <v>0.17</v>
      </c>
      <c r="V170" s="9">
        <f t="shared" ref="V170" si="370">IFERROR(ROUND(100*(S170/B170),2),"")</f>
        <v>2.37</v>
      </c>
      <c r="W170" s="43">
        <f>ROUND(((S170/Stats!$B$8)*100000),0)</f>
        <v>52</v>
      </c>
      <c r="X170" s="118">
        <v>168</v>
      </c>
      <c r="Y170" s="115">
        <f>GROWTH($Y$25:Y169,$X$25:X169,X170:$X$186,1)</f>
        <v>1649787268704433.3</v>
      </c>
      <c r="AA170" s="39">
        <f>GROWTH($AA$25:AA169,$X$25:X169,X170:$X$186,1)</f>
        <v>275635709625.90155</v>
      </c>
      <c r="AC170" s="39">
        <f>GROWTH($AC$25:AC169,$X$25:X169,X170:$X$186,1)</f>
        <v>2041680517.0232501</v>
      </c>
      <c r="AE170" s="124" t="s">
        <v>330</v>
      </c>
      <c r="AF170" s="140">
        <v>1192</v>
      </c>
      <c r="AG170" s="138">
        <f t="shared" si="321"/>
        <v>4</v>
      </c>
      <c r="AH170" s="138">
        <f t="shared" si="322"/>
        <v>0.34</v>
      </c>
      <c r="AI170" s="140">
        <v>9</v>
      </c>
      <c r="AJ170" s="138">
        <f t="shared" si="225"/>
        <v>0</v>
      </c>
      <c r="AK170" s="5">
        <f t="shared" si="232"/>
        <v>0</v>
      </c>
    </row>
    <row r="171" spans="1:37" ht="30" x14ac:dyDescent="0.25">
      <c r="A171" s="37">
        <v>44059</v>
      </c>
      <c r="B171" s="121">
        <v>223131</v>
      </c>
      <c r="C171" s="6">
        <f t="shared" ref="C171" si="371">B171-B170</f>
        <v>1181</v>
      </c>
      <c r="D171" s="19">
        <f t="shared" ref="D171" si="372">ROUND(((B171/B170)-1)*100,2)</f>
        <v>0.53</v>
      </c>
      <c r="E171" s="35">
        <f t="shared" ref="E171" si="373">IFERROR(ROUND((C171/B171)*10000,0),"")</f>
        <v>53</v>
      </c>
      <c r="F171" s="25">
        <f>ROUND((B171/Stats!$B$8)*100000,0)</f>
        <v>2223</v>
      </c>
      <c r="G171" s="22">
        <f>ROUND((C171/Stats!$B$8)*100000,0)</f>
        <v>12</v>
      </c>
      <c r="H171" s="96">
        <f>Stats!$B$8-I171</f>
        <v>4403117</v>
      </c>
      <c r="I171" s="97">
        <f>ROUND(Stats!$B$33/(1+(Stats!$B$34*EXP(-1*Stats!$B$32*(X171-$X$25)))),0)</f>
        <v>5635990</v>
      </c>
      <c r="J171" s="101">
        <f t="shared" si="293"/>
        <v>96.040961747625531</v>
      </c>
      <c r="K171" s="97">
        <f>ROUND(I171*(Stats!$I$14/100),0)</f>
        <v>169643</v>
      </c>
      <c r="L171" s="101">
        <f t="shared" si="294"/>
        <v>96.891707880667042</v>
      </c>
      <c r="M171" s="109">
        <f xml:space="preserve"> ROUND(M170 - ((M170 / Stats!$B$27)*(Stats!$B$21*N170)),0)</f>
        <v>1325199</v>
      </c>
      <c r="N171" s="99">
        <f xml:space="preserve"> ROUND(N170 + (M170/Stats!$B$27)*(Stats!$B$21*N170)-(N170*Stats!$B$22),0)</f>
        <v>572</v>
      </c>
      <c r="O171" s="101">
        <f t="shared" si="295"/>
        <v>38908.916083916083</v>
      </c>
      <c r="P171" s="99">
        <f xml:space="preserve"> ROUND(P170 + (N170 * Stats!$B$22),0)</f>
        <v>8713865</v>
      </c>
      <c r="Q171" s="99">
        <f>ROUND(N171*(Stats!$I$14/100),0)</f>
        <v>17</v>
      </c>
      <c r="R171" s="105">
        <f t="shared" si="296"/>
        <v>30917.647058823532</v>
      </c>
      <c r="S171" s="9">
        <v>5273</v>
      </c>
      <c r="T171" s="6">
        <f t="shared" ref="T171" si="374">S171-S170</f>
        <v>19</v>
      </c>
      <c r="U171" s="35">
        <f t="shared" ref="U171" si="375">IFERROR(ROUND(((S171/S170)-1)*100,2),"")</f>
        <v>0.36</v>
      </c>
      <c r="V171" s="9">
        <f t="shared" ref="V171" si="376">IFERROR(ROUND(100*(S171/B171),2),"")</f>
        <v>2.36</v>
      </c>
      <c r="W171" s="43">
        <f>ROUND(((S171/Stats!$B$8)*100000),0)</f>
        <v>53</v>
      </c>
      <c r="X171" s="118">
        <v>169</v>
      </c>
      <c r="Y171" s="115">
        <f>GROWTH($Y$25:Y170,$X$25:X170,X171:$X$186,1)</f>
        <v>2010163903189599.8</v>
      </c>
      <c r="AA171" s="39">
        <f>GROWTH($AA$25:AA170,$X$25:X170,X171:$X$186,1)</f>
        <v>315597976588.27679</v>
      </c>
      <c r="AC171" s="39">
        <f>GROWTH($AC$25:AC170,$X$25:X170,X171:$X$186,1)</f>
        <v>2255347610.97402</v>
      </c>
      <c r="AE171" s="125" t="s">
        <v>331</v>
      </c>
      <c r="AF171" s="140">
        <v>1185</v>
      </c>
      <c r="AG171" s="138">
        <f t="shared" si="321"/>
        <v>4</v>
      </c>
      <c r="AH171" s="138">
        <f t="shared" si="322"/>
        <v>0.34</v>
      </c>
      <c r="AI171" s="140">
        <v>19</v>
      </c>
      <c r="AJ171" s="138">
        <f t="shared" si="225"/>
        <v>0</v>
      </c>
      <c r="AK171" s="5">
        <f t="shared" si="232"/>
        <v>0</v>
      </c>
    </row>
    <row r="172" spans="1:37" ht="75" x14ac:dyDescent="0.25">
      <c r="A172" s="37">
        <v>44060</v>
      </c>
      <c r="B172" s="121">
        <v>224031</v>
      </c>
      <c r="C172" s="6">
        <f t="shared" ref="C172" si="377">B172-B171</f>
        <v>900</v>
      </c>
      <c r="D172" s="19">
        <f t="shared" ref="D172" si="378">ROUND(((B172/B171)-1)*100,2)</f>
        <v>0.4</v>
      </c>
      <c r="E172" s="35">
        <f t="shared" ref="E172" si="379">IFERROR(ROUND((C172/B172)*10000,0),"")</f>
        <v>40</v>
      </c>
      <c r="F172" s="25">
        <f>ROUND((B172/Stats!$B$8)*100000,0)</f>
        <v>2232</v>
      </c>
      <c r="G172" s="22">
        <f>ROUND((C172/Stats!$B$8)*100000,0)</f>
        <v>9</v>
      </c>
      <c r="H172" s="96">
        <f>Stats!$B$8-I172</f>
        <v>4403117</v>
      </c>
      <c r="I172" s="97">
        <f>ROUND(Stats!$B$33/(1+(Stats!$B$34*EXP(-1*Stats!$B$32*(X172-$X$25)))),0)</f>
        <v>5635990</v>
      </c>
      <c r="J172" s="101">
        <f t="shared" si="293"/>
        <v>96.024992947113105</v>
      </c>
      <c r="K172" s="97">
        <f>ROUND(I172*(Stats!$I$14/100),0)</f>
        <v>169643</v>
      </c>
      <c r="L172" s="101">
        <f t="shared" si="294"/>
        <v>96.855160543022706</v>
      </c>
      <c r="M172" s="109">
        <f xml:space="preserve"> ROUND(M171 - ((M171 / Stats!$B$27)*(Stats!$B$21*N171)),0)</f>
        <v>1325174</v>
      </c>
      <c r="N172" s="99">
        <f xml:space="preserve"> ROUND(N171 + (M171/Stats!$B$27)*(Stats!$B$21*N171)-(N171*Stats!$B$22),0)</f>
        <v>515</v>
      </c>
      <c r="O172" s="101">
        <f t="shared" si="295"/>
        <v>43401.165048543691</v>
      </c>
      <c r="P172" s="99">
        <f xml:space="preserve"> ROUND(P171 + (N171 * Stats!$B$22),0)</f>
        <v>8713947</v>
      </c>
      <c r="Q172" s="99">
        <f>ROUND(N172*(Stats!$I$14/100),0)</f>
        <v>16</v>
      </c>
      <c r="R172" s="105">
        <f t="shared" si="296"/>
        <v>33243.75</v>
      </c>
      <c r="S172" s="9">
        <v>5335</v>
      </c>
      <c r="T172" s="6">
        <f t="shared" ref="T172" si="380">S172-S171</f>
        <v>62</v>
      </c>
      <c r="U172" s="35">
        <f t="shared" ref="U172" si="381">IFERROR(ROUND(((S172/S171)-1)*100,2),"")</f>
        <v>1.18</v>
      </c>
      <c r="V172" s="9">
        <f t="shared" ref="V172" si="382">IFERROR(ROUND(100*(S172/B172),2),"")</f>
        <v>2.38</v>
      </c>
      <c r="W172" s="43">
        <f>ROUND(((S172/Stats!$B$8)*100000),0)</f>
        <v>53</v>
      </c>
      <c r="X172" s="118">
        <v>170</v>
      </c>
      <c r="Y172" s="115">
        <f>GROWTH($Y$25:Y171,$X$25:X171,X172:$X$186,1)</f>
        <v>2449260577007378.5</v>
      </c>
      <c r="AA172" s="39">
        <f>GROWTH($AA$25:AA171,$X$25:X171,X172:$X$186,1)</f>
        <v>361354060262.35516</v>
      </c>
      <c r="AC172" s="39">
        <f>GROWTH($AC$25:AC171,$X$25:X171,X172:$X$186,1)</f>
        <v>2491375513.4140162</v>
      </c>
      <c r="AE172" s="125" t="s">
        <v>335</v>
      </c>
      <c r="AF172" s="140">
        <v>1003</v>
      </c>
      <c r="AG172" s="138">
        <f t="shared" si="321"/>
        <v>103</v>
      </c>
      <c r="AH172" s="138">
        <f t="shared" si="322"/>
        <v>10.83</v>
      </c>
      <c r="AI172" s="140">
        <v>64</v>
      </c>
      <c r="AJ172" s="138">
        <f t="shared" ref="AJ172:AJ186" si="383">AI172-T172</f>
        <v>2</v>
      </c>
      <c r="AK172" s="5">
        <f t="shared" si="232"/>
        <v>3.17</v>
      </c>
    </row>
    <row r="173" spans="1:37" ht="45" x14ac:dyDescent="0.25">
      <c r="A173" s="37">
        <v>44061</v>
      </c>
      <c r="B173" s="121">
        <v>225827</v>
      </c>
      <c r="C173" s="6">
        <f t="shared" ref="C173" si="384">B173-B172</f>
        <v>1796</v>
      </c>
      <c r="D173" s="19">
        <f t="shared" ref="D173" si="385">ROUND(((B173/B172)-1)*100,2)</f>
        <v>0.8</v>
      </c>
      <c r="E173" s="35">
        <f t="shared" ref="E173" si="386">IFERROR(ROUND((C173/B173)*10000,0),"")</f>
        <v>80</v>
      </c>
      <c r="F173" s="25">
        <f>ROUND((B173/Stats!$B$8)*100000,0)</f>
        <v>2249</v>
      </c>
      <c r="G173" s="22">
        <f>ROUND((C173/Stats!$B$8)*100000,0)</f>
        <v>18</v>
      </c>
      <c r="H173" s="96">
        <f>Stats!$B$8-I173</f>
        <v>4403117</v>
      </c>
      <c r="I173" s="97">
        <f>ROUND(Stats!$B$33/(1+(Stats!$B$34*EXP(-1*Stats!$B$32*(X173-$X$25)))),0)</f>
        <v>5635990</v>
      </c>
      <c r="J173" s="101">
        <f t="shared" si="293"/>
        <v>95.993126318534976</v>
      </c>
      <c r="K173" s="97">
        <f>ROUND(I173*(Stats!$I$14/100),0)</f>
        <v>169643</v>
      </c>
      <c r="L173" s="101">
        <f t="shared" si="294"/>
        <v>96.821560571317406</v>
      </c>
      <c r="M173" s="109">
        <f xml:space="preserve"> ROUND(M172 - ((M172 / Stats!$B$27)*(Stats!$B$21*N172)),0)</f>
        <v>1325152</v>
      </c>
      <c r="N173" s="99">
        <f xml:space="preserve"> ROUND(N172 + (M172/Stats!$B$27)*(Stats!$B$21*N172)-(N172*Stats!$B$22),0)</f>
        <v>464</v>
      </c>
      <c r="O173" s="101">
        <f t="shared" si="295"/>
        <v>48569.612068965514</v>
      </c>
      <c r="P173" s="99">
        <f xml:space="preserve"> ROUND(P172 + (N172 * Stats!$B$22),0)</f>
        <v>8714021</v>
      </c>
      <c r="Q173" s="99">
        <f>ROUND(N173*(Stats!$I$14/100),0)</f>
        <v>14</v>
      </c>
      <c r="R173" s="105">
        <f t="shared" si="296"/>
        <v>38414.285714285717</v>
      </c>
      <c r="S173" s="9">
        <v>5392</v>
      </c>
      <c r="T173" s="6">
        <f t="shared" ref="T173" si="387">S173-S172</f>
        <v>57</v>
      </c>
      <c r="U173" s="35">
        <f t="shared" ref="U173" si="388">IFERROR(ROUND(((S173/S172)-1)*100,2),"")</f>
        <v>1.07</v>
      </c>
      <c r="V173" s="9">
        <f t="shared" ref="V173" si="389">IFERROR(ROUND(100*(S173/B173),2),"")</f>
        <v>2.39</v>
      </c>
      <c r="W173" s="43">
        <f>ROUND(((S173/Stats!$B$8)*100000),0)</f>
        <v>54</v>
      </c>
      <c r="X173" s="118">
        <v>171</v>
      </c>
      <c r="Y173" s="115">
        <f>GROWTH($Y$25:Y172,$X$25:X172,X173:$X$186,1)</f>
        <v>2984272757342772.5</v>
      </c>
      <c r="AA173" s="39">
        <f>GROWTH($AA$25:AA172,$X$25:X172,X173:$X$186,1)</f>
        <v>413743960844.3316</v>
      </c>
      <c r="AC173" s="39">
        <f>GROWTH($AC$25:AC172,$X$25:X172,X173:$X$186,1)</f>
        <v>2752104340.2078266</v>
      </c>
      <c r="AE173" s="125" t="s">
        <v>336</v>
      </c>
      <c r="AF173" s="140">
        <v>1956</v>
      </c>
      <c r="AG173" s="138">
        <f t="shared" si="321"/>
        <v>160</v>
      </c>
      <c r="AH173" s="138">
        <f t="shared" si="322"/>
        <v>8.5299999999999994</v>
      </c>
      <c r="AI173" s="140">
        <v>61</v>
      </c>
      <c r="AJ173" s="138">
        <f t="shared" si="383"/>
        <v>4</v>
      </c>
      <c r="AK173" s="5">
        <f t="shared" si="232"/>
        <v>6.78</v>
      </c>
    </row>
    <row r="174" spans="1:37" x14ac:dyDescent="0.25">
      <c r="A174" s="37">
        <v>44062</v>
      </c>
      <c r="B174" s="121">
        <v>227346</v>
      </c>
      <c r="C174" s="6">
        <f t="shared" ref="C174" si="390">B174-B173</f>
        <v>1519</v>
      </c>
      <c r="D174" s="19">
        <f t="shared" ref="D174" si="391">ROUND(((B174/B173)-1)*100,2)</f>
        <v>0.67</v>
      </c>
      <c r="E174" s="35">
        <f t="shared" ref="E174" si="392">IFERROR(ROUND((C174/B174)*10000,0),"")</f>
        <v>67</v>
      </c>
      <c r="F174" s="25">
        <f>ROUND((B174/Stats!$B$8)*100000,0)</f>
        <v>2265</v>
      </c>
      <c r="G174" s="22">
        <f>ROUND((C174/Stats!$B$8)*100000,0)</f>
        <v>15</v>
      </c>
      <c r="H174" s="96">
        <f>Stats!$B$8-I174</f>
        <v>4403117</v>
      </c>
      <c r="I174" s="97">
        <f>ROUND(Stats!$B$33/(1+(Stats!$B$34*EXP(-1*Stats!$B$32*(X174-$X$25)))),0)</f>
        <v>5635990</v>
      </c>
      <c r="J174" s="101">
        <f t="shared" si="293"/>
        <v>95.966174531892364</v>
      </c>
      <c r="K174" s="97">
        <f>ROUND(I174*(Stats!$I$14/100),0)</f>
        <v>169643</v>
      </c>
      <c r="L174" s="101">
        <f t="shared" si="294"/>
        <v>96.789729019175567</v>
      </c>
      <c r="M174" s="109">
        <f xml:space="preserve"> ROUND(M173 - ((M173 / Stats!$B$27)*(Stats!$B$21*N173)),0)</f>
        <v>1325132</v>
      </c>
      <c r="N174" s="99">
        <f xml:space="preserve"> ROUND(N173 + (M173/Stats!$B$27)*(Stats!$B$21*N173)-(N173*Stats!$B$22),0)</f>
        <v>418</v>
      </c>
      <c r="O174" s="101">
        <f t="shared" si="295"/>
        <v>54288.995215310999</v>
      </c>
      <c r="P174" s="99">
        <f xml:space="preserve"> ROUND(P173 + (N173 * Stats!$B$22),0)</f>
        <v>8714087</v>
      </c>
      <c r="Q174" s="99">
        <f>ROUND(N174*(Stats!$I$14/100),0)</f>
        <v>13</v>
      </c>
      <c r="R174" s="105">
        <f t="shared" si="296"/>
        <v>41792.307692307688</v>
      </c>
      <c r="S174" s="9">
        <v>5446</v>
      </c>
      <c r="T174" s="6">
        <f t="shared" ref="T174" si="393">S174-S173</f>
        <v>54</v>
      </c>
      <c r="U174" s="35">
        <f t="shared" ref="U174" si="394">IFERROR(ROUND(((S174/S173)-1)*100,2),"")</f>
        <v>1</v>
      </c>
      <c r="V174" s="9">
        <f t="shared" ref="V174" si="395">IFERROR(ROUND(100*(S174/B174),2),"")</f>
        <v>2.4</v>
      </c>
      <c r="W174" s="43">
        <f>ROUND(((S174/Stats!$B$8)*100000),0)</f>
        <v>54</v>
      </c>
      <c r="X174" s="118">
        <v>172</v>
      </c>
      <c r="Y174" s="115">
        <f>GROWTH($Y$25:Y173,$X$25:X173,X174:$X$186,1)</f>
        <v>3636152059043017</v>
      </c>
      <c r="AA174" s="39">
        <f>GROWTH($AA$25:AA173,$X$25:X173,X174:$X$186,1)</f>
        <v>473729463592.76801</v>
      </c>
      <c r="AC174" s="39">
        <f>GROWTH($AC$25:AC173,$X$25:X173,X174:$X$186,1)</f>
        <v>3040119106.3372889</v>
      </c>
      <c r="AE174" s="124" t="s">
        <v>330</v>
      </c>
      <c r="AF174" s="140">
        <v>1603</v>
      </c>
      <c r="AG174" s="138">
        <f t="shared" si="321"/>
        <v>84</v>
      </c>
      <c r="AH174" s="138">
        <f t="shared" si="322"/>
        <v>5.38</v>
      </c>
      <c r="AI174" s="140">
        <v>57</v>
      </c>
      <c r="AJ174" s="138">
        <f t="shared" si="383"/>
        <v>3</v>
      </c>
      <c r="AK174" s="5">
        <f t="shared" si="232"/>
        <v>5.41</v>
      </c>
    </row>
    <row r="175" spans="1:37" x14ac:dyDescent="0.25">
      <c r="A175" s="37">
        <v>44063</v>
      </c>
      <c r="B175" s="121">
        <v>229054</v>
      </c>
      <c r="C175" s="6">
        <f t="shared" ref="C175:C176" si="396">B175-B174</f>
        <v>1708</v>
      </c>
      <c r="D175" s="19">
        <f t="shared" ref="D175:D176" si="397">ROUND(((B175/B174)-1)*100,2)</f>
        <v>0.75</v>
      </c>
      <c r="E175" s="35">
        <f t="shared" ref="E175:E176" si="398">IFERROR(ROUND((C175/B175)*10000,0),"")</f>
        <v>75</v>
      </c>
      <c r="F175" s="25">
        <f>ROUND((B175/Stats!$B$8)*100000,0)</f>
        <v>2282</v>
      </c>
      <c r="G175" s="22">
        <f>ROUND((C175/Stats!$B$8)*100000,0)</f>
        <v>17</v>
      </c>
      <c r="H175" s="96">
        <f>Stats!$B$8-I175</f>
        <v>4403117</v>
      </c>
      <c r="I175" s="97">
        <f>ROUND(Stats!$B$33/(1+(Stats!$B$34*EXP(-1*Stats!$B$32*(X175-$X$25)))),0)</f>
        <v>5635990</v>
      </c>
      <c r="J175" s="101">
        <f t="shared" si="293"/>
        <v>95.935869297142119</v>
      </c>
      <c r="K175" s="97">
        <f>ROUND(I175*(Stats!$I$14/100),0)</f>
        <v>169643</v>
      </c>
      <c r="L175" s="101">
        <f t="shared" si="294"/>
        <v>96.763202725724014</v>
      </c>
      <c r="M175" s="109">
        <f xml:space="preserve"> ROUND(M174 - ((M174 / Stats!$B$27)*(Stats!$B$21*N174)),0)</f>
        <v>1325114</v>
      </c>
      <c r="N175" s="99">
        <f xml:space="preserve"> ROUND(N174 + (M174/Stats!$B$27)*(Stats!$B$21*N174)-(N174*Stats!$B$22),0)</f>
        <v>376</v>
      </c>
      <c r="O175" s="101">
        <f t="shared" si="295"/>
        <v>60818.617021276601</v>
      </c>
      <c r="P175" s="99">
        <f xml:space="preserve"> ROUND(P174 + (N174 * Stats!$B$22),0)</f>
        <v>8714147</v>
      </c>
      <c r="Q175" s="99">
        <f>ROUND(N175*(Stats!$I$14/100),0)</f>
        <v>11</v>
      </c>
      <c r="R175" s="105">
        <f t="shared" si="296"/>
        <v>49818.181818181816</v>
      </c>
      <c r="S175" s="9">
        <v>5491</v>
      </c>
      <c r="T175" s="6">
        <f t="shared" ref="T175:T176" si="399">S175-S174</f>
        <v>45</v>
      </c>
      <c r="U175" s="35">
        <f t="shared" ref="U175:U176" si="400">IFERROR(ROUND(((S175/S174)-1)*100,2),"")</f>
        <v>0.83</v>
      </c>
      <c r="V175" s="9">
        <f t="shared" ref="V175:V176" si="401">IFERROR(ROUND(100*(S175/B175),2),"")</f>
        <v>2.4</v>
      </c>
      <c r="W175" s="43">
        <f>ROUND(((S175/Stats!$B$8)*100000),0)</f>
        <v>55</v>
      </c>
      <c r="X175" s="118">
        <v>173</v>
      </c>
      <c r="Y175" s="115">
        <f>GROWTH($Y$25:Y174,$X$25:X174,X175:$X$186,1)</f>
        <v>4430426730918266.5</v>
      </c>
      <c r="AA175" s="39">
        <f>GROWTH($AA$25:AA174,$X$25:X174,X175:$X$186,1)</f>
        <v>542411795492.84021</v>
      </c>
      <c r="AC175" s="39">
        <f>GROWTH($AC$25:AC174,$X$25:X174,X175:$X$186,1)</f>
        <v>3358275355.2211118</v>
      </c>
      <c r="AE175" s="124" t="s">
        <v>330</v>
      </c>
      <c r="AF175" s="140">
        <v>1759</v>
      </c>
      <c r="AG175" s="138">
        <f t="shared" si="321"/>
        <v>51</v>
      </c>
      <c r="AH175" s="138">
        <f t="shared" si="322"/>
        <v>2.94</v>
      </c>
      <c r="AI175" s="140">
        <v>46</v>
      </c>
      <c r="AJ175" s="138">
        <f t="shared" si="383"/>
        <v>1</v>
      </c>
      <c r="AK175" s="5">
        <f t="shared" si="232"/>
        <v>2.2000000000000002</v>
      </c>
    </row>
    <row r="176" spans="1:37" x14ac:dyDescent="0.25">
      <c r="A176" s="37">
        <v>44064</v>
      </c>
      <c r="B176" s="121">
        <v>230662</v>
      </c>
      <c r="C176" s="6">
        <f t="shared" si="396"/>
        <v>1608</v>
      </c>
      <c r="D176" s="19">
        <f t="shared" si="397"/>
        <v>0.7</v>
      </c>
      <c r="E176" s="35">
        <f t="shared" si="398"/>
        <v>70</v>
      </c>
      <c r="F176" s="25">
        <f>ROUND((B176/Stats!$B$8)*100000,0)</f>
        <v>2298</v>
      </c>
      <c r="G176" s="22">
        <f>ROUND((C176/Stats!$B$8)*100000,0)</f>
        <v>16</v>
      </c>
      <c r="H176" s="96">
        <f>Stats!$B$8-I176</f>
        <v>4403117</v>
      </c>
      <c r="I176" s="97">
        <f>ROUND(Stats!$B$33/(1+(Stats!$B$34*EXP(-1*Stats!$B$32*(X176-$X$25)))),0)</f>
        <v>5635990</v>
      </c>
      <c r="J176" s="101">
        <f t="shared" si="293"/>
        <v>95.907338373559924</v>
      </c>
      <c r="K176" s="97">
        <f>ROUND(I176*(Stats!$I$14/100),0)</f>
        <v>169643</v>
      </c>
      <c r="L176" s="101">
        <f t="shared" si="294"/>
        <v>96.736086959084673</v>
      </c>
      <c r="M176" s="109">
        <f xml:space="preserve"> ROUND(M175 - ((M175 / Stats!$B$27)*(Stats!$B$21*N175)),0)</f>
        <v>1325098</v>
      </c>
      <c r="N176" s="99">
        <f xml:space="preserve"> ROUND(N175 + (M175/Stats!$B$27)*(Stats!$B$21*N175)-(N175*Stats!$B$22),0)</f>
        <v>338</v>
      </c>
      <c r="O176" s="101">
        <f t="shared" si="295"/>
        <v>68143.195266272189</v>
      </c>
      <c r="P176" s="99">
        <f xml:space="preserve"> ROUND(P175 + (N175 * Stats!$B$22),0)</f>
        <v>8714201</v>
      </c>
      <c r="Q176" s="99">
        <f>ROUND(N176*(Stats!$I$14/100),0)</f>
        <v>10</v>
      </c>
      <c r="R176" s="105">
        <f t="shared" si="296"/>
        <v>55270.000000000007</v>
      </c>
      <c r="S176" s="9">
        <v>5537</v>
      </c>
      <c r="T176" s="6">
        <f t="shared" si="399"/>
        <v>46</v>
      </c>
      <c r="U176" s="35">
        <f t="shared" si="400"/>
        <v>0.84</v>
      </c>
      <c r="V176" s="9">
        <f t="shared" si="401"/>
        <v>2.4</v>
      </c>
      <c r="W176" s="43">
        <f>ROUND(((S176/Stats!$B$8)*100000),0)</f>
        <v>55</v>
      </c>
      <c r="X176" s="118">
        <v>174</v>
      </c>
      <c r="Y176" s="115">
        <f>GROWTH($Y$25:Y175,$X$25:X175,X176:$X$186,1)</f>
        <v>5398201367629636</v>
      </c>
      <c r="AA176" s="39">
        <f>GROWTH($AA$25:AA175,$X$25:X175,X176:$X$186,1)</f>
        <v>621051841822.26892</v>
      </c>
      <c r="AC176" s="39">
        <f>GROWTH($AC$25:AC175,$X$25:X175,X176:$X$186,1)</f>
        <v>3709727470.2085948</v>
      </c>
      <c r="AE176" s="124" t="s">
        <v>330</v>
      </c>
      <c r="AF176" s="140">
        <v>1644</v>
      </c>
      <c r="AG176" s="138">
        <f t="shared" si="321"/>
        <v>36</v>
      </c>
      <c r="AH176" s="138">
        <f t="shared" si="322"/>
        <v>2.21</v>
      </c>
      <c r="AI176" s="140">
        <v>48</v>
      </c>
      <c r="AJ176" s="138">
        <f t="shared" si="383"/>
        <v>2</v>
      </c>
      <c r="AK176" s="5">
        <f t="shared" si="232"/>
        <v>4.26</v>
      </c>
    </row>
    <row r="177" spans="1:37" x14ac:dyDescent="0.25">
      <c r="A177" s="37">
        <v>44065</v>
      </c>
      <c r="B177" s="121">
        <v>231695</v>
      </c>
      <c r="C177" s="6">
        <f t="shared" ref="C177" si="402">B177-B176</f>
        <v>1033</v>
      </c>
      <c r="D177" s="19">
        <f t="shared" ref="D177" si="403">ROUND(((B177/B176)-1)*100,2)</f>
        <v>0.45</v>
      </c>
      <c r="E177" s="35">
        <f t="shared" ref="E177" si="404">IFERROR(ROUND((C177/B177)*10000,0),"")</f>
        <v>45</v>
      </c>
      <c r="F177" s="25">
        <f>ROUND((B177/Stats!$B$8)*100000,0)</f>
        <v>2308</v>
      </c>
      <c r="G177" s="22">
        <f>ROUND((C177/Stats!$B$8)*100000,0)</f>
        <v>10</v>
      </c>
      <c r="H177" s="96">
        <f>Stats!$B$8-I177</f>
        <v>4403117</v>
      </c>
      <c r="I177" s="97">
        <f>ROUND(Stats!$B$33/(1+(Stats!$B$34*EXP(-1*Stats!$B$32*(X177-$X$25)))),0)</f>
        <v>5635990</v>
      </c>
      <c r="J177" s="101">
        <f t="shared" si="293"/>
        <v>95.889009739193995</v>
      </c>
      <c r="K177" s="97">
        <f>ROUND(I177*(Stats!$I$14/100),0)</f>
        <v>169643</v>
      </c>
      <c r="L177" s="101">
        <f t="shared" si="294"/>
        <v>96.731371173582176</v>
      </c>
      <c r="M177" s="109">
        <f xml:space="preserve"> ROUND(M176 - ((M176 / Stats!$B$27)*(Stats!$B$21*N176)),0)</f>
        <v>1325083</v>
      </c>
      <c r="N177" s="99">
        <f xml:space="preserve"> ROUND(N176 + (M176/Stats!$B$27)*(Stats!$B$21*N176)-(N176*Stats!$B$22),0)</f>
        <v>304</v>
      </c>
      <c r="O177" s="101">
        <f t="shared" si="295"/>
        <v>76115.460526315786</v>
      </c>
      <c r="P177" s="99">
        <f xml:space="preserve"> ROUND(P176 + (N176 * Stats!$B$22),0)</f>
        <v>8714249</v>
      </c>
      <c r="Q177" s="99">
        <f>ROUND(N177*(Stats!$I$14/100),0)</f>
        <v>9</v>
      </c>
      <c r="R177" s="105">
        <f t="shared" si="296"/>
        <v>61511.111111111109</v>
      </c>
      <c r="S177" s="9">
        <v>5545</v>
      </c>
      <c r="T177" s="6">
        <f t="shared" ref="T177" si="405">S177-S176</f>
        <v>8</v>
      </c>
      <c r="U177" s="35">
        <f t="shared" ref="U177" si="406">IFERROR(ROUND(((S177/S176)-1)*100,2),"")</f>
        <v>0.14000000000000001</v>
      </c>
      <c r="V177" s="9">
        <f t="shared" ref="V177" si="407">IFERROR(ROUND(100*(S177/B177),2),"")</f>
        <v>2.39</v>
      </c>
      <c r="W177" s="43">
        <f>ROUND(((S177/Stats!$B$8)*100000),0)</f>
        <v>55</v>
      </c>
      <c r="X177" s="118">
        <v>175</v>
      </c>
      <c r="Y177" s="115">
        <f>GROWTH($Y$25:Y176,$X$25:X176,X177:$X$186,1)</f>
        <v>6577374996886268</v>
      </c>
      <c r="AA177" s="39">
        <f>GROWTH($AA$25:AA176,$X$25:X176,X177:$X$186,1)</f>
        <v>711093293759.18164</v>
      </c>
      <c r="AC177" s="39">
        <f>GROWTH($AC$25:AC176,$X$25:X176,X177:$X$186,1)</f>
        <v>4097959948.9435487</v>
      </c>
      <c r="AE177" s="124" t="s">
        <v>337</v>
      </c>
      <c r="AF177" s="140">
        <v>1098</v>
      </c>
      <c r="AG177" s="138">
        <f t="shared" si="321"/>
        <v>65</v>
      </c>
      <c r="AH177" s="138">
        <f t="shared" si="322"/>
        <v>6.1</v>
      </c>
      <c r="AI177" s="140">
        <v>8</v>
      </c>
      <c r="AJ177" s="138">
        <f t="shared" si="383"/>
        <v>0</v>
      </c>
      <c r="AK177" s="5">
        <f t="shared" si="232"/>
        <v>0</v>
      </c>
    </row>
    <row r="178" spans="1:37" x14ac:dyDescent="0.25">
      <c r="A178" s="37">
        <v>44066</v>
      </c>
      <c r="B178" s="121">
        <v>232893</v>
      </c>
      <c r="C178" s="6">
        <f t="shared" ref="C178:C181" si="408">B178-B177</f>
        <v>1198</v>
      </c>
      <c r="D178" s="19">
        <f t="shared" ref="D178:D181" si="409">ROUND(((B178/B177)-1)*100,2)</f>
        <v>0.52</v>
      </c>
      <c r="E178" s="35">
        <f t="shared" ref="E178:E181" si="410">IFERROR(ROUND((C178/B178)*10000,0),"")</f>
        <v>51</v>
      </c>
      <c r="F178" s="25">
        <f>ROUND((B178/Stats!$B$8)*100000,0)</f>
        <v>2320</v>
      </c>
      <c r="G178" s="22">
        <f>ROUND((C178/Stats!$B$8)*100000,0)</f>
        <v>12</v>
      </c>
      <c r="H178" s="96">
        <f>Stats!$B$8-I178</f>
        <v>4403117</v>
      </c>
      <c r="I178" s="97">
        <f>ROUND(Stats!$B$33/(1+(Stats!$B$34*EXP(-1*Stats!$B$32*(X178-$X$25)))),0)</f>
        <v>5635990</v>
      </c>
      <c r="J178" s="101">
        <f t="shared" si="293"/>
        <v>95.867753491400805</v>
      </c>
      <c r="K178" s="97">
        <f>ROUND(I178*(Stats!$I$14/100),0)</f>
        <v>169643</v>
      </c>
      <c r="L178" s="101">
        <f t="shared" si="294"/>
        <v>96.723708022140613</v>
      </c>
      <c r="M178" s="109">
        <f xml:space="preserve"> ROUND(M177 - ((M177 / Stats!$B$27)*(Stats!$B$21*N177)),0)</f>
        <v>1325070</v>
      </c>
      <c r="N178" s="99">
        <f xml:space="preserve"> ROUND(N177 + (M177/Stats!$B$27)*(Stats!$B$21*N177)-(N177*Stats!$B$22),0)</f>
        <v>274</v>
      </c>
      <c r="O178" s="101">
        <f t="shared" si="295"/>
        <v>84897.445255474449</v>
      </c>
      <c r="P178" s="99">
        <f xml:space="preserve"> ROUND(P177 + (N177 * Stats!$B$22),0)</f>
        <v>8714292</v>
      </c>
      <c r="Q178" s="99">
        <f>ROUND(N178*(Stats!$I$14/100),0)</f>
        <v>8</v>
      </c>
      <c r="R178" s="105">
        <f t="shared" si="296"/>
        <v>69375</v>
      </c>
      <c r="S178" s="9">
        <v>5558</v>
      </c>
      <c r="T178" s="6">
        <f t="shared" ref="T178:T181" si="411">S178-S177</f>
        <v>13</v>
      </c>
      <c r="U178" s="35">
        <f t="shared" ref="U178:U181" si="412">IFERROR(ROUND(((S178/S177)-1)*100,2),"")</f>
        <v>0.23</v>
      </c>
      <c r="V178" s="9">
        <f t="shared" ref="V178:V181" si="413">IFERROR(ROUND(100*(S178/B178),2),"")</f>
        <v>2.39</v>
      </c>
      <c r="W178" s="43">
        <f>ROUND(((S178/Stats!$B$8)*100000),0)</f>
        <v>55</v>
      </c>
      <c r="X178" s="118">
        <v>176</v>
      </c>
      <c r="Y178" s="115">
        <f>GROWTH($Y$25:Y177,$X$25:X177,X178:$X$186,1)</f>
        <v>8014125243471851</v>
      </c>
      <c r="AA178" s="39">
        <f>GROWTH($AA$25:AA177,$X$25:X177,X178:$X$186,1)</f>
        <v>814189151980.62756</v>
      </c>
      <c r="AC178" s="39">
        <f>GROWTH($AC$25:AC177,$X$25:X177,X178:$X$186,1)</f>
        <v>4526821950.670455</v>
      </c>
      <c r="AE178" s="124"/>
      <c r="AF178" s="140">
        <v>1198</v>
      </c>
      <c r="AG178" s="138">
        <f t="shared" si="321"/>
        <v>0</v>
      </c>
      <c r="AH178" s="138">
        <f t="shared" si="322"/>
        <v>0</v>
      </c>
      <c r="AI178" s="140">
        <v>13</v>
      </c>
      <c r="AJ178" s="138">
        <f t="shared" si="383"/>
        <v>0</v>
      </c>
      <c r="AK178" s="5">
        <f t="shared" si="232"/>
        <v>0</v>
      </c>
    </row>
    <row r="179" spans="1:37" x14ac:dyDescent="0.25">
      <c r="A179" s="37">
        <v>44067</v>
      </c>
      <c r="B179" s="121">
        <v>233777</v>
      </c>
      <c r="C179" s="6">
        <f t="shared" si="408"/>
        <v>884</v>
      </c>
      <c r="D179" s="19">
        <f t="shared" si="409"/>
        <v>0.38</v>
      </c>
      <c r="E179" s="35">
        <f t="shared" si="410"/>
        <v>38</v>
      </c>
      <c r="F179" s="25">
        <f>ROUND((B179/Stats!$B$8)*100000,0)</f>
        <v>2329</v>
      </c>
      <c r="G179" s="22">
        <f>ROUND((C179/Stats!$B$8)*100000,0)</f>
        <v>9</v>
      </c>
      <c r="H179" s="96">
        <f>Stats!$B$8-I179</f>
        <v>4403117</v>
      </c>
      <c r="I179" s="97">
        <f>ROUND(Stats!$B$33/(1+(Stats!$B$34*EXP(-1*Stats!$B$32*(X179-$X$25)))),0)</f>
        <v>5635990</v>
      </c>
      <c r="J179" s="101">
        <f t="shared" si="293"/>
        <v>95.852068580675265</v>
      </c>
      <c r="K179" s="97">
        <f>ROUND(I179*(Stats!$I$14/100),0)</f>
        <v>169643</v>
      </c>
      <c r="L179" s="101">
        <f t="shared" si="294"/>
        <v>96.696002782313457</v>
      </c>
      <c r="M179" s="109">
        <f xml:space="preserve"> ROUND(M178 - ((M178 / Stats!$B$27)*(Stats!$B$21*N178)),0)</f>
        <v>1325058</v>
      </c>
      <c r="N179" s="99">
        <f xml:space="preserve"> ROUND(N178 + (M178/Stats!$B$27)*(Stats!$B$21*N178)-(N178*Stats!$B$22),0)</f>
        <v>247</v>
      </c>
      <c r="O179" s="101">
        <f t="shared" si="295"/>
        <v>94546.558704453448</v>
      </c>
      <c r="P179" s="99">
        <f xml:space="preserve"> ROUND(P178 + (N178 * Stats!$B$22),0)</f>
        <v>8714331</v>
      </c>
      <c r="Q179" s="99">
        <f>ROUND(N179*(Stats!$I$14/100),0)</f>
        <v>7</v>
      </c>
      <c r="R179" s="105">
        <f t="shared" si="296"/>
        <v>79971.428571428565</v>
      </c>
      <c r="S179" s="9">
        <v>5605</v>
      </c>
      <c r="T179" s="6">
        <f t="shared" si="411"/>
        <v>47</v>
      </c>
      <c r="U179" s="35">
        <f t="shared" si="412"/>
        <v>0.85</v>
      </c>
      <c r="V179" s="9">
        <f t="shared" si="413"/>
        <v>2.4</v>
      </c>
      <c r="W179" s="43">
        <f>ROUND(((S179/Stats!$B$8)*100000),0)</f>
        <v>56</v>
      </c>
      <c r="X179" s="118">
        <v>177</v>
      </c>
      <c r="Y179" s="115">
        <f>GROWTH($Y$25:Y178,$X$25:X178,X179:$X$186,1)</f>
        <v>9764716691454724</v>
      </c>
      <c r="AA179" s="39">
        <f>GROWTH($AA$25:AA178,$X$25:X178,X179:$X$186,1)</f>
        <v>932232072810.73291</v>
      </c>
      <c r="AC179" s="39">
        <f>GROWTH($AC$25:AC178,$X$25:X178,X179:$X$186,1)</f>
        <v>5000565459.0047216</v>
      </c>
      <c r="AE179" s="124"/>
      <c r="AF179" s="140">
        <v>989</v>
      </c>
      <c r="AG179" s="138">
        <f t="shared" si="321"/>
        <v>105</v>
      </c>
      <c r="AH179" s="138">
        <f t="shared" si="322"/>
        <v>11.21</v>
      </c>
      <c r="AI179" s="140">
        <v>51</v>
      </c>
      <c r="AJ179" s="138">
        <f t="shared" si="383"/>
        <v>4</v>
      </c>
      <c r="AK179" s="5">
        <f t="shared" si="232"/>
        <v>8.16</v>
      </c>
    </row>
    <row r="180" spans="1:37" x14ac:dyDescent="0.25">
      <c r="A180" s="37">
        <v>44068</v>
      </c>
      <c r="B180" s="121">
        <v>235386</v>
      </c>
      <c r="C180" s="6">
        <f t="shared" si="408"/>
        <v>1609</v>
      </c>
      <c r="D180" s="19">
        <f t="shared" si="409"/>
        <v>0.69</v>
      </c>
      <c r="E180" s="35">
        <f t="shared" si="410"/>
        <v>68</v>
      </c>
      <c r="F180" s="25">
        <f>ROUND((B180/Stats!$B$8)*100000,0)</f>
        <v>2345</v>
      </c>
      <c r="G180" s="22">
        <f>ROUND((C180/Stats!$B$8)*100000,0)</f>
        <v>16</v>
      </c>
      <c r="H180" s="96">
        <f>Stats!$B$8-I180</f>
        <v>4403117</v>
      </c>
      <c r="I180" s="97">
        <f>ROUND(Stats!$B$33/(1+(Stats!$B$34*EXP(-1*Stats!$B$32*(X180-$X$25)))),0)</f>
        <v>5635990</v>
      </c>
      <c r="J180" s="101">
        <f t="shared" si="293"/>
        <v>95.823519913981386</v>
      </c>
      <c r="K180" s="97">
        <f>ROUND(I180*(Stats!$I$14/100),0)</f>
        <v>169643</v>
      </c>
      <c r="L180" s="101">
        <f t="shared" si="294"/>
        <v>96.661813337420341</v>
      </c>
      <c r="M180" s="109">
        <f xml:space="preserve"> ROUND(M179 - ((M179 / Stats!$B$27)*(Stats!$B$21*N179)),0)</f>
        <v>1325047</v>
      </c>
      <c r="N180" s="99">
        <f xml:space="preserve"> ROUND(N179 + (M179/Stats!$B$27)*(Stats!$B$21*N179)-(N179*Stats!$B$22),0)</f>
        <v>222</v>
      </c>
      <c r="O180" s="101">
        <f t="shared" si="295"/>
        <v>105929.72972972973</v>
      </c>
      <c r="P180" s="99">
        <f xml:space="preserve"> ROUND(P179 + (N179 * Stats!$B$22),0)</f>
        <v>8714366</v>
      </c>
      <c r="Q180" s="99">
        <f>ROUND(N180*(Stats!$I$14/100),0)</f>
        <v>7</v>
      </c>
      <c r="R180" s="105">
        <f t="shared" si="296"/>
        <v>80800</v>
      </c>
      <c r="S180" s="9">
        <v>5663</v>
      </c>
      <c r="T180" s="6">
        <f t="shared" si="411"/>
        <v>58</v>
      </c>
      <c r="U180" s="35">
        <f t="shared" si="412"/>
        <v>1.03</v>
      </c>
      <c r="V180" s="9">
        <f t="shared" si="413"/>
        <v>2.41</v>
      </c>
      <c r="W180" s="43">
        <f>ROUND(((S180/Stats!$B$8)*100000),0)</f>
        <v>56</v>
      </c>
      <c r="X180" s="118">
        <v>178</v>
      </c>
      <c r="Y180" s="115">
        <f>GROWTH($Y$25:Y179,$X$25:X179,X180:$X$186,1)</f>
        <v>1.1897704261865114E+16</v>
      </c>
      <c r="AA180" s="39">
        <f>GROWTH($AA$25:AA179,$X$25:X179,X180:$X$186,1)</f>
        <v>1067389114019.6299</v>
      </c>
      <c r="AC180" s="39">
        <f>GROWTH($AC$25:AC179,$X$25:X179,X180:$X$186,1)</f>
        <v>5523887438.5345535</v>
      </c>
      <c r="AE180" s="124"/>
      <c r="AF180" s="140">
        <v>1642</v>
      </c>
      <c r="AG180" s="138">
        <f t="shared" si="321"/>
        <v>33</v>
      </c>
      <c r="AH180" s="138">
        <f t="shared" si="322"/>
        <v>2.0299999999999998</v>
      </c>
      <c r="AI180" s="140">
        <v>58</v>
      </c>
      <c r="AJ180" s="138">
        <f t="shared" si="383"/>
        <v>0</v>
      </c>
      <c r="AK180" s="5">
        <f t="shared" si="232"/>
        <v>0</v>
      </c>
    </row>
    <row r="181" spans="1:37" x14ac:dyDescent="0.25">
      <c r="A181" s="37">
        <v>44069</v>
      </c>
      <c r="B181" s="121">
        <v>236986</v>
      </c>
      <c r="C181" s="6">
        <f t="shared" si="408"/>
        <v>1600</v>
      </c>
      <c r="D181" s="19">
        <f t="shared" si="409"/>
        <v>0.68</v>
      </c>
      <c r="E181" s="35">
        <f t="shared" si="410"/>
        <v>68</v>
      </c>
      <c r="F181" s="25">
        <f>ROUND((B181/Stats!$B$8)*100000,0)</f>
        <v>2361</v>
      </c>
      <c r="G181" s="22">
        <f>ROUND((C181/Stats!$B$8)*100000,0)</f>
        <v>16</v>
      </c>
      <c r="H181" s="96">
        <f>Stats!$B$8-I181</f>
        <v>4403117</v>
      </c>
      <c r="I181" s="97">
        <f>ROUND(Stats!$B$33/(1+(Stats!$B$34*EXP(-1*Stats!$B$32*(X181-$X$25)))),0)</f>
        <v>5635990</v>
      </c>
      <c r="J181" s="101">
        <f t="shared" si="293"/>
        <v>95.795130935292647</v>
      </c>
      <c r="K181" s="97">
        <f>ROUND(I181*(Stats!$I$14/100),0)</f>
        <v>169643</v>
      </c>
      <c r="L181" s="101">
        <f t="shared" si="294"/>
        <v>96.639413356283484</v>
      </c>
      <c r="M181" s="109">
        <f xml:space="preserve"> ROUND(M180 - ((M180 / Stats!$B$27)*(Stats!$B$21*N180)),0)</f>
        <v>1325037</v>
      </c>
      <c r="N181" s="99">
        <f xml:space="preserve"> ROUND(N180 + (M180/Stats!$B$27)*(Stats!$B$21*N180)-(N180*Stats!$B$22),0)</f>
        <v>200</v>
      </c>
      <c r="O181" s="101">
        <f t="shared" si="295"/>
        <v>118393</v>
      </c>
      <c r="P181" s="99">
        <f xml:space="preserve"> ROUND(P180 + (N180 * Stats!$B$22),0)</f>
        <v>8714398</v>
      </c>
      <c r="Q181" s="99">
        <f>ROUND(N181*(Stats!$I$14/100),0)</f>
        <v>6</v>
      </c>
      <c r="R181" s="105">
        <f t="shared" si="296"/>
        <v>94916.666666666657</v>
      </c>
      <c r="S181" s="9">
        <v>5701</v>
      </c>
      <c r="T181" s="6">
        <f t="shared" si="411"/>
        <v>38</v>
      </c>
      <c r="U181" s="35">
        <f t="shared" si="412"/>
        <v>0.67</v>
      </c>
      <c r="V181" s="9">
        <f t="shared" si="413"/>
        <v>2.41</v>
      </c>
      <c r="W181" s="43">
        <f>ROUND(((S181/Stats!$B$8)*100000),0)</f>
        <v>57</v>
      </c>
      <c r="X181" s="118">
        <v>179</v>
      </c>
      <c r="Y181" s="115">
        <f>GROWTH($Y$25:Y180,$X$25:X180,X181:$X$186,1)</f>
        <v>1.44966178923223E+16</v>
      </c>
      <c r="AA181" s="39">
        <f>GROWTH($AA$25:AA180,$X$25:X180,X181:$X$186,1)</f>
        <v>1222141518144.1902</v>
      </c>
      <c r="AC181" s="39">
        <f>GROWTH($AC$25:AC180,$X$25:X180,X181:$X$186,1)</f>
        <v>6101976403.2192287</v>
      </c>
      <c r="AE181" s="124"/>
      <c r="AF181" s="140">
        <v>1636</v>
      </c>
      <c r="AG181" s="138">
        <f t="shared" si="321"/>
        <v>36</v>
      </c>
      <c r="AH181" s="138">
        <f t="shared" si="322"/>
        <v>2.2200000000000002</v>
      </c>
      <c r="AI181" s="140">
        <v>38</v>
      </c>
      <c r="AJ181" s="138">
        <f t="shared" si="383"/>
        <v>0</v>
      </c>
      <c r="AK181" s="5">
        <f t="shared" si="232"/>
        <v>0</v>
      </c>
    </row>
    <row r="182" spans="1:37" x14ac:dyDescent="0.25">
      <c r="A182" s="37">
        <v>44070</v>
      </c>
      <c r="B182" s="121">
        <v>238458</v>
      </c>
      <c r="C182" s="6">
        <f t="shared" ref="C182:C184" si="414">B182-B181</f>
        <v>1472</v>
      </c>
      <c r="D182" s="19">
        <f t="shared" ref="D182:D184" si="415">ROUND(((B182/B181)-1)*100,2)</f>
        <v>0.62</v>
      </c>
      <c r="E182" s="35">
        <f t="shared" ref="E182:E184" si="416">IFERROR(ROUND((C182/B182)*10000,0),"")</f>
        <v>62</v>
      </c>
      <c r="F182" s="25">
        <f>ROUND((B182/Stats!$B$8)*100000,0)</f>
        <v>2375</v>
      </c>
      <c r="G182" s="22">
        <f>ROUND((C182/Stats!$B$8)*100000,0)</f>
        <v>15</v>
      </c>
      <c r="H182" s="96">
        <f>Stats!$B$8-I182</f>
        <v>4403117</v>
      </c>
      <c r="I182" s="97">
        <f>ROUND(Stats!$B$33/(1+(Stats!$B$34*EXP(-1*Stats!$B$32*(X182-$X$25)))),0)</f>
        <v>5635990</v>
      </c>
      <c r="J182" s="101">
        <f t="shared" si="293"/>
        <v>95.769013074899007</v>
      </c>
      <c r="K182" s="97">
        <f>ROUND(I182*(Stats!$I$14/100),0)</f>
        <v>169643</v>
      </c>
      <c r="L182" s="101">
        <f t="shared" si="294"/>
        <v>96.621139687461309</v>
      </c>
      <c r="M182" s="109">
        <f xml:space="preserve"> ROUND(M181 - ((M181 / Stats!$B$27)*(Stats!$B$21*N181)),0)</f>
        <v>1325028</v>
      </c>
      <c r="N182" s="99">
        <f xml:space="preserve"> ROUND(N181 + (M181/Stats!$B$27)*(Stats!$B$21*N181)-(N181*Stats!$B$22),0)</f>
        <v>180</v>
      </c>
      <c r="O182" s="101">
        <f t="shared" si="295"/>
        <v>132376.66666666666</v>
      </c>
      <c r="P182" s="99">
        <f xml:space="preserve"> ROUND(P181 + (N181 * Stats!$B$22),0)</f>
        <v>8714427</v>
      </c>
      <c r="Q182" s="99">
        <f>ROUND(N182*(Stats!$I$14/100),0)</f>
        <v>5</v>
      </c>
      <c r="R182" s="105">
        <f t="shared" si="296"/>
        <v>114540.00000000001</v>
      </c>
      <c r="S182" s="9">
        <v>5732</v>
      </c>
      <c r="T182" s="6">
        <f t="shared" ref="T182:T184" si="417">S182-S181</f>
        <v>31</v>
      </c>
      <c r="U182" s="35">
        <f t="shared" ref="U182:U184" si="418">IFERROR(ROUND(((S182/S181)-1)*100,2),"")</f>
        <v>0.54</v>
      </c>
      <c r="V182" s="9">
        <f t="shared" ref="V182:V184" si="419">IFERROR(ROUND(100*(S182/B182),2),"")</f>
        <v>2.4</v>
      </c>
      <c r="W182" s="43">
        <f>ROUND(((S182/Stats!$B$8)*100000),0)</f>
        <v>57</v>
      </c>
      <c r="X182" s="118">
        <v>180</v>
      </c>
      <c r="Y182" s="115">
        <f>GROWTH($Y$25:Y181,$X$25:X181,X182:$X$186,1)</f>
        <v>1.766323365336828E+16</v>
      </c>
      <c r="AA182" s="39">
        <f>GROWTH($AA$25:AA181,$X$25:X181,X182:$X$186,1)</f>
        <v>1399330263681.4338</v>
      </c>
      <c r="AC182" s="39">
        <f>GROWTH($AC$25:AC181,$X$25:X181,X182:$X$186,1)</f>
        <v>6740563858.2893009</v>
      </c>
      <c r="AE182" s="124"/>
      <c r="AF182" s="140">
        <v>1509</v>
      </c>
      <c r="AG182" s="138">
        <f t="shared" si="321"/>
        <v>37</v>
      </c>
      <c r="AH182" s="138">
        <f t="shared" si="322"/>
        <v>2.48</v>
      </c>
      <c r="AI182" s="140">
        <v>31</v>
      </c>
      <c r="AJ182" s="138">
        <f t="shared" si="383"/>
        <v>0</v>
      </c>
      <c r="AK182" s="5">
        <f t="shared" si="232"/>
        <v>0</v>
      </c>
    </row>
    <row r="183" spans="1:37" x14ac:dyDescent="0.25">
      <c r="A183" s="37">
        <v>44071</v>
      </c>
      <c r="B183" s="121">
        <v>239756</v>
      </c>
      <c r="C183" s="6">
        <f t="shared" si="414"/>
        <v>1298</v>
      </c>
      <c r="D183" s="19">
        <f t="shared" si="415"/>
        <v>0.54</v>
      </c>
      <c r="E183" s="35">
        <f t="shared" si="416"/>
        <v>54</v>
      </c>
      <c r="F183" s="25">
        <f>ROUND((B183/Stats!$B$8)*100000,0)</f>
        <v>2388</v>
      </c>
      <c r="G183" s="22">
        <f>ROUND((C183/Stats!$B$8)*100000,0)</f>
        <v>13</v>
      </c>
      <c r="H183" s="96">
        <f>Stats!$B$8-I183</f>
        <v>4403117</v>
      </c>
      <c r="I183" s="97">
        <f>ROUND(Stats!$B$33/(1+(Stats!$B$34*EXP(-1*Stats!$B$32*(X183-$X$25)))),0)</f>
        <v>5635990</v>
      </c>
      <c r="J183" s="101">
        <f t="shared" si="293"/>
        <v>95.745982515937754</v>
      </c>
      <c r="K183" s="97">
        <f>ROUND(I183*(Stats!$I$14/100),0)</f>
        <v>169643</v>
      </c>
      <c r="L183" s="101">
        <f t="shared" si="294"/>
        <v>96.605223911390397</v>
      </c>
      <c r="M183" s="109">
        <f xml:space="preserve"> ROUND(M182 - ((M182 / Stats!$B$27)*(Stats!$B$21*N182)),0)</f>
        <v>1325020</v>
      </c>
      <c r="N183" s="99">
        <f xml:space="preserve"> ROUND(N182 + (M182/Stats!$B$27)*(Stats!$B$21*N182)-(N182*Stats!$B$22),0)</f>
        <v>162</v>
      </c>
      <c r="O183" s="101">
        <f t="shared" si="295"/>
        <v>147897.53086419753</v>
      </c>
      <c r="P183" s="99">
        <f xml:space="preserve"> ROUND(P182 + (N182 * Stats!$B$22),0)</f>
        <v>8714453</v>
      </c>
      <c r="Q183" s="99">
        <f>ROUND(N183*(Stats!$I$14/100),0)</f>
        <v>5</v>
      </c>
      <c r="R183" s="105">
        <f t="shared" si="296"/>
        <v>115080</v>
      </c>
      <c r="S183" s="9">
        <v>5759</v>
      </c>
      <c r="T183" s="6">
        <f t="shared" si="417"/>
        <v>27</v>
      </c>
      <c r="U183" s="35">
        <f t="shared" si="418"/>
        <v>0.47</v>
      </c>
      <c r="V183" s="9">
        <f t="shared" si="419"/>
        <v>2.4</v>
      </c>
      <c r="W183" s="43">
        <f>ROUND(((S183/Stats!$B$8)*100000),0)</f>
        <v>57</v>
      </c>
      <c r="X183" s="118">
        <v>181</v>
      </c>
      <c r="Y183" s="115">
        <f>GROWTH($Y$25:Y182,$X$25:X182,X183:$X$186,1)</f>
        <v>2.15215594017083E+16</v>
      </c>
      <c r="AA183" s="39">
        <f>GROWTH($AA$25:AA182,$X$25:X182,X183:$X$186,1)</f>
        <v>1602208220393.4575</v>
      </c>
      <c r="AC183" s="39">
        <f>GROWTH($AC$25:AC182,$X$25:X182,X183:$X$186,1)</f>
        <v>7445981125.673583</v>
      </c>
      <c r="AE183" s="124"/>
      <c r="AF183" s="140">
        <v>1339</v>
      </c>
      <c r="AG183" s="138">
        <f t="shared" si="321"/>
        <v>41</v>
      </c>
      <c r="AH183" s="138">
        <f t="shared" si="322"/>
        <v>3.11</v>
      </c>
      <c r="AI183" s="140">
        <v>27</v>
      </c>
      <c r="AJ183" s="138">
        <f t="shared" si="383"/>
        <v>0</v>
      </c>
      <c r="AK183" s="5">
        <f t="shared" si="232"/>
        <v>0</v>
      </c>
    </row>
    <row r="184" spans="1:37" x14ac:dyDescent="0.25">
      <c r="A184" s="37">
        <v>44072</v>
      </c>
      <c r="B184" s="121">
        <v>240749</v>
      </c>
      <c r="C184" s="6">
        <f t="shared" si="414"/>
        <v>993</v>
      </c>
      <c r="D184" s="19">
        <f t="shared" si="415"/>
        <v>0.41</v>
      </c>
      <c r="E184" s="35">
        <f t="shared" si="416"/>
        <v>41</v>
      </c>
      <c r="F184" s="25">
        <f>ROUND((B184/Stats!$B$8)*100000,0)</f>
        <v>2398</v>
      </c>
      <c r="G184" s="22">
        <f>ROUND((C184/Stats!$B$8)*100000,0)</f>
        <v>10</v>
      </c>
      <c r="H184" s="96">
        <f>Stats!$B$8-I184</f>
        <v>4403117</v>
      </c>
      <c r="I184" s="97">
        <f>ROUND(Stats!$B$33/(1+(Stats!$B$34*EXP(-1*Stats!$B$32*(X184-$X$25)))),0)</f>
        <v>5635990</v>
      </c>
      <c r="J184" s="101">
        <f t="shared" si="293"/>
        <v>95.728363606039039</v>
      </c>
      <c r="K184" s="97">
        <f>ROUND(I184*(Stats!$I$14/100),0)</f>
        <v>169643</v>
      </c>
      <c r="L184" s="101">
        <f t="shared" si="294"/>
        <v>96.599329179512267</v>
      </c>
      <c r="M184" s="109">
        <f xml:space="preserve"> ROUND(M183 - ((M183 / Stats!$B$27)*(Stats!$B$21*N183)),0)</f>
        <v>1325013</v>
      </c>
      <c r="N184" s="99">
        <f xml:space="preserve"> ROUND(N183 + (M183/Stats!$B$27)*(Stats!$B$21*N183)-(N183*Stats!$B$22),0)</f>
        <v>146</v>
      </c>
      <c r="O184" s="101">
        <f t="shared" si="295"/>
        <v>164796.57534246575</v>
      </c>
      <c r="P184" s="99">
        <f xml:space="preserve"> ROUND(P183 + (N183 * Stats!$B$22),0)</f>
        <v>8714476</v>
      </c>
      <c r="Q184" s="99">
        <f>ROUND(N184*(Stats!$I$14/100),0)</f>
        <v>4</v>
      </c>
      <c r="R184" s="105">
        <f t="shared" si="296"/>
        <v>144125</v>
      </c>
      <c r="S184" s="9">
        <v>5769</v>
      </c>
      <c r="T184" s="6">
        <f t="shared" si="417"/>
        <v>10</v>
      </c>
      <c r="U184" s="35">
        <f t="shared" si="418"/>
        <v>0.17</v>
      </c>
      <c r="V184" s="9">
        <f t="shared" si="419"/>
        <v>2.4</v>
      </c>
      <c r="W184" s="43">
        <f>ROUND(((S184/Stats!$B$8)*100000),0)</f>
        <v>57</v>
      </c>
      <c r="X184" s="118">
        <v>182</v>
      </c>
      <c r="Y184" s="115">
        <f>GROWTH($Y$25:Y183,$X$25:X183,X184:$X$186,1)</f>
        <v>2.6222691052548964E+16</v>
      </c>
      <c r="AA184" s="39">
        <f>GROWTH($AA$25:AA183,$X$25:X183,X184:$X$186,1)</f>
        <v>1834499866202.2515</v>
      </c>
      <c r="AC184" s="39">
        <f>GROWTH($AC$25:AC183,$X$25:X183,X184:$X$186,1)</f>
        <v>8225222116.3524599</v>
      </c>
      <c r="AE184" s="124"/>
      <c r="AF184" s="140">
        <v>1030</v>
      </c>
      <c r="AG184" s="138">
        <f t="shared" si="321"/>
        <v>37</v>
      </c>
      <c r="AH184" s="138">
        <f t="shared" si="322"/>
        <v>3.66</v>
      </c>
      <c r="AI184" s="140">
        <v>10</v>
      </c>
      <c r="AJ184" s="138">
        <f t="shared" si="383"/>
        <v>0</v>
      </c>
      <c r="AK184" s="5">
        <f t="shared" si="232"/>
        <v>0</v>
      </c>
    </row>
    <row r="185" spans="1:37" x14ac:dyDescent="0.25">
      <c r="A185" s="37">
        <v>44073</v>
      </c>
      <c r="B185" s="121">
        <v>241768</v>
      </c>
      <c r="C185" s="6">
        <f t="shared" ref="C185" si="420">B185-B184</f>
        <v>1019</v>
      </c>
      <c r="D185" s="19">
        <f t="shared" ref="D185" si="421">ROUND(((B185/B184)-1)*100,2)</f>
        <v>0.42</v>
      </c>
      <c r="E185" s="35">
        <f t="shared" ref="E185" si="422">IFERROR(ROUND((C185/B185)*10000,0),"")</f>
        <v>42</v>
      </c>
      <c r="F185" s="25">
        <f>ROUND((B185/Stats!$B$8)*100000,0)</f>
        <v>2408</v>
      </c>
      <c r="G185" s="22">
        <f>ROUND((C185/Stats!$B$8)*100000,0)</f>
        <v>10</v>
      </c>
      <c r="H185" s="96">
        <f>Stats!$B$8-I185</f>
        <v>4403117</v>
      </c>
      <c r="I185" s="97">
        <f>ROUND(Stats!$B$33/(1+(Stats!$B$34*EXP(-1*Stats!$B$32*(X185-$X$25)))),0)</f>
        <v>5635990</v>
      </c>
      <c r="J185" s="101">
        <f t="shared" si="293"/>
        <v>95.710283375236642</v>
      </c>
      <c r="K185" s="97">
        <f>ROUND(I185*(Stats!$I$14/100),0)</f>
        <v>169643</v>
      </c>
      <c r="L185" s="101">
        <f t="shared" si="294"/>
        <v>96.590487081695088</v>
      </c>
      <c r="M185" s="109">
        <f xml:space="preserve"> ROUND(M184 - ((M184 / Stats!$B$27)*(Stats!$B$21*N184)),0)</f>
        <v>1325007</v>
      </c>
      <c r="N185" s="99">
        <f xml:space="preserve"> ROUND(N184 + (M184/Stats!$B$27)*(Stats!$B$21*N184)-(N184*Stats!$B$22),0)</f>
        <v>131</v>
      </c>
      <c r="O185" s="101">
        <f t="shared" si="295"/>
        <v>184455.7251908397</v>
      </c>
      <c r="P185" s="99">
        <f xml:space="preserve"> ROUND(P184 + (N184 * Stats!$B$22),0)</f>
        <v>8714497</v>
      </c>
      <c r="Q185" s="99">
        <f>ROUND(N185*(Stats!$I$14/100),0)</f>
        <v>4</v>
      </c>
      <c r="R185" s="105">
        <f t="shared" si="296"/>
        <v>144500</v>
      </c>
      <c r="S185" s="9">
        <v>5784</v>
      </c>
      <c r="T185" s="6">
        <f t="shared" ref="T185" si="423">S185-S184</f>
        <v>15</v>
      </c>
      <c r="U185" s="35">
        <f t="shared" ref="U185" si="424">IFERROR(ROUND(((S185/S184)-1)*100,2),"")</f>
        <v>0.26</v>
      </c>
      <c r="V185" s="9">
        <f t="shared" ref="V185" si="425">IFERROR(ROUND(100*(S185/B185),2),"")</f>
        <v>2.39</v>
      </c>
      <c r="W185" s="43">
        <f>ROUND(((S185/Stats!$B$8)*100000),0)</f>
        <v>58</v>
      </c>
      <c r="X185" s="118">
        <v>183</v>
      </c>
      <c r="Y185" s="115">
        <f>GROWTH($Y$25:Y184,$X$25:X184,X185:$X$186,1)</f>
        <v>3.1950729647539048E+16</v>
      </c>
      <c r="AA185" s="39">
        <f>GROWTH($AA$25:AA184,$X$25:X184,X185:$X$186,1)</f>
        <v>2100469661970.4385</v>
      </c>
      <c r="AC185" s="39">
        <f>GROWTH($AC$25:AC184,$X$25:X184,X185:$X$186,1)</f>
        <v>9086012671.9986954</v>
      </c>
      <c r="AE185" s="124"/>
      <c r="AF185" s="140">
        <v>1022</v>
      </c>
      <c r="AG185" s="138">
        <f t="shared" si="321"/>
        <v>3</v>
      </c>
      <c r="AH185" s="138">
        <f t="shared" si="322"/>
        <v>0.28999999999999998</v>
      </c>
      <c r="AI185" s="140">
        <v>16</v>
      </c>
      <c r="AJ185" s="138">
        <f t="shared" si="383"/>
        <v>1</v>
      </c>
      <c r="AK185" s="5">
        <f t="shared" si="232"/>
        <v>6.45</v>
      </c>
    </row>
    <row r="186" spans="1:37" ht="30.75" thickBot="1" x14ac:dyDescent="0.3">
      <c r="A186" s="208">
        <v>44074</v>
      </c>
      <c r="B186" s="122">
        <v>242521</v>
      </c>
      <c r="C186" s="17">
        <f t="shared" ref="C186" si="426">B186-B185</f>
        <v>753</v>
      </c>
      <c r="D186" s="20">
        <f t="shared" ref="D186" si="427">ROUND(((B186/B185)-1)*100,2)</f>
        <v>0.31</v>
      </c>
      <c r="E186" s="36">
        <f t="shared" ref="E186" si="428">IFERROR(ROUND((C186/B186)*10000,0),"")</f>
        <v>31</v>
      </c>
      <c r="F186" s="26">
        <f>ROUND((B186/Stats!$B$8)*100000,0)</f>
        <v>2416</v>
      </c>
      <c r="G186" s="23">
        <f>ROUND((C186/Stats!$B$8)*100000,0)</f>
        <v>8</v>
      </c>
      <c r="H186" s="106">
        <f>Stats!$B$8-I186</f>
        <v>4403117</v>
      </c>
      <c r="I186" s="54">
        <f>ROUND(Stats!$B$33/(1+(Stats!$B$34*EXP(-1*Stats!$B$32*(X186-$X$25)))),0)</f>
        <v>5635990</v>
      </c>
      <c r="J186" s="12">
        <f t="shared" si="293"/>
        <v>95.696922812141267</v>
      </c>
      <c r="K186" s="54">
        <f>ROUND(I186*(Stats!$I$14/100),0)</f>
        <v>169643</v>
      </c>
      <c r="L186" s="12">
        <f t="shared" si="294"/>
        <v>96.563960788243548</v>
      </c>
      <c r="M186" s="111">
        <f xml:space="preserve"> ROUND(M185 - ((M185 / Stats!$B$27)*(Stats!$B$21*N185)),0)</f>
        <v>1325001</v>
      </c>
      <c r="N186" s="56">
        <f xml:space="preserve"> ROUND(N185 + (M185/Stats!$B$27)*(Stats!$B$21*N185)-(N185*Stats!$B$22),0)</f>
        <v>118</v>
      </c>
      <c r="O186" s="12">
        <f t="shared" si="295"/>
        <v>205426.27118644069</v>
      </c>
      <c r="P186" s="56">
        <f xml:space="preserve"> ROUND(P185 + (N185 * Stats!$B$22),0)</f>
        <v>8714516</v>
      </c>
      <c r="Q186" s="56">
        <f>ROUND(N186*(Stats!$I$14/100),0)</f>
        <v>4</v>
      </c>
      <c r="R186" s="107">
        <f t="shared" si="296"/>
        <v>145625</v>
      </c>
      <c r="S186" s="11">
        <v>5829</v>
      </c>
      <c r="T186" s="17">
        <f t="shared" ref="T186" si="429">S186-S185</f>
        <v>45</v>
      </c>
      <c r="U186" s="36">
        <f t="shared" ref="U186" si="430">IFERROR(ROUND(((S186/S185)-1)*100,2),"")</f>
        <v>0.78</v>
      </c>
      <c r="V186" s="11">
        <f t="shared" ref="V186" si="431">IFERROR(ROUND(100*(S186/B186),2),"")</f>
        <v>2.4</v>
      </c>
      <c r="W186" s="211">
        <f>ROUND(((S186/Stats!$B$8)*100000),0)</f>
        <v>58</v>
      </c>
      <c r="X186" s="119">
        <v>184</v>
      </c>
      <c r="Y186" s="116">
        <f>GROWTH($Y$25:Y185,$X$25:X185,X186:$X$186,1)</f>
        <v>3.8929990936643512E+16</v>
      </c>
      <c r="Z186" s="12"/>
      <c r="AA186" s="40">
        <f>GROWTH($AA$25:AA185,$X$25:X185,X186:$X$186,1)</f>
        <v>2405000339406.8345</v>
      </c>
      <c r="AB186" s="12"/>
      <c r="AC186" s="40">
        <f>GROWTH($AC$25:AC185,$X$25:X185,X186:$X$186,1)</f>
        <v>10036887163.398762</v>
      </c>
      <c r="AD186" s="107"/>
      <c r="AE186" s="210" t="s">
        <v>338</v>
      </c>
      <c r="AF186" s="140">
        <v>840</v>
      </c>
      <c r="AG186" s="138">
        <f t="shared" si="321"/>
        <v>87</v>
      </c>
      <c r="AH186" s="138">
        <f t="shared" si="322"/>
        <v>10.92</v>
      </c>
      <c r="AI186" s="140">
        <v>45</v>
      </c>
      <c r="AJ186" s="138">
        <f t="shared" si="383"/>
        <v>0</v>
      </c>
      <c r="AK186" s="5">
        <f t="shared" si="232"/>
        <v>0</v>
      </c>
    </row>
    <row r="187" spans="1:37" ht="15.75" thickTop="1" x14ac:dyDescent="0.25">
      <c r="A187" s="209">
        <v>44075</v>
      </c>
      <c r="B187" s="121">
        <v>243935</v>
      </c>
      <c r="C187" s="6">
        <f t="shared" ref="C187:C192" si="432">B187-B186</f>
        <v>1414</v>
      </c>
      <c r="D187" s="19">
        <f t="shared" ref="D187:D192" si="433">ROUND(((B187/B186)-1)*100,2)</f>
        <v>0.57999999999999996</v>
      </c>
      <c r="E187" s="35">
        <f t="shared" ref="E187:E192" si="434">IFERROR(ROUND((C187/B187)*10000,0),"")</f>
        <v>58</v>
      </c>
      <c r="F187" s="25">
        <f>ROUND((B187/Stats!$B$8)*100000,0)</f>
        <v>2430</v>
      </c>
      <c r="G187" s="22">
        <f>ROUND((C187/Stats!$B$8)*100000,0)</f>
        <v>14</v>
      </c>
      <c r="H187" s="96">
        <f>Stats!$B$8-I187</f>
        <v>4403117</v>
      </c>
      <c r="I187" s="97">
        <f>ROUND(Stats!$B$33/(1+(Stats!$B$34*EXP(-1*Stats!$B$32*(X187-$X$25)))),0)</f>
        <v>5635990</v>
      </c>
      <c r="J187" s="101">
        <f t="shared" ref="J187:J250" si="435">IFERROR(ABS((($B187/I187)-1)*100),"")</f>
        <v>95.67183405222508</v>
      </c>
      <c r="K187" s="97">
        <f>ROUND(I187*(Stats!$I$14/100),0)</f>
        <v>169643</v>
      </c>
      <c r="L187" s="101">
        <f t="shared" ref="L187:L250" si="436">IFERROR(ABS((($S187/K187)-1)*100),"")</f>
        <v>96.53507660204076</v>
      </c>
      <c r="M187" s="109">
        <f xml:space="preserve"> ROUND(M186 - ((M186 / Stats!$B$27)*(Stats!$B$21*N186)),0)</f>
        <v>1324996</v>
      </c>
      <c r="N187" s="99">
        <f xml:space="preserve"> ROUND(N186 + (M186/Stats!$B$27)*(Stats!$B$21*N186)-(N186*Stats!$B$22),0)</f>
        <v>106</v>
      </c>
      <c r="O187" s="101">
        <f t="shared" ref="O187:O250" si="437">IFERROR(ABS((($B187/N187)-1)*100),"")</f>
        <v>230027.35849056602</v>
      </c>
      <c r="P187" s="99">
        <f xml:space="preserve"> ROUND(P186 + (N186 * Stats!$B$22),0)</f>
        <v>8714533</v>
      </c>
      <c r="Q187" s="99">
        <f>ROUND(N187*(Stats!$I$14/100),0)</f>
        <v>3</v>
      </c>
      <c r="R187" s="105">
        <f t="shared" ref="R187:R250" si="438">IFERROR(ABS((($S187/Q187)-1)*100),"")</f>
        <v>195833.33333333331</v>
      </c>
      <c r="S187" s="9">
        <v>5878</v>
      </c>
      <c r="T187" s="6">
        <f t="shared" ref="T187:T192" si="439">S187-S186</f>
        <v>49</v>
      </c>
      <c r="U187" s="35">
        <f t="shared" ref="U187:U192" si="440">IFERROR(ROUND(((S187/S186)-1)*100,2),"")</f>
        <v>0.84</v>
      </c>
      <c r="V187" s="9">
        <f t="shared" ref="V187:V192" si="441">IFERROR(ROUND(100*(S187/B187),2),"")</f>
        <v>2.41</v>
      </c>
      <c r="W187" s="43">
        <f>ROUND(((S187/Stats!$B$8)*100000),0)</f>
        <v>59</v>
      </c>
      <c r="X187" s="207">
        <v>185</v>
      </c>
      <c r="AD187" s="105"/>
      <c r="AF187" s="140">
        <v>1457</v>
      </c>
      <c r="AG187" s="138">
        <f t="shared" ref="AG187:AG192" si="442">AF187-C187</f>
        <v>43</v>
      </c>
      <c r="AH187" s="138">
        <f t="shared" ref="AH187:AH192" si="443">IFERROR(ROUND(100*(AG187/AVERAGE(AF187,C187)),2),"")</f>
        <v>3</v>
      </c>
      <c r="AI187" s="140">
        <v>51</v>
      </c>
      <c r="AJ187" s="138">
        <f t="shared" ref="AJ187:AJ192" si="444">AI187-T187</f>
        <v>2</v>
      </c>
      <c r="AK187" s="5">
        <f t="shared" ref="AK187:AK192" si="445">IFERROR(ROUND(100*(AJ187/AVERAGE(AI187,T187)),2),"")</f>
        <v>4</v>
      </c>
    </row>
    <row r="188" spans="1:37" x14ac:dyDescent="0.25">
      <c r="A188" s="209">
        <v>44076</v>
      </c>
      <c r="B188" s="121">
        <v>244999</v>
      </c>
      <c r="C188" s="6">
        <f t="shared" si="432"/>
        <v>1064</v>
      </c>
      <c r="D188" s="19">
        <f t="shared" si="433"/>
        <v>0.44</v>
      </c>
      <c r="E188" s="35">
        <f t="shared" si="434"/>
        <v>43</v>
      </c>
      <c r="F188" s="25">
        <f>ROUND((B188/Stats!$B$8)*100000,0)</f>
        <v>2440</v>
      </c>
      <c r="G188" s="22">
        <f>ROUND((C188/Stats!$B$8)*100000,0)</f>
        <v>11</v>
      </c>
      <c r="H188" s="96">
        <f>Stats!$B$8-I188</f>
        <v>4403117</v>
      </c>
      <c r="I188" s="97">
        <f>ROUND(Stats!$B$33/(1+(Stats!$B$34*EXP(-1*Stats!$B$32*(X188-$X$25)))),0)</f>
        <v>5635990</v>
      </c>
      <c r="J188" s="101">
        <f t="shared" si="435"/>
        <v>95.652955381397049</v>
      </c>
      <c r="K188" s="97">
        <f>ROUND(I188*(Stats!$I$14/100),0)</f>
        <v>169643</v>
      </c>
      <c r="L188" s="101">
        <f t="shared" si="436"/>
        <v>96.503245049898894</v>
      </c>
      <c r="M188" s="109">
        <f xml:space="preserve"> ROUND(M187 - ((M187 / Stats!$B$27)*(Stats!$B$21*N187)),0)</f>
        <v>1324991</v>
      </c>
      <c r="N188" s="99">
        <f xml:space="preserve"> ROUND(N187 + (M187/Stats!$B$27)*(Stats!$B$21*N187)-(N187*Stats!$B$22),0)</f>
        <v>95</v>
      </c>
      <c r="O188" s="101">
        <f t="shared" si="437"/>
        <v>257793.68421052632</v>
      </c>
      <c r="P188" s="99">
        <f xml:space="preserve"> ROUND(P187 + (N187 * Stats!$B$22),0)</f>
        <v>8714548</v>
      </c>
      <c r="Q188" s="99">
        <f>ROUND(N188*(Stats!$I$14/100),0)</f>
        <v>3</v>
      </c>
      <c r="R188" s="105">
        <f t="shared" si="438"/>
        <v>197633.33333333331</v>
      </c>
      <c r="S188" s="9">
        <v>5932</v>
      </c>
      <c r="T188" s="6">
        <f t="shared" si="439"/>
        <v>54</v>
      </c>
      <c r="U188" s="35">
        <f t="shared" si="440"/>
        <v>0.92</v>
      </c>
      <c r="V188" s="9">
        <f t="shared" si="441"/>
        <v>2.42</v>
      </c>
      <c r="W188" s="43">
        <f>ROUND(((S188/Stats!$B$8)*100000),0)</f>
        <v>59</v>
      </c>
      <c r="X188" s="118">
        <v>186</v>
      </c>
      <c r="AD188" s="105"/>
      <c r="AF188" s="140">
        <v>1193</v>
      </c>
      <c r="AG188" s="138">
        <f t="shared" si="442"/>
        <v>129</v>
      </c>
      <c r="AH188" s="138">
        <f t="shared" si="443"/>
        <v>11.43</v>
      </c>
      <c r="AI188" s="140">
        <v>61</v>
      </c>
      <c r="AJ188" s="138">
        <f t="shared" si="444"/>
        <v>7</v>
      </c>
      <c r="AK188" s="5">
        <f t="shared" si="445"/>
        <v>12.17</v>
      </c>
    </row>
    <row r="189" spans="1:37" x14ac:dyDescent="0.25">
      <c r="A189" s="209">
        <v>44077</v>
      </c>
      <c r="B189" s="121">
        <v>246407</v>
      </c>
      <c r="C189" s="6">
        <f t="shared" si="432"/>
        <v>1408</v>
      </c>
      <c r="D189" s="19">
        <f t="shared" si="433"/>
        <v>0.56999999999999995</v>
      </c>
      <c r="E189" s="35">
        <f t="shared" si="434"/>
        <v>57</v>
      </c>
      <c r="F189" s="25">
        <f>ROUND((B189/Stats!$B$8)*100000,0)</f>
        <v>2454</v>
      </c>
      <c r="G189" s="22">
        <f>ROUND((C189/Stats!$B$8)*100000,0)</f>
        <v>14</v>
      </c>
      <c r="H189" s="96">
        <f>Stats!$B$8-I189</f>
        <v>4403117</v>
      </c>
      <c r="I189" s="97">
        <f>ROUND(Stats!$B$33/(1+(Stats!$B$34*EXP(-1*Stats!$B$32*(X189-$X$25)))),0)</f>
        <v>5635990</v>
      </c>
      <c r="J189" s="101">
        <f t="shared" si="435"/>
        <v>95.627973080150966</v>
      </c>
      <c r="K189" s="97">
        <f>ROUND(I189*(Stats!$I$14/100),0)</f>
        <v>169643</v>
      </c>
      <c r="L189" s="101">
        <f t="shared" si="436"/>
        <v>96.476718756447369</v>
      </c>
      <c r="M189" s="109">
        <f xml:space="preserve"> ROUND(M188 - ((M188 / Stats!$B$27)*(Stats!$B$21*N188)),0)</f>
        <v>1324987</v>
      </c>
      <c r="N189" s="99">
        <f xml:space="preserve"> ROUND(N188 + (M188/Stats!$B$27)*(Stats!$B$21*N188)-(N188*Stats!$B$22),0)</f>
        <v>86</v>
      </c>
      <c r="O189" s="101">
        <f t="shared" si="437"/>
        <v>286419.76744186046</v>
      </c>
      <c r="P189" s="99">
        <f xml:space="preserve"> ROUND(P188 + (N188 * Stats!$B$22),0)</f>
        <v>8714562</v>
      </c>
      <c r="Q189" s="99">
        <f>ROUND(N189*(Stats!$I$14/100),0)</f>
        <v>3</v>
      </c>
      <c r="R189" s="105">
        <f t="shared" si="438"/>
        <v>199133.33333333331</v>
      </c>
      <c r="S189" s="9">
        <v>5977</v>
      </c>
      <c r="T189" s="6">
        <f t="shared" si="439"/>
        <v>45</v>
      </c>
      <c r="U189" s="35">
        <f t="shared" si="440"/>
        <v>0.76</v>
      </c>
      <c r="V189" s="9">
        <f t="shared" si="441"/>
        <v>2.4300000000000002</v>
      </c>
      <c r="W189" s="43">
        <f>ROUND(((S189/Stats!$B$8)*100000),0)</f>
        <v>60</v>
      </c>
      <c r="X189" s="118">
        <v>187</v>
      </c>
      <c r="AD189" s="105"/>
      <c r="AF189" s="140">
        <v>1493</v>
      </c>
      <c r="AG189" s="138">
        <f t="shared" si="442"/>
        <v>85</v>
      </c>
      <c r="AH189" s="138">
        <f t="shared" si="443"/>
        <v>5.86</v>
      </c>
      <c r="AI189" s="140">
        <v>47</v>
      </c>
      <c r="AJ189" s="138">
        <f t="shared" si="444"/>
        <v>2</v>
      </c>
      <c r="AK189" s="5">
        <f t="shared" si="445"/>
        <v>4.3499999999999996</v>
      </c>
    </row>
    <row r="190" spans="1:37" x14ac:dyDescent="0.25">
      <c r="A190" s="209">
        <v>44078</v>
      </c>
      <c r="B190" s="121">
        <v>247542</v>
      </c>
      <c r="C190" s="6">
        <f t="shared" si="432"/>
        <v>1135</v>
      </c>
      <c r="D190" s="19">
        <f t="shared" si="433"/>
        <v>0.46</v>
      </c>
      <c r="E190" s="35">
        <f t="shared" si="434"/>
        <v>46</v>
      </c>
      <c r="F190" s="25">
        <f>ROUND((B190/Stats!$B$8)*100000,0)</f>
        <v>2466</v>
      </c>
      <c r="G190" s="22">
        <f>ROUND((C190/Stats!$B$8)*100000,0)</f>
        <v>11</v>
      </c>
      <c r="H190" s="96">
        <f>Stats!$B$8-I190</f>
        <v>4403117</v>
      </c>
      <c r="I190" s="97">
        <f>ROUND(Stats!$B$33/(1+(Stats!$B$34*EXP(-1*Stats!$B$32*(X190-$X$25)))),0)</f>
        <v>5635990</v>
      </c>
      <c r="J190" s="101">
        <f t="shared" si="435"/>
        <v>95.607834648393634</v>
      </c>
      <c r="K190" s="97">
        <f>ROUND(I190*(Stats!$I$14/100),0)</f>
        <v>169643</v>
      </c>
      <c r="L190" s="101">
        <f t="shared" si="436"/>
        <v>96.463160873127691</v>
      </c>
      <c r="M190" s="109">
        <f xml:space="preserve"> ROUND(M189 - ((M189 / Stats!$B$27)*(Stats!$B$21*N189)),0)</f>
        <v>1324983</v>
      </c>
      <c r="N190" s="99">
        <f xml:space="preserve"> ROUND(N189 + (M189/Stats!$B$27)*(Stats!$B$21*N189)-(N189*Stats!$B$22),0)</f>
        <v>77</v>
      </c>
      <c r="O190" s="101">
        <f t="shared" si="437"/>
        <v>321383.11688311689</v>
      </c>
      <c r="P190" s="99">
        <f xml:space="preserve"> ROUND(P189 + (N189 * Stats!$B$22),0)</f>
        <v>8714574</v>
      </c>
      <c r="Q190" s="99">
        <f>ROUND(N190*(Stats!$I$14/100),0)</f>
        <v>2</v>
      </c>
      <c r="R190" s="105">
        <f t="shared" si="438"/>
        <v>299900</v>
      </c>
      <c r="S190" s="9">
        <v>6000</v>
      </c>
      <c r="T190" s="6">
        <f t="shared" si="439"/>
        <v>23</v>
      </c>
      <c r="U190" s="35">
        <f t="shared" si="440"/>
        <v>0.38</v>
      </c>
      <c r="V190" s="9">
        <f t="shared" si="441"/>
        <v>2.42</v>
      </c>
      <c r="W190" s="43">
        <f>ROUND(((S190/Stats!$B$8)*100000),0)</f>
        <v>60</v>
      </c>
      <c r="X190" s="118">
        <v>188</v>
      </c>
      <c r="AD190" s="105"/>
      <c r="AF190" s="140">
        <v>1196</v>
      </c>
      <c r="AG190" s="138">
        <f t="shared" si="442"/>
        <v>61</v>
      </c>
      <c r="AH190" s="138">
        <f t="shared" si="443"/>
        <v>5.23</v>
      </c>
      <c r="AI190" s="140">
        <v>24</v>
      </c>
      <c r="AJ190" s="138">
        <f t="shared" si="444"/>
        <v>1</v>
      </c>
      <c r="AK190" s="5">
        <f t="shared" si="445"/>
        <v>4.26</v>
      </c>
    </row>
    <row r="191" spans="1:37" x14ac:dyDescent="0.25">
      <c r="A191" s="209">
        <v>44079</v>
      </c>
      <c r="B191" s="121">
        <v>248334</v>
      </c>
      <c r="C191" s="6">
        <f t="shared" si="432"/>
        <v>792</v>
      </c>
      <c r="D191" s="19">
        <f t="shared" si="433"/>
        <v>0.32</v>
      </c>
      <c r="E191" s="35">
        <f t="shared" si="434"/>
        <v>32</v>
      </c>
      <c r="F191" s="25">
        <f>ROUND((B191/Stats!$B$8)*100000,0)</f>
        <v>2474</v>
      </c>
      <c r="G191" s="22">
        <f>ROUND((C191/Stats!$B$8)*100000,0)</f>
        <v>8</v>
      </c>
      <c r="H191" s="96">
        <f>Stats!$B$8-I191</f>
        <v>4403117</v>
      </c>
      <c r="I191" s="97">
        <f>ROUND(Stats!$B$33/(1+(Stats!$B$34*EXP(-1*Stats!$B$32*(X191-$X$25)))),0)</f>
        <v>5635990</v>
      </c>
      <c r="J191" s="101">
        <f t="shared" si="435"/>
        <v>95.593782103942686</v>
      </c>
      <c r="K191" s="97">
        <f>ROUND(I191*(Stats!$I$14/100),0)</f>
        <v>169643</v>
      </c>
      <c r="L191" s="101">
        <f t="shared" si="436"/>
        <v>96.460213507188627</v>
      </c>
      <c r="M191" s="109">
        <f xml:space="preserve"> ROUND(M190 - ((M190 / Stats!$B$27)*(Stats!$B$21*N190)),0)</f>
        <v>1324980</v>
      </c>
      <c r="N191" s="99">
        <f xml:space="preserve"> ROUND(N190 + (M190/Stats!$B$27)*(Stats!$B$21*N190)-(N190*Stats!$B$22),0)</f>
        <v>69</v>
      </c>
      <c r="O191" s="101">
        <f t="shared" si="437"/>
        <v>359804.34782608697</v>
      </c>
      <c r="P191" s="99">
        <f xml:space="preserve"> ROUND(P190 + (N190 * Stats!$B$22),0)</f>
        <v>8714585</v>
      </c>
      <c r="Q191" s="99">
        <f>ROUND(N191*(Stats!$I$14/100),0)</f>
        <v>2</v>
      </c>
      <c r="R191" s="105">
        <f t="shared" si="438"/>
        <v>300150</v>
      </c>
      <c r="S191" s="9">
        <v>6005</v>
      </c>
      <c r="T191" s="6">
        <f t="shared" si="439"/>
        <v>5</v>
      </c>
      <c r="U191" s="35">
        <f t="shared" si="440"/>
        <v>0.08</v>
      </c>
      <c r="V191" s="9">
        <f t="shared" si="441"/>
        <v>2.42</v>
      </c>
      <c r="W191" s="43">
        <f>ROUND(((S191/Stats!$B$8)*100000),0)</f>
        <v>60</v>
      </c>
      <c r="X191" s="118">
        <v>189</v>
      </c>
      <c r="AD191" s="105"/>
      <c r="AF191" s="140">
        <v>798</v>
      </c>
      <c r="AG191" s="138">
        <f t="shared" si="442"/>
        <v>6</v>
      </c>
      <c r="AH191" s="138">
        <f t="shared" si="443"/>
        <v>0.75</v>
      </c>
      <c r="AI191" s="140">
        <v>5</v>
      </c>
      <c r="AJ191" s="138">
        <f t="shared" si="444"/>
        <v>0</v>
      </c>
      <c r="AK191" s="5">
        <f t="shared" si="445"/>
        <v>0</v>
      </c>
    </row>
    <row r="192" spans="1:37" x14ac:dyDescent="0.25">
      <c r="A192" s="209">
        <v>44080</v>
      </c>
      <c r="B192" s="121">
        <v>248821</v>
      </c>
      <c r="C192" s="6">
        <f t="shared" si="432"/>
        <v>487</v>
      </c>
      <c r="D192" s="19">
        <f t="shared" si="433"/>
        <v>0.2</v>
      </c>
      <c r="E192" s="35">
        <f t="shared" si="434"/>
        <v>20</v>
      </c>
      <c r="F192" s="25">
        <f>ROUND((B192/Stats!$B$8)*100000,0)</f>
        <v>2479</v>
      </c>
      <c r="G192" s="22">
        <f>ROUND((C192/Stats!$B$8)*100000,0)</f>
        <v>5</v>
      </c>
      <c r="H192" s="96">
        <f>Stats!$B$8-I192</f>
        <v>4403117</v>
      </c>
      <c r="I192" s="97">
        <f>ROUND(Stats!$B$33/(1+(Stats!$B$34*EXP(-1*Stats!$B$32*(X192-$X$25)))),0)</f>
        <v>5635990</v>
      </c>
      <c r="J192" s="101">
        <f t="shared" si="435"/>
        <v>95.585141208554319</v>
      </c>
      <c r="K192" s="97">
        <f>ROUND(I192*(Stats!$I$14/100),0)</f>
        <v>169643</v>
      </c>
      <c r="L192" s="101">
        <f t="shared" si="436"/>
        <v>96.445476677493332</v>
      </c>
      <c r="M192" s="109">
        <f xml:space="preserve"> ROUND(M191 - ((M191 / Stats!$B$27)*(Stats!$B$21*N191)),0)</f>
        <v>1324977</v>
      </c>
      <c r="N192" s="99">
        <f xml:space="preserve"> ROUND(N191 + (M191/Stats!$B$27)*(Stats!$B$21*N191)-(N191*Stats!$B$22),0)</f>
        <v>62</v>
      </c>
      <c r="O192" s="101">
        <f t="shared" si="437"/>
        <v>401224.19354838709</v>
      </c>
      <c r="P192" s="99">
        <f xml:space="preserve"> ROUND(P191 + (N191 * Stats!$B$22),0)</f>
        <v>8714595</v>
      </c>
      <c r="Q192" s="99">
        <f>ROUND(N192*(Stats!$I$14/100),0)</f>
        <v>2</v>
      </c>
      <c r="R192" s="105">
        <f t="shared" si="438"/>
        <v>301400</v>
      </c>
      <c r="S192" s="9">
        <v>6030</v>
      </c>
      <c r="T192" s="6">
        <f t="shared" si="439"/>
        <v>25</v>
      </c>
      <c r="U192" s="35">
        <f t="shared" si="440"/>
        <v>0.42</v>
      </c>
      <c r="V192" s="9">
        <f t="shared" si="441"/>
        <v>2.42</v>
      </c>
      <c r="W192" s="43">
        <f>ROUND(((S192/Stats!$B$8)*100000),0)</f>
        <v>60</v>
      </c>
      <c r="X192" s="118">
        <v>190</v>
      </c>
      <c r="AD192" s="105"/>
      <c r="AF192" s="140">
        <v>494</v>
      </c>
      <c r="AG192" s="138">
        <f t="shared" si="442"/>
        <v>7</v>
      </c>
      <c r="AH192" s="138">
        <f t="shared" si="443"/>
        <v>1.43</v>
      </c>
      <c r="AI192" s="140">
        <v>25</v>
      </c>
      <c r="AJ192" s="138">
        <f t="shared" si="444"/>
        <v>0</v>
      </c>
      <c r="AK192" s="5">
        <f t="shared" si="445"/>
        <v>0</v>
      </c>
    </row>
    <row r="193" spans="1:37" x14ac:dyDescent="0.25">
      <c r="A193" s="209">
        <v>44081</v>
      </c>
      <c r="B193" s="121">
        <v>249241</v>
      </c>
      <c r="C193" s="6">
        <f t="shared" ref="C193" si="446">B193-B192</f>
        <v>420</v>
      </c>
      <c r="D193" s="19">
        <f t="shared" ref="D193" si="447">ROUND(((B193/B192)-1)*100,2)</f>
        <v>0.17</v>
      </c>
      <c r="E193" s="35">
        <f t="shared" ref="E193" si="448">IFERROR(ROUND((C193/B193)*10000,0),"")</f>
        <v>17</v>
      </c>
      <c r="F193" s="25">
        <f>ROUND((B193/Stats!$B$8)*100000,0)</f>
        <v>2483</v>
      </c>
      <c r="G193" s="22">
        <f>ROUND((C193/Stats!$B$8)*100000,0)</f>
        <v>4</v>
      </c>
      <c r="H193" s="96">
        <f>Stats!$B$8-I193</f>
        <v>4403117</v>
      </c>
      <c r="I193" s="97">
        <f>ROUND(Stats!$B$33/(1+(Stats!$B$34*EXP(-1*Stats!$B$32*(X193-$X$25)))),0)</f>
        <v>5635990</v>
      </c>
      <c r="J193" s="101">
        <f t="shared" si="435"/>
        <v>95.577689101648517</v>
      </c>
      <c r="K193" s="97">
        <f>ROUND(I193*(Stats!$I$14/100),0)</f>
        <v>169643</v>
      </c>
      <c r="L193" s="101">
        <f t="shared" si="436"/>
        <v>96.441939838366451</v>
      </c>
      <c r="M193" s="109">
        <f xml:space="preserve"> ROUND(M192 - ((M192 / Stats!$B$27)*(Stats!$B$21*N192)),0)</f>
        <v>1324974</v>
      </c>
      <c r="N193" s="99">
        <f xml:space="preserve"> ROUND(N192 + (M192/Stats!$B$27)*(Stats!$B$21*N192)-(N192*Stats!$B$22),0)</f>
        <v>56</v>
      </c>
      <c r="O193" s="101">
        <f t="shared" si="437"/>
        <v>444973.21428571432</v>
      </c>
      <c r="P193" s="99">
        <f xml:space="preserve"> ROUND(P192 + (N192 * Stats!$B$22),0)</f>
        <v>8714604</v>
      </c>
      <c r="Q193" s="99">
        <f>ROUND(N193*(Stats!$I$14/100),0)</f>
        <v>2</v>
      </c>
      <c r="R193" s="105">
        <f t="shared" si="438"/>
        <v>301700</v>
      </c>
      <c r="S193" s="9">
        <v>6036</v>
      </c>
      <c r="T193" s="6">
        <f t="shared" ref="T193" si="449">S193-S192</f>
        <v>6</v>
      </c>
      <c r="U193" s="35">
        <f t="shared" ref="U193" si="450">IFERROR(ROUND(((S193/S192)-1)*100,2),"")</f>
        <v>0.1</v>
      </c>
      <c r="V193" s="9">
        <f t="shared" ref="V193:V194" si="451">IFERROR(ROUND(100*(S193/B193),2),"")</f>
        <v>2.42</v>
      </c>
      <c r="W193" s="43">
        <f>ROUND(((S193/Stats!$B$8)*100000),0)</f>
        <v>60</v>
      </c>
      <c r="X193" s="118">
        <v>191</v>
      </c>
      <c r="AD193" s="105"/>
      <c r="AF193" s="140">
        <v>439</v>
      </c>
      <c r="AG193" s="138">
        <f t="shared" ref="AG193" si="452">AF193-C193</f>
        <v>19</v>
      </c>
      <c r="AH193" s="138">
        <f t="shared" ref="AH193" si="453">IFERROR(ROUND(100*(AG193/AVERAGE(AF193,C193)),2),"")</f>
        <v>4.42</v>
      </c>
      <c r="AI193" s="140">
        <v>7</v>
      </c>
      <c r="AJ193" s="138">
        <f t="shared" ref="AJ193" si="454">AI193-T193</f>
        <v>1</v>
      </c>
      <c r="AK193" s="5">
        <f t="shared" ref="AK193" si="455">IFERROR(ROUND(100*(AJ193/AVERAGE(AI193,T193)),2),"")</f>
        <v>15.38</v>
      </c>
    </row>
    <row r="194" spans="1:37" x14ac:dyDescent="0.25">
      <c r="A194" s="209">
        <v>44082</v>
      </c>
      <c r="B194" s="121">
        <v>249859</v>
      </c>
      <c r="C194" s="6">
        <f t="shared" ref="C194" si="456">B194-B193</f>
        <v>618</v>
      </c>
      <c r="D194" s="19">
        <f t="shared" ref="D194" si="457">ROUND(((B194/B193)-1)*100,2)</f>
        <v>0.25</v>
      </c>
      <c r="E194" s="35">
        <f t="shared" ref="E194" si="458">IFERROR(ROUND((C194/B194)*10000,0),"")</f>
        <v>25</v>
      </c>
      <c r="F194" s="25">
        <f>ROUND((B194/Stats!$B$8)*100000,0)</f>
        <v>2489</v>
      </c>
      <c r="G194" s="22">
        <f>ROUND((C194/Stats!$B$8)*100000,0)</f>
        <v>6</v>
      </c>
      <c r="H194" s="96">
        <f>Stats!$B$8-I194</f>
        <v>4403117</v>
      </c>
      <c r="I194" s="97">
        <f>ROUND(Stats!$B$33/(1+(Stats!$B$34*EXP(-1*Stats!$B$32*(X194-$X$25)))),0)</f>
        <v>5635990</v>
      </c>
      <c r="J194" s="101">
        <f t="shared" si="435"/>
        <v>95.566723858629985</v>
      </c>
      <c r="K194" s="97">
        <f>ROUND(I194*(Stats!$I$14/100),0)</f>
        <v>169643</v>
      </c>
      <c r="L194" s="101">
        <f t="shared" si="436"/>
        <v>96.410108286224599</v>
      </c>
      <c r="M194" s="109">
        <f xml:space="preserve"> ROUND(M193 - ((M193 / Stats!$B$27)*(Stats!$B$21*N193)),0)</f>
        <v>1324972</v>
      </c>
      <c r="N194" s="99">
        <f xml:space="preserve"> ROUND(N193 + (M193/Stats!$B$27)*(Stats!$B$21*N193)-(N193*Stats!$B$22),0)</f>
        <v>50</v>
      </c>
      <c r="O194" s="101">
        <f t="shared" si="437"/>
        <v>499618</v>
      </c>
      <c r="P194" s="99">
        <f xml:space="preserve"> ROUND(P193 + (N193 * Stats!$B$22),0)</f>
        <v>8714612</v>
      </c>
      <c r="Q194" s="99">
        <f>ROUND(N194*(Stats!$I$14/100),0)</f>
        <v>2</v>
      </c>
      <c r="R194" s="105">
        <f t="shared" si="438"/>
        <v>304400</v>
      </c>
      <c r="S194" s="9">
        <v>6090</v>
      </c>
      <c r="T194" s="6">
        <f t="shared" ref="T194" si="459">S194-S193</f>
        <v>54</v>
      </c>
      <c r="U194" s="35">
        <f t="shared" ref="U194" si="460">IFERROR(ROUND(((S194/S193)-1)*100,2),"")</f>
        <v>0.89</v>
      </c>
      <c r="V194" s="9">
        <f t="shared" ref="V194" si="461">IFERROR(ROUND(100*(S194/B194),2),"")</f>
        <v>2.44</v>
      </c>
      <c r="W194" s="43">
        <f>ROUND(((S194/Stats!$B$8)*100000),0)</f>
        <v>61</v>
      </c>
      <c r="X194" s="118">
        <v>192</v>
      </c>
      <c r="AD194" s="105"/>
      <c r="AF194" s="140">
        <v>671</v>
      </c>
      <c r="AG194" s="138">
        <f t="shared" ref="AG194:AG257" si="462">AF194-C194</f>
        <v>53</v>
      </c>
      <c r="AH194" s="138">
        <f t="shared" ref="AH194:AH257" si="463">IFERROR(ROUND(100*(AG194/AVERAGE(AF194,C194)),2),"")</f>
        <v>8.2200000000000006</v>
      </c>
      <c r="AI194" s="140">
        <v>61</v>
      </c>
      <c r="AJ194" s="138">
        <f t="shared" ref="AJ194:AJ257" si="464">AI194-T194</f>
        <v>7</v>
      </c>
      <c r="AK194" s="5">
        <f t="shared" ref="AK194:AK257" si="465">IFERROR(ROUND(100*(AJ194/AVERAGE(AI194,T194)),2),"")</f>
        <v>12.17</v>
      </c>
    </row>
    <row r="195" spans="1:37" x14ac:dyDescent="0.25">
      <c r="A195" s="209">
        <v>44083</v>
      </c>
      <c r="B195" s="121"/>
      <c r="D195" s="19"/>
      <c r="H195" s="96">
        <f>Stats!$B$8-I195</f>
        <v>4403117</v>
      </c>
      <c r="I195" s="97">
        <f>ROUND(Stats!$B$33/(1+(Stats!$B$34*EXP(-1*Stats!$B$32*(X195-$X$25)))),0)</f>
        <v>5635990</v>
      </c>
      <c r="J195" s="101">
        <f t="shared" si="435"/>
        <v>100</v>
      </c>
      <c r="K195" s="97">
        <f>ROUND(I195*(Stats!$I$14/100),0)</f>
        <v>169643</v>
      </c>
      <c r="L195" s="101">
        <f t="shared" si="436"/>
        <v>100</v>
      </c>
      <c r="M195" s="109">
        <f xml:space="preserve"> ROUND(M194 - ((M194 / Stats!$B$27)*(Stats!$B$21*N194)),0)</f>
        <v>1324970</v>
      </c>
      <c r="N195" s="99">
        <f xml:space="preserve"> ROUND(N194 + (M194/Stats!$B$27)*(Stats!$B$21*N194)-(N194*Stats!$B$22),0)</f>
        <v>45</v>
      </c>
      <c r="O195" s="101">
        <f t="shared" si="437"/>
        <v>100</v>
      </c>
      <c r="P195" s="99">
        <f xml:space="preserve"> ROUND(P194 + (N194 * Stats!$B$22),0)</f>
        <v>8714619</v>
      </c>
      <c r="Q195" s="99">
        <f>ROUND(N195*(Stats!$I$14/100),0)</f>
        <v>1</v>
      </c>
      <c r="R195" s="105">
        <f t="shared" si="438"/>
        <v>100</v>
      </c>
      <c r="X195" s="118">
        <v>193</v>
      </c>
      <c r="AD195" s="105"/>
      <c r="AG195" s="138">
        <f t="shared" si="462"/>
        <v>0</v>
      </c>
      <c r="AH195" s="138" t="str">
        <f t="shared" si="463"/>
        <v/>
      </c>
      <c r="AJ195" s="138">
        <f t="shared" si="464"/>
        <v>0</v>
      </c>
      <c r="AK195" s="5" t="str">
        <f t="shared" si="465"/>
        <v/>
      </c>
    </row>
    <row r="196" spans="1:37" x14ac:dyDescent="0.25">
      <c r="A196" s="209">
        <v>44084</v>
      </c>
      <c r="B196" s="121"/>
      <c r="D196" s="19"/>
      <c r="H196" s="96">
        <f>Stats!$B$8-I196</f>
        <v>4403117</v>
      </c>
      <c r="I196" s="97">
        <f>ROUND(Stats!$B$33/(1+(Stats!$B$34*EXP(-1*Stats!$B$32*(X196-$X$25)))),0)</f>
        <v>5635990</v>
      </c>
      <c r="J196" s="101">
        <f t="shared" si="435"/>
        <v>100</v>
      </c>
      <c r="K196" s="97">
        <f>ROUND(I196*(Stats!$I$14/100),0)</f>
        <v>169643</v>
      </c>
      <c r="L196" s="101">
        <f t="shared" si="436"/>
        <v>100</v>
      </c>
      <c r="M196" s="109">
        <f xml:space="preserve"> ROUND(M195 - ((M195 / Stats!$B$27)*(Stats!$B$21*N195)),0)</f>
        <v>1324968</v>
      </c>
      <c r="N196" s="99">
        <f xml:space="preserve"> ROUND(N195 + (M195/Stats!$B$27)*(Stats!$B$21*N195)-(N195*Stats!$B$22),0)</f>
        <v>41</v>
      </c>
      <c r="O196" s="101">
        <f t="shared" si="437"/>
        <v>100</v>
      </c>
      <c r="P196" s="99">
        <f xml:space="preserve"> ROUND(P195 + (N195 * Stats!$B$22),0)</f>
        <v>8714625</v>
      </c>
      <c r="Q196" s="99">
        <f>ROUND(N196*(Stats!$I$14/100),0)</f>
        <v>1</v>
      </c>
      <c r="R196" s="105">
        <f t="shared" si="438"/>
        <v>100</v>
      </c>
      <c r="X196" s="118">
        <v>194</v>
      </c>
      <c r="AD196" s="105"/>
      <c r="AG196" s="138">
        <f t="shared" si="462"/>
        <v>0</v>
      </c>
      <c r="AH196" s="138" t="str">
        <f t="shared" si="463"/>
        <v/>
      </c>
      <c r="AJ196" s="138">
        <f t="shared" si="464"/>
        <v>0</v>
      </c>
      <c r="AK196" s="5" t="str">
        <f t="shared" si="465"/>
        <v/>
      </c>
    </row>
    <row r="197" spans="1:37" x14ac:dyDescent="0.25">
      <c r="A197" s="209">
        <v>44085</v>
      </c>
      <c r="B197" s="121"/>
      <c r="D197" s="19"/>
      <c r="H197" s="96">
        <f>Stats!$B$8-I197</f>
        <v>4403117</v>
      </c>
      <c r="I197" s="97">
        <f>ROUND(Stats!$B$33/(1+(Stats!$B$34*EXP(-1*Stats!$B$32*(X197-$X$25)))),0)</f>
        <v>5635990</v>
      </c>
      <c r="J197" s="101">
        <f t="shared" si="435"/>
        <v>100</v>
      </c>
      <c r="K197" s="97">
        <f>ROUND(I197*(Stats!$I$14/100),0)</f>
        <v>169643</v>
      </c>
      <c r="L197" s="101">
        <f t="shared" si="436"/>
        <v>100</v>
      </c>
      <c r="M197" s="109">
        <f xml:space="preserve"> ROUND(M196 - ((M196 / Stats!$B$27)*(Stats!$B$21*N196)),0)</f>
        <v>1324966</v>
      </c>
      <c r="N197" s="99">
        <f xml:space="preserve"> ROUND(N196 + (M196/Stats!$B$27)*(Stats!$B$21*N196)-(N196*Stats!$B$22),0)</f>
        <v>37</v>
      </c>
      <c r="O197" s="101">
        <f t="shared" si="437"/>
        <v>100</v>
      </c>
      <c r="P197" s="99">
        <f xml:space="preserve"> ROUND(P196 + (N196 * Stats!$B$22),0)</f>
        <v>8714631</v>
      </c>
      <c r="Q197" s="99">
        <f>ROUND(N197*(Stats!$I$14/100),0)</f>
        <v>1</v>
      </c>
      <c r="R197" s="105">
        <f t="shared" si="438"/>
        <v>100</v>
      </c>
      <c r="X197" s="118">
        <v>195</v>
      </c>
      <c r="AD197" s="105"/>
      <c r="AG197" s="138">
        <f t="shared" si="462"/>
        <v>0</v>
      </c>
      <c r="AH197" s="138" t="str">
        <f t="shared" si="463"/>
        <v/>
      </c>
      <c r="AJ197" s="138">
        <f t="shared" si="464"/>
        <v>0</v>
      </c>
      <c r="AK197" s="5" t="str">
        <f t="shared" si="465"/>
        <v/>
      </c>
    </row>
    <row r="198" spans="1:37" x14ac:dyDescent="0.25">
      <c r="A198" s="209">
        <v>44086</v>
      </c>
      <c r="B198" s="121"/>
      <c r="D198" s="19"/>
      <c r="H198" s="96">
        <f>Stats!$B$8-I198</f>
        <v>4403117</v>
      </c>
      <c r="I198" s="97">
        <f>ROUND(Stats!$B$33/(1+(Stats!$B$34*EXP(-1*Stats!$B$32*(X198-$X$25)))),0)</f>
        <v>5635990</v>
      </c>
      <c r="J198" s="101">
        <f t="shared" si="435"/>
        <v>100</v>
      </c>
      <c r="K198" s="97">
        <f>ROUND(I198*(Stats!$I$14/100),0)</f>
        <v>169643</v>
      </c>
      <c r="L198" s="101">
        <f t="shared" si="436"/>
        <v>100</v>
      </c>
      <c r="M198" s="109">
        <f xml:space="preserve"> ROUND(M197 - ((M197 / Stats!$B$27)*(Stats!$B$21*N197)),0)</f>
        <v>1324964</v>
      </c>
      <c r="N198" s="99">
        <f xml:space="preserve"> ROUND(N197 + (M197/Stats!$B$27)*(Stats!$B$21*N197)-(N197*Stats!$B$22),0)</f>
        <v>33</v>
      </c>
      <c r="O198" s="101">
        <f t="shared" si="437"/>
        <v>100</v>
      </c>
      <c r="P198" s="99">
        <f xml:space="preserve"> ROUND(P197 + (N197 * Stats!$B$22),0)</f>
        <v>8714636</v>
      </c>
      <c r="Q198" s="99">
        <f>ROUND(N198*(Stats!$I$14/100),0)</f>
        <v>1</v>
      </c>
      <c r="R198" s="105">
        <f t="shared" si="438"/>
        <v>100</v>
      </c>
      <c r="X198" s="118">
        <v>196</v>
      </c>
      <c r="AD198" s="105"/>
      <c r="AG198" s="138">
        <f t="shared" si="462"/>
        <v>0</v>
      </c>
      <c r="AH198" s="138" t="str">
        <f t="shared" si="463"/>
        <v/>
      </c>
      <c r="AJ198" s="138">
        <f t="shared" si="464"/>
        <v>0</v>
      </c>
      <c r="AK198" s="5" t="str">
        <f t="shared" si="465"/>
        <v/>
      </c>
    </row>
    <row r="199" spans="1:37" x14ac:dyDescent="0.25">
      <c r="A199" s="209">
        <v>44087</v>
      </c>
      <c r="B199" s="121"/>
      <c r="D199" s="19"/>
      <c r="H199" s="96">
        <f>Stats!$B$8-I199</f>
        <v>4403117</v>
      </c>
      <c r="I199" s="97">
        <f>ROUND(Stats!$B$33/(1+(Stats!$B$34*EXP(-1*Stats!$B$32*(X199-$X$25)))),0)</f>
        <v>5635990</v>
      </c>
      <c r="J199" s="101">
        <f t="shared" si="435"/>
        <v>100</v>
      </c>
      <c r="K199" s="97">
        <f>ROUND(I199*(Stats!$I$14/100),0)</f>
        <v>169643</v>
      </c>
      <c r="L199" s="101">
        <f t="shared" si="436"/>
        <v>100</v>
      </c>
      <c r="M199" s="109">
        <f xml:space="preserve"> ROUND(M198 - ((M198 / Stats!$B$27)*(Stats!$B$21*N198)),0)</f>
        <v>1324963</v>
      </c>
      <c r="N199" s="99">
        <f xml:space="preserve"> ROUND(N198 + (M198/Stats!$B$27)*(Stats!$B$21*N198)-(N198*Stats!$B$22),0)</f>
        <v>30</v>
      </c>
      <c r="O199" s="101">
        <f t="shared" si="437"/>
        <v>100</v>
      </c>
      <c r="P199" s="99">
        <f xml:space="preserve"> ROUND(P198 + (N198 * Stats!$B$22),0)</f>
        <v>8714641</v>
      </c>
      <c r="Q199" s="99">
        <f>ROUND(N199*(Stats!$I$14/100),0)</f>
        <v>1</v>
      </c>
      <c r="R199" s="105">
        <f t="shared" si="438"/>
        <v>100</v>
      </c>
      <c r="X199" s="118">
        <v>197</v>
      </c>
      <c r="AD199" s="105"/>
      <c r="AG199" s="138">
        <f t="shared" si="462"/>
        <v>0</v>
      </c>
      <c r="AH199" s="138" t="str">
        <f t="shared" si="463"/>
        <v/>
      </c>
      <c r="AJ199" s="138">
        <f t="shared" si="464"/>
        <v>0</v>
      </c>
      <c r="AK199" s="5" t="str">
        <f t="shared" si="465"/>
        <v/>
      </c>
    </row>
    <row r="200" spans="1:37" x14ac:dyDescent="0.25">
      <c r="A200" s="209">
        <v>44088</v>
      </c>
      <c r="B200" s="121"/>
      <c r="D200" s="19"/>
      <c r="H200" s="96">
        <f>Stats!$B$8-I200</f>
        <v>4403117</v>
      </c>
      <c r="I200" s="97">
        <f>ROUND(Stats!$B$33/(1+(Stats!$B$34*EXP(-1*Stats!$B$32*(X200-$X$25)))),0)</f>
        <v>5635990</v>
      </c>
      <c r="J200" s="101">
        <f t="shared" si="435"/>
        <v>100</v>
      </c>
      <c r="K200" s="97">
        <f>ROUND(I200*(Stats!$I$14/100),0)</f>
        <v>169643</v>
      </c>
      <c r="L200" s="101">
        <f t="shared" si="436"/>
        <v>100</v>
      </c>
      <c r="M200" s="109">
        <f xml:space="preserve"> ROUND(M199 - ((M199 / Stats!$B$27)*(Stats!$B$21*N199)),0)</f>
        <v>1324962</v>
      </c>
      <c r="N200" s="99">
        <f xml:space="preserve"> ROUND(N199 + (M199/Stats!$B$27)*(Stats!$B$21*N199)-(N199*Stats!$B$22),0)</f>
        <v>27</v>
      </c>
      <c r="O200" s="101">
        <f t="shared" si="437"/>
        <v>100</v>
      </c>
      <c r="P200" s="99">
        <f xml:space="preserve"> ROUND(P199 + (N199 * Stats!$B$22),0)</f>
        <v>8714645</v>
      </c>
      <c r="Q200" s="99">
        <f>ROUND(N200*(Stats!$I$14/100),0)</f>
        <v>1</v>
      </c>
      <c r="R200" s="105">
        <f t="shared" si="438"/>
        <v>100</v>
      </c>
      <c r="X200" s="118">
        <v>198</v>
      </c>
      <c r="AD200" s="105"/>
      <c r="AG200" s="138">
        <f t="shared" si="462"/>
        <v>0</v>
      </c>
      <c r="AH200" s="138" t="str">
        <f t="shared" si="463"/>
        <v/>
      </c>
      <c r="AJ200" s="138">
        <f t="shared" si="464"/>
        <v>0</v>
      </c>
      <c r="AK200" s="5" t="str">
        <f t="shared" si="465"/>
        <v/>
      </c>
    </row>
    <row r="201" spans="1:37" x14ac:dyDescent="0.25">
      <c r="A201" s="209">
        <v>44089</v>
      </c>
      <c r="B201" s="121"/>
      <c r="D201" s="19"/>
      <c r="H201" s="96">
        <f>Stats!$B$8-I201</f>
        <v>4403117</v>
      </c>
      <c r="I201" s="97">
        <f>ROUND(Stats!$B$33/(1+(Stats!$B$34*EXP(-1*Stats!$B$32*(X201-$X$25)))),0)</f>
        <v>5635990</v>
      </c>
      <c r="J201" s="101">
        <f t="shared" si="435"/>
        <v>100</v>
      </c>
      <c r="K201" s="97">
        <f>ROUND(I201*(Stats!$I$14/100),0)</f>
        <v>169643</v>
      </c>
      <c r="L201" s="101">
        <f t="shared" si="436"/>
        <v>100</v>
      </c>
      <c r="M201" s="109">
        <f xml:space="preserve"> ROUND(M200 - ((M200 / Stats!$B$27)*(Stats!$B$21*N200)),0)</f>
        <v>1324961</v>
      </c>
      <c r="N201" s="99">
        <f xml:space="preserve"> ROUND(N200 + (M200/Stats!$B$27)*(Stats!$B$21*N200)-(N200*Stats!$B$22),0)</f>
        <v>24</v>
      </c>
      <c r="O201" s="101">
        <f t="shared" si="437"/>
        <v>100</v>
      </c>
      <c r="P201" s="99">
        <f xml:space="preserve"> ROUND(P200 + (N200 * Stats!$B$22),0)</f>
        <v>8714649</v>
      </c>
      <c r="Q201" s="99">
        <f>ROUND(N201*(Stats!$I$14/100),0)</f>
        <v>1</v>
      </c>
      <c r="R201" s="105">
        <f t="shared" si="438"/>
        <v>100</v>
      </c>
      <c r="X201" s="118">
        <v>199</v>
      </c>
      <c r="AD201" s="105"/>
      <c r="AG201" s="138">
        <f t="shared" si="462"/>
        <v>0</v>
      </c>
      <c r="AH201" s="138" t="str">
        <f t="shared" si="463"/>
        <v/>
      </c>
      <c r="AJ201" s="138">
        <f t="shared" si="464"/>
        <v>0</v>
      </c>
      <c r="AK201" s="5" t="str">
        <f t="shared" si="465"/>
        <v/>
      </c>
    </row>
    <row r="202" spans="1:37" x14ac:dyDescent="0.25">
      <c r="A202" s="209">
        <v>44090</v>
      </c>
      <c r="B202" s="121"/>
      <c r="D202" s="19"/>
      <c r="H202" s="96">
        <f>Stats!$B$8-I202</f>
        <v>4403117</v>
      </c>
      <c r="I202" s="97">
        <f>ROUND(Stats!$B$33/(1+(Stats!$B$34*EXP(-1*Stats!$B$32*(X202-$X$25)))),0)</f>
        <v>5635990</v>
      </c>
      <c r="J202" s="101">
        <f t="shared" si="435"/>
        <v>100</v>
      </c>
      <c r="K202" s="97">
        <f>ROUND(I202*(Stats!$I$14/100),0)</f>
        <v>169643</v>
      </c>
      <c r="L202" s="101">
        <f t="shared" si="436"/>
        <v>100</v>
      </c>
      <c r="M202" s="109">
        <f xml:space="preserve"> ROUND(M201 - ((M201 / Stats!$B$27)*(Stats!$B$21*N201)),0)</f>
        <v>1324960</v>
      </c>
      <c r="N202" s="99">
        <f xml:space="preserve"> ROUND(N201 + (M201/Stats!$B$27)*(Stats!$B$21*N201)-(N201*Stats!$B$22),0)</f>
        <v>22</v>
      </c>
      <c r="O202" s="101">
        <f t="shared" si="437"/>
        <v>100</v>
      </c>
      <c r="P202" s="99">
        <f xml:space="preserve"> ROUND(P201 + (N201 * Stats!$B$22),0)</f>
        <v>8714652</v>
      </c>
      <c r="Q202" s="99">
        <f>ROUND(N202*(Stats!$I$14/100),0)</f>
        <v>1</v>
      </c>
      <c r="R202" s="105">
        <f t="shared" si="438"/>
        <v>100</v>
      </c>
      <c r="X202" s="118">
        <v>200</v>
      </c>
      <c r="AD202" s="105"/>
      <c r="AG202" s="138">
        <f t="shared" si="462"/>
        <v>0</v>
      </c>
      <c r="AH202" s="138" t="str">
        <f t="shared" si="463"/>
        <v/>
      </c>
      <c r="AJ202" s="138">
        <f t="shared" si="464"/>
        <v>0</v>
      </c>
      <c r="AK202" s="5" t="str">
        <f t="shared" si="465"/>
        <v/>
      </c>
    </row>
    <row r="203" spans="1:37" x14ac:dyDescent="0.25">
      <c r="A203" s="209">
        <v>44091</v>
      </c>
      <c r="B203" s="121"/>
      <c r="D203" s="19"/>
      <c r="H203" s="96">
        <f>Stats!$B$8-I203</f>
        <v>4403117</v>
      </c>
      <c r="I203" s="97">
        <f>ROUND(Stats!$B$33/(1+(Stats!$B$34*EXP(-1*Stats!$B$32*(X203-$X$25)))),0)</f>
        <v>5635990</v>
      </c>
      <c r="J203" s="101">
        <f t="shared" si="435"/>
        <v>100</v>
      </c>
      <c r="K203" s="97">
        <f>ROUND(I203*(Stats!$I$14/100),0)</f>
        <v>169643</v>
      </c>
      <c r="L203" s="101">
        <f t="shared" si="436"/>
        <v>100</v>
      </c>
      <c r="M203" s="109">
        <f xml:space="preserve"> ROUND(M202 - ((M202 / Stats!$B$27)*(Stats!$B$21*N202)),0)</f>
        <v>1324959</v>
      </c>
      <c r="N203" s="99">
        <f xml:space="preserve"> ROUND(N202 + (M202/Stats!$B$27)*(Stats!$B$21*N202)-(N202*Stats!$B$22),0)</f>
        <v>20</v>
      </c>
      <c r="O203" s="101">
        <f t="shared" si="437"/>
        <v>100</v>
      </c>
      <c r="P203" s="99">
        <f xml:space="preserve"> ROUND(P202 + (N202 * Stats!$B$22),0)</f>
        <v>8714655</v>
      </c>
      <c r="Q203" s="99">
        <f>ROUND(N203*(Stats!$I$14/100),0)</f>
        <v>1</v>
      </c>
      <c r="R203" s="105">
        <f t="shared" si="438"/>
        <v>100</v>
      </c>
      <c r="X203" s="118">
        <v>201</v>
      </c>
      <c r="AD203" s="105"/>
      <c r="AG203" s="138">
        <f t="shared" si="462"/>
        <v>0</v>
      </c>
      <c r="AH203" s="138" t="str">
        <f t="shared" si="463"/>
        <v/>
      </c>
      <c r="AJ203" s="138">
        <f t="shared" si="464"/>
        <v>0</v>
      </c>
      <c r="AK203" s="5" t="str">
        <f t="shared" si="465"/>
        <v/>
      </c>
    </row>
    <row r="204" spans="1:37" x14ac:dyDescent="0.25">
      <c r="A204" s="209">
        <v>44092</v>
      </c>
      <c r="B204" s="121"/>
      <c r="D204" s="19"/>
      <c r="H204" s="96">
        <f>Stats!$B$8-I204</f>
        <v>4403117</v>
      </c>
      <c r="I204" s="97">
        <f>ROUND(Stats!$B$33/(1+(Stats!$B$34*EXP(-1*Stats!$B$32*(X204-$X$25)))),0)</f>
        <v>5635990</v>
      </c>
      <c r="J204" s="101">
        <f t="shared" si="435"/>
        <v>100</v>
      </c>
      <c r="K204" s="97">
        <f>ROUND(I204*(Stats!$I$14/100),0)</f>
        <v>169643</v>
      </c>
      <c r="L204" s="101">
        <f t="shared" si="436"/>
        <v>100</v>
      </c>
      <c r="M204" s="109">
        <f xml:space="preserve"> ROUND(M203 - ((M203 / Stats!$B$27)*(Stats!$B$21*N203)),0)</f>
        <v>1324958</v>
      </c>
      <c r="N204" s="99">
        <f xml:space="preserve"> ROUND(N203 + (M203/Stats!$B$27)*(Stats!$B$21*N203)-(N203*Stats!$B$22),0)</f>
        <v>18</v>
      </c>
      <c r="O204" s="101">
        <f t="shared" si="437"/>
        <v>100</v>
      </c>
      <c r="P204" s="99">
        <f xml:space="preserve"> ROUND(P203 + (N203 * Stats!$B$22),0)</f>
        <v>8714658</v>
      </c>
      <c r="Q204" s="99">
        <f>ROUND(N204*(Stats!$I$14/100),0)</f>
        <v>1</v>
      </c>
      <c r="R204" s="105">
        <f t="shared" si="438"/>
        <v>100</v>
      </c>
      <c r="X204" s="118">
        <v>202</v>
      </c>
      <c r="AD204" s="105"/>
      <c r="AG204" s="138">
        <f t="shared" si="462"/>
        <v>0</v>
      </c>
      <c r="AH204" s="138" t="str">
        <f t="shared" si="463"/>
        <v/>
      </c>
      <c r="AJ204" s="138">
        <f t="shared" si="464"/>
        <v>0</v>
      </c>
      <c r="AK204" s="5" t="str">
        <f t="shared" si="465"/>
        <v/>
      </c>
    </row>
    <row r="205" spans="1:37" x14ac:dyDescent="0.25">
      <c r="A205" s="209">
        <v>44093</v>
      </c>
      <c r="B205" s="121"/>
      <c r="D205" s="19"/>
      <c r="H205" s="96">
        <f>Stats!$B$8-I205</f>
        <v>4403117</v>
      </c>
      <c r="I205" s="97">
        <f>ROUND(Stats!$B$33/(1+(Stats!$B$34*EXP(-1*Stats!$B$32*(X205-$X$25)))),0)</f>
        <v>5635990</v>
      </c>
      <c r="J205" s="101">
        <f t="shared" si="435"/>
        <v>100</v>
      </c>
      <c r="K205" s="97">
        <f>ROUND(I205*(Stats!$I$14/100),0)</f>
        <v>169643</v>
      </c>
      <c r="L205" s="101">
        <f t="shared" si="436"/>
        <v>100</v>
      </c>
      <c r="M205" s="109">
        <f xml:space="preserve"> ROUND(M204 - ((M204 / Stats!$B$27)*(Stats!$B$21*N204)),0)</f>
        <v>1324957</v>
      </c>
      <c r="N205" s="99">
        <f xml:space="preserve"> ROUND(N204 + (M204/Stats!$B$27)*(Stats!$B$21*N204)-(N204*Stats!$B$22),0)</f>
        <v>16</v>
      </c>
      <c r="O205" s="101">
        <f t="shared" si="437"/>
        <v>100</v>
      </c>
      <c r="P205" s="99">
        <f xml:space="preserve"> ROUND(P204 + (N204 * Stats!$B$22),0)</f>
        <v>8714661</v>
      </c>
      <c r="Q205" s="99">
        <f>ROUND(N205*(Stats!$I$14/100),0)</f>
        <v>0</v>
      </c>
      <c r="R205" s="105" t="str">
        <f t="shared" si="438"/>
        <v/>
      </c>
      <c r="X205" s="118">
        <v>203</v>
      </c>
      <c r="AD205" s="105"/>
      <c r="AG205" s="138">
        <f t="shared" si="462"/>
        <v>0</v>
      </c>
      <c r="AH205" s="138" t="str">
        <f t="shared" si="463"/>
        <v/>
      </c>
      <c r="AJ205" s="138">
        <f t="shared" si="464"/>
        <v>0</v>
      </c>
      <c r="AK205" s="5" t="str">
        <f t="shared" si="465"/>
        <v/>
      </c>
    </row>
    <row r="206" spans="1:37" x14ac:dyDescent="0.25">
      <c r="A206" s="209">
        <v>44094</v>
      </c>
      <c r="B206" s="121"/>
      <c r="D206" s="19"/>
      <c r="H206" s="96">
        <f>Stats!$B$8-I206</f>
        <v>4403117</v>
      </c>
      <c r="I206" s="97">
        <f>ROUND(Stats!$B$33/(1+(Stats!$B$34*EXP(-1*Stats!$B$32*(X206-$X$25)))),0)</f>
        <v>5635990</v>
      </c>
      <c r="J206" s="101">
        <f t="shared" si="435"/>
        <v>100</v>
      </c>
      <c r="K206" s="97">
        <f>ROUND(I206*(Stats!$I$14/100),0)</f>
        <v>169643</v>
      </c>
      <c r="L206" s="101">
        <f t="shared" si="436"/>
        <v>100</v>
      </c>
      <c r="M206" s="109">
        <f xml:space="preserve"> ROUND(M205 - ((M205 / Stats!$B$27)*(Stats!$B$21*N205)),0)</f>
        <v>1324956</v>
      </c>
      <c r="N206" s="99">
        <f xml:space="preserve"> ROUND(N205 + (M205/Stats!$B$27)*(Stats!$B$21*N205)-(N205*Stats!$B$22),0)</f>
        <v>14</v>
      </c>
      <c r="O206" s="101">
        <f t="shared" si="437"/>
        <v>100</v>
      </c>
      <c r="P206" s="99">
        <f xml:space="preserve"> ROUND(P205 + (N205 * Stats!$B$22),0)</f>
        <v>8714663</v>
      </c>
      <c r="Q206" s="99">
        <f>ROUND(N206*(Stats!$I$14/100),0)</f>
        <v>0</v>
      </c>
      <c r="R206" s="105" t="str">
        <f t="shared" si="438"/>
        <v/>
      </c>
      <c r="X206" s="118">
        <v>204</v>
      </c>
      <c r="AD206" s="105"/>
      <c r="AG206" s="138">
        <f t="shared" si="462"/>
        <v>0</v>
      </c>
      <c r="AH206" s="138" t="str">
        <f t="shared" si="463"/>
        <v/>
      </c>
      <c r="AJ206" s="138">
        <f t="shared" si="464"/>
        <v>0</v>
      </c>
      <c r="AK206" s="5" t="str">
        <f t="shared" si="465"/>
        <v/>
      </c>
    </row>
    <row r="207" spans="1:37" x14ac:dyDescent="0.25">
      <c r="A207" s="209">
        <v>44095</v>
      </c>
      <c r="B207" s="121"/>
      <c r="D207" s="19"/>
      <c r="H207" s="96">
        <f>Stats!$B$8-I207</f>
        <v>4403117</v>
      </c>
      <c r="I207" s="97">
        <f>ROUND(Stats!$B$33/(1+(Stats!$B$34*EXP(-1*Stats!$B$32*(X207-$X$25)))),0)</f>
        <v>5635990</v>
      </c>
      <c r="J207" s="101">
        <f t="shared" si="435"/>
        <v>100</v>
      </c>
      <c r="K207" s="97">
        <f>ROUND(I207*(Stats!$I$14/100),0)</f>
        <v>169643</v>
      </c>
      <c r="L207" s="101">
        <f t="shared" si="436"/>
        <v>100</v>
      </c>
      <c r="M207" s="109">
        <f xml:space="preserve"> ROUND(M206 - ((M206 / Stats!$B$27)*(Stats!$B$21*N206)),0)</f>
        <v>1324955</v>
      </c>
      <c r="N207" s="99">
        <f xml:space="preserve"> ROUND(N206 + (M206/Stats!$B$27)*(Stats!$B$21*N206)-(N206*Stats!$B$22),0)</f>
        <v>13</v>
      </c>
      <c r="O207" s="101">
        <f t="shared" si="437"/>
        <v>100</v>
      </c>
      <c r="P207" s="99">
        <f xml:space="preserve"> ROUND(P206 + (N206 * Stats!$B$22),0)</f>
        <v>8714665</v>
      </c>
      <c r="Q207" s="99">
        <f>ROUND(N207*(Stats!$I$14/100),0)</f>
        <v>0</v>
      </c>
      <c r="R207" s="105" t="str">
        <f t="shared" si="438"/>
        <v/>
      </c>
      <c r="X207" s="118">
        <v>205</v>
      </c>
      <c r="AD207" s="105"/>
      <c r="AG207" s="138">
        <f t="shared" si="462"/>
        <v>0</v>
      </c>
      <c r="AH207" s="138" t="str">
        <f t="shared" si="463"/>
        <v/>
      </c>
      <c r="AJ207" s="138">
        <f t="shared" si="464"/>
        <v>0</v>
      </c>
      <c r="AK207" s="5" t="str">
        <f t="shared" si="465"/>
        <v/>
      </c>
    </row>
    <row r="208" spans="1:37" x14ac:dyDescent="0.25">
      <c r="A208" s="209">
        <v>44096</v>
      </c>
      <c r="B208" s="121"/>
      <c r="D208" s="19"/>
      <c r="H208" s="96">
        <f>Stats!$B$8-I208</f>
        <v>4403117</v>
      </c>
      <c r="I208" s="97">
        <f>ROUND(Stats!$B$33/(1+(Stats!$B$34*EXP(-1*Stats!$B$32*(X208-$X$25)))),0)</f>
        <v>5635990</v>
      </c>
      <c r="J208" s="101">
        <f t="shared" si="435"/>
        <v>100</v>
      </c>
      <c r="K208" s="97">
        <f>ROUND(I208*(Stats!$I$14/100),0)</f>
        <v>169643</v>
      </c>
      <c r="L208" s="101">
        <f t="shared" si="436"/>
        <v>100</v>
      </c>
      <c r="M208" s="109">
        <f xml:space="preserve"> ROUND(M207 - ((M207 / Stats!$B$27)*(Stats!$B$21*N207)),0)</f>
        <v>1324954</v>
      </c>
      <c r="N208" s="99">
        <f xml:space="preserve"> ROUND(N207 + (M207/Stats!$B$27)*(Stats!$B$21*N207)-(N207*Stats!$B$22),0)</f>
        <v>12</v>
      </c>
      <c r="O208" s="101">
        <f t="shared" si="437"/>
        <v>100</v>
      </c>
      <c r="P208" s="99">
        <f xml:space="preserve"> ROUND(P207 + (N207 * Stats!$B$22),0)</f>
        <v>8714667</v>
      </c>
      <c r="Q208" s="99">
        <f>ROUND(N208*(Stats!$I$14/100),0)</f>
        <v>0</v>
      </c>
      <c r="R208" s="105" t="str">
        <f t="shared" si="438"/>
        <v/>
      </c>
      <c r="X208" s="118">
        <v>206</v>
      </c>
      <c r="AD208" s="105"/>
      <c r="AG208" s="138">
        <f t="shared" si="462"/>
        <v>0</v>
      </c>
      <c r="AH208" s="138" t="str">
        <f t="shared" si="463"/>
        <v/>
      </c>
      <c r="AJ208" s="138">
        <f t="shared" si="464"/>
        <v>0</v>
      </c>
      <c r="AK208" s="5" t="str">
        <f t="shared" si="465"/>
        <v/>
      </c>
    </row>
    <row r="209" spans="1:37" x14ac:dyDescent="0.25">
      <c r="A209" s="209">
        <v>44097</v>
      </c>
      <c r="B209" s="121"/>
      <c r="D209" s="19"/>
      <c r="H209" s="96">
        <f>Stats!$B$8-I209</f>
        <v>4403117</v>
      </c>
      <c r="I209" s="97">
        <f>ROUND(Stats!$B$33/(1+(Stats!$B$34*EXP(-1*Stats!$B$32*(X209-$X$25)))),0)</f>
        <v>5635990</v>
      </c>
      <c r="J209" s="101">
        <f t="shared" si="435"/>
        <v>100</v>
      </c>
      <c r="K209" s="97">
        <f>ROUND(I209*(Stats!$I$14/100),0)</f>
        <v>169643</v>
      </c>
      <c r="L209" s="101">
        <f t="shared" si="436"/>
        <v>100</v>
      </c>
      <c r="M209" s="109">
        <f xml:space="preserve"> ROUND(M208 - ((M208 / Stats!$B$27)*(Stats!$B$21*N208)),0)</f>
        <v>1324953</v>
      </c>
      <c r="N209" s="99">
        <f xml:space="preserve"> ROUND(N208 + (M208/Stats!$B$27)*(Stats!$B$21*N208)-(N208*Stats!$B$22),0)</f>
        <v>11</v>
      </c>
      <c r="O209" s="101">
        <f t="shared" si="437"/>
        <v>100</v>
      </c>
      <c r="P209" s="99">
        <f xml:space="preserve"> ROUND(P208 + (N208 * Stats!$B$22),0)</f>
        <v>8714669</v>
      </c>
      <c r="Q209" s="99">
        <f>ROUND(N209*(Stats!$I$14/100),0)</f>
        <v>0</v>
      </c>
      <c r="R209" s="105" t="str">
        <f t="shared" si="438"/>
        <v/>
      </c>
      <c r="X209" s="118">
        <v>207</v>
      </c>
      <c r="AD209" s="105"/>
      <c r="AG209" s="138">
        <f t="shared" si="462"/>
        <v>0</v>
      </c>
      <c r="AH209" s="138" t="str">
        <f t="shared" si="463"/>
        <v/>
      </c>
      <c r="AJ209" s="138">
        <f t="shared" si="464"/>
        <v>0</v>
      </c>
      <c r="AK209" s="5" t="str">
        <f t="shared" si="465"/>
        <v/>
      </c>
    </row>
    <row r="210" spans="1:37" x14ac:dyDescent="0.25">
      <c r="A210" s="209">
        <v>44098</v>
      </c>
      <c r="B210" s="121"/>
      <c r="D210" s="19"/>
      <c r="H210" s="96">
        <f>Stats!$B$8-I210</f>
        <v>4403117</v>
      </c>
      <c r="I210" s="97">
        <f>ROUND(Stats!$B$33/(1+(Stats!$B$34*EXP(-1*Stats!$B$32*(X210-$X$25)))),0)</f>
        <v>5635990</v>
      </c>
      <c r="J210" s="101">
        <f t="shared" si="435"/>
        <v>100</v>
      </c>
      <c r="K210" s="97">
        <f>ROUND(I210*(Stats!$I$14/100),0)</f>
        <v>169643</v>
      </c>
      <c r="L210" s="101">
        <f t="shared" si="436"/>
        <v>100</v>
      </c>
      <c r="M210" s="109">
        <f xml:space="preserve"> ROUND(M209 - ((M209 / Stats!$B$27)*(Stats!$B$21*N209)),0)</f>
        <v>1324953</v>
      </c>
      <c r="N210" s="99">
        <f xml:space="preserve"> ROUND(N209 + (M209/Stats!$B$27)*(Stats!$B$21*N209)-(N209*Stats!$B$22),0)</f>
        <v>10</v>
      </c>
      <c r="O210" s="101">
        <f t="shared" si="437"/>
        <v>100</v>
      </c>
      <c r="P210" s="99">
        <f xml:space="preserve"> ROUND(P209 + (N209 * Stats!$B$22),0)</f>
        <v>8714671</v>
      </c>
      <c r="Q210" s="99">
        <f>ROUND(N210*(Stats!$I$14/100),0)</f>
        <v>0</v>
      </c>
      <c r="R210" s="105" t="str">
        <f t="shared" si="438"/>
        <v/>
      </c>
      <c r="X210" s="118">
        <v>208</v>
      </c>
      <c r="AD210" s="105"/>
      <c r="AG210" s="138">
        <f t="shared" si="462"/>
        <v>0</v>
      </c>
      <c r="AH210" s="138" t="str">
        <f t="shared" si="463"/>
        <v/>
      </c>
      <c r="AJ210" s="138">
        <f t="shared" si="464"/>
        <v>0</v>
      </c>
      <c r="AK210" s="5" t="str">
        <f t="shared" si="465"/>
        <v/>
      </c>
    </row>
    <row r="211" spans="1:37" x14ac:dyDescent="0.25">
      <c r="A211" s="209">
        <v>44099</v>
      </c>
      <c r="B211" s="121"/>
      <c r="D211" s="19"/>
      <c r="H211" s="96">
        <f>Stats!$B$8-I211</f>
        <v>4403117</v>
      </c>
      <c r="I211" s="97">
        <f>ROUND(Stats!$B$33/(1+(Stats!$B$34*EXP(-1*Stats!$B$32*(X211-$X$25)))),0)</f>
        <v>5635990</v>
      </c>
      <c r="J211" s="101">
        <f t="shared" si="435"/>
        <v>100</v>
      </c>
      <c r="K211" s="97">
        <f>ROUND(I211*(Stats!$I$14/100),0)</f>
        <v>169643</v>
      </c>
      <c r="L211" s="101">
        <f t="shared" si="436"/>
        <v>100</v>
      </c>
      <c r="M211" s="109">
        <f xml:space="preserve"> ROUND(M210 - ((M210 / Stats!$B$27)*(Stats!$B$21*N210)),0)</f>
        <v>1324953</v>
      </c>
      <c r="N211" s="99">
        <f xml:space="preserve"> ROUND(N210 + (M210/Stats!$B$27)*(Stats!$B$21*N210)-(N210*Stats!$B$22),0)</f>
        <v>9</v>
      </c>
      <c r="O211" s="101">
        <f t="shared" si="437"/>
        <v>100</v>
      </c>
      <c r="P211" s="99">
        <f xml:space="preserve"> ROUND(P210 + (N210 * Stats!$B$22),0)</f>
        <v>8714672</v>
      </c>
      <c r="Q211" s="99">
        <f>ROUND(N211*(Stats!$I$14/100),0)</f>
        <v>0</v>
      </c>
      <c r="R211" s="105" t="str">
        <f t="shared" si="438"/>
        <v/>
      </c>
      <c r="X211" s="118">
        <v>209</v>
      </c>
      <c r="AD211" s="105"/>
      <c r="AG211" s="138">
        <f t="shared" si="462"/>
        <v>0</v>
      </c>
      <c r="AH211" s="138" t="str">
        <f t="shared" si="463"/>
        <v/>
      </c>
      <c r="AJ211" s="138">
        <f t="shared" si="464"/>
        <v>0</v>
      </c>
      <c r="AK211" s="5" t="str">
        <f t="shared" si="465"/>
        <v/>
      </c>
    </row>
    <row r="212" spans="1:37" x14ac:dyDescent="0.25">
      <c r="A212" s="209">
        <v>44100</v>
      </c>
      <c r="B212" s="121"/>
      <c r="D212" s="19"/>
      <c r="H212" s="96">
        <f>Stats!$B$8-I212</f>
        <v>4403117</v>
      </c>
      <c r="I212" s="97">
        <f>ROUND(Stats!$B$33/(1+(Stats!$B$34*EXP(-1*Stats!$B$32*(X212-$X$25)))),0)</f>
        <v>5635990</v>
      </c>
      <c r="J212" s="101">
        <f t="shared" si="435"/>
        <v>100</v>
      </c>
      <c r="K212" s="97">
        <f>ROUND(I212*(Stats!$I$14/100),0)</f>
        <v>169643</v>
      </c>
      <c r="L212" s="101">
        <f t="shared" si="436"/>
        <v>100</v>
      </c>
      <c r="M212" s="109">
        <f xml:space="preserve"> ROUND(M211 - ((M211 / Stats!$B$27)*(Stats!$B$21*N211)),0)</f>
        <v>1324953</v>
      </c>
      <c r="N212" s="99">
        <f xml:space="preserve"> ROUND(N211 + (M211/Stats!$B$27)*(Stats!$B$21*N211)-(N211*Stats!$B$22),0)</f>
        <v>8</v>
      </c>
      <c r="O212" s="101">
        <f t="shared" si="437"/>
        <v>100</v>
      </c>
      <c r="P212" s="99">
        <f xml:space="preserve"> ROUND(P211 + (N211 * Stats!$B$22),0)</f>
        <v>8714673</v>
      </c>
      <c r="Q212" s="99">
        <f>ROUND(N212*(Stats!$I$14/100),0)</f>
        <v>0</v>
      </c>
      <c r="R212" s="105" t="str">
        <f t="shared" si="438"/>
        <v/>
      </c>
      <c r="X212" s="118">
        <v>210</v>
      </c>
      <c r="AD212" s="105"/>
      <c r="AG212" s="138">
        <f t="shared" si="462"/>
        <v>0</v>
      </c>
      <c r="AH212" s="138" t="str">
        <f t="shared" si="463"/>
        <v/>
      </c>
      <c r="AJ212" s="138">
        <f t="shared" si="464"/>
        <v>0</v>
      </c>
      <c r="AK212" s="5" t="str">
        <f t="shared" si="465"/>
        <v/>
      </c>
    </row>
    <row r="213" spans="1:37" x14ac:dyDescent="0.25">
      <c r="A213" s="209">
        <v>44101</v>
      </c>
      <c r="B213" s="121"/>
      <c r="D213" s="19"/>
      <c r="H213" s="96">
        <f>Stats!$B$8-I213</f>
        <v>4403117</v>
      </c>
      <c r="I213" s="97">
        <f>ROUND(Stats!$B$33/(1+(Stats!$B$34*EXP(-1*Stats!$B$32*(X213-$X$25)))),0)</f>
        <v>5635990</v>
      </c>
      <c r="J213" s="101">
        <f t="shared" si="435"/>
        <v>100</v>
      </c>
      <c r="K213" s="97">
        <f>ROUND(I213*(Stats!$I$14/100),0)</f>
        <v>169643</v>
      </c>
      <c r="L213" s="101">
        <f t="shared" si="436"/>
        <v>100</v>
      </c>
      <c r="M213" s="109">
        <f xml:space="preserve"> ROUND(M212 - ((M212 / Stats!$B$27)*(Stats!$B$21*N212)),0)</f>
        <v>1324953</v>
      </c>
      <c r="N213" s="99">
        <f xml:space="preserve"> ROUND(N212 + (M212/Stats!$B$27)*(Stats!$B$21*N212)-(N212*Stats!$B$22),0)</f>
        <v>7</v>
      </c>
      <c r="O213" s="101">
        <f t="shared" si="437"/>
        <v>100</v>
      </c>
      <c r="P213" s="99">
        <f xml:space="preserve"> ROUND(P212 + (N212 * Stats!$B$22),0)</f>
        <v>8714674</v>
      </c>
      <c r="Q213" s="99">
        <f>ROUND(N213*(Stats!$I$14/100),0)</f>
        <v>0</v>
      </c>
      <c r="R213" s="105" t="str">
        <f t="shared" si="438"/>
        <v/>
      </c>
      <c r="X213" s="118">
        <v>211</v>
      </c>
      <c r="AD213" s="105"/>
      <c r="AG213" s="138">
        <f t="shared" si="462"/>
        <v>0</v>
      </c>
      <c r="AH213" s="138" t="str">
        <f t="shared" si="463"/>
        <v/>
      </c>
      <c r="AJ213" s="138">
        <f t="shared" si="464"/>
        <v>0</v>
      </c>
      <c r="AK213" s="5" t="str">
        <f t="shared" si="465"/>
        <v/>
      </c>
    </row>
    <row r="214" spans="1:37" x14ac:dyDescent="0.25">
      <c r="A214" s="209">
        <v>44102</v>
      </c>
      <c r="B214" s="121"/>
      <c r="D214" s="19"/>
      <c r="H214" s="96">
        <f>Stats!$B$8-I214</f>
        <v>4403117</v>
      </c>
      <c r="I214" s="97">
        <f>ROUND(Stats!$B$33/(1+(Stats!$B$34*EXP(-1*Stats!$B$32*(X214-$X$25)))),0)</f>
        <v>5635990</v>
      </c>
      <c r="J214" s="101">
        <f t="shared" si="435"/>
        <v>100</v>
      </c>
      <c r="K214" s="97">
        <f>ROUND(I214*(Stats!$I$14/100),0)</f>
        <v>169643</v>
      </c>
      <c r="L214" s="101">
        <f t="shared" si="436"/>
        <v>100</v>
      </c>
      <c r="M214" s="109">
        <f xml:space="preserve"> ROUND(M213 - ((M213 / Stats!$B$27)*(Stats!$B$21*N213)),0)</f>
        <v>1324953</v>
      </c>
      <c r="N214" s="99">
        <f xml:space="preserve"> ROUND(N213 + (M213/Stats!$B$27)*(Stats!$B$21*N213)-(N213*Stats!$B$22),0)</f>
        <v>6</v>
      </c>
      <c r="O214" s="101">
        <f t="shared" si="437"/>
        <v>100</v>
      </c>
      <c r="P214" s="99">
        <f xml:space="preserve"> ROUND(P213 + (N213 * Stats!$B$22),0)</f>
        <v>8714675</v>
      </c>
      <c r="Q214" s="99">
        <f>ROUND(N214*(Stats!$I$14/100),0)</f>
        <v>0</v>
      </c>
      <c r="R214" s="105" t="str">
        <f t="shared" si="438"/>
        <v/>
      </c>
      <c r="X214" s="118">
        <v>212</v>
      </c>
      <c r="AD214" s="105"/>
      <c r="AG214" s="138">
        <f t="shared" si="462"/>
        <v>0</v>
      </c>
      <c r="AH214" s="138" t="str">
        <f t="shared" si="463"/>
        <v/>
      </c>
      <c r="AJ214" s="138">
        <f t="shared" si="464"/>
        <v>0</v>
      </c>
      <c r="AK214" s="5" t="str">
        <f t="shared" si="465"/>
        <v/>
      </c>
    </row>
    <row r="215" spans="1:37" x14ac:dyDescent="0.25">
      <c r="A215" s="209">
        <v>44103</v>
      </c>
      <c r="B215" s="121"/>
      <c r="D215" s="19"/>
      <c r="H215" s="96">
        <f>Stats!$B$8-I215</f>
        <v>4403117</v>
      </c>
      <c r="I215" s="97">
        <f>ROUND(Stats!$B$33/(1+(Stats!$B$34*EXP(-1*Stats!$B$32*(X215-$X$25)))),0)</f>
        <v>5635990</v>
      </c>
      <c r="J215" s="101">
        <f t="shared" si="435"/>
        <v>100</v>
      </c>
      <c r="K215" s="97">
        <f>ROUND(I215*(Stats!$I$14/100),0)</f>
        <v>169643</v>
      </c>
      <c r="L215" s="101">
        <f t="shared" si="436"/>
        <v>100</v>
      </c>
      <c r="M215" s="109">
        <f xml:space="preserve"> ROUND(M214 - ((M214 / Stats!$B$27)*(Stats!$B$21*N214)),0)</f>
        <v>1324953</v>
      </c>
      <c r="N215" s="99">
        <f xml:space="preserve"> ROUND(N214 + (M214/Stats!$B$27)*(Stats!$B$21*N214)-(N214*Stats!$B$22),0)</f>
        <v>5</v>
      </c>
      <c r="O215" s="101">
        <f t="shared" si="437"/>
        <v>100</v>
      </c>
      <c r="P215" s="99">
        <f xml:space="preserve"> ROUND(P214 + (N214 * Stats!$B$22),0)</f>
        <v>8714676</v>
      </c>
      <c r="Q215" s="99">
        <f>ROUND(N215*(Stats!$I$14/100),0)</f>
        <v>0</v>
      </c>
      <c r="R215" s="105" t="str">
        <f t="shared" si="438"/>
        <v/>
      </c>
      <c r="X215" s="118">
        <v>213</v>
      </c>
      <c r="AD215" s="105"/>
      <c r="AG215" s="138">
        <f t="shared" si="462"/>
        <v>0</v>
      </c>
      <c r="AH215" s="138" t="str">
        <f t="shared" si="463"/>
        <v/>
      </c>
      <c r="AJ215" s="138">
        <f t="shared" si="464"/>
        <v>0</v>
      </c>
      <c r="AK215" s="5" t="str">
        <f t="shared" si="465"/>
        <v/>
      </c>
    </row>
    <row r="216" spans="1:37" x14ac:dyDescent="0.25">
      <c r="A216" s="209">
        <v>44104</v>
      </c>
      <c r="B216" s="121"/>
      <c r="D216" s="19"/>
      <c r="H216" s="96">
        <f>Stats!$B$8-I216</f>
        <v>4403117</v>
      </c>
      <c r="I216" s="97">
        <f>ROUND(Stats!$B$33/(1+(Stats!$B$34*EXP(-1*Stats!$B$32*(X216-$X$25)))),0)</f>
        <v>5635990</v>
      </c>
      <c r="J216" s="101">
        <f t="shared" si="435"/>
        <v>100</v>
      </c>
      <c r="K216" s="97">
        <f>ROUND(I216*(Stats!$I$14/100),0)</f>
        <v>169643</v>
      </c>
      <c r="L216" s="101">
        <f t="shared" si="436"/>
        <v>100</v>
      </c>
      <c r="M216" s="109">
        <f xml:space="preserve"> ROUND(M215 - ((M215 / Stats!$B$27)*(Stats!$B$21*N215)),0)</f>
        <v>1324953</v>
      </c>
      <c r="N216" s="99">
        <f xml:space="preserve"> ROUND(N215 + (M215/Stats!$B$27)*(Stats!$B$21*N215)-(N215*Stats!$B$22),0)</f>
        <v>5</v>
      </c>
      <c r="O216" s="101">
        <f t="shared" si="437"/>
        <v>100</v>
      </c>
      <c r="P216" s="99">
        <f xml:space="preserve"> ROUND(P215 + (N215 * Stats!$B$22),0)</f>
        <v>8714677</v>
      </c>
      <c r="Q216" s="99">
        <f>ROUND(N216*(Stats!$I$14/100),0)</f>
        <v>0</v>
      </c>
      <c r="R216" s="105" t="str">
        <f t="shared" si="438"/>
        <v/>
      </c>
      <c r="X216" s="118">
        <v>214</v>
      </c>
      <c r="AD216" s="105"/>
      <c r="AG216" s="138">
        <f t="shared" si="462"/>
        <v>0</v>
      </c>
      <c r="AH216" s="138" t="str">
        <f t="shared" si="463"/>
        <v/>
      </c>
      <c r="AJ216" s="138">
        <f t="shared" si="464"/>
        <v>0</v>
      </c>
      <c r="AK216" s="5" t="str">
        <f t="shared" si="465"/>
        <v/>
      </c>
    </row>
    <row r="217" spans="1:37" x14ac:dyDescent="0.25">
      <c r="A217" s="209">
        <v>44105</v>
      </c>
      <c r="B217" s="121"/>
      <c r="D217" s="19"/>
      <c r="H217" s="96">
        <f>Stats!$B$8-I217</f>
        <v>4403117</v>
      </c>
      <c r="I217" s="97">
        <f>ROUND(Stats!$B$33/(1+(Stats!$B$34*EXP(-1*Stats!$B$32*(X217-$X$25)))),0)</f>
        <v>5635990</v>
      </c>
      <c r="J217" s="101">
        <f t="shared" si="435"/>
        <v>100</v>
      </c>
      <c r="K217" s="97">
        <f>ROUND(I217*(Stats!$I$14/100),0)</f>
        <v>169643</v>
      </c>
      <c r="L217" s="101">
        <f t="shared" si="436"/>
        <v>100</v>
      </c>
      <c r="M217" s="109">
        <f xml:space="preserve"> ROUND(M216 - ((M216 / Stats!$B$27)*(Stats!$B$21*N216)),0)</f>
        <v>1324953</v>
      </c>
      <c r="N217" s="99">
        <f xml:space="preserve"> ROUND(N216 + (M216/Stats!$B$27)*(Stats!$B$21*N216)-(N216*Stats!$B$22),0)</f>
        <v>5</v>
      </c>
      <c r="O217" s="101">
        <f t="shared" si="437"/>
        <v>100</v>
      </c>
      <c r="P217" s="99">
        <f xml:space="preserve"> ROUND(P216 + (N216 * Stats!$B$22),0)</f>
        <v>8714678</v>
      </c>
      <c r="Q217" s="99">
        <f>ROUND(N217*(Stats!$I$14/100),0)</f>
        <v>0</v>
      </c>
      <c r="R217" s="105" t="str">
        <f t="shared" si="438"/>
        <v/>
      </c>
      <c r="X217" s="118">
        <v>215</v>
      </c>
      <c r="AD217" s="105"/>
      <c r="AG217" s="138">
        <f t="shared" si="462"/>
        <v>0</v>
      </c>
      <c r="AH217" s="138" t="str">
        <f t="shared" si="463"/>
        <v/>
      </c>
      <c r="AJ217" s="138">
        <f t="shared" si="464"/>
        <v>0</v>
      </c>
      <c r="AK217" s="5" t="str">
        <f t="shared" si="465"/>
        <v/>
      </c>
    </row>
    <row r="218" spans="1:37" x14ac:dyDescent="0.25">
      <c r="A218" s="209">
        <v>44106</v>
      </c>
      <c r="B218" s="121"/>
      <c r="D218" s="19"/>
      <c r="H218" s="96">
        <f>Stats!$B$8-I218</f>
        <v>4403117</v>
      </c>
      <c r="I218" s="97">
        <f>ROUND(Stats!$B$33/(1+(Stats!$B$34*EXP(-1*Stats!$B$32*(X218-$X$25)))),0)</f>
        <v>5635990</v>
      </c>
      <c r="J218" s="101">
        <f t="shared" si="435"/>
        <v>100</v>
      </c>
      <c r="K218" s="97">
        <f>ROUND(I218*(Stats!$I$14/100),0)</f>
        <v>169643</v>
      </c>
      <c r="L218" s="101">
        <f t="shared" si="436"/>
        <v>100</v>
      </c>
      <c r="M218" s="109">
        <f xml:space="preserve"> ROUND(M217 - ((M217 / Stats!$B$27)*(Stats!$B$21*N217)),0)</f>
        <v>1324953</v>
      </c>
      <c r="N218" s="99">
        <f xml:space="preserve"> ROUND(N217 + (M217/Stats!$B$27)*(Stats!$B$21*N217)-(N217*Stats!$B$22),0)</f>
        <v>5</v>
      </c>
      <c r="O218" s="101">
        <f t="shared" si="437"/>
        <v>100</v>
      </c>
      <c r="P218" s="99">
        <f xml:space="preserve"> ROUND(P217 + (N217 * Stats!$B$22),0)</f>
        <v>8714679</v>
      </c>
      <c r="Q218" s="99">
        <f>ROUND(N218*(Stats!$I$14/100),0)</f>
        <v>0</v>
      </c>
      <c r="R218" s="105" t="str">
        <f t="shared" si="438"/>
        <v/>
      </c>
      <c r="X218" s="118">
        <v>216</v>
      </c>
      <c r="AD218" s="105"/>
      <c r="AG218" s="138">
        <f t="shared" si="462"/>
        <v>0</v>
      </c>
      <c r="AH218" s="138" t="str">
        <f t="shared" si="463"/>
        <v/>
      </c>
      <c r="AJ218" s="138">
        <f t="shared" si="464"/>
        <v>0</v>
      </c>
      <c r="AK218" s="5" t="str">
        <f t="shared" si="465"/>
        <v/>
      </c>
    </row>
    <row r="219" spans="1:37" x14ac:dyDescent="0.25">
      <c r="A219" s="209">
        <v>44107</v>
      </c>
      <c r="B219" s="121"/>
      <c r="D219" s="19"/>
      <c r="H219" s="96">
        <f>Stats!$B$8-I219</f>
        <v>4403117</v>
      </c>
      <c r="I219" s="97">
        <f>ROUND(Stats!$B$33/(1+(Stats!$B$34*EXP(-1*Stats!$B$32*(X219-$X$25)))),0)</f>
        <v>5635990</v>
      </c>
      <c r="J219" s="101">
        <f t="shared" si="435"/>
        <v>100</v>
      </c>
      <c r="K219" s="97">
        <f>ROUND(I219*(Stats!$I$14/100),0)</f>
        <v>169643</v>
      </c>
      <c r="L219" s="101">
        <f t="shared" si="436"/>
        <v>100</v>
      </c>
      <c r="M219" s="109">
        <f xml:space="preserve"> ROUND(M218 - ((M218 / Stats!$B$27)*(Stats!$B$21*N218)),0)</f>
        <v>1324953</v>
      </c>
      <c r="N219" s="99">
        <f xml:space="preserve"> ROUND(N218 + (M218/Stats!$B$27)*(Stats!$B$21*N218)-(N218*Stats!$B$22),0)</f>
        <v>5</v>
      </c>
      <c r="O219" s="101">
        <f t="shared" si="437"/>
        <v>100</v>
      </c>
      <c r="P219" s="99">
        <f xml:space="preserve"> ROUND(P218 + (N218 * Stats!$B$22),0)</f>
        <v>8714680</v>
      </c>
      <c r="Q219" s="99">
        <f>ROUND(N219*(Stats!$I$14/100),0)</f>
        <v>0</v>
      </c>
      <c r="R219" s="105" t="str">
        <f t="shared" si="438"/>
        <v/>
      </c>
      <c r="X219" s="118">
        <v>217</v>
      </c>
      <c r="AD219" s="105"/>
      <c r="AG219" s="138">
        <f t="shared" si="462"/>
        <v>0</v>
      </c>
      <c r="AH219" s="138" t="str">
        <f t="shared" si="463"/>
        <v/>
      </c>
      <c r="AJ219" s="138">
        <f t="shared" si="464"/>
        <v>0</v>
      </c>
      <c r="AK219" s="5" t="str">
        <f t="shared" si="465"/>
        <v/>
      </c>
    </row>
    <row r="220" spans="1:37" x14ac:dyDescent="0.25">
      <c r="A220" s="209">
        <v>44108</v>
      </c>
      <c r="B220" s="121"/>
      <c r="D220" s="19"/>
      <c r="H220" s="96">
        <f>Stats!$B$8-I220</f>
        <v>4403117</v>
      </c>
      <c r="I220" s="97">
        <f>ROUND(Stats!$B$33/(1+(Stats!$B$34*EXP(-1*Stats!$B$32*(X220-$X$25)))),0)</f>
        <v>5635990</v>
      </c>
      <c r="J220" s="101">
        <f t="shared" si="435"/>
        <v>100</v>
      </c>
      <c r="K220" s="97">
        <f>ROUND(I220*(Stats!$I$14/100),0)</f>
        <v>169643</v>
      </c>
      <c r="L220" s="101">
        <f t="shared" si="436"/>
        <v>100</v>
      </c>
      <c r="M220" s="109">
        <f xml:space="preserve"> ROUND(M219 - ((M219 / Stats!$B$27)*(Stats!$B$21*N219)),0)</f>
        <v>1324953</v>
      </c>
      <c r="N220" s="99">
        <f xml:space="preserve"> ROUND(N219 + (M219/Stats!$B$27)*(Stats!$B$21*N219)-(N219*Stats!$B$22),0)</f>
        <v>5</v>
      </c>
      <c r="O220" s="101">
        <f t="shared" si="437"/>
        <v>100</v>
      </c>
      <c r="P220" s="99">
        <f xml:space="preserve"> ROUND(P219 + (N219 * Stats!$B$22),0)</f>
        <v>8714681</v>
      </c>
      <c r="Q220" s="99">
        <f>ROUND(N220*(Stats!$I$14/100),0)</f>
        <v>0</v>
      </c>
      <c r="R220" s="105" t="str">
        <f t="shared" si="438"/>
        <v/>
      </c>
      <c r="X220" s="118">
        <v>218</v>
      </c>
      <c r="AD220" s="105"/>
      <c r="AG220" s="138">
        <f t="shared" si="462"/>
        <v>0</v>
      </c>
      <c r="AH220" s="138" t="str">
        <f t="shared" si="463"/>
        <v/>
      </c>
      <c r="AJ220" s="138">
        <f t="shared" si="464"/>
        <v>0</v>
      </c>
      <c r="AK220" s="5" t="str">
        <f t="shared" si="465"/>
        <v/>
      </c>
    </row>
    <row r="221" spans="1:37" x14ac:dyDescent="0.25">
      <c r="A221" s="209">
        <v>44109</v>
      </c>
      <c r="B221" s="121"/>
      <c r="D221" s="19"/>
      <c r="H221" s="96">
        <f>Stats!$B$8-I221</f>
        <v>4403117</v>
      </c>
      <c r="I221" s="97">
        <f>ROUND(Stats!$B$33/(1+(Stats!$B$34*EXP(-1*Stats!$B$32*(X221-$X$25)))),0)</f>
        <v>5635990</v>
      </c>
      <c r="J221" s="101">
        <f t="shared" si="435"/>
        <v>100</v>
      </c>
      <c r="K221" s="97">
        <f>ROUND(I221*(Stats!$I$14/100),0)</f>
        <v>169643</v>
      </c>
      <c r="L221" s="101">
        <f t="shared" si="436"/>
        <v>100</v>
      </c>
      <c r="M221" s="109">
        <f xml:space="preserve"> ROUND(M220 - ((M220 / Stats!$B$27)*(Stats!$B$21*N220)),0)</f>
        <v>1324953</v>
      </c>
      <c r="N221" s="99">
        <f xml:space="preserve"> ROUND(N220 + (M220/Stats!$B$27)*(Stats!$B$21*N220)-(N220*Stats!$B$22),0)</f>
        <v>5</v>
      </c>
      <c r="O221" s="101">
        <f t="shared" si="437"/>
        <v>100</v>
      </c>
      <c r="P221" s="99">
        <f xml:space="preserve"> ROUND(P220 + (N220 * Stats!$B$22),0)</f>
        <v>8714682</v>
      </c>
      <c r="Q221" s="99">
        <f>ROUND(N221*(Stats!$I$14/100),0)</f>
        <v>0</v>
      </c>
      <c r="R221" s="105" t="str">
        <f t="shared" si="438"/>
        <v/>
      </c>
      <c r="X221" s="118">
        <v>219</v>
      </c>
      <c r="AD221" s="105"/>
      <c r="AG221" s="138">
        <f t="shared" si="462"/>
        <v>0</v>
      </c>
      <c r="AH221" s="138" t="str">
        <f t="shared" si="463"/>
        <v/>
      </c>
      <c r="AJ221" s="138">
        <f t="shared" si="464"/>
        <v>0</v>
      </c>
      <c r="AK221" s="5" t="str">
        <f t="shared" si="465"/>
        <v/>
      </c>
    </row>
    <row r="222" spans="1:37" x14ac:dyDescent="0.25">
      <c r="A222" s="209">
        <v>44110</v>
      </c>
      <c r="B222" s="121"/>
      <c r="D222" s="19"/>
      <c r="H222" s="96">
        <f>Stats!$B$8-I222</f>
        <v>4403117</v>
      </c>
      <c r="I222" s="97">
        <f>ROUND(Stats!$B$33/(1+(Stats!$B$34*EXP(-1*Stats!$B$32*(X222-$X$25)))),0)</f>
        <v>5635990</v>
      </c>
      <c r="J222" s="101">
        <f t="shared" si="435"/>
        <v>100</v>
      </c>
      <c r="K222" s="97">
        <f>ROUND(I222*(Stats!$I$14/100),0)</f>
        <v>169643</v>
      </c>
      <c r="L222" s="101">
        <f t="shared" si="436"/>
        <v>100</v>
      </c>
      <c r="M222" s="109">
        <f xml:space="preserve"> ROUND(M221 - ((M221 / Stats!$B$27)*(Stats!$B$21*N221)),0)</f>
        <v>1324953</v>
      </c>
      <c r="N222" s="99">
        <f xml:space="preserve"> ROUND(N221 + (M221/Stats!$B$27)*(Stats!$B$21*N221)-(N221*Stats!$B$22),0)</f>
        <v>5</v>
      </c>
      <c r="O222" s="101">
        <f t="shared" si="437"/>
        <v>100</v>
      </c>
      <c r="P222" s="99">
        <f xml:space="preserve"> ROUND(P221 + (N221 * Stats!$B$22),0)</f>
        <v>8714683</v>
      </c>
      <c r="Q222" s="99">
        <f>ROUND(N222*(Stats!$I$14/100),0)</f>
        <v>0</v>
      </c>
      <c r="R222" s="105" t="str">
        <f t="shared" si="438"/>
        <v/>
      </c>
      <c r="X222" s="118">
        <v>220</v>
      </c>
      <c r="AD222" s="105"/>
      <c r="AG222" s="138">
        <f t="shared" si="462"/>
        <v>0</v>
      </c>
      <c r="AH222" s="138" t="str">
        <f t="shared" si="463"/>
        <v/>
      </c>
      <c r="AJ222" s="138">
        <f t="shared" si="464"/>
        <v>0</v>
      </c>
      <c r="AK222" s="5" t="str">
        <f t="shared" si="465"/>
        <v/>
      </c>
    </row>
    <row r="223" spans="1:37" x14ac:dyDescent="0.25">
      <c r="A223" s="209">
        <v>44111</v>
      </c>
      <c r="B223" s="121"/>
      <c r="D223" s="19"/>
      <c r="H223" s="96">
        <f>Stats!$B$8-I223</f>
        <v>4403117</v>
      </c>
      <c r="I223" s="97">
        <f>ROUND(Stats!$B$33/(1+(Stats!$B$34*EXP(-1*Stats!$B$32*(X223-$X$25)))),0)</f>
        <v>5635990</v>
      </c>
      <c r="J223" s="101">
        <f t="shared" si="435"/>
        <v>100</v>
      </c>
      <c r="K223" s="97">
        <f>ROUND(I223*(Stats!$I$14/100),0)</f>
        <v>169643</v>
      </c>
      <c r="L223" s="101">
        <f t="shared" si="436"/>
        <v>100</v>
      </c>
      <c r="M223" s="109">
        <f xml:space="preserve"> ROUND(M222 - ((M222 / Stats!$B$27)*(Stats!$B$21*N222)),0)</f>
        <v>1324953</v>
      </c>
      <c r="N223" s="99">
        <f xml:space="preserve"> ROUND(N222 + (M222/Stats!$B$27)*(Stats!$B$21*N222)-(N222*Stats!$B$22),0)</f>
        <v>5</v>
      </c>
      <c r="O223" s="101">
        <f t="shared" si="437"/>
        <v>100</v>
      </c>
      <c r="P223" s="99">
        <f xml:space="preserve"> ROUND(P222 + (N222 * Stats!$B$22),0)</f>
        <v>8714684</v>
      </c>
      <c r="Q223" s="99">
        <f>ROUND(N223*(Stats!$I$14/100),0)</f>
        <v>0</v>
      </c>
      <c r="R223" s="105" t="str">
        <f t="shared" si="438"/>
        <v/>
      </c>
      <c r="X223" s="118">
        <v>221</v>
      </c>
      <c r="AD223" s="105"/>
      <c r="AG223" s="138">
        <f t="shared" si="462"/>
        <v>0</v>
      </c>
      <c r="AH223" s="138" t="str">
        <f t="shared" si="463"/>
        <v/>
      </c>
      <c r="AJ223" s="138">
        <f t="shared" si="464"/>
        <v>0</v>
      </c>
      <c r="AK223" s="5" t="str">
        <f t="shared" si="465"/>
        <v/>
      </c>
    </row>
    <row r="224" spans="1:37" x14ac:dyDescent="0.25">
      <c r="A224" s="209">
        <v>44112</v>
      </c>
      <c r="B224" s="121"/>
      <c r="D224" s="19"/>
      <c r="H224" s="96">
        <f>Stats!$B$8-I224</f>
        <v>4403117</v>
      </c>
      <c r="I224" s="97">
        <f>ROUND(Stats!$B$33/(1+(Stats!$B$34*EXP(-1*Stats!$B$32*(X224-$X$25)))),0)</f>
        <v>5635990</v>
      </c>
      <c r="J224" s="101">
        <f t="shared" si="435"/>
        <v>100</v>
      </c>
      <c r="K224" s="97">
        <f>ROUND(I224*(Stats!$I$14/100),0)</f>
        <v>169643</v>
      </c>
      <c r="L224" s="101">
        <f t="shared" si="436"/>
        <v>100</v>
      </c>
      <c r="M224" s="109">
        <f xml:space="preserve"> ROUND(M223 - ((M223 / Stats!$B$27)*(Stats!$B$21*N223)),0)</f>
        <v>1324953</v>
      </c>
      <c r="N224" s="99">
        <f xml:space="preserve"> ROUND(N223 + (M223/Stats!$B$27)*(Stats!$B$21*N223)-(N223*Stats!$B$22),0)</f>
        <v>5</v>
      </c>
      <c r="O224" s="101">
        <f t="shared" si="437"/>
        <v>100</v>
      </c>
      <c r="P224" s="99">
        <f xml:space="preserve"> ROUND(P223 + (N223 * Stats!$B$22),0)</f>
        <v>8714685</v>
      </c>
      <c r="Q224" s="99">
        <f>ROUND(N224*(Stats!$I$14/100),0)</f>
        <v>0</v>
      </c>
      <c r="R224" s="105" t="str">
        <f t="shared" si="438"/>
        <v/>
      </c>
      <c r="X224" s="118">
        <v>222</v>
      </c>
      <c r="AD224" s="105"/>
      <c r="AG224" s="138">
        <f t="shared" si="462"/>
        <v>0</v>
      </c>
      <c r="AH224" s="138" t="str">
        <f t="shared" si="463"/>
        <v/>
      </c>
      <c r="AJ224" s="138">
        <f t="shared" si="464"/>
        <v>0</v>
      </c>
      <c r="AK224" s="5" t="str">
        <f t="shared" si="465"/>
        <v/>
      </c>
    </row>
    <row r="225" spans="1:37" x14ac:dyDescent="0.25">
      <c r="A225" s="209">
        <v>44113</v>
      </c>
      <c r="B225" s="121"/>
      <c r="D225" s="19"/>
      <c r="H225" s="96">
        <f>Stats!$B$8-I225</f>
        <v>4403117</v>
      </c>
      <c r="I225" s="97">
        <f>ROUND(Stats!$B$33/(1+(Stats!$B$34*EXP(-1*Stats!$B$32*(X225-$X$25)))),0)</f>
        <v>5635990</v>
      </c>
      <c r="J225" s="101">
        <f t="shared" si="435"/>
        <v>100</v>
      </c>
      <c r="K225" s="97">
        <f>ROUND(I225*(Stats!$I$14/100),0)</f>
        <v>169643</v>
      </c>
      <c r="L225" s="101">
        <f t="shared" si="436"/>
        <v>100</v>
      </c>
      <c r="M225" s="109">
        <f xml:space="preserve"> ROUND(M224 - ((M224 / Stats!$B$27)*(Stats!$B$21*N224)),0)</f>
        <v>1324953</v>
      </c>
      <c r="N225" s="99">
        <f xml:space="preserve"> ROUND(N224 + (M224/Stats!$B$27)*(Stats!$B$21*N224)-(N224*Stats!$B$22),0)</f>
        <v>5</v>
      </c>
      <c r="O225" s="101">
        <f t="shared" si="437"/>
        <v>100</v>
      </c>
      <c r="P225" s="99">
        <f xml:space="preserve"> ROUND(P224 + (N224 * Stats!$B$22),0)</f>
        <v>8714686</v>
      </c>
      <c r="Q225" s="99">
        <f>ROUND(N225*(Stats!$I$14/100),0)</f>
        <v>0</v>
      </c>
      <c r="R225" s="105" t="str">
        <f t="shared" si="438"/>
        <v/>
      </c>
      <c r="X225" s="118">
        <v>223</v>
      </c>
      <c r="AD225" s="105"/>
      <c r="AG225" s="138">
        <f t="shared" si="462"/>
        <v>0</v>
      </c>
      <c r="AH225" s="138" t="str">
        <f t="shared" si="463"/>
        <v/>
      </c>
      <c r="AJ225" s="138">
        <f t="shared" si="464"/>
        <v>0</v>
      </c>
      <c r="AK225" s="5" t="str">
        <f t="shared" si="465"/>
        <v/>
      </c>
    </row>
    <row r="226" spans="1:37" x14ac:dyDescent="0.25">
      <c r="A226" s="209">
        <v>44114</v>
      </c>
      <c r="B226" s="121"/>
      <c r="D226" s="19"/>
      <c r="H226" s="96">
        <f>Stats!$B$8-I226</f>
        <v>4403117</v>
      </c>
      <c r="I226" s="97">
        <f>ROUND(Stats!$B$33/(1+(Stats!$B$34*EXP(-1*Stats!$B$32*(X226-$X$25)))),0)</f>
        <v>5635990</v>
      </c>
      <c r="J226" s="101">
        <f t="shared" si="435"/>
        <v>100</v>
      </c>
      <c r="K226" s="97">
        <f>ROUND(I226*(Stats!$I$14/100),0)</f>
        <v>169643</v>
      </c>
      <c r="L226" s="101">
        <f t="shared" si="436"/>
        <v>100</v>
      </c>
      <c r="M226" s="109">
        <f xml:space="preserve"> ROUND(M225 - ((M225 / Stats!$B$27)*(Stats!$B$21*N225)),0)</f>
        <v>1324953</v>
      </c>
      <c r="N226" s="99">
        <f xml:space="preserve"> ROUND(N225 + (M225/Stats!$B$27)*(Stats!$B$21*N225)-(N225*Stats!$B$22),0)</f>
        <v>5</v>
      </c>
      <c r="O226" s="101">
        <f t="shared" si="437"/>
        <v>100</v>
      </c>
      <c r="P226" s="99">
        <f xml:space="preserve"> ROUND(P225 + (N225 * Stats!$B$22),0)</f>
        <v>8714687</v>
      </c>
      <c r="Q226" s="99">
        <f>ROUND(N226*(Stats!$I$14/100),0)</f>
        <v>0</v>
      </c>
      <c r="R226" s="105" t="str">
        <f t="shared" si="438"/>
        <v/>
      </c>
      <c r="X226" s="118">
        <v>224</v>
      </c>
      <c r="AD226" s="105"/>
      <c r="AG226" s="138">
        <f t="shared" si="462"/>
        <v>0</v>
      </c>
      <c r="AH226" s="138" t="str">
        <f t="shared" si="463"/>
        <v/>
      </c>
      <c r="AJ226" s="138">
        <f t="shared" si="464"/>
        <v>0</v>
      </c>
      <c r="AK226" s="5" t="str">
        <f t="shared" si="465"/>
        <v/>
      </c>
    </row>
    <row r="227" spans="1:37" x14ac:dyDescent="0.25">
      <c r="A227" s="209">
        <v>44115</v>
      </c>
      <c r="B227" s="121"/>
      <c r="D227" s="19"/>
      <c r="H227" s="96">
        <f>Stats!$B$8-I227</f>
        <v>4403117</v>
      </c>
      <c r="I227" s="97">
        <f>ROUND(Stats!$B$33/(1+(Stats!$B$34*EXP(-1*Stats!$B$32*(X227-$X$25)))),0)</f>
        <v>5635990</v>
      </c>
      <c r="J227" s="101">
        <f t="shared" si="435"/>
        <v>100</v>
      </c>
      <c r="K227" s="97">
        <f>ROUND(I227*(Stats!$I$14/100),0)</f>
        <v>169643</v>
      </c>
      <c r="L227" s="101">
        <f t="shared" si="436"/>
        <v>100</v>
      </c>
      <c r="M227" s="109">
        <f xml:space="preserve"> ROUND(M226 - ((M226 / Stats!$B$27)*(Stats!$B$21*N226)),0)</f>
        <v>1324953</v>
      </c>
      <c r="N227" s="99">
        <f xml:space="preserve"> ROUND(N226 + (M226/Stats!$B$27)*(Stats!$B$21*N226)-(N226*Stats!$B$22),0)</f>
        <v>5</v>
      </c>
      <c r="O227" s="101">
        <f t="shared" si="437"/>
        <v>100</v>
      </c>
      <c r="P227" s="99">
        <f xml:space="preserve"> ROUND(P226 + (N226 * Stats!$B$22),0)</f>
        <v>8714688</v>
      </c>
      <c r="Q227" s="99">
        <f>ROUND(N227*(Stats!$I$14/100),0)</f>
        <v>0</v>
      </c>
      <c r="R227" s="105" t="str">
        <f t="shared" si="438"/>
        <v/>
      </c>
      <c r="X227" s="118">
        <v>225</v>
      </c>
      <c r="AD227" s="105"/>
      <c r="AG227" s="138">
        <f t="shared" si="462"/>
        <v>0</v>
      </c>
      <c r="AH227" s="138" t="str">
        <f t="shared" si="463"/>
        <v/>
      </c>
      <c r="AJ227" s="138">
        <f t="shared" si="464"/>
        <v>0</v>
      </c>
      <c r="AK227" s="5" t="str">
        <f t="shared" si="465"/>
        <v/>
      </c>
    </row>
    <row r="228" spans="1:37" x14ac:dyDescent="0.25">
      <c r="A228" s="209">
        <v>44116</v>
      </c>
      <c r="B228" s="121"/>
      <c r="D228" s="19"/>
      <c r="H228" s="96">
        <f>Stats!$B$8-I228</f>
        <v>4403117</v>
      </c>
      <c r="I228" s="97">
        <f>ROUND(Stats!$B$33/(1+(Stats!$B$34*EXP(-1*Stats!$B$32*(X228-$X$25)))),0)</f>
        <v>5635990</v>
      </c>
      <c r="J228" s="101">
        <f t="shared" si="435"/>
        <v>100</v>
      </c>
      <c r="K228" s="97">
        <f>ROUND(I228*(Stats!$I$14/100),0)</f>
        <v>169643</v>
      </c>
      <c r="L228" s="101">
        <f t="shared" si="436"/>
        <v>100</v>
      </c>
      <c r="M228" s="109">
        <f xml:space="preserve"> ROUND(M227 - ((M227 / Stats!$B$27)*(Stats!$B$21*N227)),0)</f>
        <v>1324953</v>
      </c>
      <c r="N228" s="99">
        <f xml:space="preserve"> ROUND(N227 + (M227/Stats!$B$27)*(Stats!$B$21*N227)-(N227*Stats!$B$22),0)</f>
        <v>5</v>
      </c>
      <c r="O228" s="101">
        <f t="shared" si="437"/>
        <v>100</v>
      </c>
      <c r="P228" s="99">
        <f xml:space="preserve"> ROUND(P227 + (N227 * Stats!$B$22),0)</f>
        <v>8714689</v>
      </c>
      <c r="Q228" s="99">
        <f>ROUND(N228*(Stats!$I$14/100),0)</f>
        <v>0</v>
      </c>
      <c r="R228" s="105" t="str">
        <f t="shared" si="438"/>
        <v/>
      </c>
      <c r="X228" s="118">
        <v>226</v>
      </c>
      <c r="AD228" s="105"/>
      <c r="AG228" s="138">
        <f t="shared" si="462"/>
        <v>0</v>
      </c>
      <c r="AH228" s="138" t="str">
        <f t="shared" si="463"/>
        <v/>
      </c>
      <c r="AJ228" s="138">
        <f t="shared" si="464"/>
        <v>0</v>
      </c>
      <c r="AK228" s="5" t="str">
        <f t="shared" si="465"/>
        <v/>
      </c>
    </row>
    <row r="229" spans="1:37" x14ac:dyDescent="0.25">
      <c r="A229" s="209">
        <v>44117</v>
      </c>
      <c r="B229" s="121"/>
      <c r="D229" s="19"/>
      <c r="H229" s="96">
        <f>Stats!$B$8-I229</f>
        <v>4403117</v>
      </c>
      <c r="I229" s="97">
        <f>ROUND(Stats!$B$33/(1+(Stats!$B$34*EXP(-1*Stats!$B$32*(X229-$X$25)))),0)</f>
        <v>5635990</v>
      </c>
      <c r="J229" s="101">
        <f t="shared" si="435"/>
        <v>100</v>
      </c>
      <c r="K229" s="97">
        <f>ROUND(I229*(Stats!$I$14/100),0)</f>
        <v>169643</v>
      </c>
      <c r="L229" s="101">
        <f t="shared" si="436"/>
        <v>100</v>
      </c>
      <c r="M229" s="109">
        <f xml:space="preserve"> ROUND(M228 - ((M228 / Stats!$B$27)*(Stats!$B$21*N228)),0)</f>
        <v>1324953</v>
      </c>
      <c r="N229" s="99">
        <f xml:space="preserve"> ROUND(N228 + (M228/Stats!$B$27)*(Stats!$B$21*N228)-(N228*Stats!$B$22),0)</f>
        <v>5</v>
      </c>
      <c r="O229" s="101">
        <f t="shared" si="437"/>
        <v>100</v>
      </c>
      <c r="P229" s="99">
        <f xml:space="preserve"> ROUND(P228 + (N228 * Stats!$B$22),0)</f>
        <v>8714690</v>
      </c>
      <c r="Q229" s="99">
        <f>ROUND(N229*(Stats!$I$14/100),0)</f>
        <v>0</v>
      </c>
      <c r="R229" s="105" t="str">
        <f t="shared" si="438"/>
        <v/>
      </c>
      <c r="X229" s="118">
        <v>227</v>
      </c>
      <c r="AD229" s="105"/>
      <c r="AG229" s="138">
        <f t="shared" si="462"/>
        <v>0</v>
      </c>
      <c r="AH229" s="138" t="str">
        <f t="shared" si="463"/>
        <v/>
      </c>
      <c r="AJ229" s="138">
        <f t="shared" si="464"/>
        <v>0</v>
      </c>
      <c r="AK229" s="5" t="str">
        <f t="shared" si="465"/>
        <v/>
      </c>
    </row>
    <row r="230" spans="1:37" x14ac:dyDescent="0.25">
      <c r="A230" s="209">
        <v>44118</v>
      </c>
      <c r="B230" s="121"/>
      <c r="D230" s="19"/>
      <c r="H230" s="96">
        <f>Stats!$B$8-I230</f>
        <v>4403117</v>
      </c>
      <c r="I230" s="97">
        <f>ROUND(Stats!$B$33/(1+(Stats!$B$34*EXP(-1*Stats!$B$32*(X230-$X$25)))),0)</f>
        <v>5635990</v>
      </c>
      <c r="J230" s="101">
        <f t="shared" si="435"/>
        <v>100</v>
      </c>
      <c r="K230" s="97">
        <f>ROUND(I230*(Stats!$I$14/100),0)</f>
        <v>169643</v>
      </c>
      <c r="L230" s="101">
        <f t="shared" si="436"/>
        <v>100</v>
      </c>
      <c r="M230" s="109">
        <f xml:space="preserve"> ROUND(M229 - ((M229 / Stats!$B$27)*(Stats!$B$21*N229)),0)</f>
        <v>1324953</v>
      </c>
      <c r="N230" s="99">
        <f xml:space="preserve"> ROUND(N229 + (M229/Stats!$B$27)*(Stats!$B$21*N229)-(N229*Stats!$B$22),0)</f>
        <v>5</v>
      </c>
      <c r="O230" s="101">
        <f t="shared" si="437"/>
        <v>100</v>
      </c>
      <c r="P230" s="99">
        <f xml:space="preserve"> ROUND(P229 + (N229 * Stats!$B$22),0)</f>
        <v>8714691</v>
      </c>
      <c r="Q230" s="99">
        <f>ROUND(N230*(Stats!$I$14/100),0)</f>
        <v>0</v>
      </c>
      <c r="R230" s="105" t="str">
        <f t="shared" si="438"/>
        <v/>
      </c>
      <c r="X230" s="118">
        <v>228</v>
      </c>
      <c r="AD230" s="105"/>
      <c r="AG230" s="138">
        <f t="shared" si="462"/>
        <v>0</v>
      </c>
      <c r="AH230" s="138" t="str">
        <f t="shared" si="463"/>
        <v/>
      </c>
      <c r="AJ230" s="138">
        <f t="shared" si="464"/>
        <v>0</v>
      </c>
      <c r="AK230" s="5" t="str">
        <f t="shared" si="465"/>
        <v/>
      </c>
    </row>
    <row r="231" spans="1:37" x14ac:dyDescent="0.25">
      <c r="A231" s="209">
        <v>44119</v>
      </c>
      <c r="B231" s="121"/>
      <c r="D231" s="19"/>
      <c r="H231" s="96">
        <f>Stats!$B$8-I231</f>
        <v>4403117</v>
      </c>
      <c r="I231" s="97">
        <f>ROUND(Stats!$B$33/(1+(Stats!$B$34*EXP(-1*Stats!$B$32*(X231-$X$25)))),0)</f>
        <v>5635990</v>
      </c>
      <c r="J231" s="101">
        <f t="shared" si="435"/>
        <v>100</v>
      </c>
      <c r="K231" s="97">
        <f>ROUND(I231*(Stats!$I$14/100),0)</f>
        <v>169643</v>
      </c>
      <c r="L231" s="101">
        <f t="shared" si="436"/>
        <v>100</v>
      </c>
      <c r="M231" s="109">
        <f xml:space="preserve"> ROUND(M230 - ((M230 / Stats!$B$27)*(Stats!$B$21*N230)),0)</f>
        <v>1324953</v>
      </c>
      <c r="N231" s="99">
        <f xml:space="preserve"> ROUND(N230 + (M230/Stats!$B$27)*(Stats!$B$21*N230)-(N230*Stats!$B$22),0)</f>
        <v>5</v>
      </c>
      <c r="O231" s="101">
        <f t="shared" si="437"/>
        <v>100</v>
      </c>
      <c r="P231" s="99">
        <f xml:space="preserve"> ROUND(P230 + (N230 * Stats!$B$22),0)</f>
        <v>8714692</v>
      </c>
      <c r="Q231" s="99">
        <f>ROUND(N231*(Stats!$I$14/100),0)</f>
        <v>0</v>
      </c>
      <c r="R231" s="105" t="str">
        <f t="shared" si="438"/>
        <v/>
      </c>
      <c r="X231" s="118">
        <v>229</v>
      </c>
      <c r="AD231" s="105"/>
      <c r="AG231" s="138">
        <f t="shared" si="462"/>
        <v>0</v>
      </c>
      <c r="AH231" s="138" t="str">
        <f t="shared" si="463"/>
        <v/>
      </c>
      <c r="AJ231" s="138">
        <f t="shared" si="464"/>
        <v>0</v>
      </c>
      <c r="AK231" s="5" t="str">
        <f t="shared" si="465"/>
        <v/>
      </c>
    </row>
    <row r="232" spans="1:37" x14ac:dyDescent="0.25">
      <c r="A232" s="209">
        <v>44120</v>
      </c>
      <c r="B232" s="121"/>
      <c r="D232" s="19"/>
      <c r="H232" s="96">
        <f>Stats!$B$8-I232</f>
        <v>4403117</v>
      </c>
      <c r="I232" s="97">
        <f>ROUND(Stats!$B$33/(1+(Stats!$B$34*EXP(-1*Stats!$B$32*(X232-$X$25)))),0)</f>
        <v>5635990</v>
      </c>
      <c r="J232" s="101">
        <f t="shared" si="435"/>
        <v>100</v>
      </c>
      <c r="K232" s="97">
        <f>ROUND(I232*(Stats!$I$14/100),0)</f>
        <v>169643</v>
      </c>
      <c r="L232" s="101">
        <f t="shared" si="436"/>
        <v>100</v>
      </c>
      <c r="M232" s="109">
        <f xml:space="preserve"> ROUND(M231 - ((M231 / Stats!$B$27)*(Stats!$B$21*N231)),0)</f>
        <v>1324953</v>
      </c>
      <c r="N232" s="99">
        <f xml:space="preserve"> ROUND(N231 + (M231/Stats!$B$27)*(Stats!$B$21*N231)-(N231*Stats!$B$22),0)</f>
        <v>5</v>
      </c>
      <c r="O232" s="101">
        <f t="shared" si="437"/>
        <v>100</v>
      </c>
      <c r="P232" s="99">
        <f xml:space="preserve"> ROUND(P231 + (N231 * Stats!$B$22),0)</f>
        <v>8714693</v>
      </c>
      <c r="Q232" s="99">
        <f>ROUND(N232*(Stats!$I$14/100),0)</f>
        <v>0</v>
      </c>
      <c r="R232" s="105" t="str">
        <f t="shared" si="438"/>
        <v/>
      </c>
      <c r="X232" s="118">
        <v>230</v>
      </c>
      <c r="AD232" s="105"/>
      <c r="AG232" s="138">
        <f t="shared" si="462"/>
        <v>0</v>
      </c>
      <c r="AH232" s="138" t="str">
        <f t="shared" si="463"/>
        <v/>
      </c>
      <c r="AJ232" s="138">
        <f t="shared" si="464"/>
        <v>0</v>
      </c>
      <c r="AK232" s="5" t="str">
        <f t="shared" si="465"/>
        <v/>
      </c>
    </row>
    <row r="233" spans="1:37" x14ac:dyDescent="0.25">
      <c r="A233" s="209">
        <v>44121</v>
      </c>
      <c r="B233" s="121"/>
      <c r="D233" s="19"/>
      <c r="H233" s="96">
        <f>Stats!$B$8-I233</f>
        <v>4403117</v>
      </c>
      <c r="I233" s="97">
        <f>ROUND(Stats!$B$33/(1+(Stats!$B$34*EXP(-1*Stats!$B$32*(X233-$X$25)))),0)</f>
        <v>5635990</v>
      </c>
      <c r="J233" s="101">
        <f t="shared" si="435"/>
        <v>100</v>
      </c>
      <c r="K233" s="97">
        <f>ROUND(I233*(Stats!$I$14/100),0)</f>
        <v>169643</v>
      </c>
      <c r="L233" s="101">
        <f t="shared" si="436"/>
        <v>100</v>
      </c>
      <c r="M233" s="109">
        <f xml:space="preserve"> ROUND(M232 - ((M232 / Stats!$B$27)*(Stats!$B$21*N232)),0)</f>
        <v>1324953</v>
      </c>
      <c r="N233" s="99">
        <f xml:space="preserve"> ROUND(N232 + (M232/Stats!$B$27)*(Stats!$B$21*N232)-(N232*Stats!$B$22),0)</f>
        <v>5</v>
      </c>
      <c r="O233" s="101">
        <f t="shared" si="437"/>
        <v>100</v>
      </c>
      <c r="P233" s="99">
        <f xml:space="preserve"> ROUND(P232 + (N232 * Stats!$B$22),0)</f>
        <v>8714694</v>
      </c>
      <c r="Q233" s="99">
        <f>ROUND(N233*(Stats!$I$14/100),0)</f>
        <v>0</v>
      </c>
      <c r="R233" s="105" t="str">
        <f t="shared" si="438"/>
        <v/>
      </c>
      <c r="X233" s="118">
        <v>231</v>
      </c>
      <c r="AD233" s="105"/>
      <c r="AG233" s="138">
        <f t="shared" si="462"/>
        <v>0</v>
      </c>
      <c r="AH233" s="138" t="str">
        <f t="shared" si="463"/>
        <v/>
      </c>
      <c r="AJ233" s="138">
        <f t="shared" si="464"/>
        <v>0</v>
      </c>
      <c r="AK233" s="5" t="str">
        <f t="shared" si="465"/>
        <v/>
      </c>
    </row>
    <row r="234" spans="1:37" x14ac:dyDescent="0.25">
      <c r="A234" s="209">
        <v>44122</v>
      </c>
      <c r="B234" s="121"/>
      <c r="D234" s="19"/>
      <c r="H234" s="96">
        <f>Stats!$B$8-I234</f>
        <v>4403117</v>
      </c>
      <c r="I234" s="97">
        <f>ROUND(Stats!$B$33/(1+(Stats!$B$34*EXP(-1*Stats!$B$32*(X234-$X$25)))),0)</f>
        <v>5635990</v>
      </c>
      <c r="J234" s="101">
        <f t="shared" si="435"/>
        <v>100</v>
      </c>
      <c r="K234" s="97">
        <f>ROUND(I234*(Stats!$I$14/100),0)</f>
        <v>169643</v>
      </c>
      <c r="L234" s="101">
        <f t="shared" si="436"/>
        <v>100</v>
      </c>
      <c r="M234" s="109">
        <f xml:space="preserve"> ROUND(M233 - ((M233 / Stats!$B$27)*(Stats!$B$21*N233)),0)</f>
        <v>1324953</v>
      </c>
      <c r="N234" s="99">
        <f xml:space="preserve"> ROUND(N233 + (M233/Stats!$B$27)*(Stats!$B$21*N233)-(N233*Stats!$B$22),0)</f>
        <v>5</v>
      </c>
      <c r="O234" s="101">
        <f t="shared" si="437"/>
        <v>100</v>
      </c>
      <c r="P234" s="99">
        <f xml:space="preserve"> ROUND(P233 + (N233 * Stats!$B$22),0)</f>
        <v>8714695</v>
      </c>
      <c r="Q234" s="99">
        <f>ROUND(N234*(Stats!$I$14/100),0)</f>
        <v>0</v>
      </c>
      <c r="R234" s="105" t="str">
        <f t="shared" si="438"/>
        <v/>
      </c>
      <c r="X234" s="118">
        <v>232</v>
      </c>
      <c r="AD234" s="105"/>
      <c r="AG234" s="138">
        <f t="shared" si="462"/>
        <v>0</v>
      </c>
      <c r="AH234" s="138" t="str">
        <f t="shared" si="463"/>
        <v/>
      </c>
      <c r="AJ234" s="138">
        <f t="shared" si="464"/>
        <v>0</v>
      </c>
      <c r="AK234" s="5" t="str">
        <f t="shared" si="465"/>
        <v/>
      </c>
    </row>
    <row r="235" spans="1:37" x14ac:dyDescent="0.25">
      <c r="A235" s="209">
        <v>44123</v>
      </c>
      <c r="B235" s="121"/>
      <c r="D235" s="19"/>
      <c r="H235" s="96">
        <f>Stats!$B$8-I235</f>
        <v>4403117</v>
      </c>
      <c r="I235" s="97">
        <f>ROUND(Stats!$B$33/(1+(Stats!$B$34*EXP(-1*Stats!$B$32*(X235-$X$25)))),0)</f>
        <v>5635990</v>
      </c>
      <c r="J235" s="101">
        <f t="shared" si="435"/>
        <v>100</v>
      </c>
      <c r="K235" s="97">
        <f>ROUND(I235*(Stats!$I$14/100),0)</f>
        <v>169643</v>
      </c>
      <c r="L235" s="101">
        <f t="shared" si="436"/>
        <v>100</v>
      </c>
      <c r="M235" s="109">
        <f xml:space="preserve"> ROUND(M234 - ((M234 / Stats!$B$27)*(Stats!$B$21*N234)),0)</f>
        <v>1324953</v>
      </c>
      <c r="N235" s="99">
        <f xml:space="preserve"> ROUND(N234 + (M234/Stats!$B$27)*(Stats!$B$21*N234)-(N234*Stats!$B$22),0)</f>
        <v>5</v>
      </c>
      <c r="O235" s="101">
        <f t="shared" si="437"/>
        <v>100</v>
      </c>
      <c r="P235" s="99">
        <f xml:space="preserve"> ROUND(P234 + (N234 * Stats!$B$22),0)</f>
        <v>8714696</v>
      </c>
      <c r="Q235" s="99">
        <f>ROUND(N235*(Stats!$I$14/100),0)</f>
        <v>0</v>
      </c>
      <c r="R235" s="105" t="str">
        <f t="shared" si="438"/>
        <v/>
      </c>
      <c r="X235" s="118">
        <v>233</v>
      </c>
      <c r="AD235" s="105"/>
      <c r="AG235" s="138">
        <f t="shared" si="462"/>
        <v>0</v>
      </c>
      <c r="AH235" s="138" t="str">
        <f t="shared" si="463"/>
        <v/>
      </c>
      <c r="AJ235" s="138">
        <f t="shared" si="464"/>
        <v>0</v>
      </c>
      <c r="AK235" s="5" t="str">
        <f t="shared" si="465"/>
        <v/>
      </c>
    </row>
    <row r="236" spans="1:37" x14ac:dyDescent="0.25">
      <c r="A236" s="209">
        <v>44124</v>
      </c>
      <c r="B236" s="121"/>
      <c r="D236" s="19"/>
      <c r="H236" s="96">
        <f>Stats!$B$8-I236</f>
        <v>4403117</v>
      </c>
      <c r="I236" s="97">
        <f>ROUND(Stats!$B$33/(1+(Stats!$B$34*EXP(-1*Stats!$B$32*(X236-$X$25)))),0)</f>
        <v>5635990</v>
      </c>
      <c r="J236" s="101">
        <f t="shared" si="435"/>
        <v>100</v>
      </c>
      <c r="K236" s="97">
        <f>ROUND(I236*(Stats!$I$14/100),0)</f>
        <v>169643</v>
      </c>
      <c r="L236" s="101">
        <f t="shared" si="436"/>
        <v>100</v>
      </c>
      <c r="M236" s="109">
        <f xml:space="preserve"> ROUND(M235 - ((M235 / Stats!$B$27)*(Stats!$B$21*N235)),0)</f>
        <v>1324953</v>
      </c>
      <c r="N236" s="99">
        <f xml:space="preserve"> ROUND(N235 + (M235/Stats!$B$27)*(Stats!$B$21*N235)-(N235*Stats!$B$22),0)</f>
        <v>5</v>
      </c>
      <c r="O236" s="101">
        <f t="shared" si="437"/>
        <v>100</v>
      </c>
      <c r="P236" s="99">
        <f xml:space="preserve"> ROUND(P235 + (N235 * Stats!$B$22),0)</f>
        <v>8714697</v>
      </c>
      <c r="Q236" s="99">
        <f>ROUND(N236*(Stats!$I$14/100),0)</f>
        <v>0</v>
      </c>
      <c r="R236" s="105" t="str">
        <f t="shared" si="438"/>
        <v/>
      </c>
      <c r="X236" s="118">
        <v>234</v>
      </c>
      <c r="AD236" s="105"/>
      <c r="AG236" s="138">
        <f t="shared" si="462"/>
        <v>0</v>
      </c>
      <c r="AH236" s="138" t="str">
        <f t="shared" si="463"/>
        <v/>
      </c>
      <c r="AJ236" s="138">
        <f t="shared" si="464"/>
        <v>0</v>
      </c>
      <c r="AK236" s="5" t="str">
        <f t="shared" si="465"/>
        <v/>
      </c>
    </row>
    <row r="237" spans="1:37" x14ac:dyDescent="0.25">
      <c r="A237" s="209">
        <v>44125</v>
      </c>
      <c r="B237" s="121"/>
      <c r="D237" s="19"/>
      <c r="H237" s="96">
        <f>Stats!$B$8-I237</f>
        <v>4403117</v>
      </c>
      <c r="I237" s="97">
        <f>ROUND(Stats!$B$33/(1+(Stats!$B$34*EXP(-1*Stats!$B$32*(X237-$X$25)))),0)</f>
        <v>5635990</v>
      </c>
      <c r="J237" s="101">
        <f t="shared" si="435"/>
        <v>100</v>
      </c>
      <c r="K237" s="97">
        <f>ROUND(I237*(Stats!$I$14/100),0)</f>
        <v>169643</v>
      </c>
      <c r="L237" s="101">
        <f t="shared" si="436"/>
        <v>100</v>
      </c>
      <c r="M237" s="109">
        <f xml:space="preserve"> ROUND(M236 - ((M236 / Stats!$B$27)*(Stats!$B$21*N236)),0)</f>
        <v>1324953</v>
      </c>
      <c r="N237" s="99">
        <f xml:space="preserve"> ROUND(N236 + (M236/Stats!$B$27)*(Stats!$B$21*N236)-(N236*Stats!$B$22),0)</f>
        <v>5</v>
      </c>
      <c r="O237" s="101">
        <f t="shared" si="437"/>
        <v>100</v>
      </c>
      <c r="P237" s="99">
        <f xml:space="preserve"> ROUND(P236 + (N236 * Stats!$B$22),0)</f>
        <v>8714698</v>
      </c>
      <c r="Q237" s="99">
        <f>ROUND(N237*(Stats!$I$14/100),0)</f>
        <v>0</v>
      </c>
      <c r="R237" s="105" t="str">
        <f t="shared" si="438"/>
        <v/>
      </c>
      <c r="X237" s="118">
        <v>235</v>
      </c>
      <c r="AD237" s="105"/>
      <c r="AG237" s="138">
        <f t="shared" si="462"/>
        <v>0</v>
      </c>
      <c r="AH237" s="138" t="str">
        <f t="shared" si="463"/>
        <v/>
      </c>
      <c r="AJ237" s="138">
        <f t="shared" si="464"/>
        <v>0</v>
      </c>
      <c r="AK237" s="5" t="str">
        <f t="shared" si="465"/>
        <v/>
      </c>
    </row>
    <row r="238" spans="1:37" x14ac:dyDescent="0.25">
      <c r="A238" s="209">
        <v>44126</v>
      </c>
      <c r="B238" s="121"/>
      <c r="D238" s="19"/>
      <c r="H238" s="96">
        <f>Stats!$B$8-I238</f>
        <v>4403117</v>
      </c>
      <c r="I238" s="97">
        <f>ROUND(Stats!$B$33/(1+(Stats!$B$34*EXP(-1*Stats!$B$32*(X238-$X$25)))),0)</f>
        <v>5635990</v>
      </c>
      <c r="J238" s="101">
        <f t="shared" si="435"/>
        <v>100</v>
      </c>
      <c r="K238" s="97">
        <f>ROUND(I238*(Stats!$I$14/100),0)</f>
        <v>169643</v>
      </c>
      <c r="L238" s="101">
        <f t="shared" si="436"/>
        <v>100</v>
      </c>
      <c r="M238" s="109">
        <f xml:space="preserve"> ROUND(M237 - ((M237 / Stats!$B$27)*(Stats!$B$21*N237)),0)</f>
        <v>1324953</v>
      </c>
      <c r="N238" s="99">
        <f xml:space="preserve"> ROUND(N237 + (M237/Stats!$B$27)*(Stats!$B$21*N237)-(N237*Stats!$B$22),0)</f>
        <v>5</v>
      </c>
      <c r="O238" s="101">
        <f t="shared" si="437"/>
        <v>100</v>
      </c>
      <c r="P238" s="99">
        <f xml:space="preserve"> ROUND(P237 + (N237 * Stats!$B$22),0)</f>
        <v>8714699</v>
      </c>
      <c r="Q238" s="99">
        <f>ROUND(N238*(Stats!$I$14/100),0)</f>
        <v>0</v>
      </c>
      <c r="R238" s="105" t="str">
        <f t="shared" si="438"/>
        <v/>
      </c>
      <c r="X238" s="118">
        <v>236</v>
      </c>
      <c r="AD238" s="105"/>
      <c r="AG238" s="138">
        <f t="shared" si="462"/>
        <v>0</v>
      </c>
      <c r="AH238" s="138" t="str">
        <f t="shared" si="463"/>
        <v/>
      </c>
      <c r="AJ238" s="138">
        <f t="shared" si="464"/>
        <v>0</v>
      </c>
      <c r="AK238" s="5" t="str">
        <f t="shared" si="465"/>
        <v/>
      </c>
    </row>
    <row r="239" spans="1:37" x14ac:dyDescent="0.25">
      <c r="A239" s="209">
        <v>44127</v>
      </c>
      <c r="B239" s="121"/>
      <c r="D239" s="19"/>
      <c r="H239" s="96">
        <f>Stats!$B$8-I239</f>
        <v>4403117</v>
      </c>
      <c r="I239" s="97">
        <f>ROUND(Stats!$B$33/(1+(Stats!$B$34*EXP(-1*Stats!$B$32*(X239-$X$25)))),0)</f>
        <v>5635990</v>
      </c>
      <c r="J239" s="101">
        <f t="shared" si="435"/>
        <v>100</v>
      </c>
      <c r="K239" s="97">
        <f>ROUND(I239*(Stats!$I$14/100),0)</f>
        <v>169643</v>
      </c>
      <c r="L239" s="101">
        <f t="shared" si="436"/>
        <v>100</v>
      </c>
      <c r="M239" s="109">
        <f xml:space="preserve"> ROUND(M238 - ((M238 / Stats!$B$27)*(Stats!$B$21*N238)),0)</f>
        <v>1324953</v>
      </c>
      <c r="N239" s="99">
        <f xml:space="preserve"> ROUND(N238 + (M238/Stats!$B$27)*(Stats!$B$21*N238)-(N238*Stats!$B$22),0)</f>
        <v>5</v>
      </c>
      <c r="O239" s="101">
        <f t="shared" si="437"/>
        <v>100</v>
      </c>
      <c r="P239" s="99">
        <f xml:space="preserve"> ROUND(P238 + (N238 * Stats!$B$22),0)</f>
        <v>8714700</v>
      </c>
      <c r="Q239" s="99">
        <f>ROUND(N239*(Stats!$I$14/100),0)</f>
        <v>0</v>
      </c>
      <c r="R239" s="105" t="str">
        <f t="shared" si="438"/>
        <v/>
      </c>
      <c r="X239" s="118">
        <v>237</v>
      </c>
      <c r="AD239" s="105"/>
      <c r="AG239" s="138">
        <f t="shared" si="462"/>
        <v>0</v>
      </c>
      <c r="AH239" s="138" t="str">
        <f t="shared" si="463"/>
        <v/>
      </c>
      <c r="AJ239" s="138">
        <f t="shared" si="464"/>
        <v>0</v>
      </c>
      <c r="AK239" s="5" t="str">
        <f t="shared" si="465"/>
        <v/>
      </c>
    </row>
    <row r="240" spans="1:37" x14ac:dyDescent="0.25">
      <c r="A240" s="209">
        <v>44128</v>
      </c>
      <c r="B240" s="121"/>
      <c r="D240" s="19"/>
      <c r="H240" s="96">
        <f>Stats!$B$8-I240</f>
        <v>4403117</v>
      </c>
      <c r="I240" s="97">
        <f>ROUND(Stats!$B$33/(1+(Stats!$B$34*EXP(-1*Stats!$B$32*(X240-$X$25)))),0)</f>
        <v>5635990</v>
      </c>
      <c r="J240" s="101">
        <f t="shared" si="435"/>
        <v>100</v>
      </c>
      <c r="K240" s="97">
        <f>ROUND(I240*(Stats!$I$14/100),0)</f>
        <v>169643</v>
      </c>
      <c r="L240" s="101">
        <f t="shared" si="436"/>
        <v>100</v>
      </c>
      <c r="M240" s="109">
        <f xml:space="preserve"> ROUND(M239 - ((M239 / Stats!$B$27)*(Stats!$B$21*N239)),0)</f>
        <v>1324953</v>
      </c>
      <c r="N240" s="99">
        <f xml:space="preserve"> ROUND(N239 + (M239/Stats!$B$27)*(Stats!$B$21*N239)-(N239*Stats!$B$22),0)</f>
        <v>5</v>
      </c>
      <c r="O240" s="101">
        <f t="shared" si="437"/>
        <v>100</v>
      </c>
      <c r="P240" s="99">
        <f xml:space="preserve"> ROUND(P239 + (N239 * Stats!$B$22),0)</f>
        <v>8714701</v>
      </c>
      <c r="Q240" s="99">
        <f>ROUND(N240*(Stats!$I$14/100),0)</f>
        <v>0</v>
      </c>
      <c r="R240" s="105" t="str">
        <f t="shared" si="438"/>
        <v/>
      </c>
      <c r="X240" s="118">
        <v>238</v>
      </c>
      <c r="AD240" s="105"/>
      <c r="AG240" s="138">
        <f t="shared" si="462"/>
        <v>0</v>
      </c>
      <c r="AH240" s="138" t="str">
        <f t="shared" si="463"/>
        <v/>
      </c>
      <c r="AJ240" s="138">
        <f t="shared" si="464"/>
        <v>0</v>
      </c>
      <c r="AK240" s="5" t="str">
        <f t="shared" si="465"/>
        <v/>
      </c>
    </row>
    <row r="241" spans="1:37" x14ac:dyDescent="0.25">
      <c r="A241" s="209">
        <v>44129</v>
      </c>
      <c r="B241" s="121"/>
      <c r="D241" s="19"/>
      <c r="H241" s="96">
        <f>Stats!$B$8-I241</f>
        <v>4403117</v>
      </c>
      <c r="I241" s="97">
        <f>ROUND(Stats!$B$33/(1+(Stats!$B$34*EXP(-1*Stats!$B$32*(X241-$X$25)))),0)</f>
        <v>5635990</v>
      </c>
      <c r="J241" s="101">
        <f t="shared" si="435"/>
        <v>100</v>
      </c>
      <c r="K241" s="97">
        <f>ROUND(I241*(Stats!$I$14/100),0)</f>
        <v>169643</v>
      </c>
      <c r="L241" s="101">
        <f t="shared" si="436"/>
        <v>100</v>
      </c>
      <c r="M241" s="109">
        <f xml:space="preserve"> ROUND(M240 - ((M240 / Stats!$B$27)*(Stats!$B$21*N240)),0)</f>
        <v>1324953</v>
      </c>
      <c r="N241" s="99">
        <f xml:space="preserve"> ROUND(N240 + (M240/Stats!$B$27)*(Stats!$B$21*N240)-(N240*Stats!$B$22),0)</f>
        <v>5</v>
      </c>
      <c r="O241" s="101">
        <f t="shared" si="437"/>
        <v>100</v>
      </c>
      <c r="P241" s="99">
        <f xml:space="preserve"> ROUND(P240 + (N240 * Stats!$B$22),0)</f>
        <v>8714702</v>
      </c>
      <c r="Q241" s="99">
        <f>ROUND(N241*(Stats!$I$14/100),0)</f>
        <v>0</v>
      </c>
      <c r="R241" s="105" t="str">
        <f t="shared" si="438"/>
        <v/>
      </c>
      <c r="X241" s="118">
        <v>239</v>
      </c>
      <c r="AD241" s="105"/>
      <c r="AG241" s="138">
        <f t="shared" si="462"/>
        <v>0</v>
      </c>
      <c r="AH241" s="138" t="str">
        <f t="shared" si="463"/>
        <v/>
      </c>
      <c r="AJ241" s="138">
        <f t="shared" si="464"/>
        <v>0</v>
      </c>
      <c r="AK241" s="5" t="str">
        <f t="shared" si="465"/>
        <v/>
      </c>
    </row>
    <row r="242" spans="1:37" x14ac:dyDescent="0.25">
      <c r="A242" s="209">
        <v>44130</v>
      </c>
      <c r="B242" s="121"/>
      <c r="D242" s="19"/>
      <c r="H242" s="96">
        <f>Stats!$B$8-I242</f>
        <v>4403117</v>
      </c>
      <c r="I242" s="97">
        <f>ROUND(Stats!$B$33/(1+(Stats!$B$34*EXP(-1*Stats!$B$32*(X242-$X$25)))),0)</f>
        <v>5635990</v>
      </c>
      <c r="J242" s="101">
        <f t="shared" si="435"/>
        <v>100</v>
      </c>
      <c r="K242" s="97">
        <f>ROUND(I242*(Stats!$I$14/100),0)</f>
        <v>169643</v>
      </c>
      <c r="L242" s="101">
        <f t="shared" si="436"/>
        <v>100</v>
      </c>
      <c r="M242" s="109">
        <f xml:space="preserve"> ROUND(M241 - ((M241 / Stats!$B$27)*(Stats!$B$21*N241)),0)</f>
        <v>1324953</v>
      </c>
      <c r="N242" s="99">
        <f xml:space="preserve"> ROUND(N241 + (M241/Stats!$B$27)*(Stats!$B$21*N241)-(N241*Stats!$B$22),0)</f>
        <v>5</v>
      </c>
      <c r="O242" s="101">
        <f t="shared" si="437"/>
        <v>100</v>
      </c>
      <c r="P242" s="99">
        <f xml:space="preserve"> ROUND(P241 + (N241 * Stats!$B$22),0)</f>
        <v>8714703</v>
      </c>
      <c r="Q242" s="99">
        <f>ROUND(N242*(Stats!$I$14/100),0)</f>
        <v>0</v>
      </c>
      <c r="R242" s="105" t="str">
        <f t="shared" si="438"/>
        <v/>
      </c>
      <c r="X242" s="118">
        <v>240</v>
      </c>
      <c r="AD242" s="105"/>
      <c r="AG242" s="138">
        <f t="shared" si="462"/>
        <v>0</v>
      </c>
      <c r="AH242" s="138" t="str">
        <f t="shared" si="463"/>
        <v/>
      </c>
      <c r="AJ242" s="138">
        <f t="shared" si="464"/>
        <v>0</v>
      </c>
      <c r="AK242" s="5" t="str">
        <f t="shared" si="465"/>
        <v/>
      </c>
    </row>
    <row r="243" spans="1:37" x14ac:dyDescent="0.25">
      <c r="A243" s="209">
        <v>44131</v>
      </c>
      <c r="B243" s="121"/>
      <c r="D243" s="19"/>
      <c r="H243" s="96">
        <f>Stats!$B$8-I243</f>
        <v>4403117</v>
      </c>
      <c r="I243" s="97">
        <f>ROUND(Stats!$B$33/(1+(Stats!$B$34*EXP(-1*Stats!$B$32*(X243-$X$25)))),0)</f>
        <v>5635990</v>
      </c>
      <c r="J243" s="101">
        <f t="shared" si="435"/>
        <v>100</v>
      </c>
      <c r="K243" s="97">
        <f>ROUND(I243*(Stats!$I$14/100),0)</f>
        <v>169643</v>
      </c>
      <c r="L243" s="101">
        <f t="shared" si="436"/>
        <v>100</v>
      </c>
      <c r="M243" s="109">
        <f xml:space="preserve"> ROUND(M242 - ((M242 / Stats!$B$27)*(Stats!$B$21*N242)),0)</f>
        <v>1324953</v>
      </c>
      <c r="N243" s="99">
        <f xml:space="preserve"> ROUND(N242 + (M242/Stats!$B$27)*(Stats!$B$21*N242)-(N242*Stats!$B$22),0)</f>
        <v>5</v>
      </c>
      <c r="O243" s="101">
        <f t="shared" si="437"/>
        <v>100</v>
      </c>
      <c r="P243" s="99">
        <f xml:space="preserve"> ROUND(P242 + (N242 * Stats!$B$22),0)</f>
        <v>8714704</v>
      </c>
      <c r="Q243" s="99">
        <f>ROUND(N243*(Stats!$I$14/100),0)</f>
        <v>0</v>
      </c>
      <c r="R243" s="105" t="str">
        <f t="shared" si="438"/>
        <v/>
      </c>
      <c r="X243" s="118">
        <v>241</v>
      </c>
      <c r="AD243" s="105"/>
      <c r="AG243" s="138">
        <f t="shared" si="462"/>
        <v>0</v>
      </c>
      <c r="AH243" s="138" t="str">
        <f t="shared" si="463"/>
        <v/>
      </c>
      <c r="AJ243" s="138">
        <f t="shared" si="464"/>
        <v>0</v>
      </c>
      <c r="AK243" s="5" t="str">
        <f t="shared" si="465"/>
        <v/>
      </c>
    </row>
    <row r="244" spans="1:37" x14ac:dyDescent="0.25">
      <c r="A244" s="209">
        <v>44132</v>
      </c>
      <c r="B244" s="121"/>
      <c r="D244" s="19"/>
      <c r="H244" s="96">
        <f>Stats!$B$8-I244</f>
        <v>4403117</v>
      </c>
      <c r="I244" s="97">
        <f>ROUND(Stats!$B$33/(1+(Stats!$B$34*EXP(-1*Stats!$B$32*(X244-$X$25)))),0)</f>
        <v>5635990</v>
      </c>
      <c r="J244" s="101">
        <f t="shared" si="435"/>
        <v>100</v>
      </c>
      <c r="K244" s="97">
        <f>ROUND(I244*(Stats!$I$14/100),0)</f>
        <v>169643</v>
      </c>
      <c r="L244" s="101">
        <f t="shared" si="436"/>
        <v>100</v>
      </c>
      <c r="M244" s="109">
        <f xml:space="preserve"> ROUND(M243 - ((M243 / Stats!$B$27)*(Stats!$B$21*N243)),0)</f>
        <v>1324953</v>
      </c>
      <c r="N244" s="99">
        <f xml:space="preserve"> ROUND(N243 + (M243/Stats!$B$27)*(Stats!$B$21*N243)-(N243*Stats!$B$22),0)</f>
        <v>5</v>
      </c>
      <c r="O244" s="101">
        <f t="shared" si="437"/>
        <v>100</v>
      </c>
      <c r="P244" s="99">
        <f xml:space="preserve"> ROUND(P243 + (N243 * Stats!$B$22),0)</f>
        <v>8714705</v>
      </c>
      <c r="Q244" s="99">
        <f>ROUND(N244*(Stats!$I$14/100),0)</f>
        <v>0</v>
      </c>
      <c r="R244" s="105" t="str">
        <f t="shared" si="438"/>
        <v/>
      </c>
      <c r="X244" s="118">
        <v>242</v>
      </c>
      <c r="AD244" s="105"/>
      <c r="AG244" s="138">
        <f t="shared" si="462"/>
        <v>0</v>
      </c>
      <c r="AH244" s="138" t="str">
        <f t="shared" si="463"/>
        <v/>
      </c>
      <c r="AJ244" s="138">
        <f t="shared" si="464"/>
        <v>0</v>
      </c>
      <c r="AK244" s="5" t="str">
        <f t="shared" si="465"/>
        <v/>
      </c>
    </row>
    <row r="245" spans="1:37" x14ac:dyDescent="0.25">
      <c r="A245" s="209">
        <v>44133</v>
      </c>
      <c r="B245" s="121"/>
      <c r="D245" s="19"/>
      <c r="H245" s="96">
        <f>Stats!$B$8-I245</f>
        <v>4403117</v>
      </c>
      <c r="I245" s="97">
        <f>ROUND(Stats!$B$33/(1+(Stats!$B$34*EXP(-1*Stats!$B$32*(X245-$X$25)))),0)</f>
        <v>5635990</v>
      </c>
      <c r="J245" s="101">
        <f t="shared" si="435"/>
        <v>100</v>
      </c>
      <c r="K245" s="97">
        <f>ROUND(I245*(Stats!$I$14/100),0)</f>
        <v>169643</v>
      </c>
      <c r="L245" s="101">
        <f t="shared" si="436"/>
        <v>100</v>
      </c>
      <c r="M245" s="109">
        <f xml:space="preserve"> ROUND(M244 - ((M244 / Stats!$B$27)*(Stats!$B$21*N244)),0)</f>
        <v>1324953</v>
      </c>
      <c r="N245" s="99">
        <f xml:space="preserve"> ROUND(N244 + (M244/Stats!$B$27)*(Stats!$B$21*N244)-(N244*Stats!$B$22),0)</f>
        <v>5</v>
      </c>
      <c r="O245" s="101">
        <f t="shared" si="437"/>
        <v>100</v>
      </c>
      <c r="P245" s="99">
        <f xml:space="preserve"> ROUND(P244 + (N244 * Stats!$B$22),0)</f>
        <v>8714706</v>
      </c>
      <c r="Q245" s="99">
        <f>ROUND(N245*(Stats!$I$14/100),0)</f>
        <v>0</v>
      </c>
      <c r="R245" s="105" t="str">
        <f t="shared" si="438"/>
        <v/>
      </c>
      <c r="X245" s="118">
        <v>243</v>
      </c>
      <c r="AD245" s="105"/>
      <c r="AG245" s="138">
        <f t="shared" si="462"/>
        <v>0</v>
      </c>
      <c r="AH245" s="138" t="str">
        <f t="shared" si="463"/>
        <v/>
      </c>
      <c r="AJ245" s="138">
        <f t="shared" si="464"/>
        <v>0</v>
      </c>
      <c r="AK245" s="5" t="str">
        <f t="shared" si="465"/>
        <v/>
      </c>
    </row>
    <row r="246" spans="1:37" x14ac:dyDescent="0.25">
      <c r="A246" s="209">
        <v>44134</v>
      </c>
      <c r="B246" s="121"/>
      <c r="D246" s="19"/>
      <c r="H246" s="96">
        <f>Stats!$B$8-I246</f>
        <v>4403117</v>
      </c>
      <c r="I246" s="97">
        <f>ROUND(Stats!$B$33/(1+(Stats!$B$34*EXP(-1*Stats!$B$32*(X246-$X$25)))),0)</f>
        <v>5635990</v>
      </c>
      <c r="J246" s="101">
        <f t="shared" si="435"/>
        <v>100</v>
      </c>
      <c r="K246" s="97">
        <f>ROUND(I246*(Stats!$I$14/100),0)</f>
        <v>169643</v>
      </c>
      <c r="L246" s="101">
        <f t="shared" si="436"/>
        <v>100</v>
      </c>
      <c r="M246" s="109">
        <f xml:space="preserve"> ROUND(M245 - ((M245 / Stats!$B$27)*(Stats!$B$21*N245)),0)</f>
        <v>1324953</v>
      </c>
      <c r="N246" s="99">
        <f xml:space="preserve"> ROUND(N245 + (M245/Stats!$B$27)*(Stats!$B$21*N245)-(N245*Stats!$B$22),0)</f>
        <v>5</v>
      </c>
      <c r="O246" s="101">
        <f t="shared" si="437"/>
        <v>100</v>
      </c>
      <c r="P246" s="99">
        <f xml:space="preserve"> ROUND(P245 + (N245 * Stats!$B$22),0)</f>
        <v>8714707</v>
      </c>
      <c r="Q246" s="99">
        <f>ROUND(N246*(Stats!$I$14/100),0)</f>
        <v>0</v>
      </c>
      <c r="R246" s="105" t="str">
        <f t="shared" si="438"/>
        <v/>
      </c>
      <c r="X246" s="118">
        <v>244</v>
      </c>
      <c r="AD246" s="105"/>
      <c r="AG246" s="138">
        <f t="shared" si="462"/>
        <v>0</v>
      </c>
      <c r="AH246" s="138" t="str">
        <f t="shared" si="463"/>
        <v/>
      </c>
      <c r="AJ246" s="138">
        <f t="shared" si="464"/>
        <v>0</v>
      </c>
      <c r="AK246" s="5" t="str">
        <f t="shared" si="465"/>
        <v/>
      </c>
    </row>
    <row r="247" spans="1:37" x14ac:dyDescent="0.25">
      <c r="A247" s="209">
        <v>44135</v>
      </c>
      <c r="B247" s="121"/>
      <c r="D247" s="19"/>
      <c r="H247" s="96">
        <f>Stats!$B$8-I247</f>
        <v>4403117</v>
      </c>
      <c r="I247" s="97">
        <f>ROUND(Stats!$B$33/(1+(Stats!$B$34*EXP(-1*Stats!$B$32*(X247-$X$25)))),0)</f>
        <v>5635990</v>
      </c>
      <c r="J247" s="101">
        <f t="shared" si="435"/>
        <v>100</v>
      </c>
      <c r="K247" s="97">
        <f>ROUND(I247*(Stats!$I$14/100),0)</f>
        <v>169643</v>
      </c>
      <c r="L247" s="101">
        <f t="shared" si="436"/>
        <v>100</v>
      </c>
      <c r="M247" s="109">
        <f xml:space="preserve"> ROUND(M246 - ((M246 / Stats!$B$27)*(Stats!$B$21*N246)),0)</f>
        <v>1324953</v>
      </c>
      <c r="N247" s="99">
        <f xml:space="preserve"> ROUND(N246 + (M246/Stats!$B$27)*(Stats!$B$21*N246)-(N246*Stats!$B$22),0)</f>
        <v>5</v>
      </c>
      <c r="O247" s="101">
        <f t="shared" si="437"/>
        <v>100</v>
      </c>
      <c r="P247" s="99">
        <f xml:space="preserve"> ROUND(P246 + (N246 * Stats!$B$22),0)</f>
        <v>8714708</v>
      </c>
      <c r="Q247" s="99">
        <f>ROUND(N247*(Stats!$I$14/100),0)</f>
        <v>0</v>
      </c>
      <c r="R247" s="105" t="str">
        <f t="shared" si="438"/>
        <v/>
      </c>
      <c r="X247" s="118">
        <v>245</v>
      </c>
      <c r="AD247" s="105"/>
      <c r="AG247" s="138">
        <f t="shared" si="462"/>
        <v>0</v>
      </c>
      <c r="AH247" s="138" t="str">
        <f t="shared" si="463"/>
        <v/>
      </c>
      <c r="AJ247" s="138">
        <f t="shared" si="464"/>
        <v>0</v>
      </c>
      <c r="AK247" s="5" t="str">
        <f t="shared" si="465"/>
        <v/>
      </c>
    </row>
    <row r="248" spans="1:37" x14ac:dyDescent="0.25">
      <c r="A248" s="209">
        <v>44136</v>
      </c>
      <c r="B248" s="121"/>
      <c r="D248" s="19"/>
      <c r="H248" s="96">
        <f>Stats!$B$8-I248</f>
        <v>4403117</v>
      </c>
      <c r="I248" s="97">
        <f>ROUND(Stats!$B$33/(1+(Stats!$B$34*EXP(-1*Stats!$B$32*(X248-$X$25)))),0)</f>
        <v>5635990</v>
      </c>
      <c r="J248" s="101">
        <f t="shared" si="435"/>
        <v>100</v>
      </c>
      <c r="K248" s="97">
        <f>ROUND(I248*(Stats!$I$14/100),0)</f>
        <v>169643</v>
      </c>
      <c r="L248" s="101">
        <f t="shared" si="436"/>
        <v>100</v>
      </c>
      <c r="M248" s="109">
        <f xml:space="preserve"> ROUND(M247 - ((M247 / Stats!$B$27)*(Stats!$B$21*N247)),0)</f>
        <v>1324953</v>
      </c>
      <c r="N248" s="99">
        <f xml:space="preserve"> ROUND(N247 + (M247/Stats!$B$27)*(Stats!$B$21*N247)-(N247*Stats!$B$22),0)</f>
        <v>5</v>
      </c>
      <c r="O248" s="101">
        <f t="shared" si="437"/>
        <v>100</v>
      </c>
      <c r="P248" s="99">
        <f xml:space="preserve"> ROUND(P247 + (N247 * Stats!$B$22),0)</f>
        <v>8714709</v>
      </c>
      <c r="Q248" s="99">
        <f>ROUND(N248*(Stats!$I$14/100),0)</f>
        <v>0</v>
      </c>
      <c r="R248" s="105" t="str">
        <f t="shared" si="438"/>
        <v/>
      </c>
      <c r="X248" s="118">
        <v>246</v>
      </c>
      <c r="AD248" s="105"/>
      <c r="AG248" s="138">
        <f t="shared" si="462"/>
        <v>0</v>
      </c>
      <c r="AH248" s="138" t="str">
        <f t="shared" si="463"/>
        <v/>
      </c>
      <c r="AJ248" s="138">
        <f t="shared" si="464"/>
        <v>0</v>
      </c>
      <c r="AK248" s="5" t="str">
        <f t="shared" si="465"/>
        <v/>
      </c>
    </row>
    <row r="249" spans="1:37" x14ac:dyDescent="0.25">
      <c r="A249" s="209">
        <v>44137</v>
      </c>
      <c r="B249" s="121"/>
      <c r="D249" s="19"/>
      <c r="H249" s="96">
        <f>Stats!$B$8-I249</f>
        <v>4403117</v>
      </c>
      <c r="I249" s="97">
        <f>ROUND(Stats!$B$33/(1+(Stats!$B$34*EXP(-1*Stats!$B$32*(X249-$X$25)))),0)</f>
        <v>5635990</v>
      </c>
      <c r="J249" s="101">
        <f t="shared" si="435"/>
        <v>100</v>
      </c>
      <c r="K249" s="97">
        <f>ROUND(I249*(Stats!$I$14/100),0)</f>
        <v>169643</v>
      </c>
      <c r="L249" s="101">
        <f t="shared" si="436"/>
        <v>100</v>
      </c>
      <c r="M249" s="109">
        <f xml:space="preserve"> ROUND(M248 - ((M248 / Stats!$B$27)*(Stats!$B$21*N248)),0)</f>
        <v>1324953</v>
      </c>
      <c r="N249" s="99">
        <f xml:space="preserve"> ROUND(N248 + (M248/Stats!$B$27)*(Stats!$B$21*N248)-(N248*Stats!$B$22),0)</f>
        <v>5</v>
      </c>
      <c r="O249" s="101">
        <f t="shared" si="437"/>
        <v>100</v>
      </c>
      <c r="P249" s="99">
        <f xml:space="preserve"> ROUND(P248 + (N248 * Stats!$B$22),0)</f>
        <v>8714710</v>
      </c>
      <c r="Q249" s="99">
        <f>ROUND(N249*(Stats!$I$14/100),0)</f>
        <v>0</v>
      </c>
      <c r="R249" s="105" t="str">
        <f t="shared" si="438"/>
        <v/>
      </c>
      <c r="X249" s="118">
        <v>247</v>
      </c>
      <c r="AD249" s="105"/>
      <c r="AG249" s="138">
        <f t="shared" si="462"/>
        <v>0</v>
      </c>
      <c r="AH249" s="138" t="str">
        <f t="shared" si="463"/>
        <v/>
      </c>
      <c r="AJ249" s="138">
        <f t="shared" si="464"/>
        <v>0</v>
      </c>
      <c r="AK249" s="5" t="str">
        <f t="shared" si="465"/>
        <v/>
      </c>
    </row>
    <row r="250" spans="1:37" x14ac:dyDescent="0.25">
      <c r="A250" s="209">
        <v>44138</v>
      </c>
      <c r="B250" s="121"/>
      <c r="D250" s="19"/>
      <c r="H250" s="96">
        <f>Stats!$B$8-I250</f>
        <v>4403117</v>
      </c>
      <c r="I250" s="97">
        <f>ROUND(Stats!$B$33/(1+(Stats!$B$34*EXP(-1*Stats!$B$32*(X250-$X$25)))),0)</f>
        <v>5635990</v>
      </c>
      <c r="J250" s="101">
        <f t="shared" si="435"/>
        <v>100</v>
      </c>
      <c r="K250" s="97">
        <f>ROUND(I250*(Stats!$I$14/100),0)</f>
        <v>169643</v>
      </c>
      <c r="L250" s="101">
        <f t="shared" si="436"/>
        <v>100</v>
      </c>
      <c r="M250" s="109">
        <f xml:space="preserve"> ROUND(M249 - ((M249 / Stats!$B$27)*(Stats!$B$21*N249)),0)</f>
        <v>1324953</v>
      </c>
      <c r="N250" s="99">
        <f xml:space="preserve"> ROUND(N249 + (M249/Stats!$B$27)*(Stats!$B$21*N249)-(N249*Stats!$B$22),0)</f>
        <v>5</v>
      </c>
      <c r="O250" s="101">
        <f t="shared" si="437"/>
        <v>100</v>
      </c>
      <c r="P250" s="99">
        <f xml:space="preserve"> ROUND(P249 + (N249 * Stats!$B$22),0)</f>
        <v>8714711</v>
      </c>
      <c r="Q250" s="99">
        <f>ROUND(N250*(Stats!$I$14/100),0)</f>
        <v>0</v>
      </c>
      <c r="R250" s="105" t="str">
        <f t="shared" si="438"/>
        <v/>
      </c>
      <c r="X250" s="118">
        <v>248</v>
      </c>
      <c r="AD250" s="105"/>
      <c r="AG250" s="138">
        <f t="shared" si="462"/>
        <v>0</v>
      </c>
      <c r="AH250" s="138" t="str">
        <f t="shared" si="463"/>
        <v/>
      </c>
      <c r="AJ250" s="138">
        <f t="shared" si="464"/>
        <v>0</v>
      </c>
      <c r="AK250" s="5" t="str">
        <f t="shared" si="465"/>
        <v/>
      </c>
    </row>
    <row r="251" spans="1:37" x14ac:dyDescent="0.25">
      <c r="A251" s="209">
        <v>44139</v>
      </c>
      <c r="B251" s="121"/>
      <c r="D251" s="19"/>
      <c r="H251" s="96">
        <f>Stats!$B$8-I251</f>
        <v>4403117</v>
      </c>
      <c r="I251" s="97">
        <f>ROUND(Stats!$B$33/(1+(Stats!$B$34*EXP(-1*Stats!$B$32*(X251-$X$25)))),0)</f>
        <v>5635990</v>
      </c>
      <c r="J251" s="101">
        <f t="shared" ref="J251:J308" si="466">IFERROR(ABS((($B251/I251)-1)*100),"")</f>
        <v>100</v>
      </c>
      <c r="K251" s="97">
        <f>ROUND(I251*(Stats!$I$14/100),0)</f>
        <v>169643</v>
      </c>
      <c r="L251" s="101">
        <f t="shared" ref="L251:L308" si="467">IFERROR(ABS((($S251/K251)-1)*100),"")</f>
        <v>100</v>
      </c>
      <c r="M251" s="109">
        <f xml:space="preserve"> ROUND(M250 - ((M250 / Stats!$B$27)*(Stats!$B$21*N250)),0)</f>
        <v>1324953</v>
      </c>
      <c r="N251" s="99">
        <f xml:space="preserve"> ROUND(N250 + (M250/Stats!$B$27)*(Stats!$B$21*N250)-(N250*Stats!$B$22),0)</f>
        <v>5</v>
      </c>
      <c r="O251" s="101">
        <f t="shared" ref="O251:O308" si="468">IFERROR(ABS((($B251/N251)-1)*100),"")</f>
        <v>100</v>
      </c>
      <c r="P251" s="99">
        <f xml:space="preserve"> ROUND(P250 + (N250 * Stats!$B$22),0)</f>
        <v>8714712</v>
      </c>
      <c r="Q251" s="99">
        <f>ROUND(N251*(Stats!$I$14/100),0)</f>
        <v>0</v>
      </c>
      <c r="R251" s="105" t="str">
        <f t="shared" ref="R251:R308" si="469">IFERROR(ABS((($S251/Q251)-1)*100),"")</f>
        <v/>
      </c>
      <c r="X251" s="118">
        <v>249</v>
      </c>
      <c r="AD251" s="105"/>
      <c r="AG251" s="138">
        <f t="shared" si="462"/>
        <v>0</v>
      </c>
      <c r="AH251" s="138" t="str">
        <f t="shared" si="463"/>
        <v/>
      </c>
      <c r="AJ251" s="138">
        <f t="shared" si="464"/>
        <v>0</v>
      </c>
      <c r="AK251" s="5" t="str">
        <f t="shared" si="465"/>
        <v/>
      </c>
    </row>
    <row r="252" spans="1:37" x14ac:dyDescent="0.25">
      <c r="A252" s="209">
        <v>44140</v>
      </c>
      <c r="B252" s="121"/>
      <c r="D252" s="19"/>
      <c r="H252" s="96">
        <f>Stats!$B$8-I252</f>
        <v>4403117</v>
      </c>
      <c r="I252" s="97">
        <f>ROUND(Stats!$B$33/(1+(Stats!$B$34*EXP(-1*Stats!$B$32*(X252-$X$25)))),0)</f>
        <v>5635990</v>
      </c>
      <c r="J252" s="101">
        <f t="shared" si="466"/>
        <v>100</v>
      </c>
      <c r="K252" s="97">
        <f>ROUND(I252*(Stats!$I$14/100),0)</f>
        <v>169643</v>
      </c>
      <c r="L252" s="101">
        <f t="shared" si="467"/>
        <v>100</v>
      </c>
      <c r="M252" s="109">
        <f xml:space="preserve"> ROUND(M251 - ((M251 / Stats!$B$27)*(Stats!$B$21*N251)),0)</f>
        <v>1324953</v>
      </c>
      <c r="N252" s="99">
        <f xml:space="preserve"> ROUND(N251 + (M251/Stats!$B$27)*(Stats!$B$21*N251)-(N251*Stats!$B$22),0)</f>
        <v>5</v>
      </c>
      <c r="O252" s="101">
        <f t="shared" si="468"/>
        <v>100</v>
      </c>
      <c r="P252" s="99">
        <f xml:space="preserve"> ROUND(P251 + (N251 * Stats!$B$22),0)</f>
        <v>8714713</v>
      </c>
      <c r="Q252" s="99">
        <f>ROUND(N252*(Stats!$I$14/100),0)</f>
        <v>0</v>
      </c>
      <c r="R252" s="105" t="str">
        <f t="shared" si="469"/>
        <v/>
      </c>
      <c r="X252" s="118">
        <v>250</v>
      </c>
      <c r="AD252" s="105"/>
      <c r="AG252" s="138">
        <f t="shared" si="462"/>
        <v>0</v>
      </c>
      <c r="AH252" s="138" t="str">
        <f t="shared" si="463"/>
        <v/>
      </c>
      <c r="AJ252" s="138">
        <f t="shared" si="464"/>
        <v>0</v>
      </c>
      <c r="AK252" s="5" t="str">
        <f t="shared" si="465"/>
        <v/>
      </c>
    </row>
    <row r="253" spans="1:37" x14ac:dyDescent="0.25">
      <c r="A253" s="209">
        <v>44141</v>
      </c>
      <c r="B253" s="121"/>
      <c r="D253" s="19"/>
      <c r="H253" s="96">
        <f>Stats!$B$8-I253</f>
        <v>4403117</v>
      </c>
      <c r="I253" s="97">
        <f>ROUND(Stats!$B$33/(1+(Stats!$B$34*EXP(-1*Stats!$B$32*(X253-$X$25)))),0)</f>
        <v>5635990</v>
      </c>
      <c r="J253" s="101">
        <f t="shared" si="466"/>
        <v>100</v>
      </c>
      <c r="K253" s="97">
        <f>ROUND(I253*(Stats!$I$14/100),0)</f>
        <v>169643</v>
      </c>
      <c r="L253" s="101">
        <f t="shared" si="467"/>
        <v>100</v>
      </c>
      <c r="M253" s="109">
        <f xml:space="preserve"> ROUND(M252 - ((M252 / Stats!$B$27)*(Stats!$B$21*N252)),0)</f>
        <v>1324953</v>
      </c>
      <c r="N253" s="99">
        <f xml:space="preserve"> ROUND(N252 + (M252/Stats!$B$27)*(Stats!$B$21*N252)-(N252*Stats!$B$22),0)</f>
        <v>5</v>
      </c>
      <c r="O253" s="101">
        <f t="shared" si="468"/>
        <v>100</v>
      </c>
      <c r="P253" s="99">
        <f xml:space="preserve"> ROUND(P252 + (N252 * Stats!$B$22),0)</f>
        <v>8714714</v>
      </c>
      <c r="Q253" s="99">
        <f>ROUND(N253*(Stats!$I$14/100),0)</f>
        <v>0</v>
      </c>
      <c r="R253" s="105" t="str">
        <f t="shared" si="469"/>
        <v/>
      </c>
      <c r="X253" s="118">
        <v>251</v>
      </c>
      <c r="AD253" s="105"/>
      <c r="AG253" s="138">
        <f t="shared" si="462"/>
        <v>0</v>
      </c>
      <c r="AH253" s="138" t="str">
        <f t="shared" si="463"/>
        <v/>
      </c>
      <c r="AJ253" s="138">
        <f t="shared" si="464"/>
        <v>0</v>
      </c>
      <c r="AK253" s="5" t="str">
        <f t="shared" si="465"/>
        <v/>
      </c>
    </row>
    <row r="254" spans="1:37" x14ac:dyDescent="0.25">
      <c r="A254" s="209">
        <v>44142</v>
      </c>
      <c r="B254" s="121"/>
      <c r="D254" s="19"/>
      <c r="H254" s="96">
        <f>Stats!$B$8-I254</f>
        <v>4403117</v>
      </c>
      <c r="I254" s="97">
        <f>ROUND(Stats!$B$33/(1+(Stats!$B$34*EXP(-1*Stats!$B$32*(X254-$X$25)))),0)</f>
        <v>5635990</v>
      </c>
      <c r="J254" s="101">
        <f t="shared" si="466"/>
        <v>100</v>
      </c>
      <c r="K254" s="97">
        <f>ROUND(I254*(Stats!$I$14/100),0)</f>
        <v>169643</v>
      </c>
      <c r="L254" s="101">
        <f t="shared" si="467"/>
        <v>100</v>
      </c>
      <c r="M254" s="109">
        <f xml:space="preserve"> ROUND(M253 - ((M253 / Stats!$B$27)*(Stats!$B$21*N253)),0)</f>
        <v>1324953</v>
      </c>
      <c r="N254" s="99">
        <f xml:space="preserve"> ROUND(N253 + (M253/Stats!$B$27)*(Stats!$B$21*N253)-(N253*Stats!$B$22),0)</f>
        <v>5</v>
      </c>
      <c r="O254" s="101">
        <f t="shared" si="468"/>
        <v>100</v>
      </c>
      <c r="P254" s="99">
        <f xml:space="preserve"> ROUND(P253 + (N253 * Stats!$B$22),0)</f>
        <v>8714715</v>
      </c>
      <c r="Q254" s="99">
        <f>ROUND(N254*(Stats!$I$14/100),0)</f>
        <v>0</v>
      </c>
      <c r="R254" s="105" t="str">
        <f t="shared" si="469"/>
        <v/>
      </c>
      <c r="X254" s="118">
        <v>252</v>
      </c>
      <c r="AD254" s="105"/>
      <c r="AG254" s="138">
        <f t="shared" si="462"/>
        <v>0</v>
      </c>
      <c r="AH254" s="138" t="str">
        <f t="shared" si="463"/>
        <v/>
      </c>
      <c r="AJ254" s="138">
        <f t="shared" si="464"/>
        <v>0</v>
      </c>
      <c r="AK254" s="5" t="str">
        <f t="shared" si="465"/>
        <v/>
      </c>
    </row>
    <row r="255" spans="1:37" x14ac:dyDescent="0.25">
      <c r="A255" s="209">
        <v>44143</v>
      </c>
      <c r="B255" s="121"/>
      <c r="D255" s="19"/>
      <c r="H255" s="96">
        <f>Stats!$B$8-I255</f>
        <v>4403117</v>
      </c>
      <c r="I255" s="97">
        <f>ROUND(Stats!$B$33/(1+(Stats!$B$34*EXP(-1*Stats!$B$32*(X255-$X$25)))),0)</f>
        <v>5635990</v>
      </c>
      <c r="J255" s="101">
        <f t="shared" si="466"/>
        <v>100</v>
      </c>
      <c r="K255" s="97">
        <f>ROUND(I255*(Stats!$I$14/100),0)</f>
        <v>169643</v>
      </c>
      <c r="L255" s="101">
        <f t="shared" si="467"/>
        <v>100</v>
      </c>
      <c r="M255" s="109">
        <f xml:space="preserve"> ROUND(M254 - ((M254 / Stats!$B$27)*(Stats!$B$21*N254)),0)</f>
        <v>1324953</v>
      </c>
      <c r="N255" s="99">
        <f xml:space="preserve"> ROUND(N254 + (M254/Stats!$B$27)*(Stats!$B$21*N254)-(N254*Stats!$B$22),0)</f>
        <v>5</v>
      </c>
      <c r="O255" s="101">
        <f t="shared" si="468"/>
        <v>100</v>
      </c>
      <c r="P255" s="99">
        <f xml:space="preserve"> ROUND(P254 + (N254 * Stats!$B$22),0)</f>
        <v>8714716</v>
      </c>
      <c r="Q255" s="99">
        <f>ROUND(N255*(Stats!$I$14/100),0)</f>
        <v>0</v>
      </c>
      <c r="R255" s="105" t="str">
        <f t="shared" si="469"/>
        <v/>
      </c>
      <c r="X255" s="118">
        <v>253</v>
      </c>
      <c r="AD255" s="105"/>
      <c r="AG255" s="138">
        <f t="shared" si="462"/>
        <v>0</v>
      </c>
      <c r="AH255" s="138" t="str">
        <f t="shared" si="463"/>
        <v/>
      </c>
      <c r="AJ255" s="138">
        <f t="shared" si="464"/>
        <v>0</v>
      </c>
      <c r="AK255" s="5" t="str">
        <f t="shared" si="465"/>
        <v/>
      </c>
    </row>
    <row r="256" spans="1:37" x14ac:dyDescent="0.25">
      <c r="A256" s="209">
        <v>44144</v>
      </c>
      <c r="B256" s="121"/>
      <c r="D256" s="19"/>
      <c r="H256" s="96">
        <f>Stats!$B$8-I256</f>
        <v>4403117</v>
      </c>
      <c r="I256" s="97">
        <f>ROUND(Stats!$B$33/(1+(Stats!$B$34*EXP(-1*Stats!$B$32*(X256-$X$25)))),0)</f>
        <v>5635990</v>
      </c>
      <c r="J256" s="101">
        <f t="shared" si="466"/>
        <v>100</v>
      </c>
      <c r="K256" s="97">
        <f>ROUND(I256*(Stats!$I$14/100),0)</f>
        <v>169643</v>
      </c>
      <c r="L256" s="101">
        <f t="shared" si="467"/>
        <v>100</v>
      </c>
      <c r="M256" s="109">
        <f xml:space="preserve"> ROUND(M255 - ((M255 / Stats!$B$27)*(Stats!$B$21*N255)),0)</f>
        <v>1324953</v>
      </c>
      <c r="N256" s="99">
        <f xml:space="preserve"> ROUND(N255 + (M255/Stats!$B$27)*(Stats!$B$21*N255)-(N255*Stats!$B$22),0)</f>
        <v>5</v>
      </c>
      <c r="O256" s="101">
        <f t="shared" si="468"/>
        <v>100</v>
      </c>
      <c r="P256" s="99">
        <f xml:space="preserve"> ROUND(P255 + (N255 * Stats!$B$22),0)</f>
        <v>8714717</v>
      </c>
      <c r="Q256" s="99">
        <f>ROUND(N256*(Stats!$I$14/100),0)</f>
        <v>0</v>
      </c>
      <c r="R256" s="105" t="str">
        <f t="shared" si="469"/>
        <v/>
      </c>
      <c r="X256" s="118">
        <v>254</v>
      </c>
      <c r="AD256" s="105"/>
      <c r="AG256" s="138">
        <f t="shared" si="462"/>
        <v>0</v>
      </c>
      <c r="AH256" s="138" t="str">
        <f t="shared" si="463"/>
        <v/>
      </c>
      <c r="AJ256" s="138">
        <f t="shared" si="464"/>
        <v>0</v>
      </c>
      <c r="AK256" s="5" t="str">
        <f t="shared" si="465"/>
        <v/>
      </c>
    </row>
    <row r="257" spans="1:37" x14ac:dyDescent="0.25">
      <c r="A257" s="209">
        <v>44145</v>
      </c>
      <c r="B257" s="121"/>
      <c r="D257" s="19"/>
      <c r="H257" s="96">
        <f>Stats!$B$8-I257</f>
        <v>4403117</v>
      </c>
      <c r="I257" s="97">
        <f>ROUND(Stats!$B$33/(1+(Stats!$B$34*EXP(-1*Stats!$B$32*(X257-$X$25)))),0)</f>
        <v>5635990</v>
      </c>
      <c r="J257" s="101">
        <f t="shared" si="466"/>
        <v>100</v>
      </c>
      <c r="K257" s="97">
        <f>ROUND(I257*(Stats!$I$14/100),0)</f>
        <v>169643</v>
      </c>
      <c r="L257" s="101">
        <f t="shared" si="467"/>
        <v>100</v>
      </c>
      <c r="M257" s="109">
        <f xml:space="preserve"> ROUND(M256 - ((M256 / Stats!$B$27)*(Stats!$B$21*N256)),0)</f>
        <v>1324953</v>
      </c>
      <c r="N257" s="99">
        <f xml:space="preserve"> ROUND(N256 + (M256/Stats!$B$27)*(Stats!$B$21*N256)-(N256*Stats!$B$22),0)</f>
        <v>5</v>
      </c>
      <c r="O257" s="101">
        <f t="shared" si="468"/>
        <v>100</v>
      </c>
      <c r="P257" s="99">
        <f xml:space="preserve"> ROUND(P256 + (N256 * Stats!$B$22),0)</f>
        <v>8714718</v>
      </c>
      <c r="Q257" s="99">
        <f>ROUND(N257*(Stats!$I$14/100),0)</f>
        <v>0</v>
      </c>
      <c r="R257" s="105" t="str">
        <f t="shared" si="469"/>
        <v/>
      </c>
      <c r="X257" s="118">
        <v>255</v>
      </c>
      <c r="AD257" s="105"/>
      <c r="AG257" s="138">
        <f t="shared" si="462"/>
        <v>0</v>
      </c>
      <c r="AH257" s="138" t="str">
        <f t="shared" si="463"/>
        <v/>
      </c>
      <c r="AJ257" s="138">
        <f t="shared" si="464"/>
        <v>0</v>
      </c>
      <c r="AK257" s="5" t="str">
        <f t="shared" si="465"/>
        <v/>
      </c>
    </row>
    <row r="258" spans="1:37" x14ac:dyDescent="0.25">
      <c r="A258" s="209">
        <v>44146</v>
      </c>
      <c r="B258" s="121"/>
      <c r="D258" s="19"/>
      <c r="H258" s="96">
        <f>Stats!$B$8-I258</f>
        <v>4403117</v>
      </c>
      <c r="I258" s="97">
        <f>ROUND(Stats!$B$33/(1+(Stats!$B$34*EXP(-1*Stats!$B$32*(X258-$X$25)))),0)</f>
        <v>5635990</v>
      </c>
      <c r="J258" s="101">
        <f t="shared" si="466"/>
        <v>100</v>
      </c>
      <c r="K258" s="97">
        <f>ROUND(I258*(Stats!$I$14/100),0)</f>
        <v>169643</v>
      </c>
      <c r="L258" s="101">
        <f t="shared" si="467"/>
        <v>100</v>
      </c>
      <c r="M258" s="109">
        <f xml:space="preserve"> ROUND(M257 - ((M257 / Stats!$B$27)*(Stats!$B$21*N257)),0)</f>
        <v>1324953</v>
      </c>
      <c r="N258" s="99">
        <f xml:space="preserve"> ROUND(N257 + (M257/Stats!$B$27)*(Stats!$B$21*N257)-(N257*Stats!$B$22),0)</f>
        <v>5</v>
      </c>
      <c r="O258" s="101">
        <f t="shared" si="468"/>
        <v>100</v>
      </c>
      <c r="P258" s="99">
        <f xml:space="preserve"> ROUND(P257 + (N257 * Stats!$B$22),0)</f>
        <v>8714719</v>
      </c>
      <c r="Q258" s="99">
        <f>ROUND(N258*(Stats!$I$14/100),0)</f>
        <v>0</v>
      </c>
      <c r="R258" s="105" t="str">
        <f t="shared" si="469"/>
        <v/>
      </c>
      <c r="X258" s="118">
        <v>256</v>
      </c>
      <c r="AD258" s="105"/>
      <c r="AG258" s="138">
        <f t="shared" ref="AG258:AG308" si="470">AF258-C258</f>
        <v>0</v>
      </c>
      <c r="AH258" s="138" t="str">
        <f t="shared" ref="AH258:AH308" si="471">IFERROR(ROUND(100*(AG258/AVERAGE(AF258,C258)),2),"")</f>
        <v/>
      </c>
      <c r="AJ258" s="138">
        <f t="shared" ref="AJ258:AJ308" si="472">AI258-T258</f>
        <v>0</v>
      </c>
      <c r="AK258" s="5" t="str">
        <f t="shared" ref="AK258:AK308" si="473">IFERROR(ROUND(100*(AJ258/AVERAGE(AI258,T258)),2),"")</f>
        <v/>
      </c>
    </row>
    <row r="259" spans="1:37" x14ac:dyDescent="0.25">
      <c r="A259" s="209">
        <v>44147</v>
      </c>
      <c r="B259" s="121"/>
      <c r="D259" s="19"/>
      <c r="H259" s="96">
        <f>Stats!$B$8-I259</f>
        <v>4403117</v>
      </c>
      <c r="I259" s="97">
        <f>ROUND(Stats!$B$33/(1+(Stats!$B$34*EXP(-1*Stats!$B$32*(X259-$X$25)))),0)</f>
        <v>5635990</v>
      </c>
      <c r="J259" s="101">
        <f t="shared" si="466"/>
        <v>100</v>
      </c>
      <c r="K259" s="97">
        <f>ROUND(I259*(Stats!$I$14/100),0)</f>
        <v>169643</v>
      </c>
      <c r="L259" s="101">
        <f t="shared" si="467"/>
        <v>100</v>
      </c>
      <c r="M259" s="109">
        <f xml:space="preserve"> ROUND(M258 - ((M258 / Stats!$B$27)*(Stats!$B$21*N258)),0)</f>
        <v>1324953</v>
      </c>
      <c r="N259" s="99">
        <f xml:space="preserve"> ROUND(N258 + (M258/Stats!$B$27)*(Stats!$B$21*N258)-(N258*Stats!$B$22),0)</f>
        <v>5</v>
      </c>
      <c r="O259" s="101">
        <f t="shared" si="468"/>
        <v>100</v>
      </c>
      <c r="P259" s="99">
        <f xml:space="preserve"> ROUND(P258 + (N258 * Stats!$B$22),0)</f>
        <v>8714720</v>
      </c>
      <c r="Q259" s="99">
        <f>ROUND(N259*(Stats!$I$14/100),0)</f>
        <v>0</v>
      </c>
      <c r="R259" s="105" t="str">
        <f t="shared" si="469"/>
        <v/>
      </c>
      <c r="X259" s="118">
        <v>257</v>
      </c>
      <c r="AD259" s="105"/>
      <c r="AG259" s="138">
        <f t="shared" si="470"/>
        <v>0</v>
      </c>
      <c r="AH259" s="138" t="str">
        <f t="shared" si="471"/>
        <v/>
      </c>
      <c r="AJ259" s="138">
        <f t="shared" si="472"/>
        <v>0</v>
      </c>
      <c r="AK259" s="5" t="str">
        <f t="shared" si="473"/>
        <v/>
      </c>
    </row>
    <row r="260" spans="1:37" x14ac:dyDescent="0.25">
      <c r="A260" s="209">
        <v>44148</v>
      </c>
      <c r="B260" s="121"/>
      <c r="D260" s="19"/>
      <c r="H260" s="96">
        <f>Stats!$B$8-I260</f>
        <v>4403117</v>
      </c>
      <c r="I260" s="97">
        <f>ROUND(Stats!$B$33/(1+(Stats!$B$34*EXP(-1*Stats!$B$32*(X260-$X$25)))),0)</f>
        <v>5635990</v>
      </c>
      <c r="J260" s="101">
        <f t="shared" si="466"/>
        <v>100</v>
      </c>
      <c r="K260" s="97">
        <f>ROUND(I260*(Stats!$I$14/100),0)</f>
        <v>169643</v>
      </c>
      <c r="L260" s="101">
        <f t="shared" si="467"/>
        <v>100</v>
      </c>
      <c r="M260" s="109">
        <f xml:space="preserve"> ROUND(M259 - ((M259 / Stats!$B$27)*(Stats!$B$21*N259)),0)</f>
        <v>1324953</v>
      </c>
      <c r="N260" s="99">
        <f xml:space="preserve"> ROUND(N259 + (M259/Stats!$B$27)*(Stats!$B$21*N259)-(N259*Stats!$B$22),0)</f>
        <v>5</v>
      </c>
      <c r="O260" s="101">
        <f t="shared" si="468"/>
        <v>100</v>
      </c>
      <c r="P260" s="99">
        <f xml:space="preserve"> ROUND(P259 + (N259 * Stats!$B$22),0)</f>
        <v>8714721</v>
      </c>
      <c r="Q260" s="99">
        <f>ROUND(N260*(Stats!$I$14/100),0)</f>
        <v>0</v>
      </c>
      <c r="R260" s="105" t="str">
        <f t="shared" si="469"/>
        <v/>
      </c>
      <c r="X260" s="118">
        <v>258</v>
      </c>
      <c r="AD260" s="105"/>
      <c r="AG260" s="138">
        <f t="shared" si="470"/>
        <v>0</v>
      </c>
      <c r="AH260" s="138" t="str">
        <f t="shared" si="471"/>
        <v/>
      </c>
      <c r="AJ260" s="138">
        <f t="shared" si="472"/>
        <v>0</v>
      </c>
      <c r="AK260" s="5" t="str">
        <f t="shared" si="473"/>
        <v/>
      </c>
    </row>
    <row r="261" spans="1:37" x14ac:dyDescent="0.25">
      <c r="A261" s="209">
        <v>44149</v>
      </c>
      <c r="B261" s="121"/>
      <c r="D261" s="19"/>
      <c r="H261" s="96">
        <f>Stats!$B$8-I261</f>
        <v>4403117</v>
      </c>
      <c r="I261" s="97">
        <f>ROUND(Stats!$B$33/(1+(Stats!$B$34*EXP(-1*Stats!$B$32*(X261-$X$25)))),0)</f>
        <v>5635990</v>
      </c>
      <c r="J261" s="101">
        <f t="shared" si="466"/>
        <v>100</v>
      </c>
      <c r="K261" s="97">
        <f>ROUND(I261*(Stats!$I$14/100),0)</f>
        <v>169643</v>
      </c>
      <c r="L261" s="101">
        <f t="shared" si="467"/>
        <v>100</v>
      </c>
      <c r="M261" s="109">
        <f xml:space="preserve"> ROUND(M260 - ((M260 / Stats!$B$27)*(Stats!$B$21*N260)),0)</f>
        <v>1324953</v>
      </c>
      <c r="N261" s="99">
        <f xml:space="preserve"> ROUND(N260 + (M260/Stats!$B$27)*(Stats!$B$21*N260)-(N260*Stats!$B$22),0)</f>
        <v>5</v>
      </c>
      <c r="O261" s="101">
        <f t="shared" si="468"/>
        <v>100</v>
      </c>
      <c r="P261" s="99">
        <f xml:space="preserve"> ROUND(P260 + (N260 * Stats!$B$22),0)</f>
        <v>8714722</v>
      </c>
      <c r="Q261" s="99">
        <f>ROUND(N261*(Stats!$I$14/100),0)</f>
        <v>0</v>
      </c>
      <c r="R261" s="105" t="str">
        <f t="shared" si="469"/>
        <v/>
      </c>
      <c r="X261" s="118">
        <v>259</v>
      </c>
      <c r="AD261" s="105"/>
      <c r="AG261" s="138">
        <f t="shared" si="470"/>
        <v>0</v>
      </c>
      <c r="AH261" s="138" t="str">
        <f t="shared" si="471"/>
        <v/>
      </c>
      <c r="AJ261" s="138">
        <f t="shared" si="472"/>
        <v>0</v>
      </c>
      <c r="AK261" s="5" t="str">
        <f t="shared" si="473"/>
        <v/>
      </c>
    </row>
    <row r="262" spans="1:37" x14ac:dyDescent="0.25">
      <c r="A262" s="209">
        <v>44150</v>
      </c>
      <c r="B262" s="121"/>
      <c r="D262" s="19"/>
      <c r="H262" s="96">
        <f>Stats!$B$8-I262</f>
        <v>4403117</v>
      </c>
      <c r="I262" s="97">
        <f>ROUND(Stats!$B$33/(1+(Stats!$B$34*EXP(-1*Stats!$B$32*(X262-$X$25)))),0)</f>
        <v>5635990</v>
      </c>
      <c r="J262" s="101">
        <f t="shared" si="466"/>
        <v>100</v>
      </c>
      <c r="K262" s="97">
        <f>ROUND(I262*(Stats!$I$14/100),0)</f>
        <v>169643</v>
      </c>
      <c r="L262" s="101">
        <f t="shared" si="467"/>
        <v>100</v>
      </c>
      <c r="M262" s="109">
        <f xml:space="preserve"> ROUND(M261 - ((M261 / Stats!$B$27)*(Stats!$B$21*N261)),0)</f>
        <v>1324953</v>
      </c>
      <c r="N262" s="99">
        <f xml:space="preserve"> ROUND(N261 + (M261/Stats!$B$27)*(Stats!$B$21*N261)-(N261*Stats!$B$22),0)</f>
        <v>5</v>
      </c>
      <c r="O262" s="101">
        <f t="shared" si="468"/>
        <v>100</v>
      </c>
      <c r="P262" s="99">
        <f xml:space="preserve"> ROUND(P261 + (N261 * Stats!$B$22),0)</f>
        <v>8714723</v>
      </c>
      <c r="Q262" s="99">
        <f>ROUND(N262*(Stats!$I$14/100),0)</f>
        <v>0</v>
      </c>
      <c r="R262" s="105" t="str">
        <f t="shared" si="469"/>
        <v/>
      </c>
      <c r="X262" s="118">
        <v>260</v>
      </c>
      <c r="AD262" s="105"/>
      <c r="AG262" s="138">
        <f t="shared" si="470"/>
        <v>0</v>
      </c>
      <c r="AH262" s="138" t="str">
        <f t="shared" si="471"/>
        <v/>
      </c>
      <c r="AJ262" s="138">
        <f t="shared" si="472"/>
        <v>0</v>
      </c>
      <c r="AK262" s="5" t="str">
        <f t="shared" si="473"/>
        <v/>
      </c>
    </row>
    <row r="263" spans="1:37" x14ac:dyDescent="0.25">
      <c r="A263" s="209">
        <v>44151</v>
      </c>
      <c r="B263" s="121"/>
      <c r="D263" s="19"/>
      <c r="H263" s="96">
        <f>Stats!$B$8-I263</f>
        <v>4403117</v>
      </c>
      <c r="I263" s="97">
        <f>ROUND(Stats!$B$33/(1+(Stats!$B$34*EXP(-1*Stats!$B$32*(X263-$X$25)))),0)</f>
        <v>5635990</v>
      </c>
      <c r="J263" s="101">
        <f t="shared" si="466"/>
        <v>100</v>
      </c>
      <c r="K263" s="97">
        <f>ROUND(I263*(Stats!$I$14/100),0)</f>
        <v>169643</v>
      </c>
      <c r="L263" s="101">
        <f t="shared" si="467"/>
        <v>100</v>
      </c>
      <c r="M263" s="109">
        <f xml:space="preserve"> ROUND(M262 - ((M262 / Stats!$B$27)*(Stats!$B$21*N262)),0)</f>
        <v>1324953</v>
      </c>
      <c r="N263" s="99">
        <f xml:space="preserve"> ROUND(N262 + (M262/Stats!$B$27)*(Stats!$B$21*N262)-(N262*Stats!$B$22),0)</f>
        <v>5</v>
      </c>
      <c r="O263" s="101">
        <f t="shared" si="468"/>
        <v>100</v>
      </c>
      <c r="P263" s="99">
        <f xml:space="preserve"> ROUND(P262 + (N262 * Stats!$B$22),0)</f>
        <v>8714724</v>
      </c>
      <c r="Q263" s="99">
        <f>ROUND(N263*(Stats!$I$14/100),0)</f>
        <v>0</v>
      </c>
      <c r="R263" s="105" t="str">
        <f t="shared" si="469"/>
        <v/>
      </c>
      <c r="X263" s="118">
        <v>261</v>
      </c>
      <c r="AD263" s="105"/>
      <c r="AG263" s="138">
        <f t="shared" si="470"/>
        <v>0</v>
      </c>
      <c r="AH263" s="138" t="str">
        <f t="shared" si="471"/>
        <v/>
      </c>
      <c r="AJ263" s="138">
        <f t="shared" si="472"/>
        <v>0</v>
      </c>
      <c r="AK263" s="5" t="str">
        <f t="shared" si="473"/>
        <v/>
      </c>
    </row>
    <row r="264" spans="1:37" x14ac:dyDescent="0.25">
      <c r="A264" s="209">
        <v>44152</v>
      </c>
      <c r="B264" s="121"/>
      <c r="D264" s="19"/>
      <c r="H264" s="96">
        <f>Stats!$B$8-I264</f>
        <v>4403117</v>
      </c>
      <c r="I264" s="97">
        <f>ROUND(Stats!$B$33/(1+(Stats!$B$34*EXP(-1*Stats!$B$32*(X264-$X$25)))),0)</f>
        <v>5635990</v>
      </c>
      <c r="J264" s="101">
        <f t="shared" si="466"/>
        <v>100</v>
      </c>
      <c r="K264" s="97">
        <f>ROUND(I264*(Stats!$I$14/100),0)</f>
        <v>169643</v>
      </c>
      <c r="L264" s="101">
        <f t="shared" si="467"/>
        <v>100</v>
      </c>
      <c r="M264" s="109">
        <f xml:space="preserve"> ROUND(M263 - ((M263 / Stats!$B$27)*(Stats!$B$21*N263)),0)</f>
        <v>1324953</v>
      </c>
      <c r="N264" s="99">
        <f xml:space="preserve"> ROUND(N263 + (M263/Stats!$B$27)*(Stats!$B$21*N263)-(N263*Stats!$B$22),0)</f>
        <v>5</v>
      </c>
      <c r="O264" s="101">
        <f t="shared" si="468"/>
        <v>100</v>
      </c>
      <c r="P264" s="99">
        <f xml:space="preserve"> ROUND(P263 + (N263 * Stats!$B$22),0)</f>
        <v>8714725</v>
      </c>
      <c r="Q264" s="99">
        <f>ROUND(N264*(Stats!$I$14/100),0)</f>
        <v>0</v>
      </c>
      <c r="R264" s="105" t="str">
        <f t="shared" si="469"/>
        <v/>
      </c>
      <c r="X264" s="118">
        <v>262</v>
      </c>
      <c r="AD264" s="105"/>
      <c r="AG264" s="138">
        <f t="shared" si="470"/>
        <v>0</v>
      </c>
      <c r="AH264" s="138" t="str">
        <f t="shared" si="471"/>
        <v/>
      </c>
      <c r="AJ264" s="138">
        <f t="shared" si="472"/>
        <v>0</v>
      </c>
      <c r="AK264" s="5" t="str">
        <f t="shared" si="473"/>
        <v/>
      </c>
    </row>
    <row r="265" spans="1:37" x14ac:dyDescent="0.25">
      <c r="A265" s="209">
        <v>44153</v>
      </c>
      <c r="B265" s="121"/>
      <c r="D265" s="19"/>
      <c r="H265" s="96">
        <f>Stats!$B$8-I265</f>
        <v>4403117</v>
      </c>
      <c r="I265" s="97">
        <f>ROUND(Stats!$B$33/(1+(Stats!$B$34*EXP(-1*Stats!$B$32*(X265-$X$25)))),0)</f>
        <v>5635990</v>
      </c>
      <c r="J265" s="101">
        <f t="shared" si="466"/>
        <v>100</v>
      </c>
      <c r="K265" s="97">
        <f>ROUND(I265*(Stats!$I$14/100),0)</f>
        <v>169643</v>
      </c>
      <c r="L265" s="101">
        <f t="shared" si="467"/>
        <v>100</v>
      </c>
      <c r="M265" s="109">
        <f xml:space="preserve"> ROUND(M264 - ((M264 / Stats!$B$27)*(Stats!$B$21*N264)),0)</f>
        <v>1324953</v>
      </c>
      <c r="N265" s="99">
        <f xml:space="preserve"> ROUND(N264 + (M264/Stats!$B$27)*(Stats!$B$21*N264)-(N264*Stats!$B$22),0)</f>
        <v>5</v>
      </c>
      <c r="O265" s="101">
        <f t="shared" si="468"/>
        <v>100</v>
      </c>
      <c r="P265" s="99">
        <f xml:space="preserve"> ROUND(P264 + (N264 * Stats!$B$22),0)</f>
        <v>8714726</v>
      </c>
      <c r="Q265" s="99">
        <f>ROUND(N265*(Stats!$I$14/100),0)</f>
        <v>0</v>
      </c>
      <c r="R265" s="105" t="str">
        <f t="shared" si="469"/>
        <v/>
      </c>
      <c r="X265" s="118">
        <v>263</v>
      </c>
      <c r="AD265" s="105"/>
      <c r="AG265" s="138">
        <f t="shared" si="470"/>
        <v>0</v>
      </c>
      <c r="AH265" s="138" t="str">
        <f t="shared" si="471"/>
        <v/>
      </c>
      <c r="AJ265" s="138">
        <f t="shared" si="472"/>
        <v>0</v>
      </c>
      <c r="AK265" s="5" t="str">
        <f t="shared" si="473"/>
        <v/>
      </c>
    </row>
    <row r="266" spans="1:37" x14ac:dyDescent="0.25">
      <c r="A266" s="209">
        <v>44154</v>
      </c>
      <c r="B266" s="121"/>
      <c r="D266" s="19"/>
      <c r="H266" s="96">
        <f>Stats!$B$8-I266</f>
        <v>4403117</v>
      </c>
      <c r="I266" s="97">
        <f>ROUND(Stats!$B$33/(1+(Stats!$B$34*EXP(-1*Stats!$B$32*(X266-$X$25)))),0)</f>
        <v>5635990</v>
      </c>
      <c r="J266" s="101">
        <f t="shared" si="466"/>
        <v>100</v>
      </c>
      <c r="K266" s="97">
        <f>ROUND(I266*(Stats!$I$14/100),0)</f>
        <v>169643</v>
      </c>
      <c r="L266" s="101">
        <f t="shared" si="467"/>
        <v>100</v>
      </c>
      <c r="M266" s="109">
        <f xml:space="preserve"> ROUND(M265 - ((M265 / Stats!$B$27)*(Stats!$B$21*N265)),0)</f>
        <v>1324953</v>
      </c>
      <c r="N266" s="99">
        <f xml:space="preserve"> ROUND(N265 + (M265/Stats!$B$27)*(Stats!$B$21*N265)-(N265*Stats!$B$22),0)</f>
        <v>5</v>
      </c>
      <c r="O266" s="101">
        <f t="shared" si="468"/>
        <v>100</v>
      </c>
      <c r="P266" s="99">
        <f xml:space="preserve"> ROUND(P265 + (N265 * Stats!$B$22),0)</f>
        <v>8714727</v>
      </c>
      <c r="Q266" s="99">
        <f>ROUND(N266*(Stats!$I$14/100),0)</f>
        <v>0</v>
      </c>
      <c r="R266" s="105" t="str">
        <f t="shared" si="469"/>
        <v/>
      </c>
      <c r="X266" s="118">
        <v>264</v>
      </c>
      <c r="AD266" s="105"/>
      <c r="AG266" s="138">
        <f t="shared" si="470"/>
        <v>0</v>
      </c>
      <c r="AH266" s="138" t="str">
        <f t="shared" si="471"/>
        <v/>
      </c>
      <c r="AJ266" s="138">
        <f t="shared" si="472"/>
        <v>0</v>
      </c>
      <c r="AK266" s="5" t="str">
        <f t="shared" si="473"/>
        <v/>
      </c>
    </row>
    <row r="267" spans="1:37" x14ac:dyDescent="0.25">
      <c r="A267" s="209">
        <v>44155</v>
      </c>
      <c r="B267" s="121"/>
      <c r="D267" s="19"/>
      <c r="H267" s="96">
        <f>Stats!$B$8-I267</f>
        <v>4403117</v>
      </c>
      <c r="I267" s="97">
        <f>ROUND(Stats!$B$33/(1+(Stats!$B$34*EXP(-1*Stats!$B$32*(X267-$X$25)))),0)</f>
        <v>5635990</v>
      </c>
      <c r="J267" s="101">
        <f t="shared" si="466"/>
        <v>100</v>
      </c>
      <c r="K267" s="97">
        <f>ROUND(I267*(Stats!$I$14/100),0)</f>
        <v>169643</v>
      </c>
      <c r="L267" s="101">
        <f t="shared" si="467"/>
        <v>100</v>
      </c>
      <c r="M267" s="109">
        <f xml:space="preserve"> ROUND(M266 - ((M266 / Stats!$B$27)*(Stats!$B$21*N266)),0)</f>
        <v>1324953</v>
      </c>
      <c r="N267" s="99">
        <f xml:space="preserve"> ROUND(N266 + (M266/Stats!$B$27)*(Stats!$B$21*N266)-(N266*Stats!$B$22),0)</f>
        <v>5</v>
      </c>
      <c r="O267" s="101">
        <f t="shared" si="468"/>
        <v>100</v>
      </c>
      <c r="P267" s="99">
        <f xml:space="preserve"> ROUND(P266 + (N266 * Stats!$B$22),0)</f>
        <v>8714728</v>
      </c>
      <c r="Q267" s="99">
        <f>ROUND(N267*(Stats!$I$14/100),0)</f>
        <v>0</v>
      </c>
      <c r="R267" s="105" t="str">
        <f t="shared" si="469"/>
        <v/>
      </c>
      <c r="X267" s="118">
        <v>265</v>
      </c>
      <c r="AD267" s="105"/>
      <c r="AG267" s="138">
        <f t="shared" si="470"/>
        <v>0</v>
      </c>
      <c r="AH267" s="138" t="str">
        <f t="shared" si="471"/>
        <v/>
      </c>
      <c r="AJ267" s="138">
        <f t="shared" si="472"/>
        <v>0</v>
      </c>
      <c r="AK267" s="5" t="str">
        <f t="shared" si="473"/>
        <v/>
      </c>
    </row>
    <row r="268" spans="1:37" x14ac:dyDescent="0.25">
      <c r="A268" s="209">
        <v>44156</v>
      </c>
      <c r="B268" s="121"/>
      <c r="D268" s="19"/>
      <c r="H268" s="96">
        <f>Stats!$B$8-I268</f>
        <v>4403117</v>
      </c>
      <c r="I268" s="97">
        <f>ROUND(Stats!$B$33/(1+(Stats!$B$34*EXP(-1*Stats!$B$32*(X268-$X$25)))),0)</f>
        <v>5635990</v>
      </c>
      <c r="J268" s="101">
        <f t="shared" si="466"/>
        <v>100</v>
      </c>
      <c r="K268" s="97">
        <f>ROUND(I268*(Stats!$I$14/100),0)</f>
        <v>169643</v>
      </c>
      <c r="L268" s="101">
        <f t="shared" si="467"/>
        <v>100</v>
      </c>
      <c r="M268" s="109">
        <f xml:space="preserve"> ROUND(M267 - ((M267 / Stats!$B$27)*(Stats!$B$21*N267)),0)</f>
        <v>1324953</v>
      </c>
      <c r="N268" s="99">
        <f xml:space="preserve"> ROUND(N267 + (M267/Stats!$B$27)*(Stats!$B$21*N267)-(N267*Stats!$B$22),0)</f>
        <v>5</v>
      </c>
      <c r="O268" s="101">
        <f t="shared" si="468"/>
        <v>100</v>
      </c>
      <c r="P268" s="99">
        <f xml:space="preserve"> ROUND(P267 + (N267 * Stats!$B$22),0)</f>
        <v>8714729</v>
      </c>
      <c r="Q268" s="99">
        <f>ROUND(N268*(Stats!$I$14/100),0)</f>
        <v>0</v>
      </c>
      <c r="R268" s="105" t="str">
        <f t="shared" si="469"/>
        <v/>
      </c>
      <c r="X268" s="118">
        <v>266</v>
      </c>
      <c r="AD268" s="105"/>
      <c r="AG268" s="138">
        <f t="shared" si="470"/>
        <v>0</v>
      </c>
      <c r="AH268" s="138" t="str">
        <f t="shared" si="471"/>
        <v/>
      </c>
      <c r="AJ268" s="138">
        <f t="shared" si="472"/>
        <v>0</v>
      </c>
      <c r="AK268" s="5" t="str">
        <f t="shared" si="473"/>
        <v/>
      </c>
    </row>
    <row r="269" spans="1:37" x14ac:dyDescent="0.25">
      <c r="A269" s="209">
        <v>44157</v>
      </c>
      <c r="B269" s="121"/>
      <c r="D269" s="19"/>
      <c r="H269" s="96">
        <f>Stats!$B$8-I269</f>
        <v>4403117</v>
      </c>
      <c r="I269" s="97">
        <f>ROUND(Stats!$B$33/(1+(Stats!$B$34*EXP(-1*Stats!$B$32*(X269-$X$25)))),0)</f>
        <v>5635990</v>
      </c>
      <c r="J269" s="101">
        <f t="shared" si="466"/>
        <v>100</v>
      </c>
      <c r="K269" s="97">
        <f>ROUND(I269*(Stats!$I$14/100),0)</f>
        <v>169643</v>
      </c>
      <c r="L269" s="101">
        <f t="shared" si="467"/>
        <v>100</v>
      </c>
      <c r="M269" s="109">
        <f xml:space="preserve"> ROUND(M268 - ((M268 / Stats!$B$27)*(Stats!$B$21*N268)),0)</f>
        <v>1324953</v>
      </c>
      <c r="N269" s="99">
        <f xml:space="preserve"> ROUND(N268 + (M268/Stats!$B$27)*(Stats!$B$21*N268)-(N268*Stats!$B$22),0)</f>
        <v>5</v>
      </c>
      <c r="O269" s="101">
        <f t="shared" si="468"/>
        <v>100</v>
      </c>
      <c r="P269" s="99">
        <f xml:space="preserve"> ROUND(P268 + (N268 * Stats!$B$22),0)</f>
        <v>8714730</v>
      </c>
      <c r="Q269" s="99">
        <f>ROUND(N269*(Stats!$I$14/100),0)</f>
        <v>0</v>
      </c>
      <c r="R269" s="105" t="str">
        <f t="shared" si="469"/>
        <v/>
      </c>
      <c r="X269" s="118">
        <v>267</v>
      </c>
      <c r="AD269" s="105"/>
      <c r="AG269" s="138">
        <f t="shared" si="470"/>
        <v>0</v>
      </c>
      <c r="AH269" s="138" t="str">
        <f t="shared" si="471"/>
        <v/>
      </c>
      <c r="AJ269" s="138">
        <f t="shared" si="472"/>
        <v>0</v>
      </c>
      <c r="AK269" s="5" t="str">
        <f t="shared" si="473"/>
        <v/>
      </c>
    </row>
    <row r="270" spans="1:37" x14ac:dyDescent="0.25">
      <c r="A270" s="209">
        <v>44158</v>
      </c>
      <c r="B270" s="121"/>
      <c r="D270" s="19"/>
      <c r="H270" s="96">
        <f>Stats!$B$8-I270</f>
        <v>4403117</v>
      </c>
      <c r="I270" s="97">
        <f>ROUND(Stats!$B$33/(1+(Stats!$B$34*EXP(-1*Stats!$B$32*(X270-$X$25)))),0)</f>
        <v>5635990</v>
      </c>
      <c r="J270" s="101">
        <f t="shared" si="466"/>
        <v>100</v>
      </c>
      <c r="K270" s="97">
        <f>ROUND(I270*(Stats!$I$14/100),0)</f>
        <v>169643</v>
      </c>
      <c r="L270" s="101">
        <f t="shared" si="467"/>
        <v>100</v>
      </c>
      <c r="M270" s="109">
        <f xml:space="preserve"> ROUND(M269 - ((M269 / Stats!$B$27)*(Stats!$B$21*N269)),0)</f>
        <v>1324953</v>
      </c>
      <c r="N270" s="99">
        <f xml:space="preserve"> ROUND(N269 + (M269/Stats!$B$27)*(Stats!$B$21*N269)-(N269*Stats!$B$22),0)</f>
        <v>5</v>
      </c>
      <c r="O270" s="101">
        <f t="shared" si="468"/>
        <v>100</v>
      </c>
      <c r="P270" s="99">
        <f xml:space="preserve"> ROUND(P269 + (N269 * Stats!$B$22),0)</f>
        <v>8714731</v>
      </c>
      <c r="Q270" s="99">
        <f>ROUND(N270*(Stats!$I$14/100),0)</f>
        <v>0</v>
      </c>
      <c r="R270" s="105" t="str">
        <f t="shared" si="469"/>
        <v/>
      </c>
      <c r="X270" s="118">
        <v>268</v>
      </c>
      <c r="AD270" s="105"/>
      <c r="AG270" s="138">
        <f t="shared" si="470"/>
        <v>0</v>
      </c>
      <c r="AH270" s="138" t="str">
        <f t="shared" si="471"/>
        <v/>
      </c>
      <c r="AJ270" s="138">
        <f t="shared" si="472"/>
        <v>0</v>
      </c>
      <c r="AK270" s="5" t="str">
        <f t="shared" si="473"/>
        <v/>
      </c>
    </row>
    <row r="271" spans="1:37" x14ac:dyDescent="0.25">
      <c r="A271" s="209">
        <v>44159</v>
      </c>
      <c r="B271" s="121"/>
      <c r="D271" s="19"/>
      <c r="H271" s="96">
        <f>Stats!$B$8-I271</f>
        <v>4403117</v>
      </c>
      <c r="I271" s="97">
        <f>ROUND(Stats!$B$33/(1+(Stats!$B$34*EXP(-1*Stats!$B$32*(X271-$X$25)))),0)</f>
        <v>5635990</v>
      </c>
      <c r="J271" s="101">
        <f t="shared" si="466"/>
        <v>100</v>
      </c>
      <c r="K271" s="97">
        <f>ROUND(I271*(Stats!$I$14/100),0)</f>
        <v>169643</v>
      </c>
      <c r="L271" s="101">
        <f t="shared" si="467"/>
        <v>100</v>
      </c>
      <c r="M271" s="109">
        <f xml:space="preserve"> ROUND(M270 - ((M270 / Stats!$B$27)*(Stats!$B$21*N270)),0)</f>
        <v>1324953</v>
      </c>
      <c r="N271" s="99">
        <f xml:space="preserve"> ROUND(N270 + (M270/Stats!$B$27)*(Stats!$B$21*N270)-(N270*Stats!$B$22),0)</f>
        <v>5</v>
      </c>
      <c r="O271" s="101">
        <f t="shared" si="468"/>
        <v>100</v>
      </c>
      <c r="P271" s="99">
        <f xml:space="preserve"> ROUND(P270 + (N270 * Stats!$B$22),0)</f>
        <v>8714732</v>
      </c>
      <c r="Q271" s="99">
        <f>ROUND(N271*(Stats!$I$14/100),0)</f>
        <v>0</v>
      </c>
      <c r="R271" s="105" t="str">
        <f t="shared" si="469"/>
        <v/>
      </c>
      <c r="X271" s="118">
        <v>269</v>
      </c>
      <c r="AD271" s="105"/>
      <c r="AG271" s="138">
        <f t="shared" si="470"/>
        <v>0</v>
      </c>
      <c r="AH271" s="138" t="str">
        <f t="shared" si="471"/>
        <v/>
      </c>
      <c r="AJ271" s="138">
        <f t="shared" si="472"/>
        <v>0</v>
      </c>
      <c r="AK271" s="5" t="str">
        <f t="shared" si="473"/>
        <v/>
      </c>
    </row>
    <row r="272" spans="1:37" x14ac:dyDescent="0.25">
      <c r="A272" s="209">
        <v>44160</v>
      </c>
      <c r="B272" s="121"/>
      <c r="D272" s="19"/>
      <c r="H272" s="96">
        <f>Stats!$B$8-I272</f>
        <v>4403117</v>
      </c>
      <c r="I272" s="97">
        <f>ROUND(Stats!$B$33/(1+(Stats!$B$34*EXP(-1*Stats!$B$32*(X272-$X$25)))),0)</f>
        <v>5635990</v>
      </c>
      <c r="J272" s="101">
        <f t="shared" si="466"/>
        <v>100</v>
      </c>
      <c r="K272" s="97">
        <f>ROUND(I272*(Stats!$I$14/100),0)</f>
        <v>169643</v>
      </c>
      <c r="L272" s="101">
        <f t="shared" si="467"/>
        <v>100</v>
      </c>
      <c r="M272" s="109">
        <f xml:space="preserve"> ROUND(M271 - ((M271 / Stats!$B$27)*(Stats!$B$21*N271)),0)</f>
        <v>1324953</v>
      </c>
      <c r="N272" s="99">
        <f xml:space="preserve"> ROUND(N271 + (M271/Stats!$B$27)*(Stats!$B$21*N271)-(N271*Stats!$B$22),0)</f>
        <v>5</v>
      </c>
      <c r="O272" s="101">
        <f t="shared" si="468"/>
        <v>100</v>
      </c>
      <c r="P272" s="99">
        <f xml:space="preserve"> ROUND(P271 + (N271 * Stats!$B$22),0)</f>
        <v>8714733</v>
      </c>
      <c r="Q272" s="99">
        <f>ROUND(N272*(Stats!$I$14/100),0)</f>
        <v>0</v>
      </c>
      <c r="R272" s="105" t="str">
        <f t="shared" si="469"/>
        <v/>
      </c>
      <c r="X272" s="118">
        <v>270</v>
      </c>
      <c r="AD272" s="105"/>
      <c r="AG272" s="138">
        <f t="shared" si="470"/>
        <v>0</v>
      </c>
      <c r="AH272" s="138" t="str">
        <f t="shared" si="471"/>
        <v/>
      </c>
      <c r="AJ272" s="138">
        <f t="shared" si="472"/>
        <v>0</v>
      </c>
      <c r="AK272" s="5" t="str">
        <f t="shared" si="473"/>
        <v/>
      </c>
    </row>
    <row r="273" spans="1:37" x14ac:dyDescent="0.25">
      <c r="A273" s="209">
        <v>44161</v>
      </c>
      <c r="B273" s="121"/>
      <c r="D273" s="19"/>
      <c r="H273" s="96">
        <f>Stats!$B$8-I273</f>
        <v>4403117</v>
      </c>
      <c r="I273" s="97">
        <f>ROUND(Stats!$B$33/(1+(Stats!$B$34*EXP(-1*Stats!$B$32*(X273-$X$25)))),0)</f>
        <v>5635990</v>
      </c>
      <c r="J273" s="101">
        <f t="shared" si="466"/>
        <v>100</v>
      </c>
      <c r="K273" s="97">
        <f>ROUND(I273*(Stats!$I$14/100),0)</f>
        <v>169643</v>
      </c>
      <c r="L273" s="101">
        <f t="shared" si="467"/>
        <v>100</v>
      </c>
      <c r="M273" s="109">
        <f xml:space="preserve"> ROUND(M272 - ((M272 / Stats!$B$27)*(Stats!$B$21*N272)),0)</f>
        <v>1324953</v>
      </c>
      <c r="N273" s="99">
        <f xml:space="preserve"> ROUND(N272 + (M272/Stats!$B$27)*(Stats!$B$21*N272)-(N272*Stats!$B$22),0)</f>
        <v>5</v>
      </c>
      <c r="O273" s="101">
        <f t="shared" si="468"/>
        <v>100</v>
      </c>
      <c r="P273" s="99">
        <f xml:space="preserve"> ROUND(P272 + (N272 * Stats!$B$22),0)</f>
        <v>8714734</v>
      </c>
      <c r="Q273" s="99">
        <f>ROUND(N273*(Stats!$I$14/100),0)</f>
        <v>0</v>
      </c>
      <c r="R273" s="105" t="str">
        <f t="shared" si="469"/>
        <v/>
      </c>
      <c r="X273" s="118">
        <v>271</v>
      </c>
      <c r="AD273" s="105"/>
      <c r="AG273" s="138">
        <f t="shared" si="470"/>
        <v>0</v>
      </c>
      <c r="AH273" s="138" t="str">
        <f t="shared" si="471"/>
        <v/>
      </c>
      <c r="AJ273" s="138">
        <f t="shared" si="472"/>
        <v>0</v>
      </c>
      <c r="AK273" s="5" t="str">
        <f t="shared" si="473"/>
        <v/>
      </c>
    </row>
    <row r="274" spans="1:37" x14ac:dyDescent="0.25">
      <c r="A274" s="209">
        <v>44162</v>
      </c>
      <c r="B274" s="121"/>
      <c r="D274" s="19"/>
      <c r="H274" s="96">
        <f>Stats!$B$8-I274</f>
        <v>4403117</v>
      </c>
      <c r="I274" s="97">
        <f>ROUND(Stats!$B$33/(1+(Stats!$B$34*EXP(-1*Stats!$B$32*(X274-$X$25)))),0)</f>
        <v>5635990</v>
      </c>
      <c r="J274" s="101">
        <f t="shared" si="466"/>
        <v>100</v>
      </c>
      <c r="K274" s="97">
        <f>ROUND(I274*(Stats!$I$14/100),0)</f>
        <v>169643</v>
      </c>
      <c r="L274" s="101">
        <f t="shared" si="467"/>
        <v>100</v>
      </c>
      <c r="M274" s="109">
        <f xml:space="preserve"> ROUND(M273 - ((M273 / Stats!$B$27)*(Stats!$B$21*N273)),0)</f>
        <v>1324953</v>
      </c>
      <c r="N274" s="99">
        <f xml:space="preserve"> ROUND(N273 + (M273/Stats!$B$27)*(Stats!$B$21*N273)-(N273*Stats!$B$22),0)</f>
        <v>5</v>
      </c>
      <c r="O274" s="101">
        <f t="shared" si="468"/>
        <v>100</v>
      </c>
      <c r="P274" s="99">
        <f xml:space="preserve"> ROUND(P273 + (N273 * Stats!$B$22),0)</f>
        <v>8714735</v>
      </c>
      <c r="Q274" s="99">
        <f>ROUND(N274*(Stats!$I$14/100),0)</f>
        <v>0</v>
      </c>
      <c r="R274" s="105" t="str">
        <f t="shared" si="469"/>
        <v/>
      </c>
      <c r="X274" s="118">
        <v>272</v>
      </c>
      <c r="AD274" s="105"/>
      <c r="AG274" s="138">
        <f t="shared" si="470"/>
        <v>0</v>
      </c>
      <c r="AH274" s="138" t="str">
        <f t="shared" si="471"/>
        <v/>
      </c>
      <c r="AJ274" s="138">
        <f t="shared" si="472"/>
        <v>0</v>
      </c>
      <c r="AK274" s="5" t="str">
        <f t="shared" si="473"/>
        <v/>
      </c>
    </row>
    <row r="275" spans="1:37" x14ac:dyDescent="0.25">
      <c r="A275" s="209">
        <v>44163</v>
      </c>
      <c r="B275" s="121"/>
      <c r="D275" s="19"/>
      <c r="H275" s="96">
        <f>Stats!$B$8-I275</f>
        <v>4403117</v>
      </c>
      <c r="I275" s="97">
        <f>ROUND(Stats!$B$33/(1+(Stats!$B$34*EXP(-1*Stats!$B$32*(X275-$X$25)))),0)</f>
        <v>5635990</v>
      </c>
      <c r="J275" s="101">
        <f t="shared" si="466"/>
        <v>100</v>
      </c>
      <c r="K275" s="97">
        <f>ROUND(I275*(Stats!$I$14/100),0)</f>
        <v>169643</v>
      </c>
      <c r="L275" s="101">
        <f t="shared" si="467"/>
        <v>100</v>
      </c>
      <c r="M275" s="109">
        <f xml:space="preserve"> ROUND(M274 - ((M274 / Stats!$B$27)*(Stats!$B$21*N274)),0)</f>
        <v>1324953</v>
      </c>
      <c r="N275" s="99">
        <f xml:space="preserve"> ROUND(N274 + (M274/Stats!$B$27)*(Stats!$B$21*N274)-(N274*Stats!$B$22),0)</f>
        <v>5</v>
      </c>
      <c r="O275" s="101">
        <f t="shared" si="468"/>
        <v>100</v>
      </c>
      <c r="P275" s="99">
        <f xml:space="preserve"> ROUND(P274 + (N274 * Stats!$B$22),0)</f>
        <v>8714736</v>
      </c>
      <c r="Q275" s="99">
        <f>ROUND(N275*(Stats!$I$14/100),0)</f>
        <v>0</v>
      </c>
      <c r="R275" s="105" t="str">
        <f t="shared" si="469"/>
        <v/>
      </c>
      <c r="X275" s="118">
        <v>273</v>
      </c>
      <c r="AD275" s="105"/>
      <c r="AG275" s="138">
        <f t="shared" si="470"/>
        <v>0</v>
      </c>
      <c r="AH275" s="138" t="str">
        <f t="shared" si="471"/>
        <v/>
      </c>
      <c r="AJ275" s="138">
        <f t="shared" si="472"/>
        <v>0</v>
      </c>
      <c r="AK275" s="5" t="str">
        <f t="shared" si="473"/>
        <v/>
      </c>
    </row>
    <row r="276" spans="1:37" x14ac:dyDescent="0.25">
      <c r="A276" s="209">
        <v>44164</v>
      </c>
      <c r="B276" s="121"/>
      <c r="D276" s="19"/>
      <c r="H276" s="96">
        <f>Stats!$B$8-I276</f>
        <v>4403117</v>
      </c>
      <c r="I276" s="97">
        <f>ROUND(Stats!$B$33/(1+(Stats!$B$34*EXP(-1*Stats!$B$32*(X276-$X$25)))),0)</f>
        <v>5635990</v>
      </c>
      <c r="J276" s="101">
        <f t="shared" si="466"/>
        <v>100</v>
      </c>
      <c r="K276" s="97">
        <f>ROUND(I276*(Stats!$I$14/100),0)</f>
        <v>169643</v>
      </c>
      <c r="L276" s="101">
        <f t="shared" si="467"/>
        <v>100</v>
      </c>
      <c r="M276" s="109">
        <f xml:space="preserve"> ROUND(M275 - ((M275 / Stats!$B$27)*(Stats!$B$21*N275)),0)</f>
        <v>1324953</v>
      </c>
      <c r="N276" s="99">
        <f xml:space="preserve"> ROUND(N275 + (M275/Stats!$B$27)*(Stats!$B$21*N275)-(N275*Stats!$B$22),0)</f>
        <v>5</v>
      </c>
      <c r="O276" s="101">
        <f t="shared" si="468"/>
        <v>100</v>
      </c>
      <c r="P276" s="99">
        <f xml:space="preserve"> ROUND(P275 + (N275 * Stats!$B$22),0)</f>
        <v>8714737</v>
      </c>
      <c r="Q276" s="99">
        <f>ROUND(N276*(Stats!$I$14/100),0)</f>
        <v>0</v>
      </c>
      <c r="R276" s="105" t="str">
        <f t="shared" si="469"/>
        <v/>
      </c>
      <c r="X276" s="118">
        <v>274</v>
      </c>
      <c r="AD276" s="105"/>
      <c r="AG276" s="138">
        <f t="shared" si="470"/>
        <v>0</v>
      </c>
      <c r="AH276" s="138" t="str">
        <f t="shared" si="471"/>
        <v/>
      </c>
      <c r="AJ276" s="138">
        <f t="shared" si="472"/>
        <v>0</v>
      </c>
      <c r="AK276" s="5" t="str">
        <f t="shared" si="473"/>
        <v/>
      </c>
    </row>
    <row r="277" spans="1:37" x14ac:dyDescent="0.25">
      <c r="A277" s="209">
        <v>44165</v>
      </c>
      <c r="B277" s="121"/>
      <c r="D277" s="19"/>
      <c r="H277" s="96">
        <f>Stats!$B$8-I277</f>
        <v>4403117</v>
      </c>
      <c r="I277" s="97">
        <f>ROUND(Stats!$B$33/(1+(Stats!$B$34*EXP(-1*Stats!$B$32*(X277-$X$25)))),0)</f>
        <v>5635990</v>
      </c>
      <c r="J277" s="101">
        <f t="shared" si="466"/>
        <v>100</v>
      </c>
      <c r="K277" s="97">
        <f>ROUND(I277*(Stats!$I$14/100),0)</f>
        <v>169643</v>
      </c>
      <c r="L277" s="101">
        <f t="shared" si="467"/>
        <v>100</v>
      </c>
      <c r="M277" s="109">
        <f xml:space="preserve"> ROUND(M276 - ((M276 / Stats!$B$27)*(Stats!$B$21*N276)),0)</f>
        <v>1324953</v>
      </c>
      <c r="N277" s="99">
        <f xml:space="preserve"> ROUND(N276 + (M276/Stats!$B$27)*(Stats!$B$21*N276)-(N276*Stats!$B$22),0)</f>
        <v>5</v>
      </c>
      <c r="O277" s="101">
        <f t="shared" si="468"/>
        <v>100</v>
      </c>
      <c r="P277" s="99">
        <f xml:space="preserve"> ROUND(P276 + (N276 * Stats!$B$22),0)</f>
        <v>8714738</v>
      </c>
      <c r="Q277" s="99">
        <f>ROUND(N277*(Stats!$I$14/100),0)</f>
        <v>0</v>
      </c>
      <c r="R277" s="105" t="str">
        <f t="shared" si="469"/>
        <v/>
      </c>
      <c r="X277" s="118">
        <v>275</v>
      </c>
      <c r="AD277" s="105"/>
      <c r="AG277" s="138">
        <f t="shared" si="470"/>
        <v>0</v>
      </c>
      <c r="AH277" s="138" t="str">
        <f t="shared" si="471"/>
        <v/>
      </c>
      <c r="AJ277" s="138">
        <f t="shared" si="472"/>
        <v>0</v>
      </c>
      <c r="AK277" s="5" t="str">
        <f t="shared" si="473"/>
        <v/>
      </c>
    </row>
    <row r="278" spans="1:37" x14ac:dyDescent="0.25">
      <c r="A278" s="209">
        <v>44166</v>
      </c>
      <c r="B278" s="121"/>
      <c r="D278" s="19"/>
      <c r="H278" s="96">
        <f>Stats!$B$8-I278</f>
        <v>4403117</v>
      </c>
      <c r="I278" s="97">
        <f>ROUND(Stats!$B$33/(1+(Stats!$B$34*EXP(-1*Stats!$B$32*(X278-$X$25)))),0)</f>
        <v>5635990</v>
      </c>
      <c r="J278" s="101">
        <f t="shared" si="466"/>
        <v>100</v>
      </c>
      <c r="K278" s="97">
        <f>ROUND(I278*(Stats!$I$14/100),0)</f>
        <v>169643</v>
      </c>
      <c r="L278" s="101">
        <f t="shared" si="467"/>
        <v>100</v>
      </c>
      <c r="M278" s="109">
        <f xml:space="preserve"> ROUND(M277 - ((M277 / Stats!$B$27)*(Stats!$B$21*N277)),0)</f>
        <v>1324953</v>
      </c>
      <c r="N278" s="99">
        <f xml:space="preserve"> ROUND(N277 + (M277/Stats!$B$27)*(Stats!$B$21*N277)-(N277*Stats!$B$22),0)</f>
        <v>5</v>
      </c>
      <c r="O278" s="101">
        <f t="shared" si="468"/>
        <v>100</v>
      </c>
      <c r="P278" s="99">
        <f xml:space="preserve"> ROUND(P277 + (N277 * Stats!$B$22),0)</f>
        <v>8714739</v>
      </c>
      <c r="Q278" s="99">
        <f>ROUND(N278*(Stats!$I$14/100),0)</f>
        <v>0</v>
      </c>
      <c r="R278" s="105" t="str">
        <f t="shared" si="469"/>
        <v/>
      </c>
      <c r="X278" s="118">
        <v>276</v>
      </c>
      <c r="AD278" s="105"/>
      <c r="AG278" s="138">
        <f t="shared" si="470"/>
        <v>0</v>
      </c>
      <c r="AH278" s="138" t="str">
        <f t="shared" si="471"/>
        <v/>
      </c>
      <c r="AJ278" s="138">
        <f t="shared" si="472"/>
        <v>0</v>
      </c>
      <c r="AK278" s="5" t="str">
        <f t="shared" si="473"/>
        <v/>
      </c>
    </row>
    <row r="279" spans="1:37" x14ac:dyDescent="0.25">
      <c r="A279" s="209">
        <v>44167</v>
      </c>
      <c r="B279" s="121"/>
      <c r="D279" s="19"/>
      <c r="H279" s="96">
        <f>Stats!$B$8-I279</f>
        <v>4403117</v>
      </c>
      <c r="I279" s="97">
        <f>ROUND(Stats!$B$33/(1+(Stats!$B$34*EXP(-1*Stats!$B$32*(X279-$X$25)))),0)</f>
        <v>5635990</v>
      </c>
      <c r="J279" s="101">
        <f t="shared" si="466"/>
        <v>100</v>
      </c>
      <c r="K279" s="97">
        <f>ROUND(I279*(Stats!$I$14/100),0)</f>
        <v>169643</v>
      </c>
      <c r="L279" s="101">
        <f t="shared" si="467"/>
        <v>100</v>
      </c>
      <c r="M279" s="109">
        <f xml:space="preserve"> ROUND(M278 - ((M278 / Stats!$B$27)*(Stats!$B$21*N278)),0)</f>
        <v>1324953</v>
      </c>
      <c r="N279" s="99">
        <f xml:space="preserve"> ROUND(N278 + (M278/Stats!$B$27)*(Stats!$B$21*N278)-(N278*Stats!$B$22),0)</f>
        <v>5</v>
      </c>
      <c r="O279" s="101">
        <f t="shared" si="468"/>
        <v>100</v>
      </c>
      <c r="P279" s="99">
        <f xml:space="preserve"> ROUND(P278 + (N278 * Stats!$B$22),0)</f>
        <v>8714740</v>
      </c>
      <c r="Q279" s="99">
        <f>ROUND(N279*(Stats!$I$14/100),0)</f>
        <v>0</v>
      </c>
      <c r="R279" s="105" t="str">
        <f t="shared" si="469"/>
        <v/>
      </c>
      <c r="X279" s="118">
        <v>277</v>
      </c>
      <c r="AD279" s="105"/>
      <c r="AG279" s="138">
        <f t="shared" si="470"/>
        <v>0</v>
      </c>
      <c r="AH279" s="138" t="str">
        <f t="shared" si="471"/>
        <v/>
      </c>
      <c r="AJ279" s="138">
        <f t="shared" si="472"/>
        <v>0</v>
      </c>
      <c r="AK279" s="5" t="str">
        <f t="shared" si="473"/>
        <v/>
      </c>
    </row>
    <row r="280" spans="1:37" x14ac:dyDescent="0.25">
      <c r="A280" s="209">
        <v>44168</v>
      </c>
      <c r="B280" s="121"/>
      <c r="D280" s="19"/>
      <c r="H280" s="96">
        <f>Stats!$B$8-I280</f>
        <v>4403117</v>
      </c>
      <c r="I280" s="97">
        <f>ROUND(Stats!$B$33/(1+(Stats!$B$34*EXP(-1*Stats!$B$32*(X280-$X$25)))),0)</f>
        <v>5635990</v>
      </c>
      <c r="J280" s="101">
        <f t="shared" si="466"/>
        <v>100</v>
      </c>
      <c r="K280" s="97">
        <f>ROUND(I280*(Stats!$I$14/100),0)</f>
        <v>169643</v>
      </c>
      <c r="L280" s="101">
        <f t="shared" si="467"/>
        <v>100</v>
      </c>
      <c r="M280" s="109">
        <f xml:space="preserve"> ROUND(M279 - ((M279 / Stats!$B$27)*(Stats!$B$21*N279)),0)</f>
        <v>1324953</v>
      </c>
      <c r="N280" s="99">
        <f xml:space="preserve"> ROUND(N279 + (M279/Stats!$B$27)*(Stats!$B$21*N279)-(N279*Stats!$B$22),0)</f>
        <v>5</v>
      </c>
      <c r="O280" s="101">
        <f t="shared" si="468"/>
        <v>100</v>
      </c>
      <c r="P280" s="99">
        <f xml:space="preserve"> ROUND(P279 + (N279 * Stats!$B$22),0)</f>
        <v>8714741</v>
      </c>
      <c r="Q280" s="99">
        <f>ROUND(N280*(Stats!$I$14/100),0)</f>
        <v>0</v>
      </c>
      <c r="R280" s="105" t="str">
        <f t="shared" si="469"/>
        <v/>
      </c>
      <c r="X280" s="118">
        <v>278</v>
      </c>
      <c r="AD280" s="105"/>
      <c r="AG280" s="138">
        <f t="shared" si="470"/>
        <v>0</v>
      </c>
      <c r="AH280" s="138" t="str">
        <f t="shared" si="471"/>
        <v/>
      </c>
      <c r="AJ280" s="138">
        <f t="shared" si="472"/>
        <v>0</v>
      </c>
      <c r="AK280" s="5" t="str">
        <f t="shared" si="473"/>
        <v/>
      </c>
    </row>
    <row r="281" spans="1:37" x14ac:dyDescent="0.25">
      <c r="A281" s="209">
        <v>44169</v>
      </c>
      <c r="B281" s="121"/>
      <c r="D281" s="19"/>
      <c r="H281" s="96">
        <f>Stats!$B$8-I281</f>
        <v>4403117</v>
      </c>
      <c r="I281" s="97">
        <f>ROUND(Stats!$B$33/(1+(Stats!$B$34*EXP(-1*Stats!$B$32*(X281-$X$25)))),0)</f>
        <v>5635990</v>
      </c>
      <c r="J281" s="101">
        <f t="shared" si="466"/>
        <v>100</v>
      </c>
      <c r="K281" s="97">
        <f>ROUND(I281*(Stats!$I$14/100),0)</f>
        <v>169643</v>
      </c>
      <c r="L281" s="101">
        <f t="shared" si="467"/>
        <v>100</v>
      </c>
      <c r="M281" s="109">
        <f xml:space="preserve"> ROUND(M280 - ((M280 / Stats!$B$27)*(Stats!$B$21*N280)),0)</f>
        <v>1324953</v>
      </c>
      <c r="N281" s="99">
        <f xml:space="preserve"> ROUND(N280 + (M280/Stats!$B$27)*(Stats!$B$21*N280)-(N280*Stats!$B$22),0)</f>
        <v>5</v>
      </c>
      <c r="O281" s="101">
        <f t="shared" si="468"/>
        <v>100</v>
      </c>
      <c r="P281" s="99">
        <f xml:space="preserve"> ROUND(P280 + (N280 * Stats!$B$22),0)</f>
        <v>8714742</v>
      </c>
      <c r="Q281" s="99">
        <f>ROUND(N281*(Stats!$I$14/100),0)</f>
        <v>0</v>
      </c>
      <c r="R281" s="105" t="str">
        <f t="shared" si="469"/>
        <v/>
      </c>
      <c r="X281" s="118">
        <v>279</v>
      </c>
      <c r="AD281" s="105"/>
      <c r="AG281" s="138">
        <f t="shared" si="470"/>
        <v>0</v>
      </c>
      <c r="AH281" s="138" t="str">
        <f t="shared" si="471"/>
        <v/>
      </c>
      <c r="AJ281" s="138">
        <f t="shared" si="472"/>
        <v>0</v>
      </c>
      <c r="AK281" s="5" t="str">
        <f t="shared" si="473"/>
        <v/>
      </c>
    </row>
    <row r="282" spans="1:37" x14ac:dyDescent="0.25">
      <c r="A282" s="209">
        <v>44170</v>
      </c>
      <c r="B282" s="121"/>
      <c r="D282" s="19"/>
      <c r="H282" s="96">
        <f>Stats!$B$8-I282</f>
        <v>4403117</v>
      </c>
      <c r="I282" s="97">
        <f>ROUND(Stats!$B$33/(1+(Stats!$B$34*EXP(-1*Stats!$B$32*(X282-$X$25)))),0)</f>
        <v>5635990</v>
      </c>
      <c r="J282" s="101">
        <f t="shared" si="466"/>
        <v>100</v>
      </c>
      <c r="K282" s="97">
        <f>ROUND(I282*(Stats!$I$14/100),0)</f>
        <v>169643</v>
      </c>
      <c r="L282" s="101">
        <f t="shared" si="467"/>
        <v>100</v>
      </c>
      <c r="M282" s="109">
        <f xml:space="preserve"> ROUND(M281 - ((M281 / Stats!$B$27)*(Stats!$B$21*N281)),0)</f>
        <v>1324953</v>
      </c>
      <c r="N282" s="99">
        <f xml:space="preserve"> ROUND(N281 + (M281/Stats!$B$27)*(Stats!$B$21*N281)-(N281*Stats!$B$22),0)</f>
        <v>5</v>
      </c>
      <c r="O282" s="101">
        <f t="shared" si="468"/>
        <v>100</v>
      </c>
      <c r="P282" s="99">
        <f xml:space="preserve"> ROUND(P281 + (N281 * Stats!$B$22),0)</f>
        <v>8714743</v>
      </c>
      <c r="Q282" s="99">
        <f>ROUND(N282*(Stats!$I$14/100),0)</f>
        <v>0</v>
      </c>
      <c r="R282" s="105" t="str">
        <f t="shared" si="469"/>
        <v/>
      </c>
      <c r="X282" s="118">
        <v>280</v>
      </c>
      <c r="AD282" s="105"/>
      <c r="AG282" s="138">
        <f t="shared" si="470"/>
        <v>0</v>
      </c>
      <c r="AH282" s="138" t="str">
        <f t="shared" si="471"/>
        <v/>
      </c>
      <c r="AJ282" s="138">
        <f t="shared" si="472"/>
        <v>0</v>
      </c>
      <c r="AK282" s="5" t="str">
        <f t="shared" si="473"/>
        <v/>
      </c>
    </row>
    <row r="283" spans="1:37" x14ac:dyDescent="0.25">
      <c r="A283" s="209">
        <v>44171</v>
      </c>
      <c r="B283" s="121"/>
      <c r="D283" s="19"/>
      <c r="H283" s="96">
        <f>Stats!$B$8-I283</f>
        <v>4403117</v>
      </c>
      <c r="I283" s="97">
        <f>ROUND(Stats!$B$33/(1+(Stats!$B$34*EXP(-1*Stats!$B$32*(X283-$X$25)))),0)</f>
        <v>5635990</v>
      </c>
      <c r="J283" s="101">
        <f t="shared" si="466"/>
        <v>100</v>
      </c>
      <c r="K283" s="97">
        <f>ROUND(I283*(Stats!$I$14/100),0)</f>
        <v>169643</v>
      </c>
      <c r="L283" s="101">
        <f t="shared" si="467"/>
        <v>100</v>
      </c>
      <c r="M283" s="109">
        <f xml:space="preserve"> ROUND(M282 - ((M282 / Stats!$B$27)*(Stats!$B$21*N282)),0)</f>
        <v>1324953</v>
      </c>
      <c r="N283" s="99">
        <f xml:space="preserve"> ROUND(N282 + (M282/Stats!$B$27)*(Stats!$B$21*N282)-(N282*Stats!$B$22),0)</f>
        <v>5</v>
      </c>
      <c r="O283" s="101">
        <f t="shared" si="468"/>
        <v>100</v>
      </c>
      <c r="P283" s="99">
        <f xml:space="preserve"> ROUND(P282 + (N282 * Stats!$B$22),0)</f>
        <v>8714744</v>
      </c>
      <c r="Q283" s="99">
        <f>ROUND(N283*(Stats!$I$14/100),0)</f>
        <v>0</v>
      </c>
      <c r="R283" s="105" t="str">
        <f t="shared" si="469"/>
        <v/>
      </c>
      <c r="X283" s="118">
        <v>281</v>
      </c>
      <c r="AD283" s="105"/>
      <c r="AG283" s="138">
        <f t="shared" si="470"/>
        <v>0</v>
      </c>
      <c r="AH283" s="138" t="str">
        <f t="shared" si="471"/>
        <v/>
      </c>
      <c r="AJ283" s="138">
        <f t="shared" si="472"/>
        <v>0</v>
      </c>
      <c r="AK283" s="5" t="str">
        <f t="shared" si="473"/>
        <v/>
      </c>
    </row>
    <row r="284" spans="1:37" x14ac:dyDescent="0.25">
      <c r="A284" s="209">
        <v>44172</v>
      </c>
      <c r="B284" s="121"/>
      <c r="D284" s="19"/>
      <c r="H284" s="96">
        <f>Stats!$B$8-I284</f>
        <v>4403117</v>
      </c>
      <c r="I284" s="97">
        <f>ROUND(Stats!$B$33/(1+(Stats!$B$34*EXP(-1*Stats!$B$32*(X284-$X$25)))),0)</f>
        <v>5635990</v>
      </c>
      <c r="J284" s="101">
        <f t="shared" si="466"/>
        <v>100</v>
      </c>
      <c r="K284" s="97">
        <f>ROUND(I284*(Stats!$I$14/100),0)</f>
        <v>169643</v>
      </c>
      <c r="L284" s="101">
        <f t="shared" si="467"/>
        <v>100</v>
      </c>
      <c r="M284" s="109">
        <f xml:space="preserve"> ROUND(M283 - ((M283 / Stats!$B$27)*(Stats!$B$21*N283)),0)</f>
        <v>1324953</v>
      </c>
      <c r="N284" s="99">
        <f xml:space="preserve"> ROUND(N283 + (M283/Stats!$B$27)*(Stats!$B$21*N283)-(N283*Stats!$B$22),0)</f>
        <v>5</v>
      </c>
      <c r="O284" s="101">
        <f t="shared" si="468"/>
        <v>100</v>
      </c>
      <c r="P284" s="99">
        <f xml:space="preserve"> ROUND(P283 + (N283 * Stats!$B$22),0)</f>
        <v>8714745</v>
      </c>
      <c r="Q284" s="99">
        <f>ROUND(N284*(Stats!$I$14/100),0)</f>
        <v>0</v>
      </c>
      <c r="R284" s="105" t="str">
        <f t="shared" si="469"/>
        <v/>
      </c>
      <c r="X284" s="118">
        <v>282</v>
      </c>
      <c r="AD284" s="105"/>
      <c r="AG284" s="138">
        <f t="shared" si="470"/>
        <v>0</v>
      </c>
      <c r="AH284" s="138" t="str">
        <f t="shared" si="471"/>
        <v/>
      </c>
      <c r="AJ284" s="138">
        <f t="shared" si="472"/>
        <v>0</v>
      </c>
      <c r="AK284" s="5" t="str">
        <f t="shared" si="473"/>
        <v/>
      </c>
    </row>
    <row r="285" spans="1:37" x14ac:dyDescent="0.25">
      <c r="A285" s="209">
        <v>44173</v>
      </c>
      <c r="B285" s="121"/>
      <c r="D285" s="19"/>
      <c r="H285" s="96">
        <f>Stats!$B$8-I285</f>
        <v>4403117</v>
      </c>
      <c r="I285" s="97">
        <f>ROUND(Stats!$B$33/(1+(Stats!$B$34*EXP(-1*Stats!$B$32*(X285-$X$25)))),0)</f>
        <v>5635990</v>
      </c>
      <c r="J285" s="101">
        <f t="shared" si="466"/>
        <v>100</v>
      </c>
      <c r="K285" s="97">
        <f>ROUND(I285*(Stats!$I$14/100),0)</f>
        <v>169643</v>
      </c>
      <c r="L285" s="101">
        <f t="shared" si="467"/>
        <v>100</v>
      </c>
      <c r="M285" s="109">
        <f xml:space="preserve"> ROUND(M284 - ((M284 / Stats!$B$27)*(Stats!$B$21*N284)),0)</f>
        <v>1324953</v>
      </c>
      <c r="N285" s="99">
        <f xml:space="preserve"> ROUND(N284 + (M284/Stats!$B$27)*(Stats!$B$21*N284)-(N284*Stats!$B$22),0)</f>
        <v>5</v>
      </c>
      <c r="O285" s="101">
        <f t="shared" si="468"/>
        <v>100</v>
      </c>
      <c r="P285" s="99">
        <f xml:space="preserve"> ROUND(P284 + (N284 * Stats!$B$22),0)</f>
        <v>8714746</v>
      </c>
      <c r="Q285" s="99">
        <f>ROUND(N285*(Stats!$I$14/100),0)</f>
        <v>0</v>
      </c>
      <c r="R285" s="105" t="str">
        <f t="shared" si="469"/>
        <v/>
      </c>
      <c r="X285" s="118">
        <v>283</v>
      </c>
      <c r="AD285" s="105"/>
      <c r="AG285" s="138">
        <f t="shared" si="470"/>
        <v>0</v>
      </c>
      <c r="AH285" s="138" t="str">
        <f t="shared" si="471"/>
        <v/>
      </c>
      <c r="AJ285" s="138">
        <f t="shared" si="472"/>
        <v>0</v>
      </c>
      <c r="AK285" s="5" t="str">
        <f t="shared" si="473"/>
        <v/>
      </c>
    </row>
    <row r="286" spans="1:37" x14ac:dyDescent="0.25">
      <c r="A286" s="209">
        <v>44174</v>
      </c>
      <c r="B286" s="121"/>
      <c r="D286" s="19"/>
      <c r="H286" s="96">
        <f>Stats!$B$8-I286</f>
        <v>4403117</v>
      </c>
      <c r="I286" s="97">
        <f>ROUND(Stats!$B$33/(1+(Stats!$B$34*EXP(-1*Stats!$B$32*(X286-$X$25)))),0)</f>
        <v>5635990</v>
      </c>
      <c r="J286" s="101">
        <f t="shared" si="466"/>
        <v>100</v>
      </c>
      <c r="K286" s="97">
        <f>ROUND(I286*(Stats!$I$14/100),0)</f>
        <v>169643</v>
      </c>
      <c r="L286" s="101">
        <f t="shared" si="467"/>
        <v>100</v>
      </c>
      <c r="M286" s="109">
        <f xml:space="preserve"> ROUND(M285 - ((M285 / Stats!$B$27)*(Stats!$B$21*N285)),0)</f>
        <v>1324953</v>
      </c>
      <c r="N286" s="99">
        <f xml:space="preserve"> ROUND(N285 + (M285/Stats!$B$27)*(Stats!$B$21*N285)-(N285*Stats!$B$22),0)</f>
        <v>5</v>
      </c>
      <c r="O286" s="101">
        <f t="shared" si="468"/>
        <v>100</v>
      </c>
      <c r="P286" s="99">
        <f xml:space="preserve"> ROUND(P285 + (N285 * Stats!$B$22),0)</f>
        <v>8714747</v>
      </c>
      <c r="Q286" s="99">
        <f>ROUND(N286*(Stats!$I$14/100),0)</f>
        <v>0</v>
      </c>
      <c r="R286" s="105" t="str">
        <f t="shared" si="469"/>
        <v/>
      </c>
      <c r="X286" s="118">
        <v>284</v>
      </c>
      <c r="AD286" s="105"/>
      <c r="AG286" s="138">
        <f t="shared" si="470"/>
        <v>0</v>
      </c>
      <c r="AH286" s="138" t="str">
        <f t="shared" si="471"/>
        <v/>
      </c>
      <c r="AJ286" s="138">
        <f t="shared" si="472"/>
        <v>0</v>
      </c>
      <c r="AK286" s="5" t="str">
        <f t="shared" si="473"/>
        <v/>
      </c>
    </row>
    <row r="287" spans="1:37" x14ac:dyDescent="0.25">
      <c r="A287" s="209">
        <v>44175</v>
      </c>
      <c r="B287" s="121"/>
      <c r="D287" s="19"/>
      <c r="H287" s="96">
        <f>Stats!$B$8-I287</f>
        <v>4403117</v>
      </c>
      <c r="I287" s="97">
        <f>ROUND(Stats!$B$33/(1+(Stats!$B$34*EXP(-1*Stats!$B$32*(X287-$X$25)))),0)</f>
        <v>5635990</v>
      </c>
      <c r="J287" s="101">
        <f t="shared" si="466"/>
        <v>100</v>
      </c>
      <c r="K287" s="97">
        <f>ROUND(I287*(Stats!$I$14/100),0)</f>
        <v>169643</v>
      </c>
      <c r="L287" s="101">
        <f t="shared" si="467"/>
        <v>100</v>
      </c>
      <c r="M287" s="109">
        <f xml:space="preserve"> ROUND(M286 - ((M286 / Stats!$B$27)*(Stats!$B$21*N286)),0)</f>
        <v>1324953</v>
      </c>
      <c r="N287" s="99">
        <f xml:space="preserve"> ROUND(N286 + (M286/Stats!$B$27)*(Stats!$B$21*N286)-(N286*Stats!$B$22),0)</f>
        <v>5</v>
      </c>
      <c r="O287" s="101">
        <f t="shared" si="468"/>
        <v>100</v>
      </c>
      <c r="P287" s="99">
        <f xml:space="preserve"> ROUND(P286 + (N286 * Stats!$B$22),0)</f>
        <v>8714748</v>
      </c>
      <c r="Q287" s="99">
        <f>ROUND(N287*(Stats!$I$14/100),0)</f>
        <v>0</v>
      </c>
      <c r="R287" s="105" t="str">
        <f t="shared" si="469"/>
        <v/>
      </c>
      <c r="X287" s="118">
        <v>285</v>
      </c>
      <c r="AD287" s="105"/>
      <c r="AG287" s="138">
        <f t="shared" si="470"/>
        <v>0</v>
      </c>
      <c r="AH287" s="138" t="str">
        <f t="shared" si="471"/>
        <v/>
      </c>
      <c r="AJ287" s="138">
        <f t="shared" si="472"/>
        <v>0</v>
      </c>
      <c r="AK287" s="5" t="str">
        <f t="shared" si="473"/>
        <v/>
      </c>
    </row>
    <row r="288" spans="1:37" x14ac:dyDescent="0.25">
      <c r="A288" s="209">
        <v>44176</v>
      </c>
      <c r="B288" s="121"/>
      <c r="D288" s="19"/>
      <c r="H288" s="96">
        <f>Stats!$B$8-I288</f>
        <v>4403117</v>
      </c>
      <c r="I288" s="97">
        <f>ROUND(Stats!$B$33/(1+(Stats!$B$34*EXP(-1*Stats!$B$32*(X288-$X$25)))),0)</f>
        <v>5635990</v>
      </c>
      <c r="J288" s="101">
        <f t="shared" si="466"/>
        <v>100</v>
      </c>
      <c r="K288" s="97">
        <f>ROUND(I288*(Stats!$I$14/100),0)</f>
        <v>169643</v>
      </c>
      <c r="L288" s="101">
        <f t="shared" si="467"/>
        <v>100</v>
      </c>
      <c r="M288" s="109">
        <f xml:space="preserve"> ROUND(M287 - ((M287 / Stats!$B$27)*(Stats!$B$21*N287)),0)</f>
        <v>1324953</v>
      </c>
      <c r="N288" s="99">
        <f xml:space="preserve"> ROUND(N287 + (M287/Stats!$B$27)*(Stats!$B$21*N287)-(N287*Stats!$B$22),0)</f>
        <v>5</v>
      </c>
      <c r="O288" s="101">
        <f t="shared" si="468"/>
        <v>100</v>
      </c>
      <c r="P288" s="99">
        <f xml:space="preserve"> ROUND(P287 + (N287 * Stats!$B$22),0)</f>
        <v>8714749</v>
      </c>
      <c r="Q288" s="99">
        <f>ROUND(N288*(Stats!$I$14/100),0)</f>
        <v>0</v>
      </c>
      <c r="R288" s="105" t="str">
        <f t="shared" si="469"/>
        <v/>
      </c>
      <c r="X288" s="118">
        <v>286</v>
      </c>
      <c r="AD288" s="105"/>
      <c r="AG288" s="138">
        <f t="shared" si="470"/>
        <v>0</v>
      </c>
      <c r="AH288" s="138" t="str">
        <f t="shared" si="471"/>
        <v/>
      </c>
      <c r="AJ288" s="138">
        <f t="shared" si="472"/>
        <v>0</v>
      </c>
      <c r="AK288" s="5" t="str">
        <f t="shared" si="473"/>
        <v/>
      </c>
    </row>
    <row r="289" spans="1:37" x14ac:dyDescent="0.25">
      <c r="A289" s="209">
        <v>44177</v>
      </c>
      <c r="B289" s="121"/>
      <c r="D289" s="19"/>
      <c r="H289" s="96">
        <f>Stats!$B$8-I289</f>
        <v>4403117</v>
      </c>
      <c r="I289" s="97">
        <f>ROUND(Stats!$B$33/(1+(Stats!$B$34*EXP(-1*Stats!$B$32*(X289-$X$25)))),0)</f>
        <v>5635990</v>
      </c>
      <c r="J289" s="101">
        <f t="shared" si="466"/>
        <v>100</v>
      </c>
      <c r="K289" s="97">
        <f>ROUND(I289*(Stats!$I$14/100),0)</f>
        <v>169643</v>
      </c>
      <c r="L289" s="101">
        <f t="shared" si="467"/>
        <v>100</v>
      </c>
      <c r="M289" s="109">
        <f xml:space="preserve"> ROUND(M288 - ((M288 / Stats!$B$27)*(Stats!$B$21*N288)),0)</f>
        <v>1324953</v>
      </c>
      <c r="N289" s="99">
        <f xml:space="preserve"> ROUND(N288 + (M288/Stats!$B$27)*(Stats!$B$21*N288)-(N288*Stats!$B$22),0)</f>
        <v>5</v>
      </c>
      <c r="O289" s="101">
        <f t="shared" si="468"/>
        <v>100</v>
      </c>
      <c r="P289" s="99">
        <f xml:space="preserve"> ROUND(P288 + (N288 * Stats!$B$22),0)</f>
        <v>8714750</v>
      </c>
      <c r="Q289" s="99">
        <f>ROUND(N289*(Stats!$I$14/100),0)</f>
        <v>0</v>
      </c>
      <c r="R289" s="105" t="str">
        <f t="shared" si="469"/>
        <v/>
      </c>
      <c r="X289" s="118">
        <v>287</v>
      </c>
      <c r="AD289" s="105"/>
      <c r="AG289" s="138">
        <f t="shared" si="470"/>
        <v>0</v>
      </c>
      <c r="AH289" s="138" t="str">
        <f t="shared" si="471"/>
        <v/>
      </c>
      <c r="AJ289" s="138">
        <f t="shared" si="472"/>
        <v>0</v>
      </c>
      <c r="AK289" s="5" t="str">
        <f t="shared" si="473"/>
        <v/>
      </c>
    </row>
    <row r="290" spans="1:37" x14ac:dyDescent="0.25">
      <c r="A290" s="209">
        <v>44178</v>
      </c>
      <c r="B290" s="121"/>
      <c r="D290" s="19"/>
      <c r="H290" s="96">
        <f>Stats!$B$8-I290</f>
        <v>4403117</v>
      </c>
      <c r="I290" s="97">
        <f>ROUND(Stats!$B$33/(1+(Stats!$B$34*EXP(-1*Stats!$B$32*(X290-$X$25)))),0)</f>
        <v>5635990</v>
      </c>
      <c r="J290" s="101">
        <f t="shared" si="466"/>
        <v>100</v>
      </c>
      <c r="K290" s="97">
        <f>ROUND(I290*(Stats!$I$14/100),0)</f>
        <v>169643</v>
      </c>
      <c r="L290" s="101">
        <f t="shared" si="467"/>
        <v>100</v>
      </c>
      <c r="M290" s="109">
        <f xml:space="preserve"> ROUND(M289 - ((M289 / Stats!$B$27)*(Stats!$B$21*N289)),0)</f>
        <v>1324953</v>
      </c>
      <c r="N290" s="99">
        <f xml:space="preserve"> ROUND(N289 + (M289/Stats!$B$27)*(Stats!$B$21*N289)-(N289*Stats!$B$22),0)</f>
        <v>5</v>
      </c>
      <c r="O290" s="101">
        <f t="shared" si="468"/>
        <v>100</v>
      </c>
      <c r="P290" s="99">
        <f xml:space="preserve"> ROUND(P289 + (N289 * Stats!$B$22),0)</f>
        <v>8714751</v>
      </c>
      <c r="Q290" s="99">
        <f>ROUND(N290*(Stats!$I$14/100),0)</f>
        <v>0</v>
      </c>
      <c r="R290" s="105" t="str">
        <f t="shared" si="469"/>
        <v/>
      </c>
      <c r="X290" s="118">
        <v>288</v>
      </c>
      <c r="AD290" s="105"/>
      <c r="AG290" s="138">
        <f t="shared" si="470"/>
        <v>0</v>
      </c>
      <c r="AH290" s="138" t="str">
        <f t="shared" si="471"/>
        <v/>
      </c>
      <c r="AJ290" s="138">
        <f t="shared" si="472"/>
        <v>0</v>
      </c>
      <c r="AK290" s="5" t="str">
        <f t="shared" si="473"/>
        <v/>
      </c>
    </row>
    <row r="291" spans="1:37" x14ac:dyDescent="0.25">
      <c r="A291" s="209">
        <v>44179</v>
      </c>
      <c r="B291" s="121"/>
      <c r="D291" s="19"/>
      <c r="H291" s="96">
        <f>Stats!$B$8-I291</f>
        <v>4403117</v>
      </c>
      <c r="I291" s="97">
        <f>ROUND(Stats!$B$33/(1+(Stats!$B$34*EXP(-1*Stats!$B$32*(X291-$X$25)))),0)</f>
        <v>5635990</v>
      </c>
      <c r="J291" s="101">
        <f t="shared" si="466"/>
        <v>100</v>
      </c>
      <c r="K291" s="97">
        <f>ROUND(I291*(Stats!$I$14/100),0)</f>
        <v>169643</v>
      </c>
      <c r="L291" s="101">
        <f t="shared" si="467"/>
        <v>100</v>
      </c>
      <c r="M291" s="109">
        <f xml:space="preserve"> ROUND(M290 - ((M290 / Stats!$B$27)*(Stats!$B$21*N290)),0)</f>
        <v>1324953</v>
      </c>
      <c r="N291" s="99">
        <f xml:space="preserve"> ROUND(N290 + (M290/Stats!$B$27)*(Stats!$B$21*N290)-(N290*Stats!$B$22),0)</f>
        <v>5</v>
      </c>
      <c r="O291" s="101">
        <f t="shared" si="468"/>
        <v>100</v>
      </c>
      <c r="P291" s="99">
        <f xml:space="preserve"> ROUND(P290 + (N290 * Stats!$B$22),0)</f>
        <v>8714752</v>
      </c>
      <c r="Q291" s="99">
        <f>ROUND(N291*(Stats!$I$14/100),0)</f>
        <v>0</v>
      </c>
      <c r="R291" s="105" t="str">
        <f t="shared" si="469"/>
        <v/>
      </c>
      <c r="X291" s="118">
        <v>289</v>
      </c>
      <c r="AD291" s="105"/>
      <c r="AG291" s="138">
        <f t="shared" si="470"/>
        <v>0</v>
      </c>
      <c r="AH291" s="138" t="str">
        <f t="shared" si="471"/>
        <v/>
      </c>
      <c r="AJ291" s="138">
        <f t="shared" si="472"/>
        <v>0</v>
      </c>
      <c r="AK291" s="5" t="str">
        <f t="shared" si="473"/>
        <v/>
      </c>
    </row>
    <row r="292" spans="1:37" x14ac:dyDescent="0.25">
      <c r="A292" s="209">
        <v>44180</v>
      </c>
      <c r="B292" s="121"/>
      <c r="D292" s="19"/>
      <c r="H292" s="96">
        <f>Stats!$B$8-I292</f>
        <v>4403117</v>
      </c>
      <c r="I292" s="97">
        <f>ROUND(Stats!$B$33/(1+(Stats!$B$34*EXP(-1*Stats!$B$32*(X292-$X$25)))),0)</f>
        <v>5635990</v>
      </c>
      <c r="J292" s="101">
        <f t="shared" si="466"/>
        <v>100</v>
      </c>
      <c r="K292" s="97">
        <f>ROUND(I292*(Stats!$I$14/100),0)</f>
        <v>169643</v>
      </c>
      <c r="L292" s="101">
        <f t="shared" si="467"/>
        <v>100</v>
      </c>
      <c r="M292" s="109">
        <f xml:space="preserve"> ROUND(M291 - ((M291 / Stats!$B$27)*(Stats!$B$21*N291)),0)</f>
        <v>1324953</v>
      </c>
      <c r="N292" s="99">
        <f xml:space="preserve"> ROUND(N291 + (M291/Stats!$B$27)*(Stats!$B$21*N291)-(N291*Stats!$B$22),0)</f>
        <v>5</v>
      </c>
      <c r="O292" s="101">
        <f t="shared" si="468"/>
        <v>100</v>
      </c>
      <c r="P292" s="99">
        <f xml:space="preserve"> ROUND(P291 + (N291 * Stats!$B$22),0)</f>
        <v>8714753</v>
      </c>
      <c r="Q292" s="99">
        <f>ROUND(N292*(Stats!$I$14/100),0)</f>
        <v>0</v>
      </c>
      <c r="R292" s="105" t="str">
        <f t="shared" si="469"/>
        <v/>
      </c>
      <c r="X292" s="118">
        <v>290</v>
      </c>
      <c r="AD292" s="105"/>
      <c r="AG292" s="138">
        <f t="shared" si="470"/>
        <v>0</v>
      </c>
      <c r="AH292" s="138" t="str">
        <f t="shared" si="471"/>
        <v/>
      </c>
      <c r="AJ292" s="138">
        <f t="shared" si="472"/>
        <v>0</v>
      </c>
      <c r="AK292" s="5" t="str">
        <f t="shared" si="473"/>
        <v/>
      </c>
    </row>
    <row r="293" spans="1:37" x14ac:dyDescent="0.25">
      <c r="A293" s="209">
        <v>44181</v>
      </c>
      <c r="B293" s="121"/>
      <c r="D293" s="19"/>
      <c r="H293" s="96">
        <f>Stats!$B$8-I293</f>
        <v>4403117</v>
      </c>
      <c r="I293" s="97">
        <f>ROUND(Stats!$B$33/(1+(Stats!$B$34*EXP(-1*Stats!$B$32*(X293-$X$25)))),0)</f>
        <v>5635990</v>
      </c>
      <c r="J293" s="101">
        <f t="shared" si="466"/>
        <v>100</v>
      </c>
      <c r="K293" s="97">
        <f>ROUND(I293*(Stats!$I$14/100),0)</f>
        <v>169643</v>
      </c>
      <c r="L293" s="101">
        <f t="shared" si="467"/>
        <v>100</v>
      </c>
      <c r="M293" s="109">
        <f xml:space="preserve"> ROUND(M292 - ((M292 / Stats!$B$27)*(Stats!$B$21*N292)),0)</f>
        <v>1324953</v>
      </c>
      <c r="N293" s="99">
        <f xml:space="preserve"> ROUND(N292 + (M292/Stats!$B$27)*(Stats!$B$21*N292)-(N292*Stats!$B$22),0)</f>
        <v>5</v>
      </c>
      <c r="O293" s="101">
        <f t="shared" si="468"/>
        <v>100</v>
      </c>
      <c r="P293" s="99">
        <f xml:space="preserve"> ROUND(P292 + (N292 * Stats!$B$22),0)</f>
        <v>8714754</v>
      </c>
      <c r="Q293" s="99">
        <f>ROUND(N293*(Stats!$I$14/100),0)</f>
        <v>0</v>
      </c>
      <c r="R293" s="105" t="str">
        <f t="shared" si="469"/>
        <v/>
      </c>
      <c r="X293" s="118">
        <v>291</v>
      </c>
      <c r="AD293" s="105"/>
      <c r="AG293" s="138">
        <f t="shared" si="470"/>
        <v>0</v>
      </c>
      <c r="AH293" s="138" t="str">
        <f t="shared" si="471"/>
        <v/>
      </c>
      <c r="AJ293" s="138">
        <f t="shared" si="472"/>
        <v>0</v>
      </c>
      <c r="AK293" s="5" t="str">
        <f t="shared" si="473"/>
        <v/>
      </c>
    </row>
    <row r="294" spans="1:37" x14ac:dyDescent="0.25">
      <c r="A294" s="209">
        <v>44182</v>
      </c>
      <c r="B294" s="121"/>
      <c r="D294" s="19"/>
      <c r="H294" s="96">
        <f>Stats!$B$8-I294</f>
        <v>4403117</v>
      </c>
      <c r="I294" s="97">
        <f>ROUND(Stats!$B$33/(1+(Stats!$B$34*EXP(-1*Stats!$B$32*(X294-$X$25)))),0)</f>
        <v>5635990</v>
      </c>
      <c r="J294" s="101">
        <f t="shared" si="466"/>
        <v>100</v>
      </c>
      <c r="K294" s="97">
        <f>ROUND(I294*(Stats!$I$14/100),0)</f>
        <v>169643</v>
      </c>
      <c r="L294" s="101">
        <f t="shared" si="467"/>
        <v>100</v>
      </c>
      <c r="M294" s="109">
        <f xml:space="preserve"> ROUND(M293 - ((M293 / Stats!$B$27)*(Stats!$B$21*N293)),0)</f>
        <v>1324953</v>
      </c>
      <c r="N294" s="99">
        <f xml:space="preserve"> ROUND(N293 + (M293/Stats!$B$27)*(Stats!$B$21*N293)-(N293*Stats!$B$22),0)</f>
        <v>5</v>
      </c>
      <c r="O294" s="101">
        <f t="shared" si="468"/>
        <v>100</v>
      </c>
      <c r="P294" s="99">
        <f xml:space="preserve"> ROUND(P293 + (N293 * Stats!$B$22),0)</f>
        <v>8714755</v>
      </c>
      <c r="Q294" s="99">
        <f>ROUND(N294*(Stats!$I$14/100),0)</f>
        <v>0</v>
      </c>
      <c r="R294" s="105" t="str">
        <f t="shared" si="469"/>
        <v/>
      </c>
      <c r="X294" s="118">
        <v>292</v>
      </c>
      <c r="AD294" s="105"/>
      <c r="AG294" s="138">
        <f t="shared" si="470"/>
        <v>0</v>
      </c>
      <c r="AH294" s="138" t="str">
        <f t="shared" si="471"/>
        <v/>
      </c>
      <c r="AJ294" s="138">
        <f t="shared" si="472"/>
        <v>0</v>
      </c>
      <c r="AK294" s="5" t="str">
        <f t="shared" si="473"/>
        <v/>
      </c>
    </row>
    <row r="295" spans="1:37" x14ac:dyDescent="0.25">
      <c r="A295" s="209">
        <v>44183</v>
      </c>
      <c r="B295" s="121"/>
      <c r="D295" s="19"/>
      <c r="H295" s="96">
        <f>Stats!$B$8-I295</f>
        <v>4403117</v>
      </c>
      <c r="I295" s="97">
        <f>ROUND(Stats!$B$33/(1+(Stats!$B$34*EXP(-1*Stats!$B$32*(X295-$X$25)))),0)</f>
        <v>5635990</v>
      </c>
      <c r="J295" s="101">
        <f t="shared" si="466"/>
        <v>100</v>
      </c>
      <c r="K295" s="97">
        <f>ROUND(I295*(Stats!$I$14/100),0)</f>
        <v>169643</v>
      </c>
      <c r="L295" s="101">
        <f t="shared" si="467"/>
        <v>100</v>
      </c>
      <c r="M295" s="109">
        <f xml:space="preserve"> ROUND(M294 - ((M294 / Stats!$B$27)*(Stats!$B$21*N294)),0)</f>
        <v>1324953</v>
      </c>
      <c r="N295" s="99">
        <f xml:space="preserve"> ROUND(N294 + (M294/Stats!$B$27)*(Stats!$B$21*N294)-(N294*Stats!$B$22),0)</f>
        <v>5</v>
      </c>
      <c r="O295" s="101">
        <f t="shared" si="468"/>
        <v>100</v>
      </c>
      <c r="P295" s="99">
        <f xml:space="preserve"> ROUND(P294 + (N294 * Stats!$B$22),0)</f>
        <v>8714756</v>
      </c>
      <c r="Q295" s="99">
        <f>ROUND(N295*(Stats!$I$14/100),0)</f>
        <v>0</v>
      </c>
      <c r="R295" s="105" t="str">
        <f t="shared" si="469"/>
        <v/>
      </c>
      <c r="X295" s="118">
        <v>293</v>
      </c>
      <c r="AD295" s="105"/>
      <c r="AG295" s="138">
        <f t="shared" si="470"/>
        <v>0</v>
      </c>
      <c r="AH295" s="138" t="str">
        <f t="shared" si="471"/>
        <v/>
      </c>
      <c r="AJ295" s="138">
        <f t="shared" si="472"/>
        <v>0</v>
      </c>
      <c r="AK295" s="5" t="str">
        <f t="shared" si="473"/>
        <v/>
      </c>
    </row>
    <row r="296" spans="1:37" x14ac:dyDescent="0.25">
      <c r="A296" s="209">
        <v>44184</v>
      </c>
      <c r="B296" s="121"/>
      <c r="D296" s="19"/>
      <c r="H296" s="96">
        <f>Stats!$B$8-I296</f>
        <v>4403117</v>
      </c>
      <c r="I296" s="97">
        <f>ROUND(Stats!$B$33/(1+(Stats!$B$34*EXP(-1*Stats!$B$32*(X296-$X$25)))),0)</f>
        <v>5635990</v>
      </c>
      <c r="J296" s="101">
        <f t="shared" si="466"/>
        <v>100</v>
      </c>
      <c r="K296" s="97">
        <f>ROUND(I296*(Stats!$I$14/100),0)</f>
        <v>169643</v>
      </c>
      <c r="L296" s="101">
        <f t="shared" si="467"/>
        <v>100</v>
      </c>
      <c r="M296" s="109">
        <f xml:space="preserve"> ROUND(M295 - ((M295 / Stats!$B$27)*(Stats!$B$21*N295)),0)</f>
        <v>1324953</v>
      </c>
      <c r="N296" s="99">
        <f xml:space="preserve"> ROUND(N295 + (M295/Stats!$B$27)*(Stats!$B$21*N295)-(N295*Stats!$B$22),0)</f>
        <v>5</v>
      </c>
      <c r="O296" s="101">
        <f t="shared" si="468"/>
        <v>100</v>
      </c>
      <c r="P296" s="99">
        <f xml:space="preserve"> ROUND(P295 + (N295 * Stats!$B$22),0)</f>
        <v>8714757</v>
      </c>
      <c r="Q296" s="99">
        <f>ROUND(N296*(Stats!$I$14/100),0)</f>
        <v>0</v>
      </c>
      <c r="R296" s="105" t="str">
        <f t="shared" si="469"/>
        <v/>
      </c>
      <c r="X296" s="118">
        <v>294</v>
      </c>
      <c r="AD296" s="105"/>
      <c r="AG296" s="138">
        <f t="shared" si="470"/>
        <v>0</v>
      </c>
      <c r="AH296" s="138" t="str">
        <f t="shared" si="471"/>
        <v/>
      </c>
      <c r="AJ296" s="138">
        <f t="shared" si="472"/>
        <v>0</v>
      </c>
      <c r="AK296" s="5" t="str">
        <f t="shared" si="473"/>
        <v/>
      </c>
    </row>
    <row r="297" spans="1:37" x14ac:dyDescent="0.25">
      <c r="A297" s="209">
        <v>44185</v>
      </c>
      <c r="B297" s="121"/>
      <c r="D297" s="19"/>
      <c r="H297" s="96">
        <f>Stats!$B$8-I297</f>
        <v>4403117</v>
      </c>
      <c r="I297" s="97">
        <f>ROUND(Stats!$B$33/(1+(Stats!$B$34*EXP(-1*Stats!$B$32*(X297-$X$25)))),0)</f>
        <v>5635990</v>
      </c>
      <c r="J297" s="101">
        <f t="shared" si="466"/>
        <v>100</v>
      </c>
      <c r="K297" s="97">
        <f>ROUND(I297*(Stats!$I$14/100),0)</f>
        <v>169643</v>
      </c>
      <c r="L297" s="101">
        <f t="shared" si="467"/>
        <v>100</v>
      </c>
      <c r="M297" s="109">
        <f xml:space="preserve"> ROUND(M296 - ((M296 / Stats!$B$27)*(Stats!$B$21*N296)),0)</f>
        <v>1324953</v>
      </c>
      <c r="N297" s="99">
        <f xml:space="preserve"> ROUND(N296 + (M296/Stats!$B$27)*(Stats!$B$21*N296)-(N296*Stats!$B$22),0)</f>
        <v>5</v>
      </c>
      <c r="O297" s="101">
        <f t="shared" si="468"/>
        <v>100</v>
      </c>
      <c r="P297" s="99">
        <f xml:space="preserve"> ROUND(P296 + (N296 * Stats!$B$22),0)</f>
        <v>8714758</v>
      </c>
      <c r="Q297" s="99">
        <f>ROUND(N297*(Stats!$I$14/100),0)</f>
        <v>0</v>
      </c>
      <c r="R297" s="105" t="str">
        <f t="shared" si="469"/>
        <v/>
      </c>
      <c r="X297" s="118">
        <v>295</v>
      </c>
      <c r="AD297" s="105"/>
      <c r="AG297" s="138">
        <f t="shared" si="470"/>
        <v>0</v>
      </c>
      <c r="AH297" s="138" t="str">
        <f t="shared" si="471"/>
        <v/>
      </c>
      <c r="AJ297" s="138">
        <f t="shared" si="472"/>
        <v>0</v>
      </c>
      <c r="AK297" s="5" t="str">
        <f t="shared" si="473"/>
        <v/>
      </c>
    </row>
    <row r="298" spans="1:37" x14ac:dyDescent="0.25">
      <c r="A298" s="209">
        <v>44186</v>
      </c>
      <c r="B298" s="121"/>
      <c r="D298" s="19"/>
      <c r="H298" s="96">
        <f>Stats!$B$8-I298</f>
        <v>4403117</v>
      </c>
      <c r="I298" s="97">
        <f>ROUND(Stats!$B$33/(1+(Stats!$B$34*EXP(-1*Stats!$B$32*(X298-$X$25)))),0)</f>
        <v>5635990</v>
      </c>
      <c r="J298" s="101">
        <f t="shared" si="466"/>
        <v>100</v>
      </c>
      <c r="K298" s="97">
        <f>ROUND(I298*(Stats!$I$14/100),0)</f>
        <v>169643</v>
      </c>
      <c r="L298" s="101">
        <f t="shared" si="467"/>
        <v>100</v>
      </c>
      <c r="M298" s="109">
        <f xml:space="preserve"> ROUND(M297 - ((M297 / Stats!$B$27)*(Stats!$B$21*N297)),0)</f>
        <v>1324953</v>
      </c>
      <c r="N298" s="99">
        <f xml:space="preserve"> ROUND(N297 + (M297/Stats!$B$27)*(Stats!$B$21*N297)-(N297*Stats!$B$22),0)</f>
        <v>5</v>
      </c>
      <c r="O298" s="101">
        <f t="shared" si="468"/>
        <v>100</v>
      </c>
      <c r="P298" s="99">
        <f xml:space="preserve"> ROUND(P297 + (N297 * Stats!$B$22),0)</f>
        <v>8714759</v>
      </c>
      <c r="Q298" s="99">
        <f>ROUND(N298*(Stats!$I$14/100),0)</f>
        <v>0</v>
      </c>
      <c r="R298" s="105" t="str">
        <f t="shared" si="469"/>
        <v/>
      </c>
      <c r="X298" s="118">
        <v>296</v>
      </c>
      <c r="AD298" s="105"/>
      <c r="AG298" s="138">
        <f t="shared" si="470"/>
        <v>0</v>
      </c>
      <c r="AH298" s="138" t="str">
        <f t="shared" si="471"/>
        <v/>
      </c>
      <c r="AJ298" s="138">
        <f t="shared" si="472"/>
        <v>0</v>
      </c>
      <c r="AK298" s="5" t="str">
        <f t="shared" si="473"/>
        <v/>
      </c>
    </row>
    <row r="299" spans="1:37" x14ac:dyDescent="0.25">
      <c r="A299" s="209">
        <v>44187</v>
      </c>
      <c r="B299" s="121"/>
      <c r="D299" s="19"/>
      <c r="H299" s="96">
        <f>Stats!$B$8-I299</f>
        <v>4403117</v>
      </c>
      <c r="I299" s="97">
        <f>ROUND(Stats!$B$33/(1+(Stats!$B$34*EXP(-1*Stats!$B$32*(X299-$X$25)))),0)</f>
        <v>5635990</v>
      </c>
      <c r="J299" s="101">
        <f t="shared" si="466"/>
        <v>100</v>
      </c>
      <c r="K299" s="97">
        <f>ROUND(I299*(Stats!$I$14/100),0)</f>
        <v>169643</v>
      </c>
      <c r="L299" s="101">
        <f t="shared" si="467"/>
        <v>100</v>
      </c>
      <c r="M299" s="109">
        <f xml:space="preserve"> ROUND(M298 - ((M298 / Stats!$B$27)*(Stats!$B$21*N298)),0)</f>
        <v>1324953</v>
      </c>
      <c r="N299" s="99">
        <f xml:space="preserve"> ROUND(N298 + (M298/Stats!$B$27)*(Stats!$B$21*N298)-(N298*Stats!$B$22),0)</f>
        <v>5</v>
      </c>
      <c r="O299" s="101">
        <f t="shared" si="468"/>
        <v>100</v>
      </c>
      <c r="P299" s="99">
        <f xml:space="preserve"> ROUND(P298 + (N298 * Stats!$B$22),0)</f>
        <v>8714760</v>
      </c>
      <c r="Q299" s="99">
        <f>ROUND(N299*(Stats!$I$14/100),0)</f>
        <v>0</v>
      </c>
      <c r="R299" s="105" t="str">
        <f t="shared" si="469"/>
        <v/>
      </c>
      <c r="X299" s="118">
        <v>297</v>
      </c>
      <c r="AD299" s="105"/>
      <c r="AG299" s="138">
        <f t="shared" si="470"/>
        <v>0</v>
      </c>
      <c r="AH299" s="138" t="str">
        <f t="shared" si="471"/>
        <v/>
      </c>
      <c r="AJ299" s="138">
        <f t="shared" si="472"/>
        <v>0</v>
      </c>
      <c r="AK299" s="5" t="str">
        <f t="shared" si="473"/>
        <v/>
      </c>
    </row>
    <row r="300" spans="1:37" x14ac:dyDescent="0.25">
      <c r="A300" s="209">
        <v>44188</v>
      </c>
      <c r="B300" s="121"/>
      <c r="D300" s="19"/>
      <c r="H300" s="96">
        <f>Stats!$B$8-I300</f>
        <v>4403117</v>
      </c>
      <c r="I300" s="97">
        <f>ROUND(Stats!$B$33/(1+(Stats!$B$34*EXP(-1*Stats!$B$32*(X300-$X$25)))),0)</f>
        <v>5635990</v>
      </c>
      <c r="J300" s="101">
        <f t="shared" si="466"/>
        <v>100</v>
      </c>
      <c r="K300" s="97">
        <f>ROUND(I300*(Stats!$I$14/100),0)</f>
        <v>169643</v>
      </c>
      <c r="L300" s="101">
        <f t="shared" si="467"/>
        <v>100</v>
      </c>
      <c r="M300" s="109">
        <f xml:space="preserve"> ROUND(M299 - ((M299 / Stats!$B$27)*(Stats!$B$21*N299)),0)</f>
        <v>1324953</v>
      </c>
      <c r="N300" s="99">
        <f xml:space="preserve"> ROUND(N299 + (M299/Stats!$B$27)*(Stats!$B$21*N299)-(N299*Stats!$B$22),0)</f>
        <v>5</v>
      </c>
      <c r="O300" s="101">
        <f t="shared" si="468"/>
        <v>100</v>
      </c>
      <c r="P300" s="99">
        <f xml:space="preserve"> ROUND(P299 + (N299 * Stats!$B$22),0)</f>
        <v>8714761</v>
      </c>
      <c r="Q300" s="99">
        <f>ROUND(N300*(Stats!$I$14/100),0)</f>
        <v>0</v>
      </c>
      <c r="R300" s="105" t="str">
        <f t="shared" si="469"/>
        <v/>
      </c>
      <c r="X300" s="118">
        <v>298</v>
      </c>
      <c r="AD300" s="105"/>
      <c r="AG300" s="138">
        <f t="shared" si="470"/>
        <v>0</v>
      </c>
      <c r="AH300" s="138" t="str">
        <f t="shared" si="471"/>
        <v/>
      </c>
      <c r="AJ300" s="138">
        <f t="shared" si="472"/>
        <v>0</v>
      </c>
      <c r="AK300" s="5" t="str">
        <f t="shared" si="473"/>
        <v/>
      </c>
    </row>
    <row r="301" spans="1:37" x14ac:dyDescent="0.25">
      <c r="A301" s="209">
        <v>44189</v>
      </c>
      <c r="B301" s="121"/>
      <c r="D301" s="19"/>
      <c r="H301" s="96">
        <f>Stats!$B$8-I301</f>
        <v>4403117</v>
      </c>
      <c r="I301" s="97">
        <f>ROUND(Stats!$B$33/(1+(Stats!$B$34*EXP(-1*Stats!$B$32*(X301-$X$25)))),0)</f>
        <v>5635990</v>
      </c>
      <c r="J301" s="101">
        <f t="shared" si="466"/>
        <v>100</v>
      </c>
      <c r="K301" s="97">
        <f>ROUND(I301*(Stats!$I$14/100),0)</f>
        <v>169643</v>
      </c>
      <c r="L301" s="101">
        <f t="shared" si="467"/>
        <v>100</v>
      </c>
      <c r="M301" s="109">
        <f xml:space="preserve"> ROUND(M300 - ((M300 / Stats!$B$27)*(Stats!$B$21*N300)),0)</f>
        <v>1324953</v>
      </c>
      <c r="N301" s="99">
        <f xml:space="preserve"> ROUND(N300 + (M300/Stats!$B$27)*(Stats!$B$21*N300)-(N300*Stats!$B$22),0)</f>
        <v>5</v>
      </c>
      <c r="O301" s="101">
        <f t="shared" si="468"/>
        <v>100</v>
      </c>
      <c r="P301" s="99">
        <f xml:space="preserve"> ROUND(P300 + (N300 * Stats!$B$22),0)</f>
        <v>8714762</v>
      </c>
      <c r="Q301" s="99">
        <f>ROUND(N301*(Stats!$I$14/100),0)</f>
        <v>0</v>
      </c>
      <c r="R301" s="105" t="str">
        <f t="shared" si="469"/>
        <v/>
      </c>
      <c r="X301" s="118">
        <v>299</v>
      </c>
      <c r="AD301" s="105"/>
      <c r="AG301" s="138">
        <f t="shared" si="470"/>
        <v>0</v>
      </c>
      <c r="AH301" s="138" t="str">
        <f t="shared" si="471"/>
        <v/>
      </c>
      <c r="AJ301" s="138">
        <f t="shared" si="472"/>
        <v>0</v>
      </c>
      <c r="AK301" s="5" t="str">
        <f t="shared" si="473"/>
        <v/>
      </c>
    </row>
    <row r="302" spans="1:37" x14ac:dyDescent="0.25">
      <c r="A302" s="209">
        <v>44190</v>
      </c>
      <c r="B302" s="121"/>
      <c r="D302" s="19"/>
      <c r="H302" s="96">
        <f>Stats!$B$8-I302</f>
        <v>4403117</v>
      </c>
      <c r="I302" s="97">
        <f>ROUND(Stats!$B$33/(1+(Stats!$B$34*EXP(-1*Stats!$B$32*(X302-$X$25)))),0)</f>
        <v>5635990</v>
      </c>
      <c r="J302" s="101">
        <f t="shared" si="466"/>
        <v>100</v>
      </c>
      <c r="K302" s="97">
        <f>ROUND(I302*(Stats!$I$14/100),0)</f>
        <v>169643</v>
      </c>
      <c r="L302" s="101">
        <f t="shared" si="467"/>
        <v>100</v>
      </c>
      <c r="M302" s="109">
        <f xml:space="preserve"> ROUND(M301 - ((M301 / Stats!$B$27)*(Stats!$B$21*N301)),0)</f>
        <v>1324953</v>
      </c>
      <c r="N302" s="99">
        <f xml:space="preserve"> ROUND(N301 + (M301/Stats!$B$27)*(Stats!$B$21*N301)-(N301*Stats!$B$22),0)</f>
        <v>5</v>
      </c>
      <c r="O302" s="101">
        <f t="shared" si="468"/>
        <v>100</v>
      </c>
      <c r="P302" s="99">
        <f xml:space="preserve"> ROUND(P301 + (N301 * Stats!$B$22),0)</f>
        <v>8714763</v>
      </c>
      <c r="Q302" s="99">
        <f>ROUND(N302*(Stats!$I$14/100),0)</f>
        <v>0</v>
      </c>
      <c r="R302" s="105" t="str">
        <f t="shared" si="469"/>
        <v/>
      </c>
      <c r="X302" s="118">
        <v>300</v>
      </c>
      <c r="AD302" s="105"/>
      <c r="AG302" s="138">
        <f t="shared" si="470"/>
        <v>0</v>
      </c>
      <c r="AH302" s="138" t="str">
        <f t="shared" si="471"/>
        <v/>
      </c>
      <c r="AJ302" s="138">
        <f t="shared" si="472"/>
        <v>0</v>
      </c>
      <c r="AK302" s="5" t="str">
        <f t="shared" si="473"/>
        <v/>
      </c>
    </row>
    <row r="303" spans="1:37" x14ac:dyDescent="0.25">
      <c r="A303" s="209">
        <v>44191</v>
      </c>
      <c r="B303" s="121"/>
      <c r="D303" s="19"/>
      <c r="H303" s="96">
        <f>Stats!$B$8-I303</f>
        <v>4403117</v>
      </c>
      <c r="I303" s="97">
        <f>ROUND(Stats!$B$33/(1+(Stats!$B$34*EXP(-1*Stats!$B$32*(X303-$X$25)))),0)</f>
        <v>5635990</v>
      </c>
      <c r="J303" s="101">
        <f t="shared" si="466"/>
        <v>100</v>
      </c>
      <c r="K303" s="97">
        <f>ROUND(I303*(Stats!$I$14/100),0)</f>
        <v>169643</v>
      </c>
      <c r="L303" s="101">
        <f t="shared" si="467"/>
        <v>100</v>
      </c>
      <c r="M303" s="109">
        <f xml:space="preserve"> ROUND(M302 - ((M302 / Stats!$B$27)*(Stats!$B$21*N302)),0)</f>
        <v>1324953</v>
      </c>
      <c r="N303" s="99">
        <f xml:space="preserve"> ROUND(N302 + (M302/Stats!$B$27)*(Stats!$B$21*N302)-(N302*Stats!$B$22),0)</f>
        <v>5</v>
      </c>
      <c r="O303" s="101">
        <f t="shared" si="468"/>
        <v>100</v>
      </c>
      <c r="P303" s="99">
        <f xml:space="preserve"> ROUND(P302 + (N302 * Stats!$B$22),0)</f>
        <v>8714764</v>
      </c>
      <c r="Q303" s="99">
        <f>ROUND(N303*(Stats!$I$14/100),0)</f>
        <v>0</v>
      </c>
      <c r="R303" s="105" t="str">
        <f t="shared" si="469"/>
        <v/>
      </c>
      <c r="X303" s="118">
        <v>301</v>
      </c>
      <c r="AD303" s="105"/>
      <c r="AG303" s="138">
        <f t="shared" si="470"/>
        <v>0</v>
      </c>
      <c r="AH303" s="138" t="str">
        <f t="shared" si="471"/>
        <v/>
      </c>
      <c r="AJ303" s="138">
        <f t="shared" si="472"/>
        <v>0</v>
      </c>
      <c r="AK303" s="5" t="str">
        <f t="shared" si="473"/>
        <v/>
      </c>
    </row>
    <row r="304" spans="1:37" x14ac:dyDescent="0.25">
      <c r="A304" s="209">
        <v>44192</v>
      </c>
      <c r="B304" s="121"/>
      <c r="D304" s="19"/>
      <c r="H304" s="96">
        <f>Stats!$B$8-I304</f>
        <v>4403117</v>
      </c>
      <c r="I304" s="97">
        <f>ROUND(Stats!$B$33/(1+(Stats!$B$34*EXP(-1*Stats!$B$32*(X304-$X$25)))),0)</f>
        <v>5635990</v>
      </c>
      <c r="J304" s="101">
        <f t="shared" si="466"/>
        <v>100</v>
      </c>
      <c r="K304" s="97">
        <f>ROUND(I304*(Stats!$I$14/100),0)</f>
        <v>169643</v>
      </c>
      <c r="L304" s="101">
        <f t="shared" si="467"/>
        <v>100</v>
      </c>
      <c r="M304" s="109">
        <f xml:space="preserve"> ROUND(M303 - ((M303 / Stats!$B$27)*(Stats!$B$21*N303)),0)</f>
        <v>1324953</v>
      </c>
      <c r="N304" s="99">
        <f xml:space="preserve"> ROUND(N303 + (M303/Stats!$B$27)*(Stats!$B$21*N303)-(N303*Stats!$B$22),0)</f>
        <v>5</v>
      </c>
      <c r="O304" s="101">
        <f t="shared" si="468"/>
        <v>100</v>
      </c>
      <c r="P304" s="99">
        <f xml:space="preserve"> ROUND(P303 + (N303 * Stats!$B$22),0)</f>
        <v>8714765</v>
      </c>
      <c r="Q304" s="99">
        <f>ROUND(N304*(Stats!$I$14/100),0)</f>
        <v>0</v>
      </c>
      <c r="R304" s="105" t="str">
        <f t="shared" si="469"/>
        <v/>
      </c>
      <c r="X304" s="118">
        <v>302</v>
      </c>
      <c r="AD304" s="105"/>
      <c r="AG304" s="138">
        <f t="shared" si="470"/>
        <v>0</v>
      </c>
      <c r="AH304" s="138" t="str">
        <f t="shared" si="471"/>
        <v/>
      </c>
      <c r="AJ304" s="138">
        <f t="shared" si="472"/>
        <v>0</v>
      </c>
      <c r="AK304" s="5" t="str">
        <f t="shared" si="473"/>
        <v/>
      </c>
    </row>
    <row r="305" spans="1:37" x14ac:dyDescent="0.25">
      <c r="A305" s="209">
        <v>44193</v>
      </c>
      <c r="B305" s="121"/>
      <c r="D305" s="19"/>
      <c r="H305" s="96">
        <f>Stats!$B$8-I305</f>
        <v>4403117</v>
      </c>
      <c r="I305" s="97">
        <f>ROUND(Stats!$B$33/(1+(Stats!$B$34*EXP(-1*Stats!$B$32*(X305-$X$25)))),0)</f>
        <v>5635990</v>
      </c>
      <c r="J305" s="101">
        <f t="shared" si="466"/>
        <v>100</v>
      </c>
      <c r="K305" s="97">
        <f>ROUND(I305*(Stats!$I$14/100),0)</f>
        <v>169643</v>
      </c>
      <c r="L305" s="101">
        <f t="shared" si="467"/>
        <v>100</v>
      </c>
      <c r="M305" s="109">
        <f xml:space="preserve"> ROUND(M304 - ((M304 / Stats!$B$27)*(Stats!$B$21*N304)),0)</f>
        <v>1324953</v>
      </c>
      <c r="N305" s="99">
        <f xml:space="preserve"> ROUND(N304 + (M304/Stats!$B$27)*(Stats!$B$21*N304)-(N304*Stats!$B$22),0)</f>
        <v>5</v>
      </c>
      <c r="O305" s="101">
        <f t="shared" si="468"/>
        <v>100</v>
      </c>
      <c r="P305" s="99">
        <f xml:space="preserve"> ROUND(P304 + (N304 * Stats!$B$22),0)</f>
        <v>8714766</v>
      </c>
      <c r="Q305" s="99">
        <f>ROUND(N305*(Stats!$I$14/100),0)</f>
        <v>0</v>
      </c>
      <c r="R305" s="105" t="str">
        <f t="shared" si="469"/>
        <v/>
      </c>
      <c r="X305" s="118">
        <v>303</v>
      </c>
      <c r="AD305" s="105"/>
      <c r="AG305" s="138">
        <f t="shared" si="470"/>
        <v>0</v>
      </c>
      <c r="AH305" s="138" t="str">
        <f t="shared" si="471"/>
        <v/>
      </c>
      <c r="AJ305" s="138">
        <f t="shared" si="472"/>
        <v>0</v>
      </c>
      <c r="AK305" s="5" t="str">
        <f t="shared" si="473"/>
        <v/>
      </c>
    </row>
    <row r="306" spans="1:37" x14ac:dyDescent="0.25">
      <c r="A306" s="209">
        <v>44194</v>
      </c>
      <c r="B306" s="121"/>
      <c r="D306" s="19"/>
      <c r="H306" s="96">
        <f>Stats!$B$8-I306</f>
        <v>4403117</v>
      </c>
      <c r="I306" s="97">
        <f>ROUND(Stats!$B$33/(1+(Stats!$B$34*EXP(-1*Stats!$B$32*(X306-$X$25)))),0)</f>
        <v>5635990</v>
      </c>
      <c r="J306" s="101">
        <f t="shared" si="466"/>
        <v>100</v>
      </c>
      <c r="K306" s="97">
        <f>ROUND(I306*(Stats!$I$14/100),0)</f>
        <v>169643</v>
      </c>
      <c r="L306" s="101">
        <f t="shared" si="467"/>
        <v>100</v>
      </c>
      <c r="M306" s="109">
        <f xml:space="preserve"> ROUND(M305 - ((M305 / Stats!$B$27)*(Stats!$B$21*N305)),0)</f>
        <v>1324953</v>
      </c>
      <c r="N306" s="99">
        <f xml:space="preserve"> ROUND(N305 + (M305/Stats!$B$27)*(Stats!$B$21*N305)-(N305*Stats!$B$22),0)</f>
        <v>5</v>
      </c>
      <c r="O306" s="101">
        <f t="shared" si="468"/>
        <v>100</v>
      </c>
      <c r="P306" s="99">
        <f xml:space="preserve"> ROUND(P305 + (N305 * Stats!$B$22),0)</f>
        <v>8714767</v>
      </c>
      <c r="Q306" s="99">
        <f>ROUND(N306*(Stats!$I$14/100),0)</f>
        <v>0</v>
      </c>
      <c r="R306" s="105" t="str">
        <f t="shared" si="469"/>
        <v/>
      </c>
      <c r="X306" s="118">
        <v>304</v>
      </c>
      <c r="AD306" s="105"/>
      <c r="AG306" s="138">
        <f t="shared" si="470"/>
        <v>0</v>
      </c>
      <c r="AH306" s="138" t="str">
        <f t="shared" si="471"/>
        <v/>
      </c>
      <c r="AJ306" s="138">
        <f t="shared" si="472"/>
        <v>0</v>
      </c>
      <c r="AK306" s="5" t="str">
        <f t="shared" si="473"/>
        <v/>
      </c>
    </row>
    <row r="307" spans="1:37" x14ac:dyDescent="0.25">
      <c r="A307" s="209">
        <v>44195</v>
      </c>
      <c r="B307" s="121"/>
      <c r="D307" s="19"/>
      <c r="H307" s="96">
        <f>Stats!$B$8-I307</f>
        <v>4403117</v>
      </c>
      <c r="I307" s="97">
        <f>ROUND(Stats!$B$33/(1+(Stats!$B$34*EXP(-1*Stats!$B$32*(X307-$X$25)))),0)</f>
        <v>5635990</v>
      </c>
      <c r="J307" s="101">
        <f t="shared" si="466"/>
        <v>100</v>
      </c>
      <c r="K307" s="97">
        <f>ROUND(I307*(Stats!$I$14/100),0)</f>
        <v>169643</v>
      </c>
      <c r="L307" s="101">
        <f t="shared" si="467"/>
        <v>100</v>
      </c>
      <c r="M307" s="109">
        <f xml:space="preserve"> ROUND(M306 - ((M306 / Stats!$B$27)*(Stats!$B$21*N306)),0)</f>
        <v>1324953</v>
      </c>
      <c r="N307" s="99">
        <f xml:space="preserve"> ROUND(N306 + (M306/Stats!$B$27)*(Stats!$B$21*N306)-(N306*Stats!$B$22),0)</f>
        <v>5</v>
      </c>
      <c r="O307" s="101">
        <f t="shared" si="468"/>
        <v>100</v>
      </c>
      <c r="P307" s="99">
        <f xml:space="preserve"> ROUND(P306 + (N306 * Stats!$B$22),0)</f>
        <v>8714768</v>
      </c>
      <c r="Q307" s="99">
        <f>ROUND(N307*(Stats!$I$14/100),0)</f>
        <v>0</v>
      </c>
      <c r="R307" s="105" t="str">
        <f t="shared" si="469"/>
        <v/>
      </c>
      <c r="X307" s="118">
        <v>305</v>
      </c>
      <c r="AD307" s="105"/>
      <c r="AG307" s="138">
        <f t="shared" si="470"/>
        <v>0</v>
      </c>
      <c r="AH307" s="138" t="str">
        <f t="shared" si="471"/>
        <v/>
      </c>
      <c r="AJ307" s="138">
        <f t="shared" si="472"/>
        <v>0</v>
      </c>
      <c r="AK307" s="5" t="str">
        <f t="shared" si="473"/>
        <v/>
      </c>
    </row>
    <row r="308" spans="1:37" ht="15.75" thickBot="1" x14ac:dyDescent="0.3">
      <c r="A308" s="208">
        <v>44196</v>
      </c>
      <c r="B308" s="122"/>
      <c r="C308" s="17"/>
      <c r="D308" s="20"/>
      <c r="E308" s="36"/>
      <c r="F308" s="26"/>
      <c r="G308" s="23"/>
      <c r="H308" s="106">
        <f>Stats!$B$8-I308</f>
        <v>4403117</v>
      </c>
      <c r="I308" s="54">
        <f>ROUND(Stats!$B$33/(1+(Stats!$B$34*EXP(-1*Stats!$B$32*(X308-$X$25)))),0)</f>
        <v>5635990</v>
      </c>
      <c r="J308" s="12">
        <f t="shared" si="466"/>
        <v>100</v>
      </c>
      <c r="K308" s="54">
        <f>ROUND(I308*(Stats!$I$14/100),0)</f>
        <v>169643</v>
      </c>
      <c r="L308" s="12">
        <f t="shared" si="467"/>
        <v>100</v>
      </c>
      <c r="M308" s="111">
        <f xml:space="preserve"> ROUND(M307 - ((M307 / Stats!$B$27)*(Stats!$B$21*N307)),0)</f>
        <v>1324953</v>
      </c>
      <c r="N308" s="56">
        <f xml:space="preserve"> ROUND(N307 + (M307/Stats!$B$27)*(Stats!$B$21*N307)-(N307*Stats!$B$22),0)</f>
        <v>5</v>
      </c>
      <c r="O308" s="12">
        <f t="shared" si="468"/>
        <v>100</v>
      </c>
      <c r="P308" s="56">
        <f xml:space="preserve"> ROUND(P307 + (N307 * Stats!$B$22),0)</f>
        <v>8714769</v>
      </c>
      <c r="Q308" s="56">
        <f>ROUND(N308*(Stats!$I$14/100),0)</f>
        <v>0</v>
      </c>
      <c r="R308" s="107" t="str">
        <f t="shared" si="469"/>
        <v/>
      </c>
      <c r="S308" s="11"/>
      <c r="T308" s="17"/>
      <c r="U308" s="36"/>
      <c r="V308" s="11"/>
      <c r="W308" s="211"/>
      <c r="X308" s="119">
        <v>306</v>
      </c>
      <c r="Y308" s="15"/>
      <c r="Z308" s="12"/>
      <c r="AA308" s="15"/>
      <c r="AB308" s="12"/>
      <c r="AC308" s="15"/>
      <c r="AD308" s="107"/>
      <c r="AG308" s="138">
        <f t="shared" si="470"/>
        <v>0</v>
      </c>
      <c r="AH308" s="138" t="str">
        <f t="shared" si="471"/>
        <v/>
      </c>
      <c r="AJ308" s="138">
        <f t="shared" si="472"/>
        <v>0</v>
      </c>
      <c r="AK308" s="5" t="str">
        <f t="shared" si="473"/>
        <v/>
      </c>
    </row>
    <row r="309" spans="1:37" ht="15.75" thickTop="1" x14ac:dyDescent="0.25"/>
  </sheetData>
  <mergeCells count="5">
    <mergeCell ref="B1:G1"/>
    <mergeCell ref="S1:W1"/>
    <mergeCell ref="Y1:AD1"/>
    <mergeCell ref="M1:R1"/>
    <mergeCell ref="H1:L1"/>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87D8-233D-48EC-B161-30F5FAAE1FB3}">
  <sheetPr>
    <tabColor rgb="FFCC99FF"/>
  </sheetPr>
  <dimension ref="A1:K326"/>
  <sheetViews>
    <sheetView workbookViewId="0">
      <pane ySplit="20" topLeftCell="A21" activePane="bottomLeft" state="frozen"/>
      <selection pane="bottomLeft" activeCell="B1" sqref="B1"/>
    </sheetView>
  </sheetViews>
  <sheetFormatPr defaultRowHeight="15" x14ac:dyDescent="0.25"/>
  <cols>
    <col min="1" max="1" width="33.5703125" style="1" bestFit="1" customWidth="1"/>
    <col min="2" max="2" width="9" style="1" bestFit="1" customWidth="1"/>
    <col min="3" max="3" width="8" style="1" bestFit="1" customWidth="1"/>
    <col min="4" max="4" width="8" style="5" bestFit="1" customWidth="1"/>
    <col min="5" max="5" width="7" style="55" bestFit="1" customWidth="1"/>
    <col min="6" max="7" width="8" style="55" bestFit="1" customWidth="1"/>
    <col min="8" max="8" width="7" style="9" bestFit="1" customWidth="1"/>
    <col min="9" max="10" width="9.140625" style="53"/>
    <col min="11" max="11" width="9.140625" style="9"/>
    <col min="12" max="16384" width="9.140625" style="1"/>
  </cols>
  <sheetData>
    <row r="1" spans="1:2" x14ac:dyDescent="0.25">
      <c r="A1" s="190" t="s">
        <v>322</v>
      </c>
      <c r="B1" s="191">
        <v>10000000</v>
      </c>
    </row>
    <row r="2" spans="1:2" x14ac:dyDescent="0.25">
      <c r="A2" s="192"/>
      <c r="B2" s="193"/>
    </row>
    <row r="3" spans="1:2" x14ac:dyDescent="0.25">
      <c r="A3" s="194" t="s">
        <v>320</v>
      </c>
      <c r="B3" s="195">
        <v>3.65</v>
      </c>
    </row>
    <row r="4" spans="1:2" x14ac:dyDescent="0.25">
      <c r="A4" s="192" t="s">
        <v>46</v>
      </c>
      <c r="B4" s="193">
        <f>B3*B5</f>
        <v>0.36499999999999999</v>
      </c>
    </row>
    <row r="5" spans="1:2" x14ac:dyDescent="0.25">
      <c r="A5" s="192" t="s">
        <v>47</v>
      </c>
      <c r="B5" s="193">
        <f>1/B6</f>
        <v>0.1</v>
      </c>
    </row>
    <row r="6" spans="1:2" x14ac:dyDescent="0.25">
      <c r="A6" s="194" t="s">
        <v>48</v>
      </c>
      <c r="B6" s="195">
        <v>10</v>
      </c>
    </row>
    <row r="7" spans="1:2" x14ac:dyDescent="0.25">
      <c r="A7" s="192" t="s">
        <v>221</v>
      </c>
      <c r="B7" s="193">
        <f>ROUND((1-(1/B3))*100,2)</f>
        <v>72.599999999999994</v>
      </c>
    </row>
    <row r="8" spans="1:2" ht="15.75" thickBot="1" x14ac:dyDescent="0.3">
      <c r="A8" s="196" t="s">
        <v>113</v>
      </c>
      <c r="B8" s="197">
        <v>0.11</v>
      </c>
    </row>
    <row r="9" spans="1:2" ht="15.75" thickBot="1" x14ac:dyDescent="0.3"/>
    <row r="10" spans="1:2" x14ac:dyDescent="0.25">
      <c r="A10" s="189" t="s">
        <v>42</v>
      </c>
      <c r="B10" s="198"/>
    </row>
    <row r="11" spans="1:2" x14ac:dyDescent="0.25">
      <c r="A11" s="199" t="s">
        <v>82</v>
      </c>
      <c r="B11" s="200">
        <f>B1</f>
        <v>10000000</v>
      </c>
    </row>
    <row r="12" spans="1:2" x14ac:dyDescent="0.25">
      <c r="A12" s="199" t="s">
        <v>83</v>
      </c>
      <c r="B12" s="200">
        <v>500</v>
      </c>
    </row>
    <row r="13" spans="1:2" ht="15.75" thickBot="1" x14ac:dyDescent="0.3">
      <c r="A13" s="201" t="s">
        <v>84</v>
      </c>
      <c r="B13" s="202">
        <v>0</v>
      </c>
    </row>
    <row r="14" spans="1:2" ht="15.75" thickBot="1" x14ac:dyDescent="0.3">
      <c r="A14" s="203"/>
      <c r="B14" s="203"/>
    </row>
    <row r="15" spans="1:2" x14ac:dyDescent="0.25">
      <c r="A15" s="120" t="s">
        <v>54</v>
      </c>
      <c r="B15" s="193"/>
    </row>
    <row r="16" spans="1:2" x14ac:dyDescent="0.25">
      <c r="A16" s="192" t="s">
        <v>106</v>
      </c>
      <c r="B16" s="193">
        <f>B4-B5</f>
        <v>0.26500000000000001</v>
      </c>
    </row>
    <row r="17" spans="1:11" x14ac:dyDescent="0.25">
      <c r="A17" s="192" t="s">
        <v>321</v>
      </c>
      <c r="B17" s="193">
        <f>ROUND((1-(B5/B4))*B1,0)</f>
        <v>7260274</v>
      </c>
    </row>
    <row r="18" spans="1:11" ht="15.75" thickBot="1" x14ac:dyDescent="0.3">
      <c r="A18" s="204" t="s">
        <v>108</v>
      </c>
      <c r="B18" s="205">
        <f>ROUND((B17/B12)-1,0)</f>
        <v>14520</v>
      </c>
    </row>
    <row r="20" spans="1:11" s="30" customFormat="1" x14ac:dyDescent="0.25">
      <c r="A20" s="3" t="s">
        <v>3</v>
      </c>
      <c r="B20" s="186" t="s">
        <v>39</v>
      </c>
      <c r="C20" s="186" t="s">
        <v>40</v>
      </c>
      <c r="D20" s="186" t="s">
        <v>41</v>
      </c>
      <c r="E20" s="8" t="s">
        <v>323</v>
      </c>
      <c r="F20" s="187" t="s">
        <v>39</v>
      </c>
      <c r="G20" s="187" t="s">
        <v>40</v>
      </c>
      <c r="H20" s="8" t="s">
        <v>323</v>
      </c>
      <c r="I20" s="188"/>
      <c r="J20" s="188"/>
      <c r="K20" s="76"/>
    </row>
    <row r="21" spans="1:11" x14ac:dyDescent="0.25">
      <c r="A21" s="5">
        <v>1</v>
      </c>
      <c r="B21" s="206">
        <f>B11</f>
        <v>10000000</v>
      </c>
      <c r="C21" s="206">
        <f>B12</f>
        <v>500</v>
      </c>
      <c r="D21" s="206">
        <f>B13</f>
        <v>0</v>
      </c>
      <c r="E21" s="9">
        <f>ROUND(C21*$B$8,0)</f>
        <v>55</v>
      </c>
      <c r="F21" s="53">
        <f>$B$1-G21</f>
        <v>9999500</v>
      </c>
      <c r="G21" s="53">
        <f t="shared" ref="G21:G52" si="0">ROUND($B$17/(1+($B$18*EXP(-1*$B$16*(A21-$A$21)))),0)</f>
        <v>500</v>
      </c>
      <c r="H21" s="9">
        <f>ROUND(G21*$B$8,0)</f>
        <v>55</v>
      </c>
    </row>
    <row r="22" spans="1:11" x14ac:dyDescent="0.25">
      <c r="A22" s="5">
        <v>2</v>
      </c>
      <c r="B22" s="55">
        <f xml:space="preserve"> ROUND(B21 - ((B21 / $B$11)*($B$4*C21)),0)</f>
        <v>9999818</v>
      </c>
      <c r="C22" s="55">
        <f xml:space="preserve"> ROUND(C21 + (B21/$B$11)*($B$4*C21)-(C21*$B$5),0)</f>
        <v>633</v>
      </c>
      <c r="D22" s="55">
        <f xml:space="preserve"> ROUND(D21 + (C21 * $B$5),0)</f>
        <v>50</v>
      </c>
      <c r="E22" s="9">
        <f>ROUND(C22*$B$8,0)</f>
        <v>70</v>
      </c>
      <c r="F22" s="53">
        <f t="shared" ref="F22:F85" si="1">$B$1-G22</f>
        <v>9999348</v>
      </c>
      <c r="G22" s="53">
        <f t="shared" si="0"/>
        <v>652</v>
      </c>
      <c r="H22" s="9">
        <f t="shared" ref="H22:H85" si="2">ROUND(G22*$B$8,0)</f>
        <v>72</v>
      </c>
    </row>
    <row r="23" spans="1:11" x14ac:dyDescent="0.25">
      <c r="A23" s="5">
        <v>3</v>
      </c>
      <c r="B23" s="55">
        <f t="shared" ref="B23:B86" si="3" xml:space="preserve"> ROUND(B22 - ((B22 / $B$11)*($B$4*C22)),0)</f>
        <v>9999587</v>
      </c>
      <c r="C23" s="55">
        <f t="shared" ref="C23:C86" si="4" xml:space="preserve"> ROUND(C22 + (B22/$B$11)*($B$4*C22)-(C22*$B$5),0)</f>
        <v>801</v>
      </c>
      <c r="D23" s="55">
        <f t="shared" ref="D23:D86" si="5" xml:space="preserve"> ROUND(D22 + (C22 * $B$5),0)</f>
        <v>113</v>
      </c>
      <c r="E23" s="9">
        <f t="shared" ref="E23:E86" si="6">ROUND(C23*$B$8,0)</f>
        <v>88</v>
      </c>
      <c r="F23" s="53">
        <f t="shared" si="1"/>
        <v>9999151</v>
      </c>
      <c r="G23" s="53">
        <f t="shared" si="0"/>
        <v>849</v>
      </c>
      <c r="H23" s="9">
        <f t="shared" si="2"/>
        <v>93</v>
      </c>
    </row>
    <row r="24" spans="1:11" x14ac:dyDescent="0.25">
      <c r="A24" s="5">
        <v>4</v>
      </c>
      <c r="B24" s="55">
        <f t="shared" si="3"/>
        <v>9999295</v>
      </c>
      <c r="C24" s="55">
        <f t="shared" si="4"/>
        <v>1013</v>
      </c>
      <c r="D24" s="55">
        <f t="shared" si="5"/>
        <v>193</v>
      </c>
      <c r="E24" s="9">
        <f t="shared" si="6"/>
        <v>111</v>
      </c>
      <c r="F24" s="53">
        <f t="shared" si="1"/>
        <v>9998893</v>
      </c>
      <c r="G24" s="53">
        <f t="shared" si="0"/>
        <v>1107</v>
      </c>
      <c r="H24" s="9">
        <f t="shared" si="2"/>
        <v>122</v>
      </c>
    </row>
    <row r="25" spans="1:11" x14ac:dyDescent="0.25">
      <c r="A25" s="5">
        <v>5</v>
      </c>
      <c r="B25" s="55">
        <f t="shared" si="3"/>
        <v>9998925</v>
      </c>
      <c r="C25" s="55">
        <f t="shared" si="4"/>
        <v>1281</v>
      </c>
      <c r="D25" s="55">
        <f t="shared" si="5"/>
        <v>294</v>
      </c>
      <c r="E25" s="9">
        <f t="shared" si="6"/>
        <v>141</v>
      </c>
      <c r="F25" s="53">
        <f t="shared" si="1"/>
        <v>9998557</v>
      </c>
      <c r="G25" s="53">
        <f t="shared" si="0"/>
        <v>1443</v>
      </c>
      <c r="H25" s="9">
        <f t="shared" si="2"/>
        <v>159</v>
      </c>
    </row>
    <row r="26" spans="1:11" x14ac:dyDescent="0.25">
      <c r="A26" s="5">
        <v>6</v>
      </c>
      <c r="B26" s="55">
        <f t="shared" si="3"/>
        <v>9998457</v>
      </c>
      <c r="C26" s="55">
        <f t="shared" si="4"/>
        <v>1620</v>
      </c>
      <c r="D26" s="55">
        <f t="shared" si="5"/>
        <v>422</v>
      </c>
      <c r="E26" s="9">
        <f t="shared" si="6"/>
        <v>178</v>
      </c>
      <c r="F26" s="53">
        <f t="shared" si="1"/>
        <v>9998119</v>
      </c>
      <c r="G26" s="53">
        <f t="shared" si="0"/>
        <v>1881</v>
      </c>
      <c r="H26" s="9">
        <f t="shared" si="2"/>
        <v>207</v>
      </c>
    </row>
    <row r="27" spans="1:11" x14ac:dyDescent="0.25">
      <c r="A27" s="5">
        <v>7</v>
      </c>
      <c r="B27" s="55">
        <f t="shared" si="3"/>
        <v>9997866</v>
      </c>
      <c r="C27" s="55">
        <f t="shared" si="4"/>
        <v>2049</v>
      </c>
      <c r="D27" s="55">
        <f t="shared" si="5"/>
        <v>584</v>
      </c>
      <c r="E27" s="9">
        <f t="shared" si="6"/>
        <v>225</v>
      </c>
      <c r="F27" s="53">
        <f t="shared" si="1"/>
        <v>9997549</v>
      </c>
      <c r="G27" s="53">
        <f t="shared" si="0"/>
        <v>2451</v>
      </c>
      <c r="H27" s="9">
        <f t="shared" si="2"/>
        <v>270</v>
      </c>
    </row>
    <row r="28" spans="1:11" x14ac:dyDescent="0.25">
      <c r="A28" s="5">
        <v>8</v>
      </c>
      <c r="B28" s="55">
        <f t="shared" si="3"/>
        <v>9997118</v>
      </c>
      <c r="C28" s="55">
        <f t="shared" si="4"/>
        <v>2592</v>
      </c>
      <c r="D28" s="55">
        <f t="shared" si="5"/>
        <v>789</v>
      </c>
      <c r="E28" s="9">
        <f t="shared" si="6"/>
        <v>285</v>
      </c>
      <c r="F28" s="53">
        <f t="shared" si="1"/>
        <v>9996805</v>
      </c>
      <c r="G28" s="53">
        <f t="shared" si="0"/>
        <v>3195</v>
      </c>
      <c r="H28" s="9">
        <f t="shared" si="2"/>
        <v>351</v>
      </c>
    </row>
    <row r="29" spans="1:11" x14ac:dyDescent="0.25">
      <c r="A29" s="5">
        <v>9</v>
      </c>
      <c r="B29" s="55">
        <f t="shared" si="3"/>
        <v>9996172</v>
      </c>
      <c r="C29" s="55">
        <f t="shared" si="4"/>
        <v>3279</v>
      </c>
      <c r="D29" s="55">
        <f t="shared" si="5"/>
        <v>1048</v>
      </c>
      <c r="E29" s="9">
        <f t="shared" si="6"/>
        <v>361</v>
      </c>
      <c r="F29" s="53">
        <f t="shared" si="1"/>
        <v>9995837</v>
      </c>
      <c r="G29" s="53">
        <f t="shared" si="0"/>
        <v>4163</v>
      </c>
      <c r="H29" s="9">
        <f t="shared" si="2"/>
        <v>458</v>
      </c>
    </row>
    <row r="30" spans="1:11" x14ac:dyDescent="0.25">
      <c r="A30" s="5">
        <v>10</v>
      </c>
      <c r="B30" s="55">
        <f t="shared" si="3"/>
        <v>9994976</v>
      </c>
      <c r="C30" s="55">
        <f t="shared" si="4"/>
        <v>4147</v>
      </c>
      <c r="D30" s="55">
        <f t="shared" si="5"/>
        <v>1376</v>
      </c>
      <c r="E30" s="9">
        <f t="shared" si="6"/>
        <v>456</v>
      </c>
      <c r="F30" s="53">
        <f t="shared" si="1"/>
        <v>9994574</v>
      </c>
      <c r="G30" s="53">
        <f t="shared" si="0"/>
        <v>5426</v>
      </c>
      <c r="H30" s="9">
        <f t="shared" si="2"/>
        <v>597</v>
      </c>
    </row>
    <row r="31" spans="1:11" x14ac:dyDescent="0.25">
      <c r="A31" s="5">
        <v>11</v>
      </c>
      <c r="B31" s="55">
        <f t="shared" si="3"/>
        <v>9993463</v>
      </c>
      <c r="C31" s="55">
        <f t="shared" si="4"/>
        <v>5245</v>
      </c>
      <c r="D31" s="55">
        <f t="shared" si="5"/>
        <v>1791</v>
      </c>
      <c r="E31" s="9">
        <f t="shared" si="6"/>
        <v>577</v>
      </c>
      <c r="F31" s="53">
        <f t="shared" si="1"/>
        <v>9992930</v>
      </c>
      <c r="G31" s="53">
        <f t="shared" si="0"/>
        <v>7070</v>
      </c>
      <c r="H31" s="9">
        <f t="shared" si="2"/>
        <v>778</v>
      </c>
    </row>
    <row r="32" spans="1:11" x14ac:dyDescent="0.25">
      <c r="A32" s="5">
        <v>12</v>
      </c>
      <c r="B32" s="55">
        <f t="shared" si="3"/>
        <v>9991550</v>
      </c>
      <c r="C32" s="55">
        <f t="shared" si="4"/>
        <v>6634</v>
      </c>
      <c r="D32" s="55">
        <f t="shared" si="5"/>
        <v>2316</v>
      </c>
      <c r="E32" s="9">
        <f t="shared" si="6"/>
        <v>730</v>
      </c>
      <c r="F32" s="53">
        <f t="shared" si="1"/>
        <v>9990787</v>
      </c>
      <c r="G32" s="53">
        <f t="shared" si="0"/>
        <v>9213</v>
      </c>
      <c r="H32" s="9">
        <f t="shared" si="2"/>
        <v>1013</v>
      </c>
    </row>
    <row r="33" spans="1:8" x14ac:dyDescent="0.25">
      <c r="A33" s="5">
        <v>13</v>
      </c>
      <c r="B33" s="55">
        <f t="shared" si="3"/>
        <v>9989131</v>
      </c>
      <c r="C33" s="55">
        <f t="shared" si="4"/>
        <v>8390</v>
      </c>
      <c r="D33" s="55">
        <f t="shared" si="5"/>
        <v>2979</v>
      </c>
      <c r="E33" s="9">
        <f t="shared" si="6"/>
        <v>923</v>
      </c>
      <c r="F33" s="53">
        <f t="shared" si="1"/>
        <v>9987996</v>
      </c>
      <c r="G33" s="53">
        <f t="shared" si="0"/>
        <v>12004</v>
      </c>
      <c r="H33" s="9">
        <f t="shared" si="2"/>
        <v>1320</v>
      </c>
    </row>
    <row r="34" spans="1:8" x14ac:dyDescent="0.25">
      <c r="A34" s="5">
        <v>14</v>
      </c>
      <c r="B34" s="55">
        <f t="shared" si="3"/>
        <v>9986072</v>
      </c>
      <c r="C34" s="55">
        <f t="shared" si="4"/>
        <v>10610</v>
      </c>
      <c r="D34" s="55">
        <f t="shared" si="5"/>
        <v>3818</v>
      </c>
      <c r="E34" s="9">
        <f t="shared" si="6"/>
        <v>1167</v>
      </c>
      <c r="F34" s="53">
        <f t="shared" si="1"/>
        <v>9984362</v>
      </c>
      <c r="G34" s="53">
        <f t="shared" si="0"/>
        <v>15638</v>
      </c>
      <c r="H34" s="9">
        <f t="shared" si="2"/>
        <v>1720</v>
      </c>
    </row>
    <row r="35" spans="1:8" x14ac:dyDescent="0.25">
      <c r="A35" s="5">
        <v>15</v>
      </c>
      <c r="B35" s="55">
        <f t="shared" si="3"/>
        <v>9982205</v>
      </c>
      <c r="C35" s="55">
        <f t="shared" si="4"/>
        <v>13416</v>
      </c>
      <c r="D35" s="55">
        <f t="shared" si="5"/>
        <v>4879</v>
      </c>
      <c r="E35" s="9">
        <f t="shared" si="6"/>
        <v>1476</v>
      </c>
      <c r="F35" s="53">
        <f t="shared" si="1"/>
        <v>9979630</v>
      </c>
      <c r="G35" s="53">
        <f t="shared" si="0"/>
        <v>20370</v>
      </c>
      <c r="H35" s="9">
        <f t="shared" si="2"/>
        <v>2241</v>
      </c>
    </row>
    <row r="36" spans="1:8" x14ac:dyDescent="0.25">
      <c r="A36" s="5">
        <v>16</v>
      </c>
      <c r="B36" s="55">
        <f t="shared" si="3"/>
        <v>9977317</v>
      </c>
      <c r="C36" s="55">
        <f t="shared" si="4"/>
        <v>16963</v>
      </c>
      <c r="D36" s="55">
        <f t="shared" si="5"/>
        <v>6221</v>
      </c>
      <c r="E36" s="9">
        <f t="shared" si="6"/>
        <v>1866</v>
      </c>
      <c r="F36" s="53">
        <f t="shared" si="1"/>
        <v>9973471</v>
      </c>
      <c r="G36" s="53">
        <f t="shared" si="0"/>
        <v>26529</v>
      </c>
      <c r="H36" s="9">
        <f t="shared" si="2"/>
        <v>2918</v>
      </c>
    </row>
    <row r="37" spans="1:8" x14ac:dyDescent="0.25">
      <c r="A37" s="5">
        <v>17</v>
      </c>
      <c r="B37" s="55">
        <f t="shared" si="3"/>
        <v>9971140</v>
      </c>
      <c r="C37" s="55">
        <f t="shared" si="4"/>
        <v>21444</v>
      </c>
      <c r="D37" s="55">
        <f t="shared" si="5"/>
        <v>7917</v>
      </c>
      <c r="E37" s="9">
        <f t="shared" si="6"/>
        <v>2359</v>
      </c>
      <c r="F37" s="53">
        <f t="shared" si="1"/>
        <v>9965460</v>
      </c>
      <c r="G37" s="53">
        <f t="shared" si="0"/>
        <v>34540</v>
      </c>
      <c r="H37" s="9">
        <f t="shared" si="2"/>
        <v>3799</v>
      </c>
    </row>
    <row r="38" spans="1:8" x14ac:dyDescent="0.25">
      <c r="A38" s="5">
        <v>18</v>
      </c>
      <c r="B38" s="55">
        <f t="shared" si="3"/>
        <v>9963336</v>
      </c>
      <c r="C38" s="55">
        <f t="shared" si="4"/>
        <v>27104</v>
      </c>
      <c r="D38" s="55">
        <f t="shared" si="5"/>
        <v>10061</v>
      </c>
      <c r="E38" s="9">
        <f t="shared" si="6"/>
        <v>2981</v>
      </c>
      <c r="F38" s="53">
        <f t="shared" si="1"/>
        <v>9955044</v>
      </c>
      <c r="G38" s="53">
        <f t="shared" si="0"/>
        <v>44956</v>
      </c>
      <c r="H38" s="9">
        <f t="shared" si="2"/>
        <v>4945</v>
      </c>
    </row>
    <row r="39" spans="1:8" x14ac:dyDescent="0.25">
      <c r="A39" s="5">
        <v>19</v>
      </c>
      <c r="B39" s="55">
        <f t="shared" si="3"/>
        <v>9953479</v>
      </c>
      <c r="C39" s="55">
        <f t="shared" si="4"/>
        <v>34250</v>
      </c>
      <c r="D39" s="55">
        <f t="shared" si="5"/>
        <v>12771</v>
      </c>
      <c r="E39" s="9">
        <f t="shared" si="6"/>
        <v>3768</v>
      </c>
      <c r="F39" s="53">
        <f t="shared" si="1"/>
        <v>9941513</v>
      </c>
      <c r="G39" s="53">
        <f t="shared" si="0"/>
        <v>58487</v>
      </c>
      <c r="H39" s="9">
        <f t="shared" si="2"/>
        <v>6434</v>
      </c>
    </row>
    <row r="40" spans="1:8" x14ac:dyDescent="0.25">
      <c r="A40" s="5">
        <v>20</v>
      </c>
      <c r="B40" s="55">
        <f t="shared" si="3"/>
        <v>9941036</v>
      </c>
      <c r="C40" s="55">
        <f t="shared" si="4"/>
        <v>43268</v>
      </c>
      <c r="D40" s="55">
        <f t="shared" si="5"/>
        <v>16196</v>
      </c>
      <c r="E40" s="9">
        <f t="shared" si="6"/>
        <v>4759</v>
      </c>
      <c r="F40" s="53">
        <f t="shared" si="1"/>
        <v>9923952</v>
      </c>
      <c r="G40" s="53">
        <f t="shared" si="0"/>
        <v>76048</v>
      </c>
      <c r="H40" s="9">
        <f t="shared" si="2"/>
        <v>8365</v>
      </c>
    </row>
    <row r="41" spans="1:8" x14ac:dyDescent="0.25">
      <c r="A41" s="5">
        <v>21</v>
      </c>
      <c r="B41" s="55">
        <f t="shared" si="3"/>
        <v>9925336</v>
      </c>
      <c r="C41" s="55">
        <f t="shared" si="4"/>
        <v>54641</v>
      </c>
      <c r="D41" s="55">
        <f t="shared" si="5"/>
        <v>20523</v>
      </c>
      <c r="E41" s="9">
        <f t="shared" si="6"/>
        <v>6011</v>
      </c>
      <c r="F41" s="53">
        <f t="shared" si="1"/>
        <v>9901191</v>
      </c>
      <c r="G41" s="53">
        <f t="shared" si="0"/>
        <v>98809</v>
      </c>
      <c r="H41" s="9">
        <f t="shared" si="2"/>
        <v>10869</v>
      </c>
    </row>
    <row r="42" spans="1:8" x14ac:dyDescent="0.25">
      <c r="A42" s="5">
        <v>22</v>
      </c>
      <c r="B42" s="55">
        <f t="shared" si="3"/>
        <v>9905541</v>
      </c>
      <c r="C42" s="55">
        <f t="shared" si="4"/>
        <v>68972</v>
      </c>
      <c r="D42" s="55">
        <f t="shared" si="5"/>
        <v>25987</v>
      </c>
      <c r="E42" s="9">
        <f t="shared" si="6"/>
        <v>7587</v>
      </c>
      <c r="F42" s="53">
        <f t="shared" si="1"/>
        <v>9871739</v>
      </c>
      <c r="G42" s="53">
        <f t="shared" si="0"/>
        <v>128261</v>
      </c>
      <c r="H42" s="9">
        <f t="shared" si="2"/>
        <v>14109</v>
      </c>
    </row>
    <row r="43" spans="1:8" x14ac:dyDescent="0.25">
      <c r="A43" s="5">
        <v>23</v>
      </c>
      <c r="B43" s="55">
        <f t="shared" si="3"/>
        <v>9880604</v>
      </c>
      <c r="C43" s="55">
        <f t="shared" si="4"/>
        <v>87012</v>
      </c>
      <c r="D43" s="55">
        <f t="shared" si="5"/>
        <v>32884</v>
      </c>
      <c r="E43" s="9">
        <f t="shared" si="6"/>
        <v>9571</v>
      </c>
      <c r="F43" s="53">
        <f t="shared" si="1"/>
        <v>9833712</v>
      </c>
      <c r="G43" s="53">
        <f t="shared" si="0"/>
        <v>166288</v>
      </c>
      <c r="H43" s="9">
        <f t="shared" si="2"/>
        <v>18292</v>
      </c>
    </row>
    <row r="44" spans="1:8" x14ac:dyDescent="0.25">
      <c r="A44" s="5">
        <v>24</v>
      </c>
      <c r="B44" s="55">
        <f t="shared" si="3"/>
        <v>9849224</v>
      </c>
      <c r="C44" s="55">
        <f t="shared" si="4"/>
        <v>109691</v>
      </c>
      <c r="D44" s="55">
        <f t="shared" si="5"/>
        <v>41585</v>
      </c>
      <c r="E44" s="9">
        <f t="shared" si="6"/>
        <v>12066</v>
      </c>
      <c r="F44" s="53">
        <f t="shared" si="1"/>
        <v>9784751</v>
      </c>
      <c r="G44" s="53">
        <f t="shared" si="0"/>
        <v>215249</v>
      </c>
      <c r="H44" s="9">
        <f t="shared" si="2"/>
        <v>23677</v>
      </c>
    </row>
    <row r="45" spans="1:8" x14ac:dyDescent="0.25">
      <c r="A45" s="5">
        <v>25</v>
      </c>
      <c r="B45" s="55">
        <f t="shared" si="3"/>
        <v>9809790</v>
      </c>
      <c r="C45" s="55">
        <f t="shared" si="4"/>
        <v>138155</v>
      </c>
      <c r="D45" s="55">
        <f t="shared" si="5"/>
        <v>52554</v>
      </c>
      <c r="E45" s="9">
        <f t="shared" si="6"/>
        <v>15197</v>
      </c>
      <c r="F45" s="53">
        <f t="shared" si="1"/>
        <v>9721939</v>
      </c>
      <c r="G45" s="53">
        <f t="shared" si="0"/>
        <v>278061</v>
      </c>
      <c r="H45" s="9">
        <f t="shared" si="2"/>
        <v>30587</v>
      </c>
    </row>
    <row r="46" spans="1:8" x14ac:dyDescent="0.25">
      <c r="A46" s="5">
        <v>26</v>
      </c>
      <c r="B46" s="55">
        <f t="shared" si="3"/>
        <v>9760323</v>
      </c>
      <c r="C46" s="55">
        <f t="shared" si="4"/>
        <v>173807</v>
      </c>
      <c r="D46" s="55">
        <f t="shared" si="5"/>
        <v>66370</v>
      </c>
      <c r="E46" s="9">
        <f t="shared" si="6"/>
        <v>19119</v>
      </c>
      <c r="F46" s="53">
        <f t="shared" si="1"/>
        <v>9641731</v>
      </c>
      <c r="G46" s="53">
        <f t="shared" si="0"/>
        <v>358269</v>
      </c>
      <c r="H46" s="9">
        <f t="shared" si="2"/>
        <v>39410</v>
      </c>
    </row>
    <row r="47" spans="1:8" x14ac:dyDescent="0.25">
      <c r="A47" s="5">
        <v>27</v>
      </c>
      <c r="B47" s="55">
        <f t="shared" si="3"/>
        <v>9698404</v>
      </c>
      <c r="C47" s="55">
        <f t="shared" si="4"/>
        <v>218345</v>
      </c>
      <c r="D47" s="55">
        <f t="shared" si="5"/>
        <v>83751</v>
      </c>
      <c r="E47" s="9">
        <f t="shared" si="6"/>
        <v>24018</v>
      </c>
      <c r="F47" s="53">
        <f t="shared" si="1"/>
        <v>9539910</v>
      </c>
      <c r="G47" s="53">
        <f t="shared" si="0"/>
        <v>460090</v>
      </c>
      <c r="H47" s="9">
        <f t="shared" si="2"/>
        <v>50610</v>
      </c>
    </row>
    <row r="48" spans="1:8" x14ac:dyDescent="0.25">
      <c r="A48" s="5">
        <v>28</v>
      </c>
      <c r="B48" s="55">
        <f t="shared" si="3"/>
        <v>9621112</v>
      </c>
      <c r="C48" s="55">
        <f t="shared" si="4"/>
        <v>273803</v>
      </c>
      <c r="D48" s="55">
        <f t="shared" si="5"/>
        <v>105586</v>
      </c>
      <c r="E48" s="9">
        <f t="shared" si="6"/>
        <v>30118</v>
      </c>
      <c r="F48" s="53">
        <f t="shared" si="1"/>
        <v>9411618</v>
      </c>
      <c r="G48" s="53">
        <f t="shared" si="0"/>
        <v>588382</v>
      </c>
      <c r="H48" s="9">
        <f t="shared" si="2"/>
        <v>64722</v>
      </c>
    </row>
    <row r="49" spans="1:8" x14ac:dyDescent="0.25">
      <c r="A49" s="5">
        <v>29</v>
      </c>
      <c r="B49" s="55">
        <f t="shared" si="3"/>
        <v>9524960</v>
      </c>
      <c r="C49" s="55">
        <f t="shared" si="4"/>
        <v>342574</v>
      </c>
      <c r="D49" s="55">
        <f t="shared" si="5"/>
        <v>132966</v>
      </c>
      <c r="E49" s="9">
        <f t="shared" si="6"/>
        <v>37683</v>
      </c>
      <c r="F49" s="53">
        <f t="shared" si="1"/>
        <v>9251491</v>
      </c>
      <c r="G49" s="53">
        <f t="shared" si="0"/>
        <v>748509</v>
      </c>
      <c r="H49" s="9">
        <f t="shared" si="2"/>
        <v>82336</v>
      </c>
    </row>
    <row r="50" spans="1:8" x14ac:dyDescent="0.25">
      <c r="A50" s="5">
        <v>30</v>
      </c>
      <c r="B50" s="55">
        <f t="shared" si="3"/>
        <v>9405860</v>
      </c>
      <c r="C50" s="55">
        <f t="shared" si="4"/>
        <v>427416</v>
      </c>
      <c r="D50" s="55">
        <f t="shared" si="5"/>
        <v>167223</v>
      </c>
      <c r="E50" s="9">
        <f t="shared" si="6"/>
        <v>47016</v>
      </c>
      <c r="F50" s="53">
        <f t="shared" si="1"/>
        <v>9053964</v>
      </c>
      <c r="G50" s="53">
        <f t="shared" si="0"/>
        <v>946036</v>
      </c>
      <c r="H50" s="9">
        <f t="shared" si="2"/>
        <v>104064</v>
      </c>
    </row>
    <row r="51" spans="1:8" x14ac:dyDescent="0.25">
      <c r="A51" s="5">
        <v>31</v>
      </c>
      <c r="B51" s="55">
        <f t="shared" si="3"/>
        <v>9259122</v>
      </c>
      <c r="C51" s="55">
        <f t="shared" si="4"/>
        <v>531412</v>
      </c>
      <c r="D51" s="55">
        <f t="shared" si="5"/>
        <v>209965</v>
      </c>
      <c r="E51" s="9">
        <f t="shared" si="6"/>
        <v>58455</v>
      </c>
      <c r="F51" s="53">
        <f t="shared" si="1"/>
        <v>8813808</v>
      </c>
      <c r="G51" s="53">
        <f t="shared" si="0"/>
        <v>1186192</v>
      </c>
      <c r="H51" s="9">
        <f t="shared" si="2"/>
        <v>130481</v>
      </c>
    </row>
    <row r="52" spans="1:8" x14ac:dyDescent="0.25">
      <c r="A52" s="5">
        <v>32</v>
      </c>
      <c r="B52" s="55">
        <f t="shared" si="3"/>
        <v>9079527</v>
      </c>
      <c r="C52" s="55">
        <f t="shared" si="4"/>
        <v>657866</v>
      </c>
      <c r="D52" s="55">
        <f t="shared" si="5"/>
        <v>263106</v>
      </c>
      <c r="E52" s="9">
        <f t="shared" si="6"/>
        <v>72365</v>
      </c>
      <c r="F52" s="53">
        <f t="shared" si="1"/>
        <v>8526908</v>
      </c>
      <c r="G52" s="53">
        <f t="shared" si="0"/>
        <v>1473092</v>
      </c>
      <c r="H52" s="9">
        <f t="shared" si="2"/>
        <v>162040</v>
      </c>
    </row>
    <row r="53" spans="1:8" x14ac:dyDescent="0.25">
      <c r="A53" s="5">
        <v>33</v>
      </c>
      <c r="B53" s="55">
        <f t="shared" si="3"/>
        <v>8861508</v>
      </c>
      <c r="C53" s="55">
        <f t="shared" si="4"/>
        <v>810098</v>
      </c>
      <c r="D53" s="55">
        <f t="shared" si="5"/>
        <v>328893</v>
      </c>
      <c r="E53" s="9">
        <f t="shared" si="6"/>
        <v>89111</v>
      </c>
      <c r="F53" s="53">
        <f t="shared" si="1"/>
        <v>8191281</v>
      </c>
      <c r="G53" s="53">
        <f t="shared" ref="G53:G84" si="7">ROUND($B$17/(1+($B$18*EXP(-1*$B$16*(A53-$A$21)))),0)</f>
        <v>1808719</v>
      </c>
      <c r="H53" s="9">
        <f t="shared" si="2"/>
        <v>198959</v>
      </c>
    </row>
    <row r="54" spans="1:8" x14ac:dyDescent="0.25">
      <c r="A54" s="5">
        <v>34</v>
      </c>
      <c r="B54" s="55">
        <f t="shared" si="3"/>
        <v>8599486</v>
      </c>
      <c r="C54" s="55">
        <f t="shared" si="4"/>
        <v>991110</v>
      </c>
      <c r="D54" s="55">
        <f t="shared" si="5"/>
        <v>409903</v>
      </c>
      <c r="E54" s="9">
        <f t="shared" si="6"/>
        <v>109022</v>
      </c>
      <c r="F54" s="53">
        <f t="shared" si="1"/>
        <v>7808147</v>
      </c>
      <c r="G54" s="53">
        <f t="shared" si="7"/>
        <v>2191853</v>
      </c>
      <c r="H54" s="9">
        <f t="shared" si="2"/>
        <v>241104</v>
      </c>
    </row>
    <row r="55" spans="1:8" x14ac:dyDescent="0.25">
      <c r="A55" s="5">
        <v>35</v>
      </c>
      <c r="B55" s="55">
        <f t="shared" si="3"/>
        <v>8288395</v>
      </c>
      <c r="C55" s="55">
        <f t="shared" si="4"/>
        <v>1203090</v>
      </c>
      <c r="D55" s="55">
        <f t="shared" si="5"/>
        <v>509014</v>
      </c>
      <c r="E55" s="9">
        <f t="shared" si="6"/>
        <v>132340</v>
      </c>
      <c r="F55" s="53">
        <f t="shared" si="1"/>
        <v>7382818</v>
      </c>
      <c r="G55" s="53">
        <f t="shared" si="7"/>
        <v>2617182</v>
      </c>
      <c r="H55" s="9">
        <f t="shared" si="2"/>
        <v>287890</v>
      </c>
    </row>
    <row r="56" spans="1:8" x14ac:dyDescent="0.25">
      <c r="A56" s="5">
        <v>36</v>
      </c>
      <c r="B56" s="55">
        <f t="shared" si="3"/>
        <v>7924428</v>
      </c>
      <c r="C56" s="55">
        <f t="shared" si="4"/>
        <v>1446748</v>
      </c>
      <c r="D56" s="55">
        <f t="shared" si="5"/>
        <v>629323</v>
      </c>
      <c r="E56" s="9">
        <f t="shared" si="6"/>
        <v>159142</v>
      </c>
      <c r="F56" s="53">
        <f t="shared" si="1"/>
        <v>6925027</v>
      </c>
      <c r="G56" s="53">
        <f t="shared" si="7"/>
        <v>3074973</v>
      </c>
      <c r="H56" s="9">
        <f t="shared" si="2"/>
        <v>338247</v>
      </c>
    </row>
    <row r="57" spans="1:8" x14ac:dyDescent="0.25">
      <c r="A57" s="5">
        <v>37</v>
      </c>
      <c r="B57" s="55">
        <f t="shared" si="3"/>
        <v>7505968</v>
      </c>
      <c r="C57" s="55">
        <f t="shared" si="4"/>
        <v>1720533</v>
      </c>
      <c r="D57" s="55">
        <f t="shared" si="5"/>
        <v>773998</v>
      </c>
      <c r="E57" s="9">
        <f t="shared" si="6"/>
        <v>189259</v>
      </c>
      <c r="F57" s="53">
        <f t="shared" si="1"/>
        <v>6448411</v>
      </c>
      <c r="G57" s="53">
        <f t="shared" si="7"/>
        <v>3551589</v>
      </c>
      <c r="H57" s="9">
        <f t="shared" si="2"/>
        <v>390675</v>
      </c>
    </row>
    <row r="58" spans="1:8" x14ac:dyDescent="0.25">
      <c r="A58" s="5">
        <v>38</v>
      </c>
      <c r="B58" s="55">
        <f t="shared" si="3"/>
        <v>7034597</v>
      </c>
      <c r="C58" s="55">
        <f t="shared" si="4"/>
        <v>2019850</v>
      </c>
      <c r="D58" s="55">
        <f t="shared" si="5"/>
        <v>946051</v>
      </c>
      <c r="E58" s="9">
        <f t="shared" si="6"/>
        <v>222184</v>
      </c>
      <c r="F58" s="53">
        <f t="shared" si="1"/>
        <v>5969071</v>
      </c>
      <c r="G58" s="53">
        <f t="shared" si="7"/>
        <v>4030929</v>
      </c>
      <c r="H58" s="9">
        <f t="shared" si="2"/>
        <v>443402</v>
      </c>
    </row>
    <row r="59" spans="1:8" x14ac:dyDescent="0.25">
      <c r="A59" s="5">
        <v>39</v>
      </c>
      <c r="B59" s="55">
        <f t="shared" si="3"/>
        <v>6515975</v>
      </c>
      <c r="C59" s="55">
        <f t="shared" si="4"/>
        <v>2336487</v>
      </c>
      <c r="D59" s="55">
        <f t="shared" si="5"/>
        <v>1148036</v>
      </c>
      <c r="E59" s="9">
        <f t="shared" si="6"/>
        <v>257014</v>
      </c>
      <c r="F59" s="53">
        <f t="shared" si="1"/>
        <v>5503473</v>
      </c>
      <c r="G59" s="53">
        <f t="shared" si="7"/>
        <v>4496527</v>
      </c>
      <c r="H59" s="9">
        <f t="shared" si="2"/>
        <v>494618</v>
      </c>
    </row>
    <row r="60" spans="1:8" x14ac:dyDescent="0.25">
      <c r="A60" s="5">
        <v>40</v>
      </c>
      <c r="B60" s="55">
        <f t="shared" si="3"/>
        <v>5960281</v>
      </c>
      <c r="C60" s="55">
        <f t="shared" si="4"/>
        <v>2658532</v>
      </c>
      <c r="D60" s="55">
        <f t="shared" si="5"/>
        <v>1381685</v>
      </c>
      <c r="E60" s="9">
        <f t="shared" si="6"/>
        <v>292439</v>
      </c>
      <c r="F60" s="53">
        <f t="shared" si="1"/>
        <v>5066260</v>
      </c>
      <c r="G60" s="53">
        <f t="shared" si="7"/>
        <v>4933740</v>
      </c>
      <c r="H60" s="9">
        <f t="shared" si="2"/>
        <v>542711</v>
      </c>
    </row>
    <row r="61" spans="1:8" x14ac:dyDescent="0.25">
      <c r="A61" s="5">
        <v>41</v>
      </c>
      <c r="B61" s="55">
        <f t="shared" si="3"/>
        <v>5381917</v>
      </c>
      <c r="C61" s="55">
        <f t="shared" si="4"/>
        <v>2971043</v>
      </c>
      <c r="D61" s="55">
        <f t="shared" si="5"/>
        <v>1647538</v>
      </c>
      <c r="E61" s="9">
        <f t="shared" si="6"/>
        <v>326815</v>
      </c>
      <c r="F61" s="53">
        <f t="shared" si="1"/>
        <v>4668543</v>
      </c>
      <c r="G61" s="53">
        <f t="shared" si="7"/>
        <v>5331457</v>
      </c>
      <c r="H61" s="9">
        <f t="shared" si="2"/>
        <v>586460</v>
      </c>
    </row>
    <row r="62" spans="1:8" x14ac:dyDescent="0.25">
      <c r="A62" s="5">
        <v>42</v>
      </c>
      <c r="B62" s="55">
        <f t="shared" si="3"/>
        <v>4798285</v>
      </c>
      <c r="C62" s="55">
        <f t="shared" si="4"/>
        <v>3257570</v>
      </c>
      <c r="D62" s="55">
        <f t="shared" si="5"/>
        <v>1944642</v>
      </c>
      <c r="E62" s="9">
        <f t="shared" si="6"/>
        <v>358333</v>
      </c>
      <c r="F62" s="53">
        <f t="shared" si="1"/>
        <v>4317078</v>
      </c>
      <c r="G62" s="53">
        <f t="shared" si="7"/>
        <v>5682922</v>
      </c>
      <c r="H62" s="9">
        <f t="shared" si="2"/>
        <v>625121</v>
      </c>
    </row>
    <row r="63" spans="1:8" x14ac:dyDescent="0.25">
      <c r="A63" s="5">
        <v>43</v>
      </c>
      <c r="B63" s="55">
        <f t="shared" si="3"/>
        <v>4227763</v>
      </c>
      <c r="C63" s="55">
        <f t="shared" si="4"/>
        <v>3502335</v>
      </c>
      <c r="D63" s="55">
        <f t="shared" si="5"/>
        <v>2270399</v>
      </c>
      <c r="E63" s="9">
        <f t="shared" si="6"/>
        <v>385257</v>
      </c>
      <c r="F63" s="53">
        <f t="shared" si="1"/>
        <v>4014346</v>
      </c>
      <c r="G63" s="53">
        <f t="shared" si="7"/>
        <v>5985654</v>
      </c>
      <c r="H63" s="9">
        <f t="shared" si="2"/>
        <v>658422</v>
      </c>
    </row>
    <row r="64" spans="1:8" x14ac:dyDescent="0.25">
      <c r="A64" s="5">
        <v>44</v>
      </c>
      <c r="B64" s="55">
        <f t="shared" si="3"/>
        <v>3687306</v>
      </c>
      <c r="C64" s="55">
        <f t="shared" si="4"/>
        <v>3692559</v>
      </c>
      <c r="D64" s="55">
        <f t="shared" si="5"/>
        <v>2620633</v>
      </c>
      <c r="E64" s="9">
        <f t="shared" si="6"/>
        <v>406181</v>
      </c>
      <c r="F64" s="53">
        <f t="shared" si="1"/>
        <v>3759291</v>
      </c>
      <c r="G64" s="53">
        <f t="shared" si="7"/>
        <v>6240709</v>
      </c>
      <c r="H64" s="9">
        <f t="shared" si="2"/>
        <v>686478</v>
      </c>
    </row>
    <row r="65" spans="1:8" x14ac:dyDescent="0.25">
      <c r="A65" s="5">
        <v>45</v>
      </c>
      <c r="B65" s="55">
        <f t="shared" si="3"/>
        <v>3190337</v>
      </c>
      <c r="C65" s="55">
        <f t="shared" si="4"/>
        <v>3820272</v>
      </c>
      <c r="D65" s="55">
        <f t="shared" si="5"/>
        <v>2989889</v>
      </c>
      <c r="E65" s="9">
        <f t="shared" si="6"/>
        <v>420230</v>
      </c>
      <c r="F65" s="53">
        <f t="shared" si="1"/>
        <v>3548378</v>
      </c>
      <c r="G65" s="53">
        <f t="shared" si="7"/>
        <v>6451622</v>
      </c>
      <c r="H65" s="9">
        <f t="shared" si="2"/>
        <v>709678</v>
      </c>
    </row>
    <row r="66" spans="1:8" x14ac:dyDescent="0.25">
      <c r="A66" s="5">
        <v>46</v>
      </c>
      <c r="B66" s="55">
        <f t="shared" si="3"/>
        <v>2745477</v>
      </c>
      <c r="C66" s="55">
        <f t="shared" si="4"/>
        <v>3883105</v>
      </c>
      <c r="D66" s="55">
        <f t="shared" si="5"/>
        <v>3371916</v>
      </c>
      <c r="E66" s="9">
        <f t="shared" si="6"/>
        <v>427142</v>
      </c>
      <c r="F66" s="53">
        <f t="shared" si="1"/>
        <v>3376643</v>
      </c>
      <c r="G66" s="53">
        <f t="shared" si="7"/>
        <v>6623357</v>
      </c>
      <c r="H66" s="9">
        <f t="shared" si="2"/>
        <v>728569</v>
      </c>
    </row>
    <row r="67" spans="1:8" x14ac:dyDescent="0.25">
      <c r="A67" s="5">
        <v>47</v>
      </c>
      <c r="B67" s="55">
        <f t="shared" si="3"/>
        <v>2356351</v>
      </c>
      <c r="C67" s="55">
        <f t="shared" si="4"/>
        <v>3883920</v>
      </c>
      <c r="D67" s="55">
        <f t="shared" si="5"/>
        <v>3760227</v>
      </c>
      <c r="E67" s="9">
        <f t="shared" si="6"/>
        <v>427231</v>
      </c>
      <c r="F67" s="53">
        <f t="shared" si="1"/>
        <v>3238560</v>
      </c>
      <c r="G67" s="53">
        <f t="shared" si="7"/>
        <v>6761440</v>
      </c>
      <c r="H67" s="9">
        <f t="shared" si="2"/>
        <v>743758</v>
      </c>
    </row>
    <row r="68" spans="1:8" x14ac:dyDescent="0.25">
      <c r="A68" s="5">
        <v>48</v>
      </c>
      <c r="B68" s="55">
        <f t="shared" si="3"/>
        <v>2022307</v>
      </c>
      <c r="C68" s="55">
        <f t="shared" si="4"/>
        <v>3829572</v>
      </c>
      <c r="D68" s="55">
        <f t="shared" si="5"/>
        <v>4148619</v>
      </c>
      <c r="E68" s="9">
        <f t="shared" si="6"/>
        <v>421253</v>
      </c>
      <c r="F68" s="53">
        <f t="shared" si="1"/>
        <v>3128655</v>
      </c>
      <c r="G68" s="53">
        <f t="shared" si="7"/>
        <v>6871345</v>
      </c>
      <c r="H68" s="9">
        <f t="shared" si="2"/>
        <v>755848</v>
      </c>
    </row>
    <row r="69" spans="1:8" x14ac:dyDescent="0.25">
      <c r="A69" s="5">
        <v>49</v>
      </c>
      <c r="B69" s="55">
        <f t="shared" si="3"/>
        <v>1739630</v>
      </c>
      <c r="C69" s="55">
        <f t="shared" si="4"/>
        <v>3729292</v>
      </c>
      <c r="D69" s="55">
        <f t="shared" si="5"/>
        <v>4531576</v>
      </c>
      <c r="E69" s="9">
        <f t="shared" si="6"/>
        <v>410222</v>
      </c>
      <c r="F69" s="53">
        <f t="shared" si="1"/>
        <v>3041883</v>
      </c>
      <c r="G69" s="53">
        <f t="shared" si="7"/>
        <v>6958117</v>
      </c>
      <c r="H69" s="9">
        <f t="shared" si="2"/>
        <v>765393</v>
      </c>
    </row>
    <row r="70" spans="1:8" x14ac:dyDescent="0.25">
      <c r="A70" s="5">
        <v>50</v>
      </c>
      <c r="B70" s="55">
        <f t="shared" si="3"/>
        <v>1502833</v>
      </c>
      <c r="C70" s="55">
        <f t="shared" si="4"/>
        <v>3593160</v>
      </c>
      <c r="D70" s="55">
        <f t="shared" si="5"/>
        <v>4904505</v>
      </c>
      <c r="E70" s="9">
        <f t="shared" si="6"/>
        <v>395248</v>
      </c>
      <c r="F70" s="53">
        <f t="shared" si="1"/>
        <v>2973810</v>
      </c>
      <c r="G70" s="53">
        <f t="shared" si="7"/>
        <v>7026190</v>
      </c>
      <c r="H70" s="9">
        <f t="shared" si="2"/>
        <v>772881</v>
      </c>
    </row>
    <row r="71" spans="1:8" x14ac:dyDescent="0.25">
      <c r="A71" s="5">
        <v>51</v>
      </c>
      <c r="B71" s="55">
        <f t="shared" si="3"/>
        <v>1305736</v>
      </c>
      <c r="C71" s="55">
        <f t="shared" si="4"/>
        <v>3430941</v>
      </c>
      <c r="D71" s="55">
        <f t="shared" si="5"/>
        <v>5263821</v>
      </c>
      <c r="E71" s="9">
        <f t="shared" si="6"/>
        <v>377404</v>
      </c>
      <c r="F71" s="53">
        <f t="shared" si="1"/>
        <v>2920675</v>
      </c>
      <c r="G71" s="53">
        <f t="shared" si="7"/>
        <v>7079325</v>
      </c>
      <c r="H71" s="9">
        <f t="shared" si="2"/>
        <v>778726</v>
      </c>
    </row>
    <row r="72" spans="1:8" x14ac:dyDescent="0.25">
      <c r="A72" s="5">
        <v>52</v>
      </c>
      <c r="B72" s="55">
        <f t="shared" si="3"/>
        <v>1142220</v>
      </c>
      <c r="C72" s="55">
        <f t="shared" si="4"/>
        <v>3251363</v>
      </c>
      <c r="D72" s="55">
        <f t="shared" si="5"/>
        <v>5606915</v>
      </c>
      <c r="E72" s="9">
        <f t="shared" si="6"/>
        <v>357650</v>
      </c>
      <c r="F72" s="53">
        <f t="shared" si="1"/>
        <v>2879361</v>
      </c>
      <c r="G72" s="53">
        <f t="shared" si="7"/>
        <v>7120639</v>
      </c>
      <c r="H72" s="9">
        <f t="shared" si="2"/>
        <v>783270</v>
      </c>
    </row>
    <row r="73" spans="1:8" x14ac:dyDescent="0.25">
      <c r="A73" s="5">
        <v>53</v>
      </c>
      <c r="B73" s="55">
        <f t="shared" si="3"/>
        <v>1006667</v>
      </c>
      <c r="C73" s="55">
        <f t="shared" si="4"/>
        <v>3061779</v>
      </c>
      <c r="D73" s="55">
        <f t="shared" si="5"/>
        <v>5932051</v>
      </c>
      <c r="E73" s="9">
        <f t="shared" si="6"/>
        <v>336796</v>
      </c>
      <c r="F73" s="53">
        <f t="shared" si="1"/>
        <v>2847337</v>
      </c>
      <c r="G73" s="53">
        <f t="shared" si="7"/>
        <v>7152663</v>
      </c>
      <c r="H73" s="9">
        <f t="shared" si="2"/>
        <v>786793</v>
      </c>
    </row>
    <row r="74" spans="1:8" x14ac:dyDescent="0.25">
      <c r="A74" s="5">
        <v>54</v>
      </c>
      <c r="B74" s="55">
        <f t="shared" si="3"/>
        <v>894167</v>
      </c>
      <c r="C74" s="55">
        <f t="shared" si="4"/>
        <v>2868101</v>
      </c>
      <c r="D74" s="55">
        <f t="shared" si="5"/>
        <v>6238229</v>
      </c>
      <c r="E74" s="9">
        <f t="shared" si="6"/>
        <v>315491</v>
      </c>
      <c r="F74" s="53">
        <f t="shared" si="1"/>
        <v>2822572</v>
      </c>
      <c r="G74" s="53">
        <f t="shared" si="7"/>
        <v>7177428</v>
      </c>
      <c r="H74" s="9">
        <f t="shared" si="2"/>
        <v>789517</v>
      </c>
    </row>
    <row r="75" spans="1:8" x14ac:dyDescent="0.25">
      <c r="A75" s="5">
        <v>55</v>
      </c>
      <c r="B75" s="55">
        <f t="shared" si="3"/>
        <v>800561</v>
      </c>
      <c r="C75" s="55">
        <f t="shared" si="4"/>
        <v>2674897</v>
      </c>
      <c r="D75" s="55">
        <f t="shared" si="5"/>
        <v>6525039</v>
      </c>
      <c r="E75" s="9">
        <f t="shared" si="6"/>
        <v>294239</v>
      </c>
      <c r="F75" s="53">
        <f t="shared" si="1"/>
        <v>2803455</v>
      </c>
      <c r="G75" s="53">
        <f t="shared" si="7"/>
        <v>7196545</v>
      </c>
      <c r="H75" s="9">
        <f t="shared" si="2"/>
        <v>791620</v>
      </c>
    </row>
    <row r="76" spans="1:8" x14ac:dyDescent="0.25">
      <c r="A76" s="5">
        <v>56</v>
      </c>
      <c r="B76" s="55">
        <f t="shared" si="3"/>
        <v>722399</v>
      </c>
      <c r="C76" s="55">
        <f t="shared" si="4"/>
        <v>2485569</v>
      </c>
      <c r="D76" s="55">
        <f t="shared" si="5"/>
        <v>6792529</v>
      </c>
      <c r="E76" s="9">
        <f t="shared" si="6"/>
        <v>273413</v>
      </c>
      <c r="F76" s="53">
        <f t="shared" si="1"/>
        <v>2788719</v>
      </c>
      <c r="G76" s="53">
        <f t="shared" si="7"/>
        <v>7211281</v>
      </c>
      <c r="H76" s="9">
        <f t="shared" si="2"/>
        <v>793241</v>
      </c>
    </row>
    <row r="77" spans="1:8" x14ac:dyDescent="0.25">
      <c r="A77" s="5">
        <v>57</v>
      </c>
      <c r="B77" s="55">
        <f t="shared" si="3"/>
        <v>656861</v>
      </c>
      <c r="C77" s="55">
        <f t="shared" si="4"/>
        <v>2302550</v>
      </c>
      <c r="D77" s="55">
        <f t="shared" si="5"/>
        <v>7041086</v>
      </c>
      <c r="E77" s="9">
        <f t="shared" si="6"/>
        <v>253281</v>
      </c>
      <c r="F77" s="53">
        <f t="shared" si="1"/>
        <v>2777373</v>
      </c>
      <c r="G77" s="53">
        <f t="shared" si="7"/>
        <v>7222627</v>
      </c>
      <c r="H77" s="9">
        <f t="shared" si="2"/>
        <v>794489</v>
      </c>
    </row>
    <row r="78" spans="1:8" x14ac:dyDescent="0.25">
      <c r="A78" s="5">
        <v>58</v>
      </c>
      <c r="B78" s="55">
        <f t="shared" si="3"/>
        <v>601656</v>
      </c>
      <c r="C78" s="55">
        <f t="shared" si="4"/>
        <v>2127500</v>
      </c>
      <c r="D78" s="55">
        <f t="shared" si="5"/>
        <v>7271341</v>
      </c>
      <c r="E78" s="9">
        <f t="shared" si="6"/>
        <v>234025</v>
      </c>
      <c r="F78" s="53">
        <f t="shared" si="1"/>
        <v>2768644</v>
      </c>
      <c r="G78" s="53">
        <f t="shared" si="7"/>
        <v>7231356</v>
      </c>
      <c r="H78" s="9">
        <f t="shared" si="2"/>
        <v>795449</v>
      </c>
    </row>
    <row r="79" spans="1:8" x14ac:dyDescent="0.25">
      <c r="A79" s="5">
        <v>59</v>
      </c>
      <c r="B79" s="55">
        <f t="shared" si="3"/>
        <v>554935</v>
      </c>
      <c r="C79" s="55">
        <f t="shared" si="4"/>
        <v>1961471</v>
      </c>
      <c r="D79" s="55">
        <f t="shared" si="5"/>
        <v>7484091</v>
      </c>
      <c r="E79" s="9">
        <f t="shared" si="6"/>
        <v>215762</v>
      </c>
      <c r="F79" s="53">
        <f t="shared" si="1"/>
        <v>2761933</v>
      </c>
      <c r="G79" s="53">
        <f t="shared" si="7"/>
        <v>7238067</v>
      </c>
      <c r="H79" s="9">
        <f t="shared" si="2"/>
        <v>796187</v>
      </c>
    </row>
    <row r="80" spans="1:8" x14ac:dyDescent="0.25">
      <c r="A80" s="5">
        <v>60</v>
      </c>
      <c r="B80" s="55">
        <f t="shared" si="3"/>
        <v>515205</v>
      </c>
      <c r="C80" s="55">
        <f t="shared" si="4"/>
        <v>1805054</v>
      </c>
      <c r="D80" s="55">
        <f t="shared" si="5"/>
        <v>7680238</v>
      </c>
      <c r="E80" s="9">
        <f t="shared" si="6"/>
        <v>198556</v>
      </c>
      <c r="F80" s="53">
        <f t="shared" si="1"/>
        <v>2756775</v>
      </c>
      <c r="G80" s="53">
        <f t="shared" si="7"/>
        <v>7243225</v>
      </c>
      <c r="H80" s="9">
        <f t="shared" si="2"/>
        <v>796755</v>
      </c>
    </row>
    <row r="81" spans="1:8" x14ac:dyDescent="0.25">
      <c r="A81" s="5">
        <v>61</v>
      </c>
      <c r="B81" s="55">
        <f t="shared" si="3"/>
        <v>481261</v>
      </c>
      <c r="C81" s="55">
        <f t="shared" si="4"/>
        <v>1658493</v>
      </c>
      <c r="D81" s="55">
        <f t="shared" si="5"/>
        <v>7860743</v>
      </c>
      <c r="E81" s="9">
        <f t="shared" si="6"/>
        <v>182434</v>
      </c>
      <c r="F81" s="53">
        <f t="shared" si="1"/>
        <v>2752813</v>
      </c>
      <c r="G81" s="53">
        <f t="shared" si="7"/>
        <v>7247187</v>
      </c>
      <c r="H81" s="9">
        <f t="shared" si="2"/>
        <v>797191</v>
      </c>
    </row>
    <row r="82" spans="1:8" x14ac:dyDescent="0.25">
      <c r="A82" s="5">
        <v>62</v>
      </c>
      <c r="B82" s="55">
        <f t="shared" si="3"/>
        <v>452128</v>
      </c>
      <c r="C82" s="55">
        <f t="shared" si="4"/>
        <v>1521777</v>
      </c>
      <c r="D82" s="55">
        <f t="shared" si="5"/>
        <v>8026592</v>
      </c>
      <c r="E82" s="9">
        <f t="shared" si="6"/>
        <v>167395</v>
      </c>
      <c r="F82" s="53">
        <f t="shared" si="1"/>
        <v>2749771</v>
      </c>
      <c r="G82" s="53">
        <f t="shared" si="7"/>
        <v>7250229</v>
      </c>
      <c r="H82" s="9">
        <f t="shared" si="2"/>
        <v>797525</v>
      </c>
    </row>
    <row r="83" spans="1:8" x14ac:dyDescent="0.25">
      <c r="A83" s="5">
        <v>63</v>
      </c>
      <c r="B83" s="55">
        <f t="shared" si="3"/>
        <v>427015</v>
      </c>
      <c r="C83" s="55">
        <f t="shared" si="4"/>
        <v>1394713</v>
      </c>
      <c r="D83" s="55">
        <f t="shared" si="5"/>
        <v>8178770</v>
      </c>
      <c r="E83" s="9">
        <f t="shared" si="6"/>
        <v>153418</v>
      </c>
      <c r="F83" s="53">
        <f t="shared" si="1"/>
        <v>2747435</v>
      </c>
      <c r="G83" s="53">
        <f t="shared" si="7"/>
        <v>7252565</v>
      </c>
      <c r="H83" s="9">
        <f t="shared" si="2"/>
        <v>797782</v>
      </c>
    </row>
    <row r="84" spans="1:8" x14ac:dyDescent="0.25">
      <c r="A84" s="5">
        <v>64</v>
      </c>
      <c r="B84" s="55">
        <f t="shared" si="3"/>
        <v>405277</v>
      </c>
      <c r="C84" s="55">
        <f t="shared" si="4"/>
        <v>1276980</v>
      </c>
      <c r="D84" s="55">
        <f t="shared" si="5"/>
        <v>8318241</v>
      </c>
      <c r="E84" s="9">
        <f t="shared" si="6"/>
        <v>140468</v>
      </c>
      <c r="F84" s="53">
        <f t="shared" si="1"/>
        <v>2745642</v>
      </c>
      <c r="G84" s="53">
        <f t="shared" si="7"/>
        <v>7254358</v>
      </c>
      <c r="H84" s="9">
        <f t="shared" si="2"/>
        <v>797979</v>
      </c>
    </row>
    <row r="85" spans="1:8" x14ac:dyDescent="0.25">
      <c r="A85" s="5">
        <v>65</v>
      </c>
      <c r="B85" s="55">
        <f t="shared" si="3"/>
        <v>386387</v>
      </c>
      <c r="C85" s="55">
        <f t="shared" si="4"/>
        <v>1168172</v>
      </c>
      <c r="D85" s="55">
        <f t="shared" si="5"/>
        <v>8445939</v>
      </c>
      <c r="E85" s="9">
        <f t="shared" si="6"/>
        <v>128499</v>
      </c>
      <c r="F85" s="53">
        <f t="shared" si="1"/>
        <v>2744266</v>
      </c>
      <c r="G85" s="53">
        <f t="shared" ref="G85:G116" si="8">ROUND($B$17/(1+($B$18*EXP(-1*$B$16*(A85-$A$21)))),0)</f>
        <v>7255734</v>
      </c>
      <c r="H85" s="9">
        <f t="shared" si="2"/>
        <v>798131</v>
      </c>
    </row>
    <row r="86" spans="1:8" x14ac:dyDescent="0.25">
      <c r="A86" s="5">
        <v>66</v>
      </c>
      <c r="B86" s="55">
        <f t="shared" si="3"/>
        <v>369912</v>
      </c>
      <c r="C86" s="55">
        <f t="shared" si="4"/>
        <v>1067830</v>
      </c>
      <c r="D86" s="55">
        <f t="shared" si="5"/>
        <v>8562756</v>
      </c>
      <c r="E86" s="9">
        <f t="shared" si="6"/>
        <v>117461</v>
      </c>
      <c r="F86" s="53">
        <f t="shared" ref="F86:F149" si="9">$B$1-G86</f>
        <v>2743209</v>
      </c>
      <c r="G86" s="53">
        <f t="shared" si="8"/>
        <v>7256791</v>
      </c>
      <c r="H86" s="9">
        <f t="shared" ref="H86:H149" si="10">ROUND(G86*$B$8,0)</f>
        <v>798247</v>
      </c>
    </row>
    <row r="87" spans="1:8" x14ac:dyDescent="0.25">
      <c r="A87" s="5">
        <v>67</v>
      </c>
      <c r="B87" s="55">
        <f t="shared" ref="B87:B150" si="11" xml:space="preserve"> ROUND(B86 - ((B86 / $B$11)*($B$4*C86)),0)</f>
        <v>355494</v>
      </c>
      <c r="C87" s="55">
        <f t="shared" ref="C87:C150" si="12" xml:space="preserve"> ROUND(C86 + (B86/$B$11)*($B$4*C86)-(C86*$B$5),0)</f>
        <v>975465</v>
      </c>
      <c r="D87" s="55">
        <f t="shared" ref="D87:D150" si="13" xml:space="preserve"> ROUND(D86 + (C86 * $B$5),0)</f>
        <v>8669539</v>
      </c>
      <c r="E87" s="9">
        <f t="shared" ref="E87:E150" si="14">ROUND(C87*$B$8,0)</f>
        <v>107301</v>
      </c>
      <c r="F87" s="53">
        <f t="shared" si="9"/>
        <v>2742399</v>
      </c>
      <c r="G87" s="53">
        <f t="shared" si="8"/>
        <v>7257601</v>
      </c>
      <c r="H87" s="9">
        <f t="shared" si="10"/>
        <v>798336</v>
      </c>
    </row>
    <row r="88" spans="1:8" x14ac:dyDescent="0.25">
      <c r="A88" s="5">
        <v>68</v>
      </c>
      <c r="B88" s="55">
        <f t="shared" si="11"/>
        <v>342837</v>
      </c>
      <c r="C88" s="55">
        <f t="shared" si="12"/>
        <v>890576</v>
      </c>
      <c r="D88" s="55">
        <f t="shared" si="13"/>
        <v>8767086</v>
      </c>
      <c r="E88" s="9">
        <f t="shared" si="14"/>
        <v>97963</v>
      </c>
      <c r="F88" s="53">
        <f t="shared" si="9"/>
        <v>2741777</v>
      </c>
      <c r="G88" s="53">
        <f t="shared" si="8"/>
        <v>7258223</v>
      </c>
      <c r="H88" s="9">
        <f t="shared" si="10"/>
        <v>798405</v>
      </c>
    </row>
    <row r="89" spans="1:8" x14ac:dyDescent="0.25">
      <c r="A89" s="5">
        <v>69</v>
      </c>
      <c r="B89" s="55">
        <f t="shared" si="11"/>
        <v>331693</v>
      </c>
      <c r="C89" s="55">
        <f t="shared" si="12"/>
        <v>812663</v>
      </c>
      <c r="D89" s="55">
        <f t="shared" si="13"/>
        <v>8856144</v>
      </c>
      <c r="E89" s="9">
        <f t="shared" si="14"/>
        <v>89393</v>
      </c>
      <c r="F89" s="53">
        <f t="shared" si="9"/>
        <v>2741299</v>
      </c>
      <c r="G89" s="53">
        <f t="shared" si="8"/>
        <v>7258701</v>
      </c>
      <c r="H89" s="9">
        <f t="shared" si="10"/>
        <v>798457</v>
      </c>
    </row>
    <row r="90" spans="1:8" x14ac:dyDescent="0.25">
      <c r="A90" s="5">
        <v>70</v>
      </c>
      <c r="B90" s="55">
        <f t="shared" si="11"/>
        <v>321854</v>
      </c>
      <c r="C90" s="55">
        <f t="shared" si="12"/>
        <v>741235</v>
      </c>
      <c r="D90" s="55">
        <f t="shared" si="13"/>
        <v>8937410</v>
      </c>
      <c r="E90" s="9">
        <f t="shared" si="14"/>
        <v>81536</v>
      </c>
      <c r="F90" s="53">
        <f t="shared" si="9"/>
        <v>2740933</v>
      </c>
      <c r="G90" s="53">
        <f t="shared" si="8"/>
        <v>7259067</v>
      </c>
      <c r="H90" s="9">
        <f t="shared" si="10"/>
        <v>798497</v>
      </c>
    </row>
    <row r="91" spans="1:8" x14ac:dyDescent="0.25">
      <c r="A91" s="5">
        <v>71</v>
      </c>
      <c r="B91" s="55">
        <f t="shared" si="11"/>
        <v>313146</v>
      </c>
      <c r="C91" s="55">
        <f t="shared" si="12"/>
        <v>675819</v>
      </c>
      <c r="D91" s="55">
        <f t="shared" si="13"/>
        <v>9011534</v>
      </c>
      <c r="E91" s="9">
        <f t="shared" si="14"/>
        <v>74340</v>
      </c>
      <c r="F91" s="53">
        <f t="shared" si="9"/>
        <v>2740652</v>
      </c>
      <c r="G91" s="53">
        <f t="shared" si="8"/>
        <v>7259348</v>
      </c>
      <c r="H91" s="9">
        <f t="shared" si="10"/>
        <v>798528</v>
      </c>
    </row>
    <row r="92" spans="1:8" x14ac:dyDescent="0.25">
      <c r="A92" s="5">
        <v>72</v>
      </c>
      <c r="B92" s="55">
        <f t="shared" si="11"/>
        <v>305422</v>
      </c>
      <c r="C92" s="55">
        <f t="shared" si="12"/>
        <v>615962</v>
      </c>
      <c r="D92" s="55">
        <f t="shared" si="13"/>
        <v>9079116</v>
      </c>
      <c r="E92" s="9">
        <f t="shared" si="14"/>
        <v>67756</v>
      </c>
      <c r="F92" s="53">
        <f t="shared" si="9"/>
        <v>2740437</v>
      </c>
      <c r="G92" s="53">
        <f t="shared" si="8"/>
        <v>7259563</v>
      </c>
      <c r="H92" s="9">
        <f t="shared" si="10"/>
        <v>798552</v>
      </c>
    </row>
    <row r="93" spans="1:8" x14ac:dyDescent="0.25">
      <c r="A93" s="5">
        <v>73</v>
      </c>
      <c r="B93" s="55">
        <f t="shared" si="11"/>
        <v>298555</v>
      </c>
      <c r="C93" s="55">
        <f t="shared" si="12"/>
        <v>561232</v>
      </c>
      <c r="D93" s="55">
        <f t="shared" si="13"/>
        <v>9140712</v>
      </c>
      <c r="E93" s="9">
        <f t="shared" si="14"/>
        <v>61736</v>
      </c>
      <c r="F93" s="53">
        <f t="shared" si="9"/>
        <v>2740271</v>
      </c>
      <c r="G93" s="53">
        <f t="shared" si="8"/>
        <v>7259729</v>
      </c>
      <c r="H93" s="9">
        <f t="shared" si="10"/>
        <v>798570</v>
      </c>
    </row>
    <row r="94" spans="1:8" x14ac:dyDescent="0.25">
      <c r="A94" s="5">
        <v>74</v>
      </c>
      <c r="B94" s="55">
        <f t="shared" si="11"/>
        <v>292439</v>
      </c>
      <c r="C94" s="55">
        <f t="shared" si="12"/>
        <v>511225</v>
      </c>
      <c r="D94" s="55">
        <f t="shared" si="13"/>
        <v>9196835</v>
      </c>
      <c r="E94" s="9">
        <f t="shared" si="14"/>
        <v>56235</v>
      </c>
      <c r="F94" s="53">
        <f t="shared" si="9"/>
        <v>2740144</v>
      </c>
      <c r="G94" s="53">
        <f t="shared" si="8"/>
        <v>7259856</v>
      </c>
      <c r="H94" s="9">
        <f t="shared" si="10"/>
        <v>798584</v>
      </c>
    </row>
    <row r="95" spans="1:8" x14ac:dyDescent="0.25">
      <c r="A95" s="5">
        <v>75</v>
      </c>
      <c r="B95" s="55">
        <f t="shared" si="11"/>
        <v>286982</v>
      </c>
      <c r="C95" s="55">
        <f t="shared" si="12"/>
        <v>465559</v>
      </c>
      <c r="D95" s="55">
        <f t="shared" si="13"/>
        <v>9247958</v>
      </c>
      <c r="E95" s="9">
        <f t="shared" si="14"/>
        <v>51211</v>
      </c>
      <c r="F95" s="53">
        <f t="shared" si="9"/>
        <v>2740047</v>
      </c>
      <c r="G95" s="53">
        <f t="shared" si="8"/>
        <v>7259953</v>
      </c>
      <c r="H95" s="9">
        <f t="shared" si="10"/>
        <v>798595</v>
      </c>
    </row>
    <row r="96" spans="1:8" x14ac:dyDescent="0.25">
      <c r="A96" s="5">
        <v>76</v>
      </c>
      <c r="B96" s="55">
        <f t="shared" si="11"/>
        <v>282105</v>
      </c>
      <c r="C96" s="55">
        <f t="shared" si="12"/>
        <v>423880</v>
      </c>
      <c r="D96" s="55">
        <f t="shared" si="13"/>
        <v>9294514</v>
      </c>
      <c r="E96" s="9">
        <f t="shared" si="14"/>
        <v>46627</v>
      </c>
      <c r="F96" s="53">
        <f t="shared" si="9"/>
        <v>2739972</v>
      </c>
      <c r="G96" s="53">
        <f t="shared" si="8"/>
        <v>7260028</v>
      </c>
      <c r="H96" s="9">
        <f t="shared" si="10"/>
        <v>798603</v>
      </c>
    </row>
    <row r="97" spans="1:8" x14ac:dyDescent="0.25">
      <c r="A97" s="5">
        <v>77</v>
      </c>
      <c r="B97" s="55">
        <f t="shared" si="11"/>
        <v>277740</v>
      </c>
      <c r="C97" s="55">
        <f t="shared" si="12"/>
        <v>385857</v>
      </c>
      <c r="D97" s="55">
        <f t="shared" si="13"/>
        <v>9336902</v>
      </c>
      <c r="E97" s="9">
        <f t="shared" si="14"/>
        <v>42444</v>
      </c>
      <c r="F97" s="53">
        <f t="shared" si="9"/>
        <v>2739915</v>
      </c>
      <c r="G97" s="53">
        <f t="shared" si="8"/>
        <v>7260085</v>
      </c>
      <c r="H97" s="9">
        <f t="shared" si="10"/>
        <v>798609</v>
      </c>
    </row>
    <row r="98" spans="1:8" x14ac:dyDescent="0.25">
      <c r="A98" s="5">
        <v>78</v>
      </c>
      <c r="B98" s="55">
        <f t="shared" si="11"/>
        <v>273828</v>
      </c>
      <c r="C98" s="55">
        <f t="shared" si="12"/>
        <v>351183</v>
      </c>
      <c r="D98" s="55">
        <f t="shared" si="13"/>
        <v>9375488</v>
      </c>
      <c r="E98" s="9">
        <f t="shared" si="14"/>
        <v>38630</v>
      </c>
      <c r="F98" s="53">
        <f t="shared" si="9"/>
        <v>2739871</v>
      </c>
      <c r="G98" s="53">
        <f t="shared" si="8"/>
        <v>7260129</v>
      </c>
      <c r="H98" s="9">
        <f t="shared" si="10"/>
        <v>798614</v>
      </c>
    </row>
    <row r="99" spans="1:8" x14ac:dyDescent="0.25">
      <c r="A99" s="5">
        <v>79</v>
      </c>
      <c r="B99" s="55">
        <f t="shared" si="11"/>
        <v>270318</v>
      </c>
      <c r="C99" s="55">
        <f t="shared" si="12"/>
        <v>319575</v>
      </c>
      <c r="D99" s="55">
        <f t="shared" si="13"/>
        <v>9410606</v>
      </c>
      <c r="E99" s="9">
        <f t="shared" si="14"/>
        <v>35153</v>
      </c>
      <c r="F99" s="53">
        <f t="shared" si="9"/>
        <v>2739837</v>
      </c>
      <c r="G99" s="53">
        <f t="shared" si="8"/>
        <v>7260163</v>
      </c>
      <c r="H99" s="9">
        <f t="shared" si="10"/>
        <v>798618</v>
      </c>
    </row>
    <row r="100" spans="1:8" x14ac:dyDescent="0.25">
      <c r="A100" s="5">
        <v>80</v>
      </c>
      <c r="B100" s="55">
        <f t="shared" si="11"/>
        <v>267165</v>
      </c>
      <c r="C100" s="55">
        <f t="shared" si="12"/>
        <v>290771</v>
      </c>
      <c r="D100" s="55">
        <f t="shared" si="13"/>
        <v>9442564</v>
      </c>
      <c r="E100" s="9">
        <f t="shared" si="14"/>
        <v>31985</v>
      </c>
      <c r="F100" s="53">
        <f t="shared" si="9"/>
        <v>2739811</v>
      </c>
      <c r="G100" s="53">
        <f t="shared" si="8"/>
        <v>7260189</v>
      </c>
      <c r="H100" s="9">
        <f t="shared" si="10"/>
        <v>798621</v>
      </c>
    </row>
    <row r="101" spans="1:8" x14ac:dyDescent="0.25">
      <c r="A101" s="5">
        <v>81</v>
      </c>
      <c r="B101" s="55">
        <f t="shared" si="11"/>
        <v>264330</v>
      </c>
      <c r="C101" s="55">
        <f t="shared" si="12"/>
        <v>264529</v>
      </c>
      <c r="D101" s="55">
        <f t="shared" si="13"/>
        <v>9471641</v>
      </c>
      <c r="E101" s="9">
        <f t="shared" si="14"/>
        <v>29098</v>
      </c>
      <c r="F101" s="53">
        <f t="shared" si="9"/>
        <v>2739791</v>
      </c>
      <c r="G101" s="53">
        <f t="shared" si="8"/>
        <v>7260209</v>
      </c>
      <c r="H101" s="9">
        <f t="shared" si="10"/>
        <v>798623</v>
      </c>
    </row>
    <row r="102" spans="1:8" x14ac:dyDescent="0.25">
      <c r="A102" s="5">
        <v>82</v>
      </c>
      <c r="B102" s="55">
        <f t="shared" si="11"/>
        <v>261778</v>
      </c>
      <c r="C102" s="55">
        <f t="shared" si="12"/>
        <v>240628</v>
      </c>
      <c r="D102" s="55">
        <f t="shared" si="13"/>
        <v>9498094</v>
      </c>
      <c r="E102" s="9">
        <f t="shared" si="14"/>
        <v>26469</v>
      </c>
      <c r="F102" s="53">
        <f t="shared" si="9"/>
        <v>2739776</v>
      </c>
      <c r="G102" s="53">
        <f t="shared" si="8"/>
        <v>7260224</v>
      </c>
      <c r="H102" s="9">
        <f t="shared" si="10"/>
        <v>798625</v>
      </c>
    </row>
    <row r="103" spans="1:8" x14ac:dyDescent="0.25">
      <c r="A103" s="5">
        <v>83</v>
      </c>
      <c r="B103" s="55">
        <f t="shared" si="11"/>
        <v>259479</v>
      </c>
      <c r="C103" s="55">
        <f t="shared" si="12"/>
        <v>218864</v>
      </c>
      <c r="D103" s="55">
        <f t="shared" si="13"/>
        <v>9522157</v>
      </c>
      <c r="E103" s="9">
        <f t="shared" si="14"/>
        <v>24075</v>
      </c>
      <c r="F103" s="53">
        <f t="shared" si="9"/>
        <v>2739765</v>
      </c>
      <c r="G103" s="53">
        <f t="shared" si="8"/>
        <v>7260235</v>
      </c>
      <c r="H103" s="9">
        <f t="shared" si="10"/>
        <v>798626</v>
      </c>
    </row>
    <row r="104" spans="1:8" x14ac:dyDescent="0.25">
      <c r="A104" s="5">
        <v>84</v>
      </c>
      <c r="B104" s="55">
        <f t="shared" si="11"/>
        <v>257406</v>
      </c>
      <c r="C104" s="55">
        <f t="shared" si="12"/>
        <v>199050</v>
      </c>
      <c r="D104" s="55">
        <f t="shared" si="13"/>
        <v>9544043</v>
      </c>
      <c r="E104" s="9">
        <f t="shared" si="14"/>
        <v>21896</v>
      </c>
      <c r="F104" s="53">
        <f t="shared" si="9"/>
        <v>2739756</v>
      </c>
      <c r="G104" s="53">
        <f t="shared" si="8"/>
        <v>7260244</v>
      </c>
      <c r="H104" s="9">
        <f t="shared" si="10"/>
        <v>798627</v>
      </c>
    </row>
    <row r="105" spans="1:8" x14ac:dyDescent="0.25">
      <c r="A105" s="5">
        <v>85</v>
      </c>
      <c r="B105" s="55">
        <f t="shared" si="11"/>
        <v>255536</v>
      </c>
      <c r="C105" s="55">
        <f t="shared" si="12"/>
        <v>181015</v>
      </c>
      <c r="D105" s="55">
        <f t="shared" si="13"/>
        <v>9563948</v>
      </c>
      <c r="E105" s="9">
        <f t="shared" si="14"/>
        <v>19912</v>
      </c>
      <c r="F105" s="53">
        <f t="shared" si="9"/>
        <v>2739749</v>
      </c>
      <c r="G105" s="53">
        <f t="shared" si="8"/>
        <v>7260251</v>
      </c>
      <c r="H105" s="9">
        <f t="shared" si="10"/>
        <v>798628</v>
      </c>
    </row>
    <row r="106" spans="1:8" x14ac:dyDescent="0.25">
      <c r="A106" s="5">
        <v>86</v>
      </c>
      <c r="B106" s="55">
        <f t="shared" si="11"/>
        <v>253848</v>
      </c>
      <c r="C106" s="55">
        <f t="shared" si="12"/>
        <v>164602</v>
      </c>
      <c r="D106" s="55">
        <f t="shared" si="13"/>
        <v>9582050</v>
      </c>
      <c r="E106" s="9">
        <f t="shared" si="14"/>
        <v>18106</v>
      </c>
      <c r="F106" s="53">
        <f t="shared" si="9"/>
        <v>2739743</v>
      </c>
      <c r="G106" s="53">
        <f t="shared" si="8"/>
        <v>7260257</v>
      </c>
      <c r="H106" s="9">
        <f t="shared" si="10"/>
        <v>798628</v>
      </c>
    </row>
    <row r="107" spans="1:8" x14ac:dyDescent="0.25">
      <c r="A107" s="5">
        <v>87</v>
      </c>
      <c r="B107" s="55">
        <f t="shared" si="11"/>
        <v>252323</v>
      </c>
      <c r="C107" s="55">
        <f t="shared" si="12"/>
        <v>149667</v>
      </c>
      <c r="D107" s="55">
        <f t="shared" si="13"/>
        <v>9598510</v>
      </c>
      <c r="E107" s="9">
        <f t="shared" si="14"/>
        <v>16463</v>
      </c>
      <c r="F107" s="53">
        <f t="shared" si="9"/>
        <v>2739739</v>
      </c>
      <c r="G107" s="53">
        <f t="shared" si="8"/>
        <v>7260261</v>
      </c>
      <c r="H107" s="9">
        <f t="shared" si="10"/>
        <v>798629</v>
      </c>
    </row>
    <row r="108" spans="1:8" x14ac:dyDescent="0.25">
      <c r="A108" s="5">
        <v>88</v>
      </c>
      <c r="B108" s="55">
        <f t="shared" si="11"/>
        <v>250945</v>
      </c>
      <c r="C108" s="55">
        <f t="shared" si="12"/>
        <v>136079</v>
      </c>
      <c r="D108" s="55">
        <f t="shared" si="13"/>
        <v>9613477</v>
      </c>
      <c r="E108" s="9">
        <f t="shared" si="14"/>
        <v>14969</v>
      </c>
      <c r="F108" s="53">
        <f t="shared" si="9"/>
        <v>2739736</v>
      </c>
      <c r="G108" s="53">
        <f t="shared" si="8"/>
        <v>7260264</v>
      </c>
      <c r="H108" s="9">
        <f t="shared" si="10"/>
        <v>798629</v>
      </c>
    </row>
    <row r="109" spans="1:8" x14ac:dyDescent="0.25">
      <c r="A109" s="5">
        <v>89</v>
      </c>
      <c r="B109" s="55">
        <f t="shared" si="11"/>
        <v>249699</v>
      </c>
      <c r="C109" s="55">
        <f t="shared" si="12"/>
        <v>123718</v>
      </c>
      <c r="D109" s="55">
        <f t="shared" si="13"/>
        <v>9627085</v>
      </c>
      <c r="E109" s="9">
        <f t="shared" si="14"/>
        <v>13609</v>
      </c>
      <c r="F109" s="53">
        <f t="shared" si="9"/>
        <v>2739734</v>
      </c>
      <c r="G109" s="53">
        <f t="shared" si="8"/>
        <v>7260266</v>
      </c>
      <c r="H109" s="9">
        <f t="shared" si="10"/>
        <v>798629</v>
      </c>
    </row>
    <row r="110" spans="1:8" x14ac:dyDescent="0.25">
      <c r="A110" s="5">
        <v>90</v>
      </c>
      <c r="B110" s="55">
        <f t="shared" si="11"/>
        <v>248571</v>
      </c>
      <c r="C110" s="55">
        <f t="shared" si="12"/>
        <v>112474</v>
      </c>
      <c r="D110" s="55">
        <f t="shared" si="13"/>
        <v>9639457</v>
      </c>
      <c r="E110" s="9">
        <f t="shared" si="14"/>
        <v>12372</v>
      </c>
      <c r="F110" s="53">
        <f t="shared" si="9"/>
        <v>2739732</v>
      </c>
      <c r="G110" s="53">
        <f t="shared" si="8"/>
        <v>7260268</v>
      </c>
      <c r="H110" s="9">
        <f t="shared" si="10"/>
        <v>798629</v>
      </c>
    </row>
    <row r="111" spans="1:8" x14ac:dyDescent="0.25">
      <c r="A111" s="5">
        <v>91</v>
      </c>
      <c r="B111" s="55">
        <f t="shared" si="11"/>
        <v>247551</v>
      </c>
      <c r="C111" s="55">
        <f t="shared" si="12"/>
        <v>102247</v>
      </c>
      <c r="D111" s="55">
        <f t="shared" si="13"/>
        <v>9650704</v>
      </c>
      <c r="E111" s="9">
        <f t="shared" si="14"/>
        <v>11247</v>
      </c>
      <c r="F111" s="53">
        <f t="shared" si="9"/>
        <v>2739731</v>
      </c>
      <c r="G111" s="53">
        <f t="shared" si="8"/>
        <v>7260269</v>
      </c>
      <c r="H111" s="9">
        <f t="shared" si="10"/>
        <v>798630</v>
      </c>
    </row>
    <row r="112" spans="1:8" x14ac:dyDescent="0.25">
      <c r="A112" s="5">
        <v>92</v>
      </c>
      <c r="B112" s="55">
        <f t="shared" si="11"/>
        <v>246627</v>
      </c>
      <c r="C112" s="55">
        <f t="shared" si="12"/>
        <v>92946</v>
      </c>
      <c r="D112" s="55">
        <f t="shared" si="13"/>
        <v>9660929</v>
      </c>
      <c r="E112" s="9">
        <f t="shared" si="14"/>
        <v>10224</v>
      </c>
      <c r="F112" s="53">
        <f t="shared" si="9"/>
        <v>2739730</v>
      </c>
      <c r="G112" s="53">
        <f t="shared" si="8"/>
        <v>7260270</v>
      </c>
      <c r="H112" s="9">
        <f t="shared" si="10"/>
        <v>798630</v>
      </c>
    </row>
    <row r="113" spans="1:8" x14ac:dyDescent="0.25">
      <c r="A113" s="5">
        <v>93</v>
      </c>
      <c r="B113" s="55">
        <f t="shared" si="11"/>
        <v>245790</v>
      </c>
      <c r="C113" s="55">
        <f t="shared" si="12"/>
        <v>84488</v>
      </c>
      <c r="D113" s="55">
        <f t="shared" si="13"/>
        <v>9670224</v>
      </c>
      <c r="E113" s="9">
        <f t="shared" si="14"/>
        <v>9294</v>
      </c>
      <c r="F113" s="53">
        <f t="shared" si="9"/>
        <v>2739729</v>
      </c>
      <c r="G113" s="53">
        <f t="shared" si="8"/>
        <v>7260271</v>
      </c>
      <c r="H113" s="9">
        <f t="shared" si="10"/>
        <v>798630</v>
      </c>
    </row>
    <row r="114" spans="1:8" x14ac:dyDescent="0.25">
      <c r="A114" s="5">
        <v>94</v>
      </c>
      <c r="B114" s="55">
        <f t="shared" si="11"/>
        <v>245032</v>
      </c>
      <c r="C114" s="55">
        <f t="shared" si="12"/>
        <v>76797</v>
      </c>
      <c r="D114" s="55">
        <f t="shared" si="13"/>
        <v>9678673</v>
      </c>
      <c r="E114" s="9">
        <f t="shared" si="14"/>
        <v>8448</v>
      </c>
      <c r="F114" s="53">
        <f t="shared" si="9"/>
        <v>2739728</v>
      </c>
      <c r="G114" s="53">
        <f t="shared" si="8"/>
        <v>7260272</v>
      </c>
      <c r="H114" s="9">
        <f t="shared" si="10"/>
        <v>798630</v>
      </c>
    </row>
    <row r="115" spans="1:8" x14ac:dyDescent="0.25">
      <c r="A115" s="5">
        <v>95</v>
      </c>
      <c r="B115" s="55">
        <f t="shared" si="11"/>
        <v>244345</v>
      </c>
      <c r="C115" s="55">
        <f t="shared" si="12"/>
        <v>69804</v>
      </c>
      <c r="D115" s="55">
        <f t="shared" si="13"/>
        <v>9686353</v>
      </c>
      <c r="E115" s="9">
        <f t="shared" si="14"/>
        <v>7678</v>
      </c>
      <c r="F115" s="53">
        <f t="shared" si="9"/>
        <v>2739728</v>
      </c>
      <c r="G115" s="53">
        <f t="shared" si="8"/>
        <v>7260272</v>
      </c>
      <c r="H115" s="9">
        <f t="shared" si="10"/>
        <v>798630</v>
      </c>
    </row>
    <row r="116" spans="1:8" x14ac:dyDescent="0.25">
      <c r="A116" s="5">
        <v>96</v>
      </c>
      <c r="B116" s="55">
        <f t="shared" si="11"/>
        <v>243722</v>
      </c>
      <c r="C116" s="55">
        <f t="shared" si="12"/>
        <v>63446</v>
      </c>
      <c r="D116" s="55">
        <f t="shared" si="13"/>
        <v>9693333</v>
      </c>
      <c r="E116" s="9">
        <f t="shared" si="14"/>
        <v>6979</v>
      </c>
      <c r="F116" s="53">
        <f t="shared" si="9"/>
        <v>2739727</v>
      </c>
      <c r="G116" s="53">
        <f t="shared" si="8"/>
        <v>7260273</v>
      </c>
      <c r="H116" s="9">
        <f t="shared" si="10"/>
        <v>798630</v>
      </c>
    </row>
    <row r="117" spans="1:8" x14ac:dyDescent="0.25">
      <c r="A117" s="5">
        <v>97</v>
      </c>
      <c r="B117" s="55">
        <f t="shared" si="11"/>
        <v>243158</v>
      </c>
      <c r="C117" s="55">
        <f t="shared" si="12"/>
        <v>57666</v>
      </c>
      <c r="D117" s="55">
        <f t="shared" si="13"/>
        <v>9699678</v>
      </c>
      <c r="E117" s="9">
        <f t="shared" si="14"/>
        <v>6343</v>
      </c>
      <c r="F117" s="53">
        <f t="shared" si="9"/>
        <v>2739727</v>
      </c>
      <c r="G117" s="53">
        <f t="shared" ref="G117:G148" si="15">ROUND($B$17/(1+($B$18*EXP(-1*$B$16*(A117-$A$21)))),0)</f>
        <v>7260273</v>
      </c>
      <c r="H117" s="9">
        <f t="shared" si="10"/>
        <v>798630</v>
      </c>
    </row>
    <row r="118" spans="1:8" x14ac:dyDescent="0.25">
      <c r="A118" s="5">
        <v>98</v>
      </c>
      <c r="B118" s="55">
        <f t="shared" si="11"/>
        <v>242646</v>
      </c>
      <c r="C118" s="55">
        <f t="shared" si="12"/>
        <v>52411</v>
      </c>
      <c r="D118" s="55">
        <f t="shared" si="13"/>
        <v>9705445</v>
      </c>
      <c r="E118" s="9">
        <f t="shared" si="14"/>
        <v>5765</v>
      </c>
      <c r="F118" s="53">
        <f t="shared" si="9"/>
        <v>2739727</v>
      </c>
      <c r="G118" s="53">
        <f t="shared" si="15"/>
        <v>7260273</v>
      </c>
      <c r="H118" s="9">
        <f t="shared" si="10"/>
        <v>798630</v>
      </c>
    </row>
    <row r="119" spans="1:8" x14ac:dyDescent="0.25">
      <c r="A119" s="5">
        <v>99</v>
      </c>
      <c r="B119" s="55">
        <f t="shared" si="11"/>
        <v>242182</v>
      </c>
      <c r="C119" s="55">
        <f t="shared" si="12"/>
        <v>47634</v>
      </c>
      <c r="D119" s="55">
        <f t="shared" si="13"/>
        <v>9710686</v>
      </c>
      <c r="E119" s="9">
        <f t="shared" si="14"/>
        <v>5240</v>
      </c>
      <c r="F119" s="53">
        <f t="shared" si="9"/>
        <v>2739727</v>
      </c>
      <c r="G119" s="53">
        <f t="shared" si="15"/>
        <v>7260273</v>
      </c>
      <c r="H119" s="9">
        <f t="shared" si="10"/>
        <v>798630</v>
      </c>
    </row>
    <row r="120" spans="1:8" x14ac:dyDescent="0.25">
      <c r="A120" s="5">
        <v>100</v>
      </c>
      <c r="B120" s="55">
        <f t="shared" si="11"/>
        <v>241761</v>
      </c>
      <c r="C120" s="55">
        <f t="shared" si="12"/>
        <v>43292</v>
      </c>
      <c r="D120" s="55">
        <f t="shared" si="13"/>
        <v>9715449</v>
      </c>
      <c r="E120" s="9">
        <f t="shared" si="14"/>
        <v>4762</v>
      </c>
      <c r="F120" s="53">
        <f t="shared" si="9"/>
        <v>2739726</v>
      </c>
      <c r="G120" s="53">
        <f t="shared" si="15"/>
        <v>7260274</v>
      </c>
      <c r="H120" s="9">
        <f t="shared" si="10"/>
        <v>798630</v>
      </c>
    </row>
    <row r="121" spans="1:8" x14ac:dyDescent="0.25">
      <c r="A121" s="5">
        <v>101</v>
      </c>
      <c r="B121" s="55">
        <f t="shared" si="11"/>
        <v>241379</v>
      </c>
      <c r="C121" s="55">
        <f t="shared" si="12"/>
        <v>39345</v>
      </c>
      <c r="D121" s="55">
        <f t="shared" si="13"/>
        <v>9719778</v>
      </c>
      <c r="E121" s="9">
        <f t="shared" si="14"/>
        <v>4328</v>
      </c>
      <c r="F121" s="53">
        <f t="shared" si="9"/>
        <v>2739726</v>
      </c>
      <c r="G121" s="53">
        <f t="shared" si="15"/>
        <v>7260274</v>
      </c>
      <c r="H121" s="9">
        <f t="shared" si="10"/>
        <v>798630</v>
      </c>
    </row>
    <row r="122" spans="1:8" x14ac:dyDescent="0.25">
      <c r="A122" s="5">
        <v>102</v>
      </c>
      <c r="B122" s="55">
        <f t="shared" si="11"/>
        <v>241032</v>
      </c>
      <c r="C122" s="55">
        <f t="shared" si="12"/>
        <v>35757</v>
      </c>
      <c r="D122" s="55">
        <f t="shared" si="13"/>
        <v>9723713</v>
      </c>
      <c r="E122" s="9">
        <f t="shared" si="14"/>
        <v>3933</v>
      </c>
      <c r="F122" s="53">
        <f t="shared" si="9"/>
        <v>2739726</v>
      </c>
      <c r="G122" s="53">
        <f t="shared" si="15"/>
        <v>7260274</v>
      </c>
      <c r="H122" s="9">
        <f t="shared" si="10"/>
        <v>798630</v>
      </c>
    </row>
    <row r="123" spans="1:8" x14ac:dyDescent="0.25">
      <c r="A123" s="5">
        <v>103</v>
      </c>
      <c r="B123" s="55">
        <f t="shared" si="11"/>
        <v>240717</v>
      </c>
      <c r="C123" s="55">
        <f t="shared" si="12"/>
        <v>32496</v>
      </c>
      <c r="D123" s="55">
        <f t="shared" si="13"/>
        <v>9727289</v>
      </c>
      <c r="E123" s="9">
        <f t="shared" si="14"/>
        <v>3575</v>
      </c>
      <c r="F123" s="53">
        <f t="shared" si="9"/>
        <v>2739726</v>
      </c>
      <c r="G123" s="53">
        <f t="shared" si="15"/>
        <v>7260274</v>
      </c>
      <c r="H123" s="9">
        <f t="shared" si="10"/>
        <v>798630</v>
      </c>
    </row>
    <row r="124" spans="1:8" x14ac:dyDescent="0.25">
      <c r="A124" s="5">
        <v>104</v>
      </c>
      <c r="B124" s="55">
        <f t="shared" si="11"/>
        <v>240431</v>
      </c>
      <c r="C124" s="55">
        <f t="shared" si="12"/>
        <v>29532</v>
      </c>
      <c r="D124" s="55">
        <f t="shared" si="13"/>
        <v>9730539</v>
      </c>
      <c r="E124" s="9">
        <f t="shared" si="14"/>
        <v>3249</v>
      </c>
      <c r="F124" s="53">
        <f t="shared" si="9"/>
        <v>2739726</v>
      </c>
      <c r="G124" s="53">
        <f t="shared" si="15"/>
        <v>7260274</v>
      </c>
      <c r="H124" s="9">
        <f t="shared" si="10"/>
        <v>798630</v>
      </c>
    </row>
    <row r="125" spans="1:8" x14ac:dyDescent="0.25">
      <c r="A125" s="5">
        <v>105</v>
      </c>
      <c r="B125" s="55">
        <f t="shared" si="11"/>
        <v>240172</v>
      </c>
      <c r="C125" s="55">
        <f t="shared" si="12"/>
        <v>26838</v>
      </c>
      <c r="D125" s="55">
        <f t="shared" si="13"/>
        <v>9733492</v>
      </c>
      <c r="E125" s="9">
        <f t="shared" si="14"/>
        <v>2952</v>
      </c>
      <c r="F125" s="53">
        <f t="shared" si="9"/>
        <v>2739726</v>
      </c>
      <c r="G125" s="53">
        <f t="shared" si="15"/>
        <v>7260274</v>
      </c>
      <c r="H125" s="9">
        <f t="shared" si="10"/>
        <v>798630</v>
      </c>
    </row>
    <row r="126" spans="1:8" x14ac:dyDescent="0.25">
      <c r="A126" s="5">
        <v>106</v>
      </c>
      <c r="B126" s="55">
        <f t="shared" si="11"/>
        <v>239937</v>
      </c>
      <c r="C126" s="55">
        <f t="shared" si="12"/>
        <v>24389</v>
      </c>
      <c r="D126" s="55">
        <f t="shared" si="13"/>
        <v>9736176</v>
      </c>
      <c r="E126" s="9">
        <f t="shared" si="14"/>
        <v>2683</v>
      </c>
      <c r="F126" s="53">
        <f t="shared" si="9"/>
        <v>2739726</v>
      </c>
      <c r="G126" s="53">
        <f t="shared" si="15"/>
        <v>7260274</v>
      </c>
      <c r="H126" s="9">
        <f t="shared" si="10"/>
        <v>798630</v>
      </c>
    </row>
    <row r="127" spans="1:8" x14ac:dyDescent="0.25">
      <c r="A127" s="5">
        <v>107</v>
      </c>
      <c r="B127" s="55">
        <f t="shared" si="11"/>
        <v>239723</v>
      </c>
      <c r="C127" s="55">
        <f t="shared" si="12"/>
        <v>22164</v>
      </c>
      <c r="D127" s="55">
        <f t="shared" si="13"/>
        <v>9738615</v>
      </c>
      <c r="E127" s="9">
        <f t="shared" si="14"/>
        <v>2438</v>
      </c>
      <c r="F127" s="53">
        <f t="shared" si="9"/>
        <v>2739726</v>
      </c>
      <c r="G127" s="53">
        <f t="shared" si="15"/>
        <v>7260274</v>
      </c>
      <c r="H127" s="9">
        <f t="shared" si="10"/>
        <v>798630</v>
      </c>
    </row>
    <row r="128" spans="1:8" x14ac:dyDescent="0.25">
      <c r="A128" s="5">
        <v>108</v>
      </c>
      <c r="B128" s="55">
        <f t="shared" si="11"/>
        <v>239529</v>
      </c>
      <c r="C128" s="55">
        <f t="shared" si="12"/>
        <v>20142</v>
      </c>
      <c r="D128" s="55">
        <f t="shared" si="13"/>
        <v>9740831</v>
      </c>
      <c r="E128" s="9">
        <f t="shared" si="14"/>
        <v>2216</v>
      </c>
      <c r="F128" s="53">
        <f t="shared" si="9"/>
        <v>2739726</v>
      </c>
      <c r="G128" s="53">
        <f t="shared" si="15"/>
        <v>7260274</v>
      </c>
      <c r="H128" s="9">
        <f t="shared" si="10"/>
        <v>798630</v>
      </c>
    </row>
    <row r="129" spans="1:8" x14ac:dyDescent="0.25">
      <c r="A129" s="5">
        <v>109</v>
      </c>
      <c r="B129" s="55">
        <f t="shared" si="11"/>
        <v>239353</v>
      </c>
      <c r="C129" s="55">
        <f t="shared" si="12"/>
        <v>18304</v>
      </c>
      <c r="D129" s="55">
        <f t="shared" si="13"/>
        <v>9742845</v>
      </c>
      <c r="E129" s="9">
        <f t="shared" si="14"/>
        <v>2013</v>
      </c>
      <c r="F129" s="53">
        <f t="shared" si="9"/>
        <v>2739726</v>
      </c>
      <c r="G129" s="53">
        <f t="shared" si="15"/>
        <v>7260274</v>
      </c>
      <c r="H129" s="9">
        <f t="shared" si="10"/>
        <v>798630</v>
      </c>
    </row>
    <row r="130" spans="1:8" x14ac:dyDescent="0.25">
      <c r="A130" s="5">
        <v>110</v>
      </c>
      <c r="B130" s="55">
        <f t="shared" si="11"/>
        <v>239193</v>
      </c>
      <c r="C130" s="55">
        <f t="shared" si="12"/>
        <v>16634</v>
      </c>
      <c r="D130" s="55">
        <f t="shared" si="13"/>
        <v>9744675</v>
      </c>
      <c r="E130" s="9">
        <f t="shared" si="14"/>
        <v>1830</v>
      </c>
      <c r="F130" s="53">
        <f t="shared" si="9"/>
        <v>2739726</v>
      </c>
      <c r="G130" s="53">
        <f t="shared" si="15"/>
        <v>7260274</v>
      </c>
      <c r="H130" s="9">
        <f t="shared" si="10"/>
        <v>798630</v>
      </c>
    </row>
    <row r="131" spans="1:8" x14ac:dyDescent="0.25">
      <c r="A131" s="5">
        <v>111</v>
      </c>
      <c r="B131" s="55">
        <f t="shared" si="11"/>
        <v>239048</v>
      </c>
      <c r="C131" s="55">
        <f t="shared" si="12"/>
        <v>15116</v>
      </c>
      <c r="D131" s="55">
        <f t="shared" si="13"/>
        <v>9746338</v>
      </c>
      <c r="E131" s="9">
        <f t="shared" si="14"/>
        <v>1663</v>
      </c>
      <c r="F131" s="53">
        <f t="shared" si="9"/>
        <v>2739726</v>
      </c>
      <c r="G131" s="53">
        <f t="shared" si="15"/>
        <v>7260274</v>
      </c>
      <c r="H131" s="9">
        <f t="shared" si="10"/>
        <v>798630</v>
      </c>
    </row>
    <row r="132" spans="1:8" x14ac:dyDescent="0.25">
      <c r="A132" s="5">
        <v>112</v>
      </c>
      <c r="B132" s="55">
        <f t="shared" si="11"/>
        <v>238916</v>
      </c>
      <c r="C132" s="55">
        <f t="shared" si="12"/>
        <v>13736</v>
      </c>
      <c r="D132" s="55">
        <f t="shared" si="13"/>
        <v>9747850</v>
      </c>
      <c r="E132" s="9">
        <f t="shared" si="14"/>
        <v>1511</v>
      </c>
      <c r="F132" s="53">
        <f t="shared" si="9"/>
        <v>2739726</v>
      </c>
      <c r="G132" s="53">
        <f t="shared" si="15"/>
        <v>7260274</v>
      </c>
      <c r="H132" s="9">
        <f t="shared" si="10"/>
        <v>798630</v>
      </c>
    </row>
    <row r="133" spans="1:8" x14ac:dyDescent="0.25">
      <c r="A133" s="5">
        <v>113</v>
      </c>
      <c r="B133" s="55">
        <f t="shared" si="11"/>
        <v>238796</v>
      </c>
      <c r="C133" s="55">
        <f t="shared" si="12"/>
        <v>12482</v>
      </c>
      <c r="D133" s="55">
        <f t="shared" si="13"/>
        <v>9749224</v>
      </c>
      <c r="E133" s="9">
        <f t="shared" si="14"/>
        <v>1373</v>
      </c>
      <c r="F133" s="53">
        <f t="shared" si="9"/>
        <v>2739726</v>
      </c>
      <c r="G133" s="53">
        <f t="shared" si="15"/>
        <v>7260274</v>
      </c>
      <c r="H133" s="9">
        <f t="shared" si="10"/>
        <v>798630</v>
      </c>
    </row>
    <row r="134" spans="1:8" x14ac:dyDescent="0.25">
      <c r="A134" s="5">
        <v>114</v>
      </c>
      <c r="B134" s="55">
        <f t="shared" si="11"/>
        <v>238687</v>
      </c>
      <c r="C134" s="55">
        <f t="shared" si="12"/>
        <v>11343</v>
      </c>
      <c r="D134" s="55">
        <f t="shared" si="13"/>
        <v>9750472</v>
      </c>
      <c r="E134" s="9">
        <f t="shared" si="14"/>
        <v>1248</v>
      </c>
      <c r="F134" s="53">
        <f t="shared" si="9"/>
        <v>2739726</v>
      </c>
      <c r="G134" s="53">
        <f t="shared" si="15"/>
        <v>7260274</v>
      </c>
      <c r="H134" s="9">
        <f t="shared" si="10"/>
        <v>798630</v>
      </c>
    </row>
    <row r="135" spans="1:8" x14ac:dyDescent="0.25">
      <c r="A135" s="5">
        <v>115</v>
      </c>
      <c r="B135" s="55">
        <f t="shared" si="11"/>
        <v>238588</v>
      </c>
      <c r="C135" s="55">
        <f t="shared" si="12"/>
        <v>10308</v>
      </c>
      <c r="D135" s="55">
        <f t="shared" si="13"/>
        <v>9751606</v>
      </c>
      <c r="E135" s="9">
        <f t="shared" si="14"/>
        <v>1134</v>
      </c>
      <c r="F135" s="53">
        <f t="shared" si="9"/>
        <v>2739726</v>
      </c>
      <c r="G135" s="53">
        <f t="shared" si="15"/>
        <v>7260274</v>
      </c>
      <c r="H135" s="9">
        <f t="shared" si="10"/>
        <v>798630</v>
      </c>
    </row>
    <row r="136" spans="1:8" x14ac:dyDescent="0.25">
      <c r="A136" s="5">
        <v>116</v>
      </c>
      <c r="B136" s="55">
        <f t="shared" si="11"/>
        <v>238498</v>
      </c>
      <c r="C136" s="55">
        <f t="shared" si="12"/>
        <v>9367</v>
      </c>
      <c r="D136" s="55">
        <f t="shared" si="13"/>
        <v>9752637</v>
      </c>
      <c r="E136" s="9">
        <f t="shared" si="14"/>
        <v>1030</v>
      </c>
      <c r="F136" s="53">
        <f t="shared" si="9"/>
        <v>2739726</v>
      </c>
      <c r="G136" s="53">
        <f t="shared" si="15"/>
        <v>7260274</v>
      </c>
      <c r="H136" s="9">
        <f t="shared" si="10"/>
        <v>798630</v>
      </c>
    </row>
    <row r="137" spans="1:8" x14ac:dyDescent="0.25">
      <c r="A137" s="5">
        <v>117</v>
      </c>
      <c r="B137" s="55">
        <f t="shared" si="11"/>
        <v>238416</v>
      </c>
      <c r="C137" s="55">
        <f t="shared" si="12"/>
        <v>8512</v>
      </c>
      <c r="D137" s="55">
        <f t="shared" si="13"/>
        <v>9753574</v>
      </c>
      <c r="E137" s="9">
        <f t="shared" si="14"/>
        <v>936</v>
      </c>
      <c r="F137" s="53">
        <f t="shared" si="9"/>
        <v>2739726</v>
      </c>
      <c r="G137" s="53">
        <f t="shared" si="15"/>
        <v>7260274</v>
      </c>
      <c r="H137" s="9">
        <f t="shared" si="10"/>
        <v>798630</v>
      </c>
    </row>
    <row r="138" spans="1:8" x14ac:dyDescent="0.25">
      <c r="A138" s="5">
        <v>118</v>
      </c>
      <c r="B138" s="55">
        <f t="shared" si="11"/>
        <v>238342</v>
      </c>
      <c r="C138" s="55">
        <f t="shared" si="12"/>
        <v>7735</v>
      </c>
      <c r="D138" s="55">
        <f t="shared" si="13"/>
        <v>9754425</v>
      </c>
      <c r="E138" s="9">
        <f t="shared" si="14"/>
        <v>851</v>
      </c>
      <c r="F138" s="53">
        <f t="shared" si="9"/>
        <v>2739726</v>
      </c>
      <c r="G138" s="53">
        <f t="shared" si="15"/>
        <v>7260274</v>
      </c>
      <c r="H138" s="9">
        <f t="shared" si="10"/>
        <v>798630</v>
      </c>
    </row>
    <row r="139" spans="1:8" x14ac:dyDescent="0.25">
      <c r="A139" s="5">
        <v>119</v>
      </c>
      <c r="B139" s="55">
        <f t="shared" si="11"/>
        <v>238275</v>
      </c>
      <c r="C139" s="55">
        <f t="shared" si="12"/>
        <v>7029</v>
      </c>
      <c r="D139" s="55">
        <f t="shared" si="13"/>
        <v>9755199</v>
      </c>
      <c r="E139" s="9">
        <f t="shared" si="14"/>
        <v>773</v>
      </c>
      <c r="F139" s="53">
        <f t="shared" si="9"/>
        <v>2739726</v>
      </c>
      <c r="G139" s="53">
        <f t="shared" si="15"/>
        <v>7260274</v>
      </c>
      <c r="H139" s="9">
        <f t="shared" si="10"/>
        <v>798630</v>
      </c>
    </row>
    <row r="140" spans="1:8" x14ac:dyDescent="0.25">
      <c r="A140" s="5">
        <v>120</v>
      </c>
      <c r="B140" s="55">
        <f t="shared" si="11"/>
        <v>238214</v>
      </c>
      <c r="C140" s="55">
        <f t="shared" si="12"/>
        <v>6387</v>
      </c>
      <c r="D140" s="55">
        <f t="shared" si="13"/>
        <v>9755902</v>
      </c>
      <c r="E140" s="9">
        <f t="shared" si="14"/>
        <v>703</v>
      </c>
      <c r="F140" s="53">
        <f t="shared" si="9"/>
        <v>2739726</v>
      </c>
      <c r="G140" s="53">
        <f t="shared" si="15"/>
        <v>7260274</v>
      </c>
      <c r="H140" s="9">
        <f t="shared" si="10"/>
        <v>798630</v>
      </c>
    </row>
    <row r="141" spans="1:8" x14ac:dyDescent="0.25">
      <c r="A141" s="5">
        <v>121</v>
      </c>
      <c r="B141" s="55">
        <f t="shared" si="11"/>
        <v>238158</v>
      </c>
      <c r="C141" s="55">
        <f t="shared" si="12"/>
        <v>5804</v>
      </c>
      <c r="D141" s="55">
        <f t="shared" si="13"/>
        <v>9756541</v>
      </c>
      <c r="E141" s="9">
        <f t="shared" si="14"/>
        <v>638</v>
      </c>
      <c r="F141" s="53">
        <f t="shared" si="9"/>
        <v>2739726</v>
      </c>
      <c r="G141" s="53">
        <f t="shared" si="15"/>
        <v>7260274</v>
      </c>
      <c r="H141" s="9">
        <f t="shared" si="10"/>
        <v>798630</v>
      </c>
    </row>
    <row r="142" spans="1:8" x14ac:dyDescent="0.25">
      <c r="A142" s="5">
        <v>122</v>
      </c>
      <c r="B142" s="55">
        <f t="shared" si="11"/>
        <v>238108</v>
      </c>
      <c r="C142" s="55">
        <f t="shared" si="12"/>
        <v>5274</v>
      </c>
      <c r="D142" s="55">
        <f t="shared" si="13"/>
        <v>9757121</v>
      </c>
      <c r="E142" s="9">
        <f t="shared" si="14"/>
        <v>580</v>
      </c>
      <c r="F142" s="53">
        <f t="shared" si="9"/>
        <v>2739726</v>
      </c>
      <c r="G142" s="53">
        <f t="shared" si="15"/>
        <v>7260274</v>
      </c>
      <c r="H142" s="9">
        <f t="shared" si="10"/>
        <v>798630</v>
      </c>
    </row>
    <row r="143" spans="1:8" x14ac:dyDescent="0.25">
      <c r="A143" s="5">
        <v>123</v>
      </c>
      <c r="B143" s="55">
        <f t="shared" si="11"/>
        <v>238062</v>
      </c>
      <c r="C143" s="55">
        <f t="shared" si="12"/>
        <v>4792</v>
      </c>
      <c r="D143" s="55">
        <f t="shared" si="13"/>
        <v>9757648</v>
      </c>
      <c r="E143" s="9">
        <f t="shared" si="14"/>
        <v>527</v>
      </c>
      <c r="F143" s="53">
        <f t="shared" si="9"/>
        <v>2739726</v>
      </c>
      <c r="G143" s="53">
        <f t="shared" si="15"/>
        <v>7260274</v>
      </c>
      <c r="H143" s="9">
        <f t="shared" si="10"/>
        <v>798630</v>
      </c>
    </row>
    <row r="144" spans="1:8" x14ac:dyDescent="0.25">
      <c r="A144" s="5">
        <v>124</v>
      </c>
      <c r="B144" s="55">
        <f t="shared" si="11"/>
        <v>238020</v>
      </c>
      <c r="C144" s="55">
        <f t="shared" si="12"/>
        <v>4354</v>
      </c>
      <c r="D144" s="55">
        <f t="shared" si="13"/>
        <v>9758127</v>
      </c>
      <c r="E144" s="9">
        <f t="shared" si="14"/>
        <v>479</v>
      </c>
      <c r="F144" s="53">
        <f t="shared" si="9"/>
        <v>2739726</v>
      </c>
      <c r="G144" s="53">
        <f t="shared" si="15"/>
        <v>7260274</v>
      </c>
      <c r="H144" s="9">
        <f t="shared" si="10"/>
        <v>798630</v>
      </c>
    </row>
    <row r="145" spans="1:8" x14ac:dyDescent="0.25">
      <c r="A145" s="5">
        <v>125</v>
      </c>
      <c r="B145" s="55">
        <f t="shared" si="11"/>
        <v>237982</v>
      </c>
      <c r="C145" s="55">
        <f t="shared" si="12"/>
        <v>3956</v>
      </c>
      <c r="D145" s="55">
        <f t="shared" si="13"/>
        <v>9758562</v>
      </c>
      <c r="E145" s="9">
        <f t="shared" si="14"/>
        <v>435</v>
      </c>
      <c r="F145" s="53">
        <f t="shared" si="9"/>
        <v>2739726</v>
      </c>
      <c r="G145" s="53">
        <f t="shared" si="15"/>
        <v>7260274</v>
      </c>
      <c r="H145" s="9">
        <f t="shared" si="10"/>
        <v>798630</v>
      </c>
    </row>
    <row r="146" spans="1:8" x14ac:dyDescent="0.25">
      <c r="A146" s="5">
        <v>126</v>
      </c>
      <c r="B146" s="55">
        <f t="shared" si="11"/>
        <v>237948</v>
      </c>
      <c r="C146" s="55">
        <f t="shared" si="12"/>
        <v>3595</v>
      </c>
      <c r="D146" s="55">
        <f t="shared" si="13"/>
        <v>9758958</v>
      </c>
      <c r="E146" s="9">
        <f t="shared" si="14"/>
        <v>395</v>
      </c>
      <c r="F146" s="53">
        <f t="shared" si="9"/>
        <v>2739726</v>
      </c>
      <c r="G146" s="53">
        <f t="shared" si="15"/>
        <v>7260274</v>
      </c>
      <c r="H146" s="9">
        <f t="shared" si="10"/>
        <v>798630</v>
      </c>
    </row>
    <row r="147" spans="1:8" x14ac:dyDescent="0.25">
      <c r="A147" s="5">
        <v>127</v>
      </c>
      <c r="B147" s="55">
        <f t="shared" si="11"/>
        <v>237917</v>
      </c>
      <c r="C147" s="55">
        <f t="shared" si="12"/>
        <v>3267</v>
      </c>
      <c r="D147" s="55">
        <f t="shared" si="13"/>
        <v>9759318</v>
      </c>
      <c r="E147" s="9">
        <f t="shared" si="14"/>
        <v>359</v>
      </c>
      <c r="F147" s="53">
        <f t="shared" si="9"/>
        <v>2739726</v>
      </c>
      <c r="G147" s="53">
        <f t="shared" si="15"/>
        <v>7260274</v>
      </c>
      <c r="H147" s="9">
        <f t="shared" si="10"/>
        <v>798630</v>
      </c>
    </row>
    <row r="148" spans="1:8" x14ac:dyDescent="0.25">
      <c r="A148" s="5">
        <v>128</v>
      </c>
      <c r="B148" s="55">
        <f t="shared" si="11"/>
        <v>237889</v>
      </c>
      <c r="C148" s="55">
        <f t="shared" si="12"/>
        <v>2969</v>
      </c>
      <c r="D148" s="55">
        <f t="shared" si="13"/>
        <v>9759645</v>
      </c>
      <c r="E148" s="9">
        <f t="shared" si="14"/>
        <v>327</v>
      </c>
      <c r="F148" s="53">
        <f t="shared" si="9"/>
        <v>2739726</v>
      </c>
      <c r="G148" s="53">
        <f t="shared" si="15"/>
        <v>7260274</v>
      </c>
      <c r="H148" s="9">
        <f t="shared" si="10"/>
        <v>798630</v>
      </c>
    </row>
    <row r="149" spans="1:8" x14ac:dyDescent="0.25">
      <c r="A149" s="5">
        <v>129</v>
      </c>
      <c r="B149" s="55">
        <f t="shared" si="11"/>
        <v>237863</v>
      </c>
      <c r="C149" s="55">
        <f t="shared" si="12"/>
        <v>2698</v>
      </c>
      <c r="D149" s="55">
        <f t="shared" si="13"/>
        <v>9759942</v>
      </c>
      <c r="E149" s="9">
        <f t="shared" si="14"/>
        <v>297</v>
      </c>
      <c r="F149" s="53">
        <f t="shared" si="9"/>
        <v>2739726</v>
      </c>
      <c r="G149" s="53">
        <f t="shared" ref="G149:G180" si="16">ROUND($B$17/(1+($B$18*EXP(-1*$B$16*(A149-$A$21)))),0)</f>
        <v>7260274</v>
      </c>
      <c r="H149" s="9">
        <f t="shared" si="10"/>
        <v>798630</v>
      </c>
    </row>
    <row r="150" spans="1:8" x14ac:dyDescent="0.25">
      <c r="A150" s="5">
        <v>130</v>
      </c>
      <c r="B150" s="55">
        <f t="shared" si="11"/>
        <v>237840</v>
      </c>
      <c r="C150" s="55">
        <f t="shared" si="12"/>
        <v>2452</v>
      </c>
      <c r="D150" s="55">
        <f t="shared" si="13"/>
        <v>9760212</v>
      </c>
      <c r="E150" s="9">
        <f t="shared" si="14"/>
        <v>270</v>
      </c>
      <c r="F150" s="53">
        <f t="shared" ref="F150:F204" si="17">$B$1-G150</f>
        <v>2739726</v>
      </c>
      <c r="G150" s="53">
        <f t="shared" si="16"/>
        <v>7260274</v>
      </c>
      <c r="H150" s="9">
        <f t="shared" ref="H150:H204" si="18">ROUND(G150*$B$8,0)</f>
        <v>798630</v>
      </c>
    </row>
    <row r="151" spans="1:8" x14ac:dyDescent="0.25">
      <c r="A151" s="5">
        <v>131</v>
      </c>
      <c r="B151" s="55">
        <f t="shared" ref="B151:B204" si="19" xml:space="preserve"> ROUND(B150 - ((B150 / $B$11)*($B$4*C150)),0)</f>
        <v>237819</v>
      </c>
      <c r="C151" s="55">
        <f t="shared" ref="C151:C204" si="20" xml:space="preserve"> ROUND(C150 + (B150/$B$11)*($B$4*C150)-(C150*$B$5),0)</f>
        <v>2228</v>
      </c>
      <c r="D151" s="55">
        <f t="shared" ref="D151:D204" si="21" xml:space="preserve"> ROUND(D150 + (C150 * $B$5),0)</f>
        <v>9760457</v>
      </c>
      <c r="E151" s="9">
        <f t="shared" ref="E151:E204" si="22">ROUND(C151*$B$8,0)</f>
        <v>245</v>
      </c>
      <c r="F151" s="53">
        <f t="shared" si="17"/>
        <v>2739726</v>
      </c>
      <c r="G151" s="53">
        <f t="shared" si="16"/>
        <v>7260274</v>
      </c>
      <c r="H151" s="9">
        <f t="shared" si="18"/>
        <v>798630</v>
      </c>
    </row>
    <row r="152" spans="1:8" x14ac:dyDescent="0.25">
      <c r="A152" s="5">
        <v>132</v>
      </c>
      <c r="B152" s="55">
        <f t="shared" si="19"/>
        <v>237800</v>
      </c>
      <c r="C152" s="55">
        <f t="shared" si="20"/>
        <v>2025</v>
      </c>
      <c r="D152" s="55">
        <f t="shared" si="21"/>
        <v>9760680</v>
      </c>
      <c r="E152" s="9">
        <f t="shared" si="22"/>
        <v>223</v>
      </c>
      <c r="F152" s="53">
        <f t="shared" si="17"/>
        <v>2739726</v>
      </c>
      <c r="G152" s="53">
        <f t="shared" si="16"/>
        <v>7260274</v>
      </c>
      <c r="H152" s="9">
        <f t="shared" si="18"/>
        <v>798630</v>
      </c>
    </row>
    <row r="153" spans="1:8" x14ac:dyDescent="0.25">
      <c r="A153" s="5">
        <v>133</v>
      </c>
      <c r="B153" s="55">
        <f t="shared" si="19"/>
        <v>237782</v>
      </c>
      <c r="C153" s="55">
        <f t="shared" si="20"/>
        <v>1840</v>
      </c>
      <c r="D153" s="55">
        <f t="shared" si="21"/>
        <v>9760883</v>
      </c>
      <c r="E153" s="9">
        <f t="shared" si="22"/>
        <v>202</v>
      </c>
      <c r="F153" s="53">
        <f t="shared" si="17"/>
        <v>2739726</v>
      </c>
      <c r="G153" s="53">
        <f t="shared" si="16"/>
        <v>7260274</v>
      </c>
      <c r="H153" s="9">
        <f t="shared" si="18"/>
        <v>798630</v>
      </c>
    </row>
    <row r="154" spans="1:8" x14ac:dyDescent="0.25">
      <c r="A154" s="5">
        <v>134</v>
      </c>
      <c r="B154" s="55">
        <f t="shared" si="19"/>
        <v>237766</v>
      </c>
      <c r="C154" s="55">
        <f t="shared" si="20"/>
        <v>1672</v>
      </c>
      <c r="D154" s="55">
        <f t="shared" si="21"/>
        <v>9761067</v>
      </c>
      <c r="E154" s="9">
        <f t="shared" si="22"/>
        <v>184</v>
      </c>
      <c r="F154" s="53">
        <f t="shared" si="17"/>
        <v>2739726</v>
      </c>
      <c r="G154" s="53">
        <f t="shared" si="16"/>
        <v>7260274</v>
      </c>
      <c r="H154" s="9">
        <f t="shared" si="18"/>
        <v>798630</v>
      </c>
    </row>
    <row r="155" spans="1:8" x14ac:dyDescent="0.25">
      <c r="A155" s="5">
        <v>135</v>
      </c>
      <c r="B155" s="55">
        <f t="shared" si="19"/>
        <v>237751</v>
      </c>
      <c r="C155" s="55">
        <f t="shared" si="20"/>
        <v>1519</v>
      </c>
      <c r="D155" s="55">
        <f t="shared" si="21"/>
        <v>9761234</v>
      </c>
      <c r="E155" s="9">
        <f t="shared" si="22"/>
        <v>167</v>
      </c>
      <c r="F155" s="53">
        <f t="shared" si="17"/>
        <v>2739726</v>
      </c>
      <c r="G155" s="53">
        <f t="shared" si="16"/>
        <v>7260274</v>
      </c>
      <c r="H155" s="9">
        <f t="shared" si="18"/>
        <v>798630</v>
      </c>
    </row>
    <row r="156" spans="1:8" x14ac:dyDescent="0.25">
      <c r="A156" s="5">
        <v>136</v>
      </c>
      <c r="B156" s="55">
        <f t="shared" si="19"/>
        <v>237738</v>
      </c>
      <c r="C156" s="55">
        <f t="shared" si="20"/>
        <v>1380</v>
      </c>
      <c r="D156" s="55">
        <f t="shared" si="21"/>
        <v>9761386</v>
      </c>
      <c r="E156" s="9">
        <f t="shared" si="22"/>
        <v>152</v>
      </c>
      <c r="F156" s="53">
        <f t="shared" si="17"/>
        <v>2739726</v>
      </c>
      <c r="G156" s="53">
        <f t="shared" si="16"/>
        <v>7260274</v>
      </c>
      <c r="H156" s="9">
        <f t="shared" si="18"/>
        <v>798630</v>
      </c>
    </row>
    <row r="157" spans="1:8" x14ac:dyDescent="0.25">
      <c r="A157" s="5">
        <v>137</v>
      </c>
      <c r="B157" s="55">
        <f t="shared" si="19"/>
        <v>237726</v>
      </c>
      <c r="C157" s="55">
        <f t="shared" si="20"/>
        <v>1254</v>
      </c>
      <c r="D157" s="55">
        <f t="shared" si="21"/>
        <v>9761524</v>
      </c>
      <c r="E157" s="9">
        <f t="shared" si="22"/>
        <v>138</v>
      </c>
      <c r="F157" s="53">
        <f t="shared" si="17"/>
        <v>2739726</v>
      </c>
      <c r="G157" s="53">
        <f t="shared" si="16"/>
        <v>7260274</v>
      </c>
      <c r="H157" s="9">
        <f t="shared" si="18"/>
        <v>798630</v>
      </c>
    </row>
    <row r="158" spans="1:8" x14ac:dyDescent="0.25">
      <c r="A158" s="5">
        <v>138</v>
      </c>
      <c r="B158" s="55">
        <f t="shared" si="19"/>
        <v>237715</v>
      </c>
      <c r="C158" s="55">
        <f t="shared" si="20"/>
        <v>1139</v>
      </c>
      <c r="D158" s="55">
        <f t="shared" si="21"/>
        <v>9761649</v>
      </c>
      <c r="E158" s="9">
        <f t="shared" si="22"/>
        <v>125</v>
      </c>
      <c r="F158" s="53">
        <f t="shared" si="17"/>
        <v>2739726</v>
      </c>
      <c r="G158" s="53">
        <f t="shared" si="16"/>
        <v>7260274</v>
      </c>
      <c r="H158" s="9">
        <f t="shared" si="18"/>
        <v>798630</v>
      </c>
    </row>
    <row r="159" spans="1:8" x14ac:dyDescent="0.25">
      <c r="A159" s="5">
        <v>139</v>
      </c>
      <c r="B159" s="55">
        <f t="shared" si="19"/>
        <v>237705</v>
      </c>
      <c r="C159" s="55">
        <f t="shared" si="20"/>
        <v>1035</v>
      </c>
      <c r="D159" s="55">
        <f t="shared" si="21"/>
        <v>9761763</v>
      </c>
      <c r="E159" s="9">
        <f t="shared" si="22"/>
        <v>114</v>
      </c>
      <c r="F159" s="53">
        <f t="shared" si="17"/>
        <v>2739726</v>
      </c>
      <c r="G159" s="53">
        <f t="shared" si="16"/>
        <v>7260274</v>
      </c>
      <c r="H159" s="9">
        <f t="shared" si="18"/>
        <v>798630</v>
      </c>
    </row>
    <row r="160" spans="1:8" x14ac:dyDescent="0.25">
      <c r="A160" s="5">
        <v>140</v>
      </c>
      <c r="B160" s="55">
        <f t="shared" si="19"/>
        <v>237696</v>
      </c>
      <c r="C160" s="55">
        <f t="shared" si="20"/>
        <v>940</v>
      </c>
      <c r="D160" s="55">
        <f t="shared" si="21"/>
        <v>9761867</v>
      </c>
      <c r="E160" s="9">
        <f t="shared" si="22"/>
        <v>103</v>
      </c>
      <c r="F160" s="53">
        <f t="shared" si="17"/>
        <v>2739726</v>
      </c>
      <c r="G160" s="53">
        <f t="shared" si="16"/>
        <v>7260274</v>
      </c>
      <c r="H160" s="9">
        <f t="shared" si="18"/>
        <v>798630</v>
      </c>
    </row>
    <row r="161" spans="1:8" x14ac:dyDescent="0.25">
      <c r="A161" s="5">
        <v>141</v>
      </c>
      <c r="B161" s="55">
        <f t="shared" si="19"/>
        <v>237688</v>
      </c>
      <c r="C161" s="55">
        <f t="shared" si="20"/>
        <v>854</v>
      </c>
      <c r="D161" s="55">
        <f t="shared" si="21"/>
        <v>9761961</v>
      </c>
      <c r="E161" s="9">
        <f t="shared" si="22"/>
        <v>94</v>
      </c>
      <c r="F161" s="53">
        <f t="shared" si="17"/>
        <v>2739726</v>
      </c>
      <c r="G161" s="53">
        <f t="shared" si="16"/>
        <v>7260274</v>
      </c>
      <c r="H161" s="9">
        <f t="shared" si="18"/>
        <v>798630</v>
      </c>
    </row>
    <row r="162" spans="1:8" x14ac:dyDescent="0.25">
      <c r="A162" s="5">
        <v>142</v>
      </c>
      <c r="B162" s="55">
        <f t="shared" si="19"/>
        <v>237681</v>
      </c>
      <c r="C162" s="55">
        <f t="shared" si="20"/>
        <v>776</v>
      </c>
      <c r="D162" s="55">
        <f t="shared" si="21"/>
        <v>9762046</v>
      </c>
      <c r="E162" s="9">
        <f t="shared" si="22"/>
        <v>85</v>
      </c>
      <c r="F162" s="53">
        <f t="shared" si="17"/>
        <v>2739726</v>
      </c>
      <c r="G162" s="53">
        <f t="shared" si="16"/>
        <v>7260274</v>
      </c>
      <c r="H162" s="9">
        <f t="shared" si="18"/>
        <v>798630</v>
      </c>
    </row>
    <row r="163" spans="1:8" x14ac:dyDescent="0.25">
      <c r="A163" s="5">
        <v>143</v>
      </c>
      <c r="B163" s="55">
        <f t="shared" si="19"/>
        <v>237674</v>
      </c>
      <c r="C163" s="55">
        <f t="shared" si="20"/>
        <v>705</v>
      </c>
      <c r="D163" s="55">
        <f t="shared" si="21"/>
        <v>9762124</v>
      </c>
      <c r="E163" s="9">
        <f t="shared" si="22"/>
        <v>78</v>
      </c>
      <c r="F163" s="53">
        <f t="shared" si="17"/>
        <v>2739726</v>
      </c>
      <c r="G163" s="53">
        <f t="shared" si="16"/>
        <v>7260274</v>
      </c>
      <c r="H163" s="9">
        <f t="shared" si="18"/>
        <v>798630</v>
      </c>
    </row>
    <row r="164" spans="1:8" x14ac:dyDescent="0.25">
      <c r="A164" s="5">
        <v>144</v>
      </c>
      <c r="B164" s="55">
        <f t="shared" si="19"/>
        <v>237668</v>
      </c>
      <c r="C164" s="55">
        <f t="shared" si="20"/>
        <v>641</v>
      </c>
      <c r="D164" s="55">
        <f t="shared" si="21"/>
        <v>9762195</v>
      </c>
      <c r="E164" s="9">
        <f t="shared" si="22"/>
        <v>71</v>
      </c>
      <c r="F164" s="53">
        <f t="shared" si="17"/>
        <v>2739726</v>
      </c>
      <c r="G164" s="53">
        <f t="shared" si="16"/>
        <v>7260274</v>
      </c>
      <c r="H164" s="9">
        <f t="shared" si="18"/>
        <v>798630</v>
      </c>
    </row>
    <row r="165" spans="1:8" x14ac:dyDescent="0.25">
      <c r="A165" s="5">
        <v>145</v>
      </c>
      <c r="B165" s="55">
        <f t="shared" si="19"/>
        <v>237662</v>
      </c>
      <c r="C165" s="55">
        <f t="shared" si="20"/>
        <v>582</v>
      </c>
      <c r="D165" s="55">
        <f t="shared" si="21"/>
        <v>9762259</v>
      </c>
      <c r="E165" s="9">
        <f t="shared" si="22"/>
        <v>64</v>
      </c>
      <c r="F165" s="53">
        <f t="shared" si="17"/>
        <v>2739726</v>
      </c>
      <c r="G165" s="53">
        <f t="shared" si="16"/>
        <v>7260274</v>
      </c>
      <c r="H165" s="9">
        <f t="shared" si="18"/>
        <v>798630</v>
      </c>
    </row>
    <row r="166" spans="1:8" x14ac:dyDescent="0.25">
      <c r="A166" s="5">
        <v>146</v>
      </c>
      <c r="B166" s="55">
        <f t="shared" si="19"/>
        <v>237657</v>
      </c>
      <c r="C166" s="55">
        <f t="shared" si="20"/>
        <v>529</v>
      </c>
      <c r="D166" s="55">
        <f t="shared" si="21"/>
        <v>9762317</v>
      </c>
      <c r="E166" s="9">
        <f t="shared" si="22"/>
        <v>58</v>
      </c>
      <c r="F166" s="53">
        <f t="shared" si="17"/>
        <v>2739726</v>
      </c>
      <c r="G166" s="53">
        <f t="shared" si="16"/>
        <v>7260274</v>
      </c>
      <c r="H166" s="9">
        <f t="shared" si="18"/>
        <v>798630</v>
      </c>
    </row>
    <row r="167" spans="1:8" x14ac:dyDescent="0.25">
      <c r="A167" s="5">
        <v>147</v>
      </c>
      <c r="B167" s="55">
        <f t="shared" si="19"/>
        <v>237652</v>
      </c>
      <c r="C167" s="55">
        <f t="shared" si="20"/>
        <v>481</v>
      </c>
      <c r="D167" s="55">
        <f t="shared" si="21"/>
        <v>9762370</v>
      </c>
      <c r="E167" s="9">
        <f t="shared" si="22"/>
        <v>53</v>
      </c>
      <c r="F167" s="53">
        <f t="shared" si="17"/>
        <v>2739726</v>
      </c>
      <c r="G167" s="53">
        <f t="shared" si="16"/>
        <v>7260274</v>
      </c>
      <c r="H167" s="9">
        <f t="shared" si="18"/>
        <v>798630</v>
      </c>
    </row>
    <row r="168" spans="1:8" x14ac:dyDescent="0.25">
      <c r="A168" s="5">
        <v>148</v>
      </c>
      <c r="B168" s="55">
        <f t="shared" si="19"/>
        <v>237648</v>
      </c>
      <c r="C168" s="55">
        <f t="shared" si="20"/>
        <v>437</v>
      </c>
      <c r="D168" s="55">
        <f t="shared" si="21"/>
        <v>9762418</v>
      </c>
      <c r="E168" s="9">
        <f t="shared" si="22"/>
        <v>48</v>
      </c>
      <c r="F168" s="53">
        <f t="shared" si="17"/>
        <v>2739726</v>
      </c>
      <c r="G168" s="53">
        <f t="shared" si="16"/>
        <v>7260274</v>
      </c>
      <c r="H168" s="9">
        <f t="shared" si="18"/>
        <v>798630</v>
      </c>
    </row>
    <row r="169" spans="1:8" x14ac:dyDescent="0.25">
      <c r="A169" s="5">
        <v>149</v>
      </c>
      <c r="B169" s="55">
        <f t="shared" si="19"/>
        <v>237644</v>
      </c>
      <c r="C169" s="55">
        <f t="shared" si="20"/>
        <v>397</v>
      </c>
      <c r="D169" s="55">
        <f t="shared" si="21"/>
        <v>9762462</v>
      </c>
      <c r="E169" s="9">
        <f t="shared" si="22"/>
        <v>44</v>
      </c>
      <c r="F169" s="53">
        <f t="shared" si="17"/>
        <v>2739726</v>
      </c>
      <c r="G169" s="53">
        <f t="shared" si="16"/>
        <v>7260274</v>
      </c>
      <c r="H169" s="9">
        <f t="shared" si="18"/>
        <v>798630</v>
      </c>
    </row>
    <row r="170" spans="1:8" x14ac:dyDescent="0.25">
      <c r="A170" s="5">
        <v>150</v>
      </c>
      <c r="B170" s="55">
        <f t="shared" si="19"/>
        <v>237641</v>
      </c>
      <c r="C170" s="55">
        <f t="shared" si="20"/>
        <v>361</v>
      </c>
      <c r="D170" s="55">
        <f t="shared" si="21"/>
        <v>9762502</v>
      </c>
      <c r="E170" s="9">
        <f t="shared" si="22"/>
        <v>40</v>
      </c>
      <c r="F170" s="53">
        <f t="shared" si="17"/>
        <v>2739726</v>
      </c>
      <c r="G170" s="53">
        <f t="shared" si="16"/>
        <v>7260274</v>
      </c>
      <c r="H170" s="9">
        <f t="shared" si="18"/>
        <v>798630</v>
      </c>
    </row>
    <row r="171" spans="1:8" x14ac:dyDescent="0.25">
      <c r="A171" s="5">
        <v>151</v>
      </c>
      <c r="B171" s="55">
        <f t="shared" si="19"/>
        <v>237638</v>
      </c>
      <c r="C171" s="55">
        <f t="shared" si="20"/>
        <v>328</v>
      </c>
      <c r="D171" s="55">
        <f t="shared" si="21"/>
        <v>9762538</v>
      </c>
      <c r="E171" s="9">
        <f t="shared" si="22"/>
        <v>36</v>
      </c>
      <c r="F171" s="53">
        <f t="shared" si="17"/>
        <v>2739726</v>
      </c>
      <c r="G171" s="53">
        <f t="shared" si="16"/>
        <v>7260274</v>
      </c>
      <c r="H171" s="9">
        <f t="shared" si="18"/>
        <v>798630</v>
      </c>
    </row>
    <row r="172" spans="1:8" x14ac:dyDescent="0.25">
      <c r="A172" s="5">
        <v>152</v>
      </c>
      <c r="B172" s="55">
        <f t="shared" si="19"/>
        <v>237635</v>
      </c>
      <c r="C172" s="55">
        <f t="shared" si="20"/>
        <v>298</v>
      </c>
      <c r="D172" s="55">
        <f t="shared" si="21"/>
        <v>9762571</v>
      </c>
      <c r="E172" s="9">
        <f t="shared" si="22"/>
        <v>33</v>
      </c>
      <c r="F172" s="53">
        <f t="shared" si="17"/>
        <v>2739726</v>
      </c>
      <c r="G172" s="53">
        <f t="shared" si="16"/>
        <v>7260274</v>
      </c>
      <c r="H172" s="9">
        <f t="shared" si="18"/>
        <v>798630</v>
      </c>
    </row>
    <row r="173" spans="1:8" x14ac:dyDescent="0.25">
      <c r="A173" s="5">
        <v>153</v>
      </c>
      <c r="B173" s="55">
        <f t="shared" si="19"/>
        <v>237632</v>
      </c>
      <c r="C173" s="55">
        <f t="shared" si="20"/>
        <v>271</v>
      </c>
      <c r="D173" s="55">
        <f t="shared" si="21"/>
        <v>9762601</v>
      </c>
      <c r="E173" s="9">
        <f t="shared" si="22"/>
        <v>30</v>
      </c>
      <c r="F173" s="53">
        <f t="shared" si="17"/>
        <v>2739726</v>
      </c>
      <c r="G173" s="53">
        <f t="shared" si="16"/>
        <v>7260274</v>
      </c>
      <c r="H173" s="9">
        <f t="shared" si="18"/>
        <v>798630</v>
      </c>
    </row>
    <row r="174" spans="1:8" x14ac:dyDescent="0.25">
      <c r="A174" s="5">
        <v>154</v>
      </c>
      <c r="B174" s="55">
        <f t="shared" si="19"/>
        <v>237630</v>
      </c>
      <c r="C174" s="55">
        <f t="shared" si="20"/>
        <v>246</v>
      </c>
      <c r="D174" s="55">
        <f t="shared" si="21"/>
        <v>9762628</v>
      </c>
      <c r="E174" s="9">
        <f t="shared" si="22"/>
        <v>27</v>
      </c>
      <c r="F174" s="53">
        <f t="shared" si="17"/>
        <v>2739726</v>
      </c>
      <c r="G174" s="53">
        <f t="shared" si="16"/>
        <v>7260274</v>
      </c>
      <c r="H174" s="9">
        <f t="shared" si="18"/>
        <v>798630</v>
      </c>
    </row>
    <row r="175" spans="1:8" x14ac:dyDescent="0.25">
      <c r="A175" s="5">
        <v>155</v>
      </c>
      <c r="B175" s="55">
        <f t="shared" si="19"/>
        <v>237628</v>
      </c>
      <c r="C175" s="55">
        <f t="shared" si="20"/>
        <v>224</v>
      </c>
      <c r="D175" s="55">
        <f t="shared" si="21"/>
        <v>9762653</v>
      </c>
      <c r="E175" s="9">
        <f t="shared" si="22"/>
        <v>25</v>
      </c>
      <c r="F175" s="53">
        <f t="shared" si="17"/>
        <v>2739726</v>
      </c>
      <c r="G175" s="53">
        <f t="shared" si="16"/>
        <v>7260274</v>
      </c>
      <c r="H175" s="9">
        <f t="shared" si="18"/>
        <v>798630</v>
      </c>
    </row>
    <row r="176" spans="1:8" x14ac:dyDescent="0.25">
      <c r="A176" s="5">
        <v>156</v>
      </c>
      <c r="B176" s="55">
        <f t="shared" si="19"/>
        <v>237626</v>
      </c>
      <c r="C176" s="55">
        <f t="shared" si="20"/>
        <v>204</v>
      </c>
      <c r="D176" s="55">
        <f t="shared" si="21"/>
        <v>9762675</v>
      </c>
      <c r="E176" s="9">
        <f t="shared" si="22"/>
        <v>22</v>
      </c>
      <c r="F176" s="53">
        <f t="shared" si="17"/>
        <v>2739726</v>
      </c>
      <c r="G176" s="53">
        <f t="shared" si="16"/>
        <v>7260274</v>
      </c>
      <c r="H176" s="9">
        <f t="shared" si="18"/>
        <v>798630</v>
      </c>
    </row>
    <row r="177" spans="1:8" x14ac:dyDescent="0.25">
      <c r="A177" s="5">
        <v>157</v>
      </c>
      <c r="B177" s="55">
        <f t="shared" si="19"/>
        <v>237624</v>
      </c>
      <c r="C177" s="55">
        <f t="shared" si="20"/>
        <v>185</v>
      </c>
      <c r="D177" s="55">
        <f t="shared" si="21"/>
        <v>9762695</v>
      </c>
      <c r="E177" s="9">
        <f t="shared" si="22"/>
        <v>20</v>
      </c>
      <c r="F177" s="53">
        <f t="shared" si="17"/>
        <v>2739726</v>
      </c>
      <c r="G177" s="53">
        <f t="shared" si="16"/>
        <v>7260274</v>
      </c>
      <c r="H177" s="9">
        <f t="shared" si="18"/>
        <v>798630</v>
      </c>
    </row>
    <row r="178" spans="1:8" x14ac:dyDescent="0.25">
      <c r="A178" s="5">
        <v>158</v>
      </c>
      <c r="B178" s="55">
        <f t="shared" si="19"/>
        <v>237622</v>
      </c>
      <c r="C178" s="55">
        <f t="shared" si="20"/>
        <v>168</v>
      </c>
      <c r="D178" s="55">
        <f t="shared" si="21"/>
        <v>9762714</v>
      </c>
      <c r="E178" s="9">
        <f t="shared" si="22"/>
        <v>18</v>
      </c>
      <c r="F178" s="53">
        <f t="shared" si="17"/>
        <v>2739726</v>
      </c>
      <c r="G178" s="53">
        <f t="shared" si="16"/>
        <v>7260274</v>
      </c>
      <c r="H178" s="9">
        <f t="shared" si="18"/>
        <v>798630</v>
      </c>
    </row>
    <row r="179" spans="1:8" x14ac:dyDescent="0.25">
      <c r="A179" s="5">
        <v>159</v>
      </c>
      <c r="B179" s="55">
        <f t="shared" si="19"/>
        <v>237621</v>
      </c>
      <c r="C179" s="55">
        <f t="shared" si="20"/>
        <v>153</v>
      </c>
      <c r="D179" s="55">
        <f t="shared" si="21"/>
        <v>9762731</v>
      </c>
      <c r="E179" s="9">
        <f t="shared" si="22"/>
        <v>17</v>
      </c>
      <c r="F179" s="53">
        <f t="shared" si="17"/>
        <v>2739726</v>
      </c>
      <c r="G179" s="53">
        <f t="shared" si="16"/>
        <v>7260274</v>
      </c>
      <c r="H179" s="9">
        <f t="shared" si="18"/>
        <v>798630</v>
      </c>
    </row>
    <row r="180" spans="1:8" x14ac:dyDescent="0.25">
      <c r="A180" s="5">
        <v>160</v>
      </c>
      <c r="B180" s="55">
        <f t="shared" si="19"/>
        <v>237620</v>
      </c>
      <c r="C180" s="55">
        <f t="shared" si="20"/>
        <v>139</v>
      </c>
      <c r="D180" s="55">
        <f t="shared" si="21"/>
        <v>9762746</v>
      </c>
      <c r="E180" s="9">
        <f t="shared" si="22"/>
        <v>15</v>
      </c>
      <c r="F180" s="53">
        <f t="shared" si="17"/>
        <v>2739726</v>
      </c>
      <c r="G180" s="53">
        <f t="shared" si="16"/>
        <v>7260274</v>
      </c>
      <c r="H180" s="9">
        <f t="shared" si="18"/>
        <v>798630</v>
      </c>
    </row>
    <row r="181" spans="1:8" x14ac:dyDescent="0.25">
      <c r="A181" s="5">
        <v>161</v>
      </c>
      <c r="B181" s="55">
        <f t="shared" si="19"/>
        <v>237619</v>
      </c>
      <c r="C181" s="55">
        <f t="shared" si="20"/>
        <v>126</v>
      </c>
      <c r="D181" s="55">
        <f t="shared" si="21"/>
        <v>9762760</v>
      </c>
      <c r="E181" s="9">
        <f t="shared" si="22"/>
        <v>14</v>
      </c>
      <c r="F181" s="53">
        <f t="shared" si="17"/>
        <v>2739726</v>
      </c>
      <c r="G181" s="53">
        <f t="shared" ref="G181:G204" si="23">ROUND($B$17/(1+($B$18*EXP(-1*$B$16*(A181-$A$21)))),0)</f>
        <v>7260274</v>
      </c>
      <c r="H181" s="9">
        <f t="shared" si="18"/>
        <v>798630</v>
      </c>
    </row>
    <row r="182" spans="1:8" x14ac:dyDescent="0.25">
      <c r="A182" s="5">
        <v>162</v>
      </c>
      <c r="B182" s="55">
        <f t="shared" si="19"/>
        <v>237618</v>
      </c>
      <c r="C182" s="55">
        <f t="shared" si="20"/>
        <v>114</v>
      </c>
      <c r="D182" s="55">
        <f t="shared" si="21"/>
        <v>9762773</v>
      </c>
      <c r="E182" s="9">
        <f t="shared" si="22"/>
        <v>13</v>
      </c>
      <c r="F182" s="53">
        <f t="shared" si="17"/>
        <v>2739726</v>
      </c>
      <c r="G182" s="53">
        <f t="shared" si="23"/>
        <v>7260274</v>
      </c>
      <c r="H182" s="9">
        <f t="shared" si="18"/>
        <v>798630</v>
      </c>
    </row>
    <row r="183" spans="1:8" x14ac:dyDescent="0.25">
      <c r="A183" s="5">
        <v>163</v>
      </c>
      <c r="B183" s="55">
        <f t="shared" si="19"/>
        <v>237617</v>
      </c>
      <c r="C183" s="55">
        <f t="shared" si="20"/>
        <v>104</v>
      </c>
      <c r="D183" s="55">
        <f t="shared" si="21"/>
        <v>9762784</v>
      </c>
      <c r="E183" s="9">
        <f t="shared" si="22"/>
        <v>11</v>
      </c>
      <c r="F183" s="53">
        <f t="shared" si="17"/>
        <v>2739726</v>
      </c>
      <c r="G183" s="53">
        <f t="shared" si="23"/>
        <v>7260274</v>
      </c>
      <c r="H183" s="9">
        <f t="shared" si="18"/>
        <v>798630</v>
      </c>
    </row>
    <row r="184" spans="1:8" x14ac:dyDescent="0.25">
      <c r="A184" s="5">
        <v>164</v>
      </c>
      <c r="B184" s="55">
        <f t="shared" si="19"/>
        <v>237616</v>
      </c>
      <c r="C184" s="55">
        <f t="shared" si="20"/>
        <v>95</v>
      </c>
      <c r="D184" s="55">
        <f t="shared" si="21"/>
        <v>9762794</v>
      </c>
      <c r="E184" s="9">
        <f t="shared" si="22"/>
        <v>10</v>
      </c>
      <c r="F184" s="53">
        <f t="shared" si="17"/>
        <v>2739726</v>
      </c>
      <c r="G184" s="53">
        <f t="shared" si="23"/>
        <v>7260274</v>
      </c>
      <c r="H184" s="9">
        <f t="shared" si="18"/>
        <v>798630</v>
      </c>
    </row>
    <row r="185" spans="1:8" x14ac:dyDescent="0.25">
      <c r="A185" s="5">
        <v>165</v>
      </c>
      <c r="B185" s="55">
        <f t="shared" si="19"/>
        <v>237615</v>
      </c>
      <c r="C185" s="55">
        <f t="shared" si="20"/>
        <v>86</v>
      </c>
      <c r="D185" s="55">
        <f t="shared" si="21"/>
        <v>9762804</v>
      </c>
      <c r="E185" s="9">
        <f t="shared" si="22"/>
        <v>9</v>
      </c>
      <c r="F185" s="53">
        <f t="shared" si="17"/>
        <v>2739726</v>
      </c>
      <c r="G185" s="53">
        <f t="shared" si="23"/>
        <v>7260274</v>
      </c>
      <c r="H185" s="9">
        <f t="shared" si="18"/>
        <v>798630</v>
      </c>
    </row>
    <row r="186" spans="1:8" x14ac:dyDescent="0.25">
      <c r="A186" s="5">
        <v>166</v>
      </c>
      <c r="B186" s="55">
        <f t="shared" si="19"/>
        <v>237614</v>
      </c>
      <c r="C186" s="55">
        <f t="shared" si="20"/>
        <v>78</v>
      </c>
      <c r="D186" s="55">
        <f t="shared" si="21"/>
        <v>9762813</v>
      </c>
      <c r="E186" s="9">
        <f t="shared" si="22"/>
        <v>9</v>
      </c>
      <c r="F186" s="53">
        <f t="shared" si="17"/>
        <v>2739726</v>
      </c>
      <c r="G186" s="53">
        <f t="shared" si="23"/>
        <v>7260274</v>
      </c>
      <c r="H186" s="9">
        <f t="shared" si="18"/>
        <v>798630</v>
      </c>
    </row>
    <row r="187" spans="1:8" x14ac:dyDescent="0.25">
      <c r="A187" s="5">
        <v>167</v>
      </c>
      <c r="B187" s="55">
        <f t="shared" si="19"/>
        <v>237613</v>
      </c>
      <c r="C187" s="55">
        <f t="shared" si="20"/>
        <v>71</v>
      </c>
      <c r="D187" s="55">
        <f t="shared" si="21"/>
        <v>9762821</v>
      </c>
      <c r="E187" s="9">
        <f t="shared" si="22"/>
        <v>8</v>
      </c>
      <c r="F187" s="53">
        <f t="shared" si="17"/>
        <v>2739726</v>
      </c>
      <c r="G187" s="53">
        <f t="shared" si="23"/>
        <v>7260274</v>
      </c>
      <c r="H187" s="9">
        <f t="shared" si="18"/>
        <v>798630</v>
      </c>
    </row>
    <row r="188" spans="1:8" x14ac:dyDescent="0.25">
      <c r="A188" s="5">
        <v>168</v>
      </c>
      <c r="B188" s="55">
        <f t="shared" si="19"/>
        <v>237612</v>
      </c>
      <c r="C188" s="55">
        <f t="shared" si="20"/>
        <v>65</v>
      </c>
      <c r="D188" s="55">
        <f t="shared" si="21"/>
        <v>9762828</v>
      </c>
      <c r="E188" s="9">
        <f t="shared" si="22"/>
        <v>7</v>
      </c>
      <c r="F188" s="53">
        <f t="shared" si="17"/>
        <v>2739726</v>
      </c>
      <c r="G188" s="53">
        <f t="shared" si="23"/>
        <v>7260274</v>
      </c>
      <c r="H188" s="9">
        <f t="shared" si="18"/>
        <v>798630</v>
      </c>
    </row>
    <row r="189" spans="1:8" x14ac:dyDescent="0.25">
      <c r="A189" s="5">
        <v>169</v>
      </c>
      <c r="B189" s="55">
        <f t="shared" si="19"/>
        <v>237611</v>
      </c>
      <c r="C189" s="55">
        <f t="shared" si="20"/>
        <v>59</v>
      </c>
      <c r="D189" s="55">
        <f t="shared" si="21"/>
        <v>9762835</v>
      </c>
      <c r="E189" s="9">
        <f t="shared" si="22"/>
        <v>6</v>
      </c>
      <c r="F189" s="53">
        <f t="shared" si="17"/>
        <v>2739726</v>
      </c>
      <c r="G189" s="53">
        <f t="shared" si="23"/>
        <v>7260274</v>
      </c>
      <c r="H189" s="9">
        <f t="shared" si="18"/>
        <v>798630</v>
      </c>
    </row>
    <row r="190" spans="1:8" x14ac:dyDescent="0.25">
      <c r="A190" s="5">
        <v>170</v>
      </c>
      <c r="B190" s="55">
        <f t="shared" si="19"/>
        <v>237610</v>
      </c>
      <c r="C190" s="55">
        <f t="shared" si="20"/>
        <v>54</v>
      </c>
      <c r="D190" s="55">
        <f t="shared" si="21"/>
        <v>9762841</v>
      </c>
      <c r="E190" s="9">
        <f t="shared" si="22"/>
        <v>6</v>
      </c>
      <c r="F190" s="53">
        <f t="shared" si="17"/>
        <v>2739726</v>
      </c>
      <c r="G190" s="53">
        <f t="shared" si="23"/>
        <v>7260274</v>
      </c>
      <c r="H190" s="9">
        <f t="shared" si="18"/>
        <v>798630</v>
      </c>
    </row>
    <row r="191" spans="1:8" x14ac:dyDescent="0.25">
      <c r="A191" s="5">
        <v>171</v>
      </c>
      <c r="B191" s="55">
        <f t="shared" si="19"/>
        <v>237610</v>
      </c>
      <c r="C191" s="55">
        <f t="shared" si="20"/>
        <v>49</v>
      </c>
      <c r="D191" s="55">
        <f t="shared" si="21"/>
        <v>9762846</v>
      </c>
      <c r="E191" s="9">
        <f t="shared" si="22"/>
        <v>5</v>
      </c>
      <c r="F191" s="53">
        <f t="shared" si="17"/>
        <v>2739726</v>
      </c>
      <c r="G191" s="53">
        <f t="shared" si="23"/>
        <v>7260274</v>
      </c>
      <c r="H191" s="9">
        <f t="shared" si="18"/>
        <v>798630</v>
      </c>
    </row>
    <row r="192" spans="1:8" x14ac:dyDescent="0.25">
      <c r="A192" s="5">
        <v>172</v>
      </c>
      <c r="B192" s="55">
        <f t="shared" si="19"/>
        <v>237610</v>
      </c>
      <c r="C192" s="55">
        <f t="shared" si="20"/>
        <v>45</v>
      </c>
      <c r="D192" s="55">
        <f t="shared" si="21"/>
        <v>9762851</v>
      </c>
      <c r="E192" s="9">
        <f t="shared" si="22"/>
        <v>5</v>
      </c>
      <c r="F192" s="53">
        <f t="shared" si="17"/>
        <v>2739726</v>
      </c>
      <c r="G192" s="53">
        <f t="shared" si="23"/>
        <v>7260274</v>
      </c>
      <c r="H192" s="9">
        <f t="shared" si="18"/>
        <v>798630</v>
      </c>
    </row>
    <row r="193" spans="1:8" x14ac:dyDescent="0.25">
      <c r="A193" s="5">
        <v>173</v>
      </c>
      <c r="B193" s="55">
        <f t="shared" si="19"/>
        <v>237610</v>
      </c>
      <c r="C193" s="55">
        <f t="shared" si="20"/>
        <v>41</v>
      </c>
      <c r="D193" s="55">
        <f t="shared" si="21"/>
        <v>9762856</v>
      </c>
      <c r="E193" s="9">
        <f t="shared" si="22"/>
        <v>5</v>
      </c>
      <c r="F193" s="53">
        <f t="shared" si="17"/>
        <v>2739726</v>
      </c>
      <c r="G193" s="53">
        <f t="shared" si="23"/>
        <v>7260274</v>
      </c>
      <c r="H193" s="9">
        <f t="shared" si="18"/>
        <v>798630</v>
      </c>
    </row>
    <row r="194" spans="1:8" x14ac:dyDescent="0.25">
      <c r="A194" s="5">
        <v>174</v>
      </c>
      <c r="B194" s="55">
        <f t="shared" si="19"/>
        <v>237610</v>
      </c>
      <c r="C194" s="55">
        <f t="shared" si="20"/>
        <v>37</v>
      </c>
      <c r="D194" s="55">
        <f t="shared" si="21"/>
        <v>9762860</v>
      </c>
      <c r="E194" s="9">
        <f t="shared" si="22"/>
        <v>4</v>
      </c>
      <c r="F194" s="53">
        <f t="shared" si="17"/>
        <v>2739726</v>
      </c>
      <c r="G194" s="53">
        <f t="shared" si="23"/>
        <v>7260274</v>
      </c>
      <c r="H194" s="9">
        <f t="shared" si="18"/>
        <v>798630</v>
      </c>
    </row>
    <row r="195" spans="1:8" x14ac:dyDescent="0.25">
      <c r="A195" s="5">
        <v>175</v>
      </c>
      <c r="B195" s="55">
        <f t="shared" si="19"/>
        <v>237610</v>
      </c>
      <c r="C195" s="55">
        <f t="shared" si="20"/>
        <v>34</v>
      </c>
      <c r="D195" s="55">
        <f t="shared" si="21"/>
        <v>9762864</v>
      </c>
      <c r="E195" s="9">
        <f t="shared" si="22"/>
        <v>4</v>
      </c>
      <c r="F195" s="53">
        <f t="shared" si="17"/>
        <v>2739726</v>
      </c>
      <c r="G195" s="53">
        <f t="shared" si="23"/>
        <v>7260274</v>
      </c>
      <c r="H195" s="9">
        <f t="shared" si="18"/>
        <v>798630</v>
      </c>
    </row>
    <row r="196" spans="1:8" x14ac:dyDescent="0.25">
      <c r="A196" s="5">
        <v>176</v>
      </c>
      <c r="B196" s="55">
        <f t="shared" si="19"/>
        <v>237610</v>
      </c>
      <c r="C196" s="55">
        <f t="shared" si="20"/>
        <v>31</v>
      </c>
      <c r="D196" s="55">
        <f t="shared" si="21"/>
        <v>9762867</v>
      </c>
      <c r="E196" s="9">
        <f t="shared" si="22"/>
        <v>3</v>
      </c>
      <c r="F196" s="53">
        <f t="shared" si="17"/>
        <v>2739726</v>
      </c>
      <c r="G196" s="53">
        <f t="shared" si="23"/>
        <v>7260274</v>
      </c>
      <c r="H196" s="9">
        <f t="shared" si="18"/>
        <v>798630</v>
      </c>
    </row>
    <row r="197" spans="1:8" x14ac:dyDescent="0.25">
      <c r="A197" s="5">
        <v>177</v>
      </c>
      <c r="B197" s="55">
        <f t="shared" si="19"/>
        <v>237610</v>
      </c>
      <c r="C197" s="55">
        <f t="shared" si="20"/>
        <v>28</v>
      </c>
      <c r="D197" s="55">
        <f t="shared" si="21"/>
        <v>9762870</v>
      </c>
      <c r="E197" s="9">
        <f t="shared" si="22"/>
        <v>3</v>
      </c>
      <c r="F197" s="53">
        <f t="shared" si="17"/>
        <v>2739726</v>
      </c>
      <c r="G197" s="53">
        <f t="shared" si="23"/>
        <v>7260274</v>
      </c>
      <c r="H197" s="9">
        <f t="shared" si="18"/>
        <v>798630</v>
      </c>
    </row>
    <row r="198" spans="1:8" x14ac:dyDescent="0.25">
      <c r="A198" s="5">
        <v>178</v>
      </c>
      <c r="B198" s="55">
        <f t="shared" si="19"/>
        <v>237610</v>
      </c>
      <c r="C198" s="55">
        <f t="shared" si="20"/>
        <v>25</v>
      </c>
      <c r="D198" s="55">
        <f t="shared" si="21"/>
        <v>9762873</v>
      </c>
      <c r="E198" s="9">
        <f t="shared" si="22"/>
        <v>3</v>
      </c>
      <c r="F198" s="53">
        <f t="shared" si="17"/>
        <v>2739726</v>
      </c>
      <c r="G198" s="53">
        <f t="shared" si="23"/>
        <v>7260274</v>
      </c>
      <c r="H198" s="9">
        <f t="shared" si="18"/>
        <v>798630</v>
      </c>
    </row>
    <row r="199" spans="1:8" x14ac:dyDescent="0.25">
      <c r="A199" s="5">
        <v>179</v>
      </c>
      <c r="B199" s="55">
        <f t="shared" si="19"/>
        <v>237610</v>
      </c>
      <c r="C199" s="55">
        <f t="shared" si="20"/>
        <v>23</v>
      </c>
      <c r="D199" s="55">
        <f t="shared" si="21"/>
        <v>9762876</v>
      </c>
      <c r="E199" s="9">
        <f t="shared" si="22"/>
        <v>3</v>
      </c>
      <c r="F199" s="53">
        <f t="shared" si="17"/>
        <v>2739726</v>
      </c>
      <c r="G199" s="53">
        <f t="shared" si="23"/>
        <v>7260274</v>
      </c>
      <c r="H199" s="9">
        <f t="shared" si="18"/>
        <v>798630</v>
      </c>
    </row>
    <row r="200" spans="1:8" x14ac:dyDescent="0.25">
      <c r="A200" s="5">
        <v>180</v>
      </c>
      <c r="B200" s="55">
        <f t="shared" si="19"/>
        <v>237610</v>
      </c>
      <c r="C200" s="55">
        <f t="shared" si="20"/>
        <v>21</v>
      </c>
      <c r="D200" s="55">
        <f t="shared" si="21"/>
        <v>9762878</v>
      </c>
      <c r="E200" s="9">
        <f t="shared" si="22"/>
        <v>2</v>
      </c>
      <c r="F200" s="53">
        <f t="shared" si="17"/>
        <v>2739726</v>
      </c>
      <c r="G200" s="53">
        <f t="shared" si="23"/>
        <v>7260274</v>
      </c>
      <c r="H200" s="9">
        <f t="shared" si="18"/>
        <v>798630</v>
      </c>
    </row>
    <row r="201" spans="1:8" x14ac:dyDescent="0.25">
      <c r="A201" s="5">
        <v>181</v>
      </c>
      <c r="B201" s="55">
        <f t="shared" si="19"/>
        <v>237610</v>
      </c>
      <c r="C201" s="55">
        <f t="shared" si="20"/>
        <v>19</v>
      </c>
      <c r="D201" s="55">
        <f t="shared" si="21"/>
        <v>9762880</v>
      </c>
      <c r="E201" s="9">
        <f t="shared" si="22"/>
        <v>2</v>
      </c>
      <c r="F201" s="53">
        <f t="shared" si="17"/>
        <v>2739726</v>
      </c>
      <c r="G201" s="53">
        <f t="shared" si="23"/>
        <v>7260274</v>
      </c>
      <c r="H201" s="9">
        <f t="shared" si="18"/>
        <v>798630</v>
      </c>
    </row>
    <row r="202" spans="1:8" x14ac:dyDescent="0.25">
      <c r="A202" s="5">
        <v>182</v>
      </c>
      <c r="B202" s="55">
        <f t="shared" si="19"/>
        <v>237610</v>
      </c>
      <c r="C202" s="55">
        <f t="shared" si="20"/>
        <v>17</v>
      </c>
      <c r="D202" s="55">
        <f t="shared" si="21"/>
        <v>9762882</v>
      </c>
      <c r="E202" s="9">
        <f t="shared" si="22"/>
        <v>2</v>
      </c>
      <c r="F202" s="53">
        <f t="shared" si="17"/>
        <v>2739726</v>
      </c>
      <c r="G202" s="53">
        <f t="shared" si="23"/>
        <v>7260274</v>
      </c>
      <c r="H202" s="9">
        <f t="shared" si="18"/>
        <v>798630</v>
      </c>
    </row>
    <row r="203" spans="1:8" x14ac:dyDescent="0.25">
      <c r="A203" s="5">
        <v>183</v>
      </c>
      <c r="B203" s="55">
        <f t="shared" si="19"/>
        <v>237610</v>
      </c>
      <c r="C203" s="55">
        <f t="shared" si="20"/>
        <v>15</v>
      </c>
      <c r="D203" s="55">
        <f t="shared" si="21"/>
        <v>9762884</v>
      </c>
      <c r="E203" s="9">
        <f t="shared" si="22"/>
        <v>2</v>
      </c>
      <c r="F203" s="53">
        <f t="shared" si="17"/>
        <v>2739726</v>
      </c>
      <c r="G203" s="53">
        <f t="shared" si="23"/>
        <v>7260274</v>
      </c>
      <c r="H203" s="9">
        <f t="shared" si="18"/>
        <v>798630</v>
      </c>
    </row>
    <row r="204" spans="1:8" x14ac:dyDescent="0.25">
      <c r="A204" s="5">
        <v>184</v>
      </c>
      <c r="B204" s="55">
        <f t="shared" si="19"/>
        <v>237610</v>
      </c>
      <c r="C204" s="55">
        <f t="shared" si="20"/>
        <v>14</v>
      </c>
      <c r="D204" s="55">
        <f t="shared" si="21"/>
        <v>9762886</v>
      </c>
      <c r="E204" s="9">
        <f t="shared" si="22"/>
        <v>2</v>
      </c>
      <c r="F204" s="53">
        <f t="shared" si="17"/>
        <v>2739726</v>
      </c>
      <c r="G204" s="53">
        <f t="shared" si="23"/>
        <v>7260274</v>
      </c>
      <c r="H204" s="9">
        <f t="shared" si="18"/>
        <v>798630</v>
      </c>
    </row>
    <row r="205" spans="1:8" x14ac:dyDescent="0.25">
      <c r="A205" s="5">
        <v>185</v>
      </c>
      <c r="B205" s="55">
        <f t="shared" ref="B205:B268" si="24" xml:space="preserve"> ROUND(B204 - ((B204 / $B$11)*($B$4*C204)),0)</f>
        <v>237610</v>
      </c>
      <c r="C205" s="55">
        <f t="shared" ref="C205:C268" si="25" xml:space="preserve"> ROUND(C204 + (B204/$B$11)*($B$4*C204)-(C204*$B$5),0)</f>
        <v>13</v>
      </c>
      <c r="D205" s="55">
        <f t="shared" ref="D205:D268" si="26" xml:space="preserve"> ROUND(D204 + (C204 * $B$5),0)</f>
        <v>9762887</v>
      </c>
      <c r="E205" s="9">
        <f t="shared" ref="E205:E268" si="27">ROUND(C205*$B$8,0)</f>
        <v>1</v>
      </c>
      <c r="F205" s="53">
        <f t="shared" ref="F205:F268" si="28">$B$1-G205</f>
        <v>2739726</v>
      </c>
      <c r="G205" s="53">
        <f t="shared" ref="G205:G268" si="29">ROUND($B$17/(1+($B$18*EXP(-1*$B$16*(A205-$A$21)))),0)</f>
        <v>7260274</v>
      </c>
      <c r="H205" s="9">
        <f t="shared" ref="H205:H268" si="30">ROUND(G205*$B$8,0)</f>
        <v>798630</v>
      </c>
    </row>
    <row r="206" spans="1:8" x14ac:dyDescent="0.25">
      <c r="A206" s="5">
        <v>186</v>
      </c>
      <c r="B206" s="55">
        <f t="shared" si="24"/>
        <v>237610</v>
      </c>
      <c r="C206" s="55">
        <f t="shared" si="25"/>
        <v>12</v>
      </c>
      <c r="D206" s="55">
        <f t="shared" si="26"/>
        <v>9762888</v>
      </c>
      <c r="E206" s="9">
        <f t="shared" si="27"/>
        <v>1</v>
      </c>
      <c r="F206" s="53">
        <f t="shared" si="28"/>
        <v>2739726</v>
      </c>
      <c r="G206" s="53">
        <f t="shared" si="29"/>
        <v>7260274</v>
      </c>
      <c r="H206" s="9">
        <f t="shared" si="30"/>
        <v>798630</v>
      </c>
    </row>
    <row r="207" spans="1:8" x14ac:dyDescent="0.25">
      <c r="A207" s="5">
        <v>187</v>
      </c>
      <c r="B207" s="55">
        <f t="shared" si="24"/>
        <v>237610</v>
      </c>
      <c r="C207" s="55">
        <f t="shared" si="25"/>
        <v>11</v>
      </c>
      <c r="D207" s="55">
        <f t="shared" si="26"/>
        <v>9762889</v>
      </c>
      <c r="E207" s="9">
        <f t="shared" si="27"/>
        <v>1</v>
      </c>
      <c r="F207" s="53">
        <f t="shared" si="28"/>
        <v>2739726</v>
      </c>
      <c r="G207" s="53">
        <f t="shared" si="29"/>
        <v>7260274</v>
      </c>
      <c r="H207" s="9">
        <f t="shared" si="30"/>
        <v>798630</v>
      </c>
    </row>
    <row r="208" spans="1:8" x14ac:dyDescent="0.25">
      <c r="A208" s="5">
        <v>188</v>
      </c>
      <c r="B208" s="55">
        <f t="shared" si="24"/>
        <v>237610</v>
      </c>
      <c r="C208" s="55">
        <f t="shared" si="25"/>
        <v>10</v>
      </c>
      <c r="D208" s="55">
        <f t="shared" si="26"/>
        <v>9762890</v>
      </c>
      <c r="E208" s="9">
        <f t="shared" si="27"/>
        <v>1</v>
      </c>
      <c r="F208" s="53">
        <f t="shared" si="28"/>
        <v>2739726</v>
      </c>
      <c r="G208" s="53">
        <f t="shared" si="29"/>
        <v>7260274</v>
      </c>
      <c r="H208" s="9">
        <f t="shared" si="30"/>
        <v>798630</v>
      </c>
    </row>
    <row r="209" spans="1:8" x14ac:dyDescent="0.25">
      <c r="A209" s="5">
        <v>189</v>
      </c>
      <c r="B209" s="55">
        <f t="shared" si="24"/>
        <v>237610</v>
      </c>
      <c r="C209" s="55">
        <f t="shared" si="25"/>
        <v>9</v>
      </c>
      <c r="D209" s="55">
        <f t="shared" si="26"/>
        <v>9762891</v>
      </c>
      <c r="E209" s="9">
        <f t="shared" si="27"/>
        <v>1</v>
      </c>
      <c r="F209" s="53">
        <f t="shared" si="28"/>
        <v>2739726</v>
      </c>
      <c r="G209" s="53">
        <f t="shared" si="29"/>
        <v>7260274</v>
      </c>
      <c r="H209" s="9">
        <f t="shared" si="30"/>
        <v>798630</v>
      </c>
    </row>
    <row r="210" spans="1:8" x14ac:dyDescent="0.25">
      <c r="A210" s="5">
        <v>190</v>
      </c>
      <c r="B210" s="55">
        <f t="shared" si="24"/>
        <v>237610</v>
      </c>
      <c r="C210" s="55">
        <f t="shared" si="25"/>
        <v>8</v>
      </c>
      <c r="D210" s="55">
        <f t="shared" si="26"/>
        <v>9762892</v>
      </c>
      <c r="E210" s="9">
        <f t="shared" si="27"/>
        <v>1</v>
      </c>
      <c r="F210" s="53">
        <f t="shared" si="28"/>
        <v>2739726</v>
      </c>
      <c r="G210" s="53">
        <f t="shared" si="29"/>
        <v>7260274</v>
      </c>
      <c r="H210" s="9">
        <f t="shared" si="30"/>
        <v>798630</v>
      </c>
    </row>
    <row r="211" spans="1:8" x14ac:dyDescent="0.25">
      <c r="A211" s="5">
        <v>191</v>
      </c>
      <c r="B211" s="55">
        <f t="shared" si="24"/>
        <v>237610</v>
      </c>
      <c r="C211" s="55">
        <f t="shared" si="25"/>
        <v>7</v>
      </c>
      <c r="D211" s="55">
        <f t="shared" si="26"/>
        <v>9762893</v>
      </c>
      <c r="E211" s="9">
        <f t="shared" si="27"/>
        <v>1</v>
      </c>
      <c r="F211" s="53">
        <f t="shared" si="28"/>
        <v>2739726</v>
      </c>
      <c r="G211" s="53">
        <f t="shared" si="29"/>
        <v>7260274</v>
      </c>
      <c r="H211" s="9">
        <f t="shared" si="30"/>
        <v>798630</v>
      </c>
    </row>
    <row r="212" spans="1:8" x14ac:dyDescent="0.25">
      <c r="A212" s="5">
        <v>192</v>
      </c>
      <c r="B212" s="55">
        <f t="shared" si="24"/>
        <v>237610</v>
      </c>
      <c r="C212" s="55">
        <f t="shared" si="25"/>
        <v>6</v>
      </c>
      <c r="D212" s="55">
        <f t="shared" si="26"/>
        <v>9762894</v>
      </c>
      <c r="E212" s="9">
        <f t="shared" si="27"/>
        <v>1</v>
      </c>
      <c r="F212" s="53">
        <f t="shared" si="28"/>
        <v>2739726</v>
      </c>
      <c r="G212" s="53">
        <f t="shared" si="29"/>
        <v>7260274</v>
      </c>
      <c r="H212" s="9">
        <f t="shared" si="30"/>
        <v>798630</v>
      </c>
    </row>
    <row r="213" spans="1:8" x14ac:dyDescent="0.25">
      <c r="A213" s="5">
        <v>193</v>
      </c>
      <c r="B213" s="55">
        <f t="shared" si="24"/>
        <v>237610</v>
      </c>
      <c r="C213" s="55">
        <f t="shared" si="25"/>
        <v>5</v>
      </c>
      <c r="D213" s="55">
        <f t="shared" si="26"/>
        <v>9762895</v>
      </c>
      <c r="E213" s="9">
        <f t="shared" si="27"/>
        <v>1</v>
      </c>
      <c r="F213" s="53">
        <f t="shared" si="28"/>
        <v>2739726</v>
      </c>
      <c r="G213" s="53">
        <f t="shared" si="29"/>
        <v>7260274</v>
      </c>
      <c r="H213" s="9">
        <f t="shared" si="30"/>
        <v>798630</v>
      </c>
    </row>
    <row r="214" spans="1:8" x14ac:dyDescent="0.25">
      <c r="A214" s="5">
        <v>194</v>
      </c>
      <c r="B214" s="55">
        <f t="shared" si="24"/>
        <v>237610</v>
      </c>
      <c r="C214" s="55">
        <f t="shared" si="25"/>
        <v>5</v>
      </c>
      <c r="D214" s="55">
        <f t="shared" si="26"/>
        <v>9762896</v>
      </c>
      <c r="E214" s="9">
        <f t="shared" si="27"/>
        <v>1</v>
      </c>
      <c r="F214" s="53">
        <f t="shared" si="28"/>
        <v>2739726</v>
      </c>
      <c r="G214" s="53">
        <f t="shared" si="29"/>
        <v>7260274</v>
      </c>
      <c r="H214" s="9">
        <f t="shared" si="30"/>
        <v>798630</v>
      </c>
    </row>
    <row r="215" spans="1:8" x14ac:dyDescent="0.25">
      <c r="A215" s="5">
        <v>195</v>
      </c>
      <c r="B215" s="55">
        <f t="shared" si="24"/>
        <v>237610</v>
      </c>
      <c r="C215" s="55">
        <f t="shared" si="25"/>
        <v>5</v>
      </c>
      <c r="D215" s="55">
        <f t="shared" si="26"/>
        <v>9762897</v>
      </c>
      <c r="E215" s="9">
        <f t="shared" si="27"/>
        <v>1</v>
      </c>
      <c r="F215" s="53">
        <f t="shared" si="28"/>
        <v>2739726</v>
      </c>
      <c r="G215" s="53">
        <f t="shared" si="29"/>
        <v>7260274</v>
      </c>
      <c r="H215" s="9">
        <f t="shared" si="30"/>
        <v>798630</v>
      </c>
    </row>
    <row r="216" spans="1:8" x14ac:dyDescent="0.25">
      <c r="A216" s="5">
        <v>196</v>
      </c>
      <c r="B216" s="55">
        <f t="shared" si="24"/>
        <v>237610</v>
      </c>
      <c r="C216" s="55">
        <f t="shared" si="25"/>
        <v>5</v>
      </c>
      <c r="D216" s="55">
        <f t="shared" si="26"/>
        <v>9762898</v>
      </c>
      <c r="E216" s="9">
        <f t="shared" si="27"/>
        <v>1</v>
      </c>
      <c r="F216" s="53">
        <f t="shared" si="28"/>
        <v>2739726</v>
      </c>
      <c r="G216" s="53">
        <f t="shared" si="29"/>
        <v>7260274</v>
      </c>
      <c r="H216" s="9">
        <f t="shared" si="30"/>
        <v>798630</v>
      </c>
    </row>
    <row r="217" spans="1:8" x14ac:dyDescent="0.25">
      <c r="A217" s="5">
        <v>197</v>
      </c>
      <c r="B217" s="55">
        <f t="shared" si="24"/>
        <v>237610</v>
      </c>
      <c r="C217" s="55">
        <f t="shared" si="25"/>
        <v>5</v>
      </c>
      <c r="D217" s="55">
        <f t="shared" si="26"/>
        <v>9762899</v>
      </c>
      <c r="E217" s="9">
        <f t="shared" si="27"/>
        <v>1</v>
      </c>
      <c r="F217" s="53">
        <f t="shared" si="28"/>
        <v>2739726</v>
      </c>
      <c r="G217" s="53">
        <f t="shared" si="29"/>
        <v>7260274</v>
      </c>
      <c r="H217" s="9">
        <f t="shared" si="30"/>
        <v>798630</v>
      </c>
    </row>
    <row r="218" spans="1:8" x14ac:dyDescent="0.25">
      <c r="A218" s="5">
        <v>198</v>
      </c>
      <c r="B218" s="55">
        <f t="shared" si="24"/>
        <v>237610</v>
      </c>
      <c r="C218" s="55">
        <f t="shared" si="25"/>
        <v>5</v>
      </c>
      <c r="D218" s="55">
        <f t="shared" si="26"/>
        <v>9762900</v>
      </c>
      <c r="E218" s="9">
        <f t="shared" si="27"/>
        <v>1</v>
      </c>
      <c r="F218" s="53">
        <f t="shared" si="28"/>
        <v>2739726</v>
      </c>
      <c r="G218" s="53">
        <f t="shared" si="29"/>
        <v>7260274</v>
      </c>
      <c r="H218" s="9">
        <f t="shared" si="30"/>
        <v>798630</v>
      </c>
    </row>
    <row r="219" spans="1:8" x14ac:dyDescent="0.25">
      <c r="A219" s="5">
        <v>199</v>
      </c>
      <c r="B219" s="55">
        <f t="shared" si="24"/>
        <v>237610</v>
      </c>
      <c r="C219" s="55">
        <f t="shared" si="25"/>
        <v>5</v>
      </c>
      <c r="D219" s="55">
        <f t="shared" si="26"/>
        <v>9762901</v>
      </c>
      <c r="E219" s="9">
        <f t="shared" si="27"/>
        <v>1</v>
      </c>
      <c r="F219" s="53">
        <f t="shared" si="28"/>
        <v>2739726</v>
      </c>
      <c r="G219" s="53">
        <f t="shared" si="29"/>
        <v>7260274</v>
      </c>
      <c r="H219" s="9">
        <f t="shared" si="30"/>
        <v>798630</v>
      </c>
    </row>
    <row r="220" spans="1:8" x14ac:dyDescent="0.25">
      <c r="A220" s="5">
        <v>200</v>
      </c>
      <c r="B220" s="55">
        <f t="shared" si="24"/>
        <v>237610</v>
      </c>
      <c r="C220" s="55">
        <f t="shared" si="25"/>
        <v>5</v>
      </c>
      <c r="D220" s="55">
        <f t="shared" si="26"/>
        <v>9762902</v>
      </c>
      <c r="E220" s="9">
        <f t="shared" si="27"/>
        <v>1</v>
      </c>
      <c r="F220" s="53">
        <f t="shared" si="28"/>
        <v>2739726</v>
      </c>
      <c r="G220" s="53">
        <f t="shared" si="29"/>
        <v>7260274</v>
      </c>
      <c r="H220" s="9">
        <f t="shared" si="30"/>
        <v>798630</v>
      </c>
    </row>
    <row r="221" spans="1:8" x14ac:dyDescent="0.25">
      <c r="A221" s="5">
        <v>201</v>
      </c>
      <c r="B221" s="55">
        <f t="shared" si="24"/>
        <v>237610</v>
      </c>
      <c r="C221" s="55">
        <f t="shared" si="25"/>
        <v>5</v>
      </c>
      <c r="D221" s="55">
        <f t="shared" si="26"/>
        <v>9762903</v>
      </c>
      <c r="E221" s="9">
        <f t="shared" si="27"/>
        <v>1</v>
      </c>
      <c r="F221" s="53">
        <f t="shared" si="28"/>
        <v>2739726</v>
      </c>
      <c r="G221" s="53">
        <f t="shared" si="29"/>
        <v>7260274</v>
      </c>
      <c r="H221" s="9">
        <f t="shared" si="30"/>
        <v>798630</v>
      </c>
    </row>
    <row r="222" spans="1:8" x14ac:dyDescent="0.25">
      <c r="A222" s="5">
        <v>202</v>
      </c>
      <c r="B222" s="55">
        <f t="shared" si="24"/>
        <v>237610</v>
      </c>
      <c r="C222" s="55">
        <f t="shared" si="25"/>
        <v>5</v>
      </c>
      <c r="D222" s="55">
        <f t="shared" si="26"/>
        <v>9762904</v>
      </c>
      <c r="E222" s="9">
        <f t="shared" si="27"/>
        <v>1</v>
      </c>
      <c r="F222" s="53">
        <f t="shared" si="28"/>
        <v>2739726</v>
      </c>
      <c r="G222" s="53">
        <f t="shared" si="29"/>
        <v>7260274</v>
      </c>
      <c r="H222" s="9">
        <f t="shared" si="30"/>
        <v>798630</v>
      </c>
    </row>
    <row r="223" spans="1:8" x14ac:dyDescent="0.25">
      <c r="A223" s="5">
        <v>203</v>
      </c>
      <c r="B223" s="55">
        <f t="shared" si="24"/>
        <v>237610</v>
      </c>
      <c r="C223" s="55">
        <f t="shared" si="25"/>
        <v>5</v>
      </c>
      <c r="D223" s="55">
        <f t="shared" si="26"/>
        <v>9762905</v>
      </c>
      <c r="E223" s="9">
        <f t="shared" si="27"/>
        <v>1</v>
      </c>
      <c r="F223" s="53">
        <f t="shared" si="28"/>
        <v>2739726</v>
      </c>
      <c r="G223" s="53">
        <f t="shared" si="29"/>
        <v>7260274</v>
      </c>
      <c r="H223" s="9">
        <f t="shared" si="30"/>
        <v>798630</v>
      </c>
    </row>
    <row r="224" spans="1:8" x14ac:dyDescent="0.25">
      <c r="A224" s="5">
        <v>204</v>
      </c>
      <c r="B224" s="55">
        <f t="shared" si="24"/>
        <v>237610</v>
      </c>
      <c r="C224" s="55">
        <f t="shared" si="25"/>
        <v>5</v>
      </c>
      <c r="D224" s="55">
        <f t="shared" si="26"/>
        <v>9762906</v>
      </c>
      <c r="E224" s="9">
        <f t="shared" si="27"/>
        <v>1</v>
      </c>
      <c r="F224" s="53">
        <f t="shared" si="28"/>
        <v>2739726</v>
      </c>
      <c r="G224" s="53">
        <f t="shared" si="29"/>
        <v>7260274</v>
      </c>
      <c r="H224" s="9">
        <f t="shared" si="30"/>
        <v>798630</v>
      </c>
    </row>
    <row r="225" spans="1:8" x14ac:dyDescent="0.25">
      <c r="A225" s="5">
        <v>205</v>
      </c>
      <c r="B225" s="55">
        <f t="shared" si="24"/>
        <v>237610</v>
      </c>
      <c r="C225" s="55">
        <f t="shared" si="25"/>
        <v>5</v>
      </c>
      <c r="D225" s="55">
        <f t="shared" si="26"/>
        <v>9762907</v>
      </c>
      <c r="E225" s="9">
        <f t="shared" si="27"/>
        <v>1</v>
      </c>
      <c r="F225" s="53">
        <f t="shared" si="28"/>
        <v>2739726</v>
      </c>
      <c r="G225" s="53">
        <f t="shared" si="29"/>
        <v>7260274</v>
      </c>
      <c r="H225" s="9">
        <f t="shared" si="30"/>
        <v>798630</v>
      </c>
    </row>
    <row r="226" spans="1:8" x14ac:dyDescent="0.25">
      <c r="A226" s="5">
        <v>206</v>
      </c>
      <c r="B226" s="55">
        <f t="shared" si="24"/>
        <v>237610</v>
      </c>
      <c r="C226" s="55">
        <f t="shared" si="25"/>
        <v>5</v>
      </c>
      <c r="D226" s="55">
        <f t="shared" si="26"/>
        <v>9762908</v>
      </c>
      <c r="E226" s="9">
        <f t="shared" si="27"/>
        <v>1</v>
      </c>
      <c r="F226" s="53">
        <f t="shared" si="28"/>
        <v>2739726</v>
      </c>
      <c r="G226" s="53">
        <f t="shared" si="29"/>
        <v>7260274</v>
      </c>
      <c r="H226" s="9">
        <f t="shared" si="30"/>
        <v>798630</v>
      </c>
    </row>
    <row r="227" spans="1:8" x14ac:dyDescent="0.25">
      <c r="A227" s="5">
        <v>207</v>
      </c>
      <c r="B227" s="55">
        <f t="shared" si="24"/>
        <v>237610</v>
      </c>
      <c r="C227" s="55">
        <f t="shared" si="25"/>
        <v>5</v>
      </c>
      <c r="D227" s="55">
        <f t="shared" si="26"/>
        <v>9762909</v>
      </c>
      <c r="E227" s="9">
        <f t="shared" si="27"/>
        <v>1</v>
      </c>
      <c r="F227" s="53">
        <f t="shared" si="28"/>
        <v>2739726</v>
      </c>
      <c r="G227" s="53">
        <f t="shared" si="29"/>
        <v>7260274</v>
      </c>
      <c r="H227" s="9">
        <f t="shared" si="30"/>
        <v>798630</v>
      </c>
    </row>
    <row r="228" spans="1:8" x14ac:dyDescent="0.25">
      <c r="A228" s="5">
        <v>208</v>
      </c>
      <c r="B228" s="55">
        <f t="shared" si="24"/>
        <v>237610</v>
      </c>
      <c r="C228" s="55">
        <f t="shared" si="25"/>
        <v>5</v>
      </c>
      <c r="D228" s="55">
        <f t="shared" si="26"/>
        <v>9762910</v>
      </c>
      <c r="E228" s="9">
        <f t="shared" si="27"/>
        <v>1</v>
      </c>
      <c r="F228" s="53">
        <f t="shared" si="28"/>
        <v>2739726</v>
      </c>
      <c r="G228" s="53">
        <f t="shared" si="29"/>
        <v>7260274</v>
      </c>
      <c r="H228" s="9">
        <f t="shared" si="30"/>
        <v>798630</v>
      </c>
    </row>
    <row r="229" spans="1:8" x14ac:dyDescent="0.25">
      <c r="A229" s="5">
        <v>209</v>
      </c>
      <c r="B229" s="55">
        <f t="shared" si="24"/>
        <v>237610</v>
      </c>
      <c r="C229" s="55">
        <f t="shared" si="25"/>
        <v>5</v>
      </c>
      <c r="D229" s="55">
        <f t="shared" si="26"/>
        <v>9762911</v>
      </c>
      <c r="E229" s="9">
        <f t="shared" si="27"/>
        <v>1</v>
      </c>
      <c r="F229" s="53">
        <f t="shared" si="28"/>
        <v>2739726</v>
      </c>
      <c r="G229" s="53">
        <f t="shared" si="29"/>
        <v>7260274</v>
      </c>
      <c r="H229" s="9">
        <f t="shared" si="30"/>
        <v>798630</v>
      </c>
    </row>
    <row r="230" spans="1:8" x14ac:dyDescent="0.25">
      <c r="A230" s="5">
        <v>210</v>
      </c>
      <c r="B230" s="55">
        <f t="shared" si="24"/>
        <v>237610</v>
      </c>
      <c r="C230" s="55">
        <f t="shared" si="25"/>
        <v>5</v>
      </c>
      <c r="D230" s="55">
        <f t="shared" si="26"/>
        <v>9762912</v>
      </c>
      <c r="E230" s="9">
        <f t="shared" si="27"/>
        <v>1</v>
      </c>
      <c r="F230" s="53">
        <f t="shared" si="28"/>
        <v>2739726</v>
      </c>
      <c r="G230" s="53">
        <f t="shared" si="29"/>
        <v>7260274</v>
      </c>
      <c r="H230" s="9">
        <f t="shared" si="30"/>
        <v>798630</v>
      </c>
    </row>
    <row r="231" spans="1:8" x14ac:dyDescent="0.25">
      <c r="A231" s="5">
        <v>211</v>
      </c>
      <c r="B231" s="55">
        <f t="shared" si="24"/>
        <v>237610</v>
      </c>
      <c r="C231" s="55">
        <f t="shared" si="25"/>
        <v>5</v>
      </c>
      <c r="D231" s="55">
        <f t="shared" si="26"/>
        <v>9762913</v>
      </c>
      <c r="E231" s="9">
        <f t="shared" si="27"/>
        <v>1</v>
      </c>
      <c r="F231" s="53">
        <f t="shared" si="28"/>
        <v>2739726</v>
      </c>
      <c r="G231" s="53">
        <f t="shared" si="29"/>
        <v>7260274</v>
      </c>
      <c r="H231" s="9">
        <f t="shared" si="30"/>
        <v>798630</v>
      </c>
    </row>
    <row r="232" spans="1:8" x14ac:dyDescent="0.25">
      <c r="A232" s="5">
        <v>212</v>
      </c>
      <c r="B232" s="55">
        <f t="shared" si="24"/>
        <v>237610</v>
      </c>
      <c r="C232" s="55">
        <f t="shared" si="25"/>
        <v>5</v>
      </c>
      <c r="D232" s="55">
        <f t="shared" si="26"/>
        <v>9762914</v>
      </c>
      <c r="E232" s="9">
        <f t="shared" si="27"/>
        <v>1</v>
      </c>
      <c r="F232" s="53">
        <f t="shared" si="28"/>
        <v>2739726</v>
      </c>
      <c r="G232" s="53">
        <f t="shared" si="29"/>
        <v>7260274</v>
      </c>
      <c r="H232" s="9">
        <f t="shared" si="30"/>
        <v>798630</v>
      </c>
    </row>
    <row r="233" spans="1:8" x14ac:dyDescent="0.25">
      <c r="A233" s="5">
        <v>213</v>
      </c>
      <c r="B233" s="55">
        <f t="shared" si="24"/>
        <v>237610</v>
      </c>
      <c r="C233" s="55">
        <f t="shared" si="25"/>
        <v>5</v>
      </c>
      <c r="D233" s="55">
        <f t="shared" si="26"/>
        <v>9762915</v>
      </c>
      <c r="E233" s="9">
        <f t="shared" si="27"/>
        <v>1</v>
      </c>
      <c r="F233" s="53">
        <f t="shared" si="28"/>
        <v>2739726</v>
      </c>
      <c r="G233" s="53">
        <f t="shared" si="29"/>
        <v>7260274</v>
      </c>
      <c r="H233" s="9">
        <f t="shared" si="30"/>
        <v>798630</v>
      </c>
    </row>
    <row r="234" spans="1:8" x14ac:dyDescent="0.25">
      <c r="A234" s="5">
        <v>214</v>
      </c>
      <c r="B234" s="55">
        <f t="shared" si="24"/>
        <v>237610</v>
      </c>
      <c r="C234" s="55">
        <f t="shared" si="25"/>
        <v>5</v>
      </c>
      <c r="D234" s="55">
        <f t="shared" si="26"/>
        <v>9762916</v>
      </c>
      <c r="E234" s="9">
        <f t="shared" si="27"/>
        <v>1</v>
      </c>
      <c r="F234" s="53">
        <f t="shared" si="28"/>
        <v>2739726</v>
      </c>
      <c r="G234" s="53">
        <f t="shared" si="29"/>
        <v>7260274</v>
      </c>
      <c r="H234" s="9">
        <f t="shared" si="30"/>
        <v>798630</v>
      </c>
    </row>
    <row r="235" spans="1:8" x14ac:dyDescent="0.25">
      <c r="A235" s="5">
        <v>215</v>
      </c>
      <c r="B235" s="55">
        <f t="shared" si="24"/>
        <v>237610</v>
      </c>
      <c r="C235" s="55">
        <f t="shared" si="25"/>
        <v>5</v>
      </c>
      <c r="D235" s="55">
        <f t="shared" si="26"/>
        <v>9762917</v>
      </c>
      <c r="E235" s="9">
        <f t="shared" si="27"/>
        <v>1</v>
      </c>
      <c r="F235" s="53">
        <f t="shared" si="28"/>
        <v>2739726</v>
      </c>
      <c r="G235" s="53">
        <f t="shared" si="29"/>
        <v>7260274</v>
      </c>
      <c r="H235" s="9">
        <f t="shared" si="30"/>
        <v>798630</v>
      </c>
    </row>
    <row r="236" spans="1:8" x14ac:dyDescent="0.25">
      <c r="A236" s="5">
        <v>216</v>
      </c>
      <c r="B236" s="55">
        <f t="shared" si="24"/>
        <v>237610</v>
      </c>
      <c r="C236" s="55">
        <f t="shared" si="25"/>
        <v>5</v>
      </c>
      <c r="D236" s="55">
        <f t="shared" si="26"/>
        <v>9762918</v>
      </c>
      <c r="E236" s="9">
        <f t="shared" si="27"/>
        <v>1</v>
      </c>
      <c r="F236" s="53">
        <f t="shared" si="28"/>
        <v>2739726</v>
      </c>
      <c r="G236" s="53">
        <f t="shared" si="29"/>
        <v>7260274</v>
      </c>
      <c r="H236" s="9">
        <f t="shared" si="30"/>
        <v>798630</v>
      </c>
    </row>
    <row r="237" spans="1:8" x14ac:dyDescent="0.25">
      <c r="A237" s="5">
        <v>217</v>
      </c>
      <c r="B237" s="55">
        <f t="shared" si="24"/>
        <v>237610</v>
      </c>
      <c r="C237" s="55">
        <f t="shared" si="25"/>
        <v>5</v>
      </c>
      <c r="D237" s="55">
        <f t="shared" si="26"/>
        <v>9762919</v>
      </c>
      <c r="E237" s="9">
        <f t="shared" si="27"/>
        <v>1</v>
      </c>
      <c r="F237" s="53">
        <f t="shared" si="28"/>
        <v>2739726</v>
      </c>
      <c r="G237" s="53">
        <f t="shared" si="29"/>
        <v>7260274</v>
      </c>
      <c r="H237" s="9">
        <f t="shared" si="30"/>
        <v>798630</v>
      </c>
    </row>
    <row r="238" spans="1:8" x14ac:dyDescent="0.25">
      <c r="A238" s="5">
        <v>218</v>
      </c>
      <c r="B238" s="55">
        <f t="shared" si="24"/>
        <v>237610</v>
      </c>
      <c r="C238" s="55">
        <f t="shared" si="25"/>
        <v>5</v>
      </c>
      <c r="D238" s="55">
        <f t="shared" si="26"/>
        <v>9762920</v>
      </c>
      <c r="E238" s="9">
        <f t="shared" si="27"/>
        <v>1</v>
      </c>
      <c r="F238" s="53">
        <f t="shared" si="28"/>
        <v>2739726</v>
      </c>
      <c r="G238" s="53">
        <f t="shared" si="29"/>
        <v>7260274</v>
      </c>
      <c r="H238" s="9">
        <f t="shared" si="30"/>
        <v>798630</v>
      </c>
    </row>
    <row r="239" spans="1:8" x14ac:dyDescent="0.25">
      <c r="A239" s="5">
        <v>219</v>
      </c>
      <c r="B239" s="55">
        <f t="shared" si="24"/>
        <v>237610</v>
      </c>
      <c r="C239" s="55">
        <f t="shared" si="25"/>
        <v>5</v>
      </c>
      <c r="D239" s="55">
        <f t="shared" si="26"/>
        <v>9762921</v>
      </c>
      <c r="E239" s="9">
        <f t="shared" si="27"/>
        <v>1</v>
      </c>
      <c r="F239" s="53">
        <f t="shared" si="28"/>
        <v>2739726</v>
      </c>
      <c r="G239" s="53">
        <f t="shared" si="29"/>
        <v>7260274</v>
      </c>
      <c r="H239" s="9">
        <f t="shared" si="30"/>
        <v>798630</v>
      </c>
    </row>
    <row r="240" spans="1:8" x14ac:dyDescent="0.25">
      <c r="A240" s="5">
        <v>220</v>
      </c>
      <c r="B240" s="55">
        <f t="shared" si="24"/>
        <v>237610</v>
      </c>
      <c r="C240" s="55">
        <f t="shared" si="25"/>
        <v>5</v>
      </c>
      <c r="D240" s="55">
        <f t="shared" si="26"/>
        <v>9762922</v>
      </c>
      <c r="E240" s="9">
        <f t="shared" si="27"/>
        <v>1</v>
      </c>
      <c r="F240" s="53">
        <f t="shared" si="28"/>
        <v>2739726</v>
      </c>
      <c r="G240" s="53">
        <f t="shared" si="29"/>
        <v>7260274</v>
      </c>
      <c r="H240" s="9">
        <f t="shared" si="30"/>
        <v>798630</v>
      </c>
    </row>
    <row r="241" spans="1:8" x14ac:dyDescent="0.25">
      <c r="A241" s="5">
        <v>221</v>
      </c>
      <c r="B241" s="55">
        <f t="shared" si="24"/>
        <v>237610</v>
      </c>
      <c r="C241" s="55">
        <f t="shared" si="25"/>
        <v>5</v>
      </c>
      <c r="D241" s="55">
        <f t="shared" si="26"/>
        <v>9762923</v>
      </c>
      <c r="E241" s="9">
        <f t="shared" si="27"/>
        <v>1</v>
      </c>
      <c r="F241" s="53">
        <f t="shared" si="28"/>
        <v>2739726</v>
      </c>
      <c r="G241" s="53">
        <f t="shared" si="29"/>
        <v>7260274</v>
      </c>
      <c r="H241" s="9">
        <f t="shared" si="30"/>
        <v>798630</v>
      </c>
    </row>
    <row r="242" spans="1:8" x14ac:dyDescent="0.25">
      <c r="A242" s="5">
        <v>222</v>
      </c>
      <c r="B242" s="55">
        <f t="shared" si="24"/>
        <v>237610</v>
      </c>
      <c r="C242" s="55">
        <f t="shared" si="25"/>
        <v>5</v>
      </c>
      <c r="D242" s="55">
        <f t="shared" si="26"/>
        <v>9762924</v>
      </c>
      <c r="E242" s="9">
        <f t="shared" si="27"/>
        <v>1</v>
      </c>
      <c r="F242" s="53">
        <f t="shared" si="28"/>
        <v>2739726</v>
      </c>
      <c r="G242" s="53">
        <f t="shared" si="29"/>
        <v>7260274</v>
      </c>
      <c r="H242" s="9">
        <f t="shared" si="30"/>
        <v>798630</v>
      </c>
    </row>
    <row r="243" spans="1:8" x14ac:dyDescent="0.25">
      <c r="A243" s="5">
        <v>223</v>
      </c>
      <c r="B243" s="55">
        <f t="shared" si="24"/>
        <v>237610</v>
      </c>
      <c r="C243" s="55">
        <f t="shared" si="25"/>
        <v>5</v>
      </c>
      <c r="D243" s="55">
        <f t="shared" si="26"/>
        <v>9762925</v>
      </c>
      <c r="E243" s="9">
        <f t="shared" si="27"/>
        <v>1</v>
      </c>
      <c r="F243" s="53">
        <f t="shared" si="28"/>
        <v>2739726</v>
      </c>
      <c r="G243" s="53">
        <f t="shared" si="29"/>
        <v>7260274</v>
      </c>
      <c r="H243" s="9">
        <f t="shared" si="30"/>
        <v>798630</v>
      </c>
    </row>
    <row r="244" spans="1:8" x14ac:dyDescent="0.25">
      <c r="A244" s="5">
        <v>224</v>
      </c>
      <c r="B244" s="55">
        <f t="shared" si="24"/>
        <v>237610</v>
      </c>
      <c r="C244" s="55">
        <f t="shared" si="25"/>
        <v>5</v>
      </c>
      <c r="D244" s="55">
        <f t="shared" si="26"/>
        <v>9762926</v>
      </c>
      <c r="E244" s="9">
        <f t="shared" si="27"/>
        <v>1</v>
      </c>
      <c r="F244" s="53">
        <f t="shared" si="28"/>
        <v>2739726</v>
      </c>
      <c r="G244" s="53">
        <f t="shared" si="29"/>
        <v>7260274</v>
      </c>
      <c r="H244" s="9">
        <f t="shared" si="30"/>
        <v>798630</v>
      </c>
    </row>
    <row r="245" spans="1:8" x14ac:dyDescent="0.25">
      <c r="A245" s="5">
        <v>225</v>
      </c>
      <c r="B245" s="55">
        <f t="shared" si="24"/>
        <v>237610</v>
      </c>
      <c r="C245" s="55">
        <f t="shared" si="25"/>
        <v>5</v>
      </c>
      <c r="D245" s="55">
        <f t="shared" si="26"/>
        <v>9762927</v>
      </c>
      <c r="E245" s="9">
        <f t="shared" si="27"/>
        <v>1</v>
      </c>
      <c r="F245" s="53">
        <f t="shared" si="28"/>
        <v>2739726</v>
      </c>
      <c r="G245" s="53">
        <f t="shared" si="29"/>
        <v>7260274</v>
      </c>
      <c r="H245" s="9">
        <f t="shared" si="30"/>
        <v>798630</v>
      </c>
    </row>
    <row r="246" spans="1:8" x14ac:dyDescent="0.25">
      <c r="A246" s="5">
        <v>226</v>
      </c>
      <c r="B246" s="55">
        <f t="shared" si="24"/>
        <v>237610</v>
      </c>
      <c r="C246" s="55">
        <f t="shared" si="25"/>
        <v>5</v>
      </c>
      <c r="D246" s="55">
        <f t="shared" si="26"/>
        <v>9762928</v>
      </c>
      <c r="E246" s="9">
        <f t="shared" si="27"/>
        <v>1</v>
      </c>
      <c r="F246" s="53">
        <f t="shared" si="28"/>
        <v>2739726</v>
      </c>
      <c r="G246" s="53">
        <f t="shared" si="29"/>
        <v>7260274</v>
      </c>
      <c r="H246" s="9">
        <f t="shared" si="30"/>
        <v>798630</v>
      </c>
    </row>
    <row r="247" spans="1:8" x14ac:dyDescent="0.25">
      <c r="A247" s="5">
        <v>227</v>
      </c>
      <c r="B247" s="55">
        <f t="shared" si="24"/>
        <v>237610</v>
      </c>
      <c r="C247" s="55">
        <f t="shared" si="25"/>
        <v>5</v>
      </c>
      <c r="D247" s="55">
        <f t="shared" si="26"/>
        <v>9762929</v>
      </c>
      <c r="E247" s="9">
        <f t="shared" si="27"/>
        <v>1</v>
      </c>
      <c r="F247" s="53">
        <f t="shared" si="28"/>
        <v>2739726</v>
      </c>
      <c r="G247" s="53">
        <f t="shared" si="29"/>
        <v>7260274</v>
      </c>
      <c r="H247" s="9">
        <f t="shared" si="30"/>
        <v>798630</v>
      </c>
    </row>
    <row r="248" spans="1:8" x14ac:dyDescent="0.25">
      <c r="A248" s="5">
        <v>228</v>
      </c>
      <c r="B248" s="55">
        <f t="shared" si="24"/>
        <v>237610</v>
      </c>
      <c r="C248" s="55">
        <f t="shared" si="25"/>
        <v>5</v>
      </c>
      <c r="D248" s="55">
        <f t="shared" si="26"/>
        <v>9762930</v>
      </c>
      <c r="E248" s="9">
        <f t="shared" si="27"/>
        <v>1</v>
      </c>
      <c r="F248" s="53">
        <f t="shared" si="28"/>
        <v>2739726</v>
      </c>
      <c r="G248" s="53">
        <f t="shared" si="29"/>
        <v>7260274</v>
      </c>
      <c r="H248" s="9">
        <f t="shared" si="30"/>
        <v>798630</v>
      </c>
    </row>
    <row r="249" spans="1:8" x14ac:dyDescent="0.25">
      <c r="A249" s="5">
        <v>229</v>
      </c>
      <c r="B249" s="55">
        <f t="shared" si="24"/>
        <v>237610</v>
      </c>
      <c r="C249" s="55">
        <f t="shared" si="25"/>
        <v>5</v>
      </c>
      <c r="D249" s="55">
        <f t="shared" si="26"/>
        <v>9762931</v>
      </c>
      <c r="E249" s="9">
        <f t="shared" si="27"/>
        <v>1</v>
      </c>
      <c r="F249" s="53">
        <f t="shared" si="28"/>
        <v>2739726</v>
      </c>
      <c r="G249" s="53">
        <f t="shared" si="29"/>
        <v>7260274</v>
      </c>
      <c r="H249" s="9">
        <f t="shared" si="30"/>
        <v>798630</v>
      </c>
    </row>
    <row r="250" spans="1:8" x14ac:dyDescent="0.25">
      <c r="A250" s="5">
        <v>230</v>
      </c>
      <c r="B250" s="55">
        <f t="shared" si="24"/>
        <v>237610</v>
      </c>
      <c r="C250" s="55">
        <f t="shared" si="25"/>
        <v>5</v>
      </c>
      <c r="D250" s="55">
        <f t="shared" si="26"/>
        <v>9762932</v>
      </c>
      <c r="E250" s="9">
        <f t="shared" si="27"/>
        <v>1</v>
      </c>
      <c r="F250" s="53">
        <f t="shared" si="28"/>
        <v>2739726</v>
      </c>
      <c r="G250" s="53">
        <f t="shared" si="29"/>
        <v>7260274</v>
      </c>
      <c r="H250" s="9">
        <f t="shared" si="30"/>
        <v>798630</v>
      </c>
    </row>
    <row r="251" spans="1:8" x14ac:dyDescent="0.25">
      <c r="A251" s="5">
        <v>231</v>
      </c>
      <c r="B251" s="55">
        <f t="shared" si="24"/>
        <v>237610</v>
      </c>
      <c r="C251" s="55">
        <f t="shared" si="25"/>
        <v>5</v>
      </c>
      <c r="D251" s="55">
        <f t="shared" si="26"/>
        <v>9762933</v>
      </c>
      <c r="E251" s="9">
        <f t="shared" si="27"/>
        <v>1</v>
      </c>
      <c r="F251" s="53">
        <f t="shared" si="28"/>
        <v>2739726</v>
      </c>
      <c r="G251" s="53">
        <f t="shared" si="29"/>
        <v>7260274</v>
      </c>
      <c r="H251" s="9">
        <f t="shared" si="30"/>
        <v>798630</v>
      </c>
    </row>
    <row r="252" spans="1:8" x14ac:dyDescent="0.25">
      <c r="A252" s="5">
        <v>232</v>
      </c>
      <c r="B252" s="55">
        <f t="shared" si="24"/>
        <v>237610</v>
      </c>
      <c r="C252" s="55">
        <f t="shared" si="25"/>
        <v>5</v>
      </c>
      <c r="D252" s="55">
        <f t="shared" si="26"/>
        <v>9762934</v>
      </c>
      <c r="E252" s="9">
        <f t="shared" si="27"/>
        <v>1</v>
      </c>
      <c r="F252" s="53">
        <f t="shared" si="28"/>
        <v>2739726</v>
      </c>
      <c r="G252" s="53">
        <f t="shared" si="29"/>
        <v>7260274</v>
      </c>
      <c r="H252" s="9">
        <f t="shared" si="30"/>
        <v>798630</v>
      </c>
    </row>
    <row r="253" spans="1:8" x14ac:dyDescent="0.25">
      <c r="A253" s="5">
        <v>233</v>
      </c>
      <c r="B253" s="55">
        <f t="shared" si="24"/>
        <v>237610</v>
      </c>
      <c r="C253" s="55">
        <f t="shared" si="25"/>
        <v>5</v>
      </c>
      <c r="D253" s="55">
        <f t="shared" si="26"/>
        <v>9762935</v>
      </c>
      <c r="E253" s="9">
        <f t="shared" si="27"/>
        <v>1</v>
      </c>
      <c r="F253" s="53">
        <f t="shared" si="28"/>
        <v>2739726</v>
      </c>
      <c r="G253" s="53">
        <f t="shared" si="29"/>
        <v>7260274</v>
      </c>
      <c r="H253" s="9">
        <f t="shared" si="30"/>
        <v>798630</v>
      </c>
    </row>
    <row r="254" spans="1:8" x14ac:dyDescent="0.25">
      <c r="A254" s="5">
        <v>234</v>
      </c>
      <c r="B254" s="55">
        <f t="shared" si="24"/>
        <v>237610</v>
      </c>
      <c r="C254" s="55">
        <f t="shared" si="25"/>
        <v>5</v>
      </c>
      <c r="D254" s="55">
        <f t="shared" si="26"/>
        <v>9762936</v>
      </c>
      <c r="E254" s="9">
        <f t="shared" si="27"/>
        <v>1</v>
      </c>
      <c r="F254" s="53">
        <f t="shared" si="28"/>
        <v>2739726</v>
      </c>
      <c r="G254" s="53">
        <f t="shared" si="29"/>
        <v>7260274</v>
      </c>
      <c r="H254" s="9">
        <f t="shared" si="30"/>
        <v>798630</v>
      </c>
    </row>
    <row r="255" spans="1:8" x14ac:dyDescent="0.25">
      <c r="A255" s="5">
        <v>235</v>
      </c>
      <c r="B255" s="55">
        <f t="shared" si="24"/>
        <v>237610</v>
      </c>
      <c r="C255" s="55">
        <f t="shared" si="25"/>
        <v>5</v>
      </c>
      <c r="D255" s="55">
        <f t="shared" si="26"/>
        <v>9762937</v>
      </c>
      <c r="E255" s="9">
        <f t="shared" si="27"/>
        <v>1</v>
      </c>
      <c r="F255" s="53">
        <f t="shared" si="28"/>
        <v>2739726</v>
      </c>
      <c r="G255" s="53">
        <f t="shared" si="29"/>
        <v>7260274</v>
      </c>
      <c r="H255" s="9">
        <f t="shared" si="30"/>
        <v>798630</v>
      </c>
    </row>
    <row r="256" spans="1:8" x14ac:dyDescent="0.25">
      <c r="A256" s="5">
        <v>236</v>
      </c>
      <c r="B256" s="55">
        <f t="shared" si="24"/>
        <v>237610</v>
      </c>
      <c r="C256" s="55">
        <f t="shared" si="25"/>
        <v>5</v>
      </c>
      <c r="D256" s="55">
        <f t="shared" si="26"/>
        <v>9762938</v>
      </c>
      <c r="E256" s="9">
        <f t="shared" si="27"/>
        <v>1</v>
      </c>
      <c r="F256" s="53">
        <f t="shared" si="28"/>
        <v>2739726</v>
      </c>
      <c r="G256" s="53">
        <f t="shared" si="29"/>
        <v>7260274</v>
      </c>
      <c r="H256" s="9">
        <f t="shared" si="30"/>
        <v>798630</v>
      </c>
    </row>
    <row r="257" spans="1:8" x14ac:dyDescent="0.25">
      <c r="A257" s="5">
        <v>237</v>
      </c>
      <c r="B257" s="55">
        <f t="shared" si="24"/>
        <v>237610</v>
      </c>
      <c r="C257" s="55">
        <f t="shared" si="25"/>
        <v>5</v>
      </c>
      <c r="D257" s="55">
        <f t="shared" si="26"/>
        <v>9762939</v>
      </c>
      <c r="E257" s="9">
        <f t="shared" si="27"/>
        <v>1</v>
      </c>
      <c r="F257" s="53">
        <f t="shared" si="28"/>
        <v>2739726</v>
      </c>
      <c r="G257" s="53">
        <f t="shared" si="29"/>
        <v>7260274</v>
      </c>
      <c r="H257" s="9">
        <f t="shared" si="30"/>
        <v>798630</v>
      </c>
    </row>
    <row r="258" spans="1:8" x14ac:dyDescent="0.25">
      <c r="A258" s="5">
        <v>238</v>
      </c>
      <c r="B258" s="55">
        <f t="shared" si="24"/>
        <v>237610</v>
      </c>
      <c r="C258" s="55">
        <f t="shared" si="25"/>
        <v>5</v>
      </c>
      <c r="D258" s="55">
        <f t="shared" si="26"/>
        <v>9762940</v>
      </c>
      <c r="E258" s="9">
        <f t="shared" si="27"/>
        <v>1</v>
      </c>
      <c r="F258" s="53">
        <f t="shared" si="28"/>
        <v>2739726</v>
      </c>
      <c r="G258" s="53">
        <f t="shared" si="29"/>
        <v>7260274</v>
      </c>
      <c r="H258" s="9">
        <f t="shared" si="30"/>
        <v>798630</v>
      </c>
    </row>
    <row r="259" spans="1:8" x14ac:dyDescent="0.25">
      <c r="A259" s="5">
        <v>239</v>
      </c>
      <c r="B259" s="55">
        <f t="shared" si="24"/>
        <v>237610</v>
      </c>
      <c r="C259" s="55">
        <f t="shared" si="25"/>
        <v>5</v>
      </c>
      <c r="D259" s="55">
        <f t="shared" si="26"/>
        <v>9762941</v>
      </c>
      <c r="E259" s="9">
        <f t="shared" si="27"/>
        <v>1</v>
      </c>
      <c r="F259" s="53">
        <f t="shared" si="28"/>
        <v>2739726</v>
      </c>
      <c r="G259" s="53">
        <f t="shared" si="29"/>
        <v>7260274</v>
      </c>
      <c r="H259" s="9">
        <f t="shared" si="30"/>
        <v>798630</v>
      </c>
    </row>
    <row r="260" spans="1:8" x14ac:dyDescent="0.25">
      <c r="A260" s="5">
        <v>240</v>
      </c>
      <c r="B260" s="55">
        <f t="shared" si="24"/>
        <v>237610</v>
      </c>
      <c r="C260" s="55">
        <f t="shared" si="25"/>
        <v>5</v>
      </c>
      <c r="D260" s="55">
        <f t="shared" si="26"/>
        <v>9762942</v>
      </c>
      <c r="E260" s="9">
        <f t="shared" si="27"/>
        <v>1</v>
      </c>
      <c r="F260" s="53">
        <f t="shared" si="28"/>
        <v>2739726</v>
      </c>
      <c r="G260" s="53">
        <f t="shared" si="29"/>
        <v>7260274</v>
      </c>
      <c r="H260" s="9">
        <f t="shared" si="30"/>
        <v>798630</v>
      </c>
    </row>
    <row r="261" spans="1:8" x14ac:dyDescent="0.25">
      <c r="A261" s="5">
        <v>241</v>
      </c>
      <c r="B261" s="55">
        <f t="shared" si="24"/>
        <v>237610</v>
      </c>
      <c r="C261" s="55">
        <f t="shared" si="25"/>
        <v>5</v>
      </c>
      <c r="D261" s="55">
        <f t="shared" si="26"/>
        <v>9762943</v>
      </c>
      <c r="E261" s="9">
        <f t="shared" si="27"/>
        <v>1</v>
      </c>
      <c r="F261" s="53">
        <f t="shared" si="28"/>
        <v>2739726</v>
      </c>
      <c r="G261" s="53">
        <f t="shared" si="29"/>
        <v>7260274</v>
      </c>
      <c r="H261" s="9">
        <f t="shared" si="30"/>
        <v>798630</v>
      </c>
    </row>
    <row r="262" spans="1:8" x14ac:dyDescent="0.25">
      <c r="A262" s="5">
        <v>242</v>
      </c>
      <c r="B262" s="55">
        <f t="shared" si="24"/>
        <v>237610</v>
      </c>
      <c r="C262" s="55">
        <f t="shared" si="25"/>
        <v>5</v>
      </c>
      <c r="D262" s="55">
        <f t="shared" si="26"/>
        <v>9762944</v>
      </c>
      <c r="E262" s="9">
        <f t="shared" si="27"/>
        <v>1</v>
      </c>
      <c r="F262" s="53">
        <f t="shared" si="28"/>
        <v>2739726</v>
      </c>
      <c r="G262" s="53">
        <f t="shared" si="29"/>
        <v>7260274</v>
      </c>
      <c r="H262" s="9">
        <f t="shared" si="30"/>
        <v>798630</v>
      </c>
    </row>
    <row r="263" spans="1:8" x14ac:dyDescent="0.25">
      <c r="A263" s="5">
        <v>243</v>
      </c>
      <c r="B263" s="55">
        <f t="shared" si="24"/>
        <v>237610</v>
      </c>
      <c r="C263" s="55">
        <f t="shared" si="25"/>
        <v>5</v>
      </c>
      <c r="D263" s="55">
        <f t="shared" si="26"/>
        <v>9762945</v>
      </c>
      <c r="E263" s="9">
        <f t="shared" si="27"/>
        <v>1</v>
      </c>
      <c r="F263" s="53">
        <f t="shared" si="28"/>
        <v>2739726</v>
      </c>
      <c r="G263" s="53">
        <f t="shared" si="29"/>
        <v>7260274</v>
      </c>
      <c r="H263" s="9">
        <f t="shared" si="30"/>
        <v>798630</v>
      </c>
    </row>
    <row r="264" spans="1:8" x14ac:dyDescent="0.25">
      <c r="A264" s="5">
        <v>244</v>
      </c>
      <c r="B264" s="55">
        <f t="shared" si="24"/>
        <v>237610</v>
      </c>
      <c r="C264" s="55">
        <f t="shared" si="25"/>
        <v>5</v>
      </c>
      <c r="D264" s="55">
        <f t="shared" si="26"/>
        <v>9762946</v>
      </c>
      <c r="E264" s="9">
        <f t="shared" si="27"/>
        <v>1</v>
      </c>
      <c r="F264" s="53">
        <f t="shared" si="28"/>
        <v>2739726</v>
      </c>
      <c r="G264" s="53">
        <f t="shared" si="29"/>
        <v>7260274</v>
      </c>
      <c r="H264" s="9">
        <f t="shared" si="30"/>
        <v>798630</v>
      </c>
    </row>
    <row r="265" spans="1:8" x14ac:dyDescent="0.25">
      <c r="A265" s="5">
        <v>245</v>
      </c>
      <c r="B265" s="55">
        <f t="shared" si="24"/>
        <v>237610</v>
      </c>
      <c r="C265" s="55">
        <f t="shared" si="25"/>
        <v>5</v>
      </c>
      <c r="D265" s="55">
        <f t="shared" si="26"/>
        <v>9762947</v>
      </c>
      <c r="E265" s="9">
        <f t="shared" si="27"/>
        <v>1</v>
      </c>
      <c r="F265" s="53">
        <f t="shared" si="28"/>
        <v>2739726</v>
      </c>
      <c r="G265" s="53">
        <f t="shared" si="29"/>
        <v>7260274</v>
      </c>
      <c r="H265" s="9">
        <f t="shared" si="30"/>
        <v>798630</v>
      </c>
    </row>
    <row r="266" spans="1:8" x14ac:dyDescent="0.25">
      <c r="A266" s="5">
        <v>246</v>
      </c>
      <c r="B266" s="55">
        <f t="shared" si="24"/>
        <v>237610</v>
      </c>
      <c r="C266" s="55">
        <f t="shared" si="25"/>
        <v>5</v>
      </c>
      <c r="D266" s="55">
        <f t="shared" si="26"/>
        <v>9762948</v>
      </c>
      <c r="E266" s="9">
        <f t="shared" si="27"/>
        <v>1</v>
      </c>
      <c r="F266" s="53">
        <f t="shared" si="28"/>
        <v>2739726</v>
      </c>
      <c r="G266" s="53">
        <f t="shared" si="29"/>
        <v>7260274</v>
      </c>
      <c r="H266" s="9">
        <f t="shared" si="30"/>
        <v>798630</v>
      </c>
    </row>
    <row r="267" spans="1:8" x14ac:dyDescent="0.25">
      <c r="A267" s="5">
        <v>247</v>
      </c>
      <c r="B267" s="55">
        <f t="shared" si="24"/>
        <v>237610</v>
      </c>
      <c r="C267" s="55">
        <f t="shared" si="25"/>
        <v>5</v>
      </c>
      <c r="D267" s="55">
        <f t="shared" si="26"/>
        <v>9762949</v>
      </c>
      <c r="E267" s="9">
        <f t="shared" si="27"/>
        <v>1</v>
      </c>
      <c r="F267" s="53">
        <f t="shared" si="28"/>
        <v>2739726</v>
      </c>
      <c r="G267" s="53">
        <f t="shared" si="29"/>
        <v>7260274</v>
      </c>
      <c r="H267" s="9">
        <f t="shared" si="30"/>
        <v>798630</v>
      </c>
    </row>
    <row r="268" spans="1:8" x14ac:dyDescent="0.25">
      <c r="A268" s="5">
        <v>248</v>
      </c>
      <c r="B268" s="55">
        <f t="shared" si="24"/>
        <v>237610</v>
      </c>
      <c r="C268" s="55">
        <f t="shared" si="25"/>
        <v>5</v>
      </c>
      <c r="D268" s="55">
        <f t="shared" si="26"/>
        <v>9762950</v>
      </c>
      <c r="E268" s="9">
        <f t="shared" si="27"/>
        <v>1</v>
      </c>
      <c r="F268" s="53">
        <f t="shared" si="28"/>
        <v>2739726</v>
      </c>
      <c r="G268" s="53">
        <f t="shared" si="29"/>
        <v>7260274</v>
      </c>
      <c r="H268" s="9">
        <f t="shared" si="30"/>
        <v>798630</v>
      </c>
    </row>
    <row r="269" spans="1:8" x14ac:dyDescent="0.25">
      <c r="A269" s="5">
        <v>249</v>
      </c>
      <c r="B269" s="55">
        <f t="shared" ref="B269:B326" si="31" xml:space="preserve"> ROUND(B268 - ((B268 / $B$11)*($B$4*C268)),0)</f>
        <v>237610</v>
      </c>
      <c r="C269" s="55">
        <f t="shared" ref="C269:C326" si="32" xml:space="preserve"> ROUND(C268 + (B268/$B$11)*($B$4*C268)-(C268*$B$5),0)</f>
        <v>5</v>
      </c>
      <c r="D269" s="55">
        <f t="shared" ref="D269:D326" si="33" xml:space="preserve"> ROUND(D268 + (C268 * $B$5),0)</f>
        <v>9762951</v>
      </c>
      <c r="E269" s="9">
        <f t="shared" ref="E269:E326" si="34">ROUND(C269*$B$8,0)</f>
        <v>1</v>
      </c>
      <c r="F269" s="53">
        <f t="shared" ref="F269:F326" si="35">$B$1-G269</f>
        <v>2739726</v>
      </c>
      <c r="G269" s="53">
        <f t="shared" ref="G269:G326" si="36">ROUND($B$17/(1+($B$18*EXP(-1*$B$16*(A269-$A$21)))),0)</f>
        <v>7260274</v>
      </c>
      <c r="H269" s="9">
        <f t="shared" ref="H269:H326" si="37">ROUND(G269*$B$8,0)</f>
        <v>798630</v>
      </c>
    </row>
    <row r="270" spans="1:8" x14ac:dyDescent="0.25">
      <c r="A270" s="5">
        <v>250</v>
      </c>
      <c r="B270" s="55">
        <f t="shared" si="31"/>
        <v>237610</v>
      </c>
      <c r="C270" s="55">
        <f t="shared" si="32"/>
        <v>5</v>
      </c>
      <c r="D270" s="55">
        <f t="shared" si="33"/>
        <v>9762952</v>
      </c>
      <c r="E270" s="9">
        <f t="shared" si="34"/>
        <v>1</v>
      </c>
      <c r="F270" s="53">
        <f t="shared" si="35"/>
        <v>2739726</v>
      </c>
      <c r="G270" s="53">
        <f t="shared" si="36"/>
        <v>7260274</v>
      </c>
      <c r="H270" s="9">
        <f t="shared" si="37"/>
        <v>798630</v>
      </c>
    </row>
    <row r="271" spans="1:8" x14ac:dyDescent="0.25">
      <c r="A271" s="5">
        <v>251</v>
      </c>
      <c r="B271" s="55">
        <f t="shared" si="31"/>
        <v>237610</v>
      </c>
      <c r="C271" s="55">
        <f t="shared" si="32"/>
        <v>5</v>
      </c>
      <c r="D271" s="55">
        <f t="shared" si="33"/>
        <v>9762953</v>
      </c>
      <c r="E271" s="9">
        <f t="shared" si="34"/>
        <v>1</v>
      </c>
      <c r="F271" s="53">
        <f t="shared" si="35"/>
        <v>2739726</v>
      </c>
      <c r="G271" s="53">
        <f t="shared" si="36"/>
        <v>7260274</v>
      </c>
      <c r="H271" s="9">
        <f t="shared" si="37"/>
        <v>798630</v>
      </c>
    </row>
    <row r="272" spans="1:8" x14ac:dyDescent="0.25">
      <c r="A272" s="5">
        <v>252</v>
      </c>
      <c r="B272" s="55">
        <f t="shared" si="31"/>
        <v>237610</v>
      </c>
      <c r="C272" s="55">
        <f t="shared" si="32"/>
        <v>5</v>
      </c>
      <c r="D272" s="55">
        <f t="shared" si="33"/>
        <v>9762954</v>
      </c>
      <c r="E272" s="9">
        <f t="shared" si="34"/>
        <v>1</v>
      </c>
      <c r="F272" s="53">
        <f t="shared" si="35"/>
        <v>2739726</v>
      </c>
      <c r="G272" s="53">
        <f t="shared" si="36"/>
        <v>7260274</v>
      </c>
      <c r="H272" s="9">
        <f t="shared" si="37"/>
        <v>798630</v>
      </c>
    </row>
    <row r="273" spans="1:8" x14ac:dyDescent="0.25">
      <c r="A273" s="5">
        <v>253</v>
      </c>
      <c r="B273" s="55">
        <f t="shared" si="31"/>
        <v>237610</v>
      </c>
      <c r="C273" s="55">
        <f t="shared" si="32"/>
        <v>5</v>
      </c>
      <c r="D273" s="55">
        <f t="shared" si="33"/>
        <v>9762955</v>
      </c>
      <c r="E273" s="9">
        <f t="shared" si="34"/>
        <v>1</v>
      </c>
      <c r="F273" s="53">
        <f t="shared" si="35"/>
        <v>2739726</v>
      </c>
      <c r="G273" s="53">
        <f t="shared" si="36"/>
        <v>7260274</v>
      </c>
      <c r="H273" s="9">
        <f t="shared" si="37"/>
        <v>798630</v>
      </c>
    </row>
    <row r="274" spans="1:8" x14ac:dyDescent="0.25">
      <c r="A274" s="5">
        <v>254</v>
      </c>
      <c r="B274" s="55">
        <f t="shared" si="31"/>
        <v>237610</v>
      </c>
      <c r="C274" s="55">
        <f t="shared" si="32"/>
        <v>5</v>
      </c>
      <c r="D274" s="55">
        <f t="shared" si="33"/>
        <v>9762956</v>
      </c>
      <c r="E274" s="9">
        <f t="shared" si="34"/>
        <v>1</v>
      </c>
      <c r="F274" s="53">
        <f t="shared" si="35"/>
        <v>2739726</v>
      </c>
      <c r="G274" s="53">
        <f t="shared" si="36"/>
        <v>7260274</v>
      </c>
      <c r="H274" s="9">
        <f t="shared" si="37"/>
        <v>798630</v>
      </c>
    </row>
    <row r="275" spans="1:8" x14ac:dyDescent="0.25">
      <c r="A275" s="5">
        <v>255</v>
      </c>
      <c r="B275" s="55">
        <f t="shared" si="31"/>
        <v>237610</v>
      </c>
      <c r="C275" s="55">
        <f t="shared" si="32"/>
        <v>5</v>
      </c>
      <c r="D275" s="55">
        <f t="shared" si="33"/>
        <v>9762957</v>
      </c>
      <c r="E275" s="9">
        <f t="shared" si="34"/>
        <v>1</v>
      </c>
      <c r="F275" s="53">
        <f t="shared" si="35"/>
        <v>2739726</v>
      </c>
      <c r="G275" s="53">
        <f t="shared" si="36"/>
        <v>7260274</v>
      </c>
      <c r="H275" s="9">
        <f t="shared" si="37"/>
        <v>798630</v>
      </c>
    </row>
    <row r="276" spans="1:8" x14ac:dyDescent="0.25">
      <c r="A276" s="5">
        <v>256</v>
      </c>
      <c r="B276" s="55">
        <f t="shared" si="31"/>
        <v>237610</v>
      </c>
      <c r="C276" s="55">
        <f t="shared" si="32"/>
        <v>5</v>
      </c>
      <c r="D276" s="55">
        <f t="shared" si="33"/>
        <v>9762958</v>
      </c>
      <c r="E276" s="9">
        <f t="shared" si="34"/>
        <v>1</v>
      </c>
      <c r="F276" s="53">
        <f t="shared" si="35"/>
        <v>2739726</v>
      </c>
      <c r="G276" s="53">
        <f t="shared" si="36"/>
        <v>7260274</v>
      </c>
      <c r="H276" s="9">
        <f t="shared" si="37"/>
        <v>798630</v>
      </c>
    </row>
    <row r="277" spans="1:8" x14ac:dyDescent="0.25">
      <c r="A277" s="5">
        <v>257</v>
      </c>
      <c r="B277" s="55">
        <f t="shared" si="31"/>
        <v>237610</v>
      </c>
      <c r="C277" s="55">
        <f t="shared" si="32"/>
        <v>5</v>
      </c>
      <c r="D277" s="55">
        <f t="shared" si="33"/>
        <v>9762959</v>
      </c>
      <c r="E277" s="9">
        <f t="shared" si="34"/>
        <v>1</v>
      </c>
      <c r="F277" s="53">
        <f t="shared" si="35"/>
        <v>2739726</v>
      </c>
      <c r="G277" s="53">
        <f t="shared" si="36"/>
        <v>7260274</v>
      </c>
      <c r="H277" s="9">
        <f t="shared" si="37"/>
        <v>798630</v>
      </c>
    </row>
    <row r="278" spans="1:8" x14ac:dyDescent="0.25">
      <c r="A278" s="5">
        <v>258</v>
      </c>
      <c r="B278" s="55">
        <f t="shared" si="31"/>
        <v>237610</v>
      </c>
      <c r="C278" s="55">
        <f t="shared" si="32"/>
        <v>5</v>
      </c>
      <c r="D278" s="55">
        <f t="shared" si="33"/>
        <v>9762960</v>
      </c>
      <c r="E278" s="9">
        <f t="shared" si="34"/>
        <v>1</v>
      </c>
      <c r="F278" s="53">
        <f t="shared" si="35"/>
        <v>2739726</v>
      </c>
      <c r="G278" s="53">
        <f t="shared" si="36"/>
        <v>7260274</v>
      </c>
      <c r="H278" s="9">
        <f t="shared" si="37"/>
        <v>798630</v>
      </c>
    </row>
    <row r="279" spans="1:8" x14ac:dyDescent="0.25">
      <c r="A279" s="5">
        <v>259</v>
      </c>
      <c r="B279" s="55">
        <f t="shared" si="31"/>
        <v>237610</v>
      </c>
      <c r="C279" s="55">
        <f t="shared" si="32"/>
        <v>5</v>
      </c>
      <c r="D279" s="55">
        <f t="shared" si="33"/>
        <v>9762961</v>
      </c>
      <c r="E279" s="9">
        <f t="shared" si="34"/>
        <v>1</v>
      </c>
      <c r="F279" s="53">
        <f t="shared" si="35"/>
        <v>2739726</v>
      </c>
      <c r="G279" s="53">
        <f t="shared" si="36"/>
        <v>7260274</v>
      </c>
      <c r="H279" s="9">
        <f t="shared" si="37"/>
        <v>798630</v>
      </c>
    </row>
    <row r="280" spans="1:8" x14ac:dyDescent="0.25">
      <c r="A280" s="5">
        <v>260</v>
      </c>
      <c r="B280" s="55">
        <f t="shared" si="31"/>
        <v>237610</v>
      </c>
      <c r="C280" s="55">
        <f t="shared" si="32"/>
        <v>5</v>
      </c>
      <c r="D280" s="55">
        <f t="shared" si="33"/>
        <v>9762962</v>
      </c>
      <c r="E280" s="9">
        <f t="shared" si="34"/>
        <v>1</v>
      </c>
      <c r="F280" s="53">
        <f t="shared" si="35"/>
        <v>2739726</v>
      </c>
      <c r="G280" s="53">
        <f t="shared" si="36"/>
        <v>7260274</v>
      </c>
      <c r="H280" s="9">
        <f t="shared" si="37"/>
        <v>798630</v>
      </c>
    </row>
    <row r="281" spans="1:8" x14ac:dyDescent="0.25">
      <c r="A281" s="5">
        <v>261</v>
      </c>
      <c r="B281" s="55">
        <f t="shared" si="31"/>
        <v>237610</v>
      </c>
      <c r="C281" s="55">
        <f t="shared" si="32"/>
        <v>5</v>
      </c>
      <c r="D281" s="55">
        <f t="shared" si="33"/>
        <v>9762963</v>
      </c>
      <c r="E281" s="9">
        <f t="shared" si="34"/>
        <v>1</v>
      </c>
      <c r="F281" s="53">
        <f t="shared" si="35"/>
        <v>2739726</v>
      </c>
      <c r="G281" s="53">
        <f t="shared" si="36"/>
        <v>7260274</v>
      </c>
      <c r="H281" s="9">
        <f t="shared" si="37"/>
        <v>798630</v>
      </c>
    </row>
    <row r="282" spans="1:8" x14ac:dyDescent="0.25">
      <c r="A282" s="5">
        <v>262</v>
      </c>
      <c r="B282" s="55">
        <f t="shared" si="31"/>
        <v>237610</v>
      </c>
      <c r="C282" s="55">
        <f t="shared" si="32"/>
        <v>5</v>
      </c>
      <c r="D282" s="55">
        <f t="shared" si="33"/>
        <v>9762964</v>
      </c>
      <c r="E282" s="9">
        <f t="shared" si="34"/>
        <v>1</v>
      </c>
      <c r="F282" s="53">
        <f t="shared" si="35"/>
        <v>2739726</v>
      </c>
      <c r="G282" s="53">
        <f t="shared" si="36"/>
        <v>7260274</v>
      </c>
      <c r="H282" s="9">
        <f t="shared" si="37"/>
        <v>798630</v>
      </c>
    </row>
    <row r="283" spans="1:8" x14ac:dyDescent="0.25">
      <c r="A283" s="5">
        <v>263</v>
      </c>
      <c r="B283" s="55">
        <f t="shared" si="31"/>
        <v>237610</v>
      </c>
      <c r="C283" s="55">
        <f t="shared" si="32"/>
        <v>5</v>
      </c>
      <c r="D283" s="55">
        <f t="shared" si="33"/>
        <v>9762965</v>
      </c>
      <c r="E283" s="9">
        <f t="shared" si="34"/>
        <v>1</v>
      </c>
      <c r="F283" s="53">
        <f t="shared" si="35"/>
        <v>2739726</v>
      </c>
      <c r="G283" s="53">
        <f t="shared" si="36"/>
        <v>7260274</v>
      </c>
      <c r="H283" s="9">
        <f t="shared" si="37"/>
        <v>798630</v>
      </c>
    </row>
    <row r="284" spans="1:8" x14ac:dyDescent="0.25">
      <c r="A284" s="5">
        <v>264</v>
      </c>
      <c r="B284" s="55">
        <f t="shared" si="31"/>
        <v>237610</v>
      </c>
      <c r="C284" s="55">
        <f t="shared" si="32"/>
        <v>5</v>
      </c>
      <c r="D284" s="55">
        <f t="shared" si="33"/>
        <v>9762966</v>
      </c>
      <c r="E284" s="9">
        <f t="shared" si="34"/>
        <v>1</v>
      </c>
      <c r="F284" s="53">
        <f t="shared" si="35"/>
        <v>2739726</v>
      </c>
      <c r="G284" s="53">
        <f t="shared" si="36"/>
        <v>7260274</v>
      </c>
      <c r="H284" s="9">
        <f t="shared" si="37"/>
        <v>798630</v>
      </c>
    </row>
    <row r="285" spans="1:8" x14ac:dyDescent="0.25">
      <c r="A285" s="5">
        <v>265</v>
      </c>
      <c r="B285" s="55">
        <f t="shared" si="31"/>
        <v>237610</v>
      </c>
      <c r="C285" s="55">
        <f t="shared" si="32"/>
        <v>5</v>
      </c>
      <c r="D285" s="55">
        <f t="shared" si="33"/>
        <v>9762967</v>
      </c>
      <c r="E285" s="9">
        <f t="shared" si="34"/>
        <v>1</v>
      </c>
      <c r="F285" s="53">
        <f t="shared" si="35"/>
        <v>2739726</v>
      </c>
      <c r="G285" s="53">
        <f t="shared" si="36"/>
        <v>7260274</v>
      </c>
      <c r="H285" s="9">
        <f t="shared" si="37"/>
        <v>798630</v>
      </c>
    </row>
    <row r="286" spans="1:8" x14ac:dyDescent="0.25">
      <c r="A286" s="5">
        <v>266</v>
      </c>
      <c r="B286" s="55">
        <f t="shared" si="31"/>
        <v>237610</v>
      </c>
      <c r="C286" s="55">
        <f t="shared" si="32"/>
        <v>5</v>
      </c>
      <c r="D286" s="55">
        <f t="shared" si="33"/>
        <v>9762968</v>
      </c>
      <c r="E286" s="9">
        <f t="shared" si="34"/>
        <v>1</v>
      </c>
      <c r="F286" s="53">
        <f t="shared" si="35"/>
        <v>2739726</v>
      </c>
      <c r="G286" s="53">
        <f t="shared" si="36"/>
        <v>7260274</v>
      </c>
      <c r="H286" s="9">
        <f t="shared" si="37"/>
        <v>798630</v>
      </c>
    </row>
    <row r="287" spans="1:8" x14ac:dyDescent="0.25">
      <c r="A287" s="5">
        <v>267</v>
      </c>
      <c r="B287" s="55">
        <f t="shared" si="31"/>
        <v>237610</v>
      </c>
      <c r="C287" s="55">
        <f t="shared" si="32"/>
        <v>5</v>
      </c>
      <c r="D287" s="55">
        <f t="shared" si="33"/>
        <v>9762969</v>
      </c>
      <c r="E287" s="9">
        <f t="shared" si="34"/>
        <v>1</v>
      </c>
      <c r="F287" s="53">
        <f t="shared" si="35"/>
        <v>2739726</v>
      </c>
      <c r="G287" s="53">
        <f t="shared" si="36"/>
        <v>7260274</v>
      </c>
      <c r="H287" s="9">
        <f t="shared" si="37"/>
        <v>798630</v>
      </c>
    </row>
    <row r="288" spans="1:8" x14ac:dyDescent="0.25">
      <c r="A288" s="5">
        <v>268</v>
      </c>
      <c r="B288" s="55">
        <f t="shared" si="31"/>
        <v>237610</v>
      </c>
      <c r="C288" s="55">
        <f t="shared" si="32"/>
        <v>5</v>
      </c>
      <c r="D288" s="55">
        <f t="shared" si="33"/>
        <v>9762970</v>
      </c>
      <c r="E288" s="9">
        <f t="shared" si="34"/>
        <v>1</v>
      </c>
      <c r="F288" s="53">
        <f t="shared" si="35"/>
        <v>2739726</v>
      </c>
      <c r="G288" s="53">
        <f t="shared" si="36"/>
        <v>7260274</v>
      </c>
      <c r="H288" s="9">
        <f t="shared" si="37"/>
        <v>798630</v>
      </c>
    </row>
    <row r="289" spans="1:8" x14ac:dyDescent="0.25">
      <c r="A289" s="5">
        <v>269</v>
      </c>
      <c r="B289" s="55">
        <f t="shared" si="31"/>
        <v>237610</v>
      </c>
      <c r="C289" s="55">
        <f t="shared" si="32"/>
        <v>5</v>
      </c>
      <c r="D289" s="55">
        <f t="shared" si="33"/>
        <v>9762971</v>
      </c>
      <c r="E289" s="9">
        <f t="shared" si="34"/>
        <v>1</v>
      </c>
      <c r="F289" s="53">
        <f t="shared" si="35"/>
        <v>2739726</v>
      </c>
      <c r="G289" s="53">
        <f t="shared" si="36"/>
        <v>7260274</v>
      </c>
      <c r="H289" s="9">
        <f t="shared" si="37"/>
        <v>798630</v>
      </c>
    </row>
    <row r="290" spans="1:8" x14ac:dyDescent="0.25">
      <c r="A290" s="5">
        <v>270</v>
      </c>
      <c r="B290" s="55">
        <f t="shared" si="31"/>
        <v>237610</v>
      </c>
      <c r="C290" s="55">
        <f t="shared" si="32"/>
        <v>5</v>
      </c>
      <c r="D290" s="55">
        <f t="shared" si="33"/>
        <v>9762972</v>
      </c>
      <c r="E290" s="9">
        <f t="shared" si="34"/>
        <v>1</v>
      </c>
      <c r="F290" s="53">
        <f t="shared" si="35"/>
        <v>2739726</v>
      </c>
      <c r="G290" s="53">
        <f t="shared" si="36"/>
        <v>7260274</v>
      </c>
      <c r="H290" s="9">
        <f t="shared" si="37"/>
        <v>798630</v>
      </c>
    </row>
    <row r="291" spans="1:8" x14ac:dyDescent="0.25">
      <c r="A291" s="5">
        <v>271</v>
      </c>
      <c r="B291" s="55">
        <f t="shared" si="31"/>
        <v>237610</v>
      </c>
      <c r="C291" s="55">
        <f t="shared" si="32"/>
        <v>5</v>
      </c>
      <c r="D291" s="55">
        <f t="shared" si="33"/>
        <v>9762973</v>
      </c>
      <c r="E291" s="9">
        <f t="shared" si="34"/>
        <v>1</v>
      </c>
      <c r="F291" s="53">
        <f t="shared" si="35"/>
        <v>2739726</v>
      </c>
      <c r="G291" s="53">
        <f t="shared" si="36"/>
        <v>7260274</v>
      </c>
      <c r="H291" s="9">
        <f t="shared" si="37"/>
        <v>798630</v>
      </c>
    </row>
    <row r="292" spans="1:8" x14ac:dyDescent="0.25">
      <c r="A292" s="5">
        <v>272</v>
      </c>
      <c r="B292" s="55">
        <f t="shared" si="31"/>
        <v>237610</v>
      </c>
      <c r="C292" s="55">
        <f t="shared" si="32"/>
        <v>5</v>
      </c>
      <c r="D292" s="55">
        <f t="shared" si="33"/>
        <v>9762974</v>
      </c>
      <c r="E292" s="9">
        <f t="shared" si="34"/>
        <v>1</v>
      </c>
      <c r="F292" s="53">
        <f t="shared" si="35"/>
        <v>2739726</v>
      </c>
      <c r="G292" s="53">
        <f t="shared" si="36"/>
        <v>7260274</v>
      </c>
      <c r="H292" s="9">
        <f t="shared" si="37"/>
        <v>798630</v>
      </c>
    </row>
    <row r="293" spans="1:8" x14ac:dyDescent="0.25">
      <c r="A293" s="5">
        <v>273</v>
      </c>
      <c r="B293" s="55">
        <f t="shared" si="31"/>
        <v>237610</v>
      </c>
      <c r="C293" s="55">
        <f t="shared" si="32"/>
        <v>5</v>
      </c>
      <c r="D293" s="55">
        <f t="shared" si="33"/>
        <v>9762975</v>
      </c>
      <c r="E293" s="9">
        <f t="shared" si="34"/>
        <v>1</v>
      </c>
      <c r="F293" s="53">
        <f t="shared" si="35"/>
        <v>2739726</v>
      </c>
      <c r="G293" s="53">
        <f t="shared" si="36"/>
        <v>7260274</v>
      </c>
      <c r="H293" s="9">
        <f t="shared" si="37"/>
        <v>798630</v>
      </c>
    </row>
    <row r="294" spans="1:8" x14ac:dyDescent="0.25">
      <c r="A294" s="5">
        <v>274</v>
      </c>
      <c r="B294" s="55">
        <f t="shared" si="31"/>
        <v>237610</v>
      </c>
      <c r="C294" s="55">
        <f t="shared" si="32"/>
        <v>5</v>
      </c>
      <c r="D294" s="55">
        <f t="shared" si="33"/>
        <v>9762976</v>
      </c>
      <c r="E294" s="9">
        <f t="shared" si="34"/>
        <v>1</v>
      </c>
      <c r="F294" s="53">
        <f t="shared" si="35"/>
        <v>2739726</v>
      </c>
      <c r="G294" s="53">
        <f t="shared" si="36"/>
        <v>7260274</v>
      </c>
      <c r="H294" s="9">
        <f t="shared" si="37"/>
        <v>798630</v>
      </c>
    </row>
    <row r="295" spans="1:8" x14ac:dyDescent="0.25">
      <c r="A295" s="5">
        <v>275</v>
      </c>
      <c r="B295" s="55">
        <f t="shared" si="31"/>
        <v>237610</v>
      </c>
      <c r="C295" s="55">
        <f t="shared" si="32"/>
        <v>5</v>
      </c>
      <c r="D295" s="55">
        <f t="shared" si="33"/>
        <v>9762977</v>
      </c>
      <c r="E295" s="9">
        <f t="shared" si="34"/>
        <v>1</v>
      </c>
      <c r="F295" s="53">
        <f t="shared" si="35"/>
        <v>2739726</v>
      </c>
      <c r="G295" s="53">
        <f t="shared" si="36"/>
        <v>7260274</v>
      </c>
      <c r="H295" s="9">
        <f t="shared" si="37"/>
        <v>798630</v>
      </c>
    </row>
    <row r="296" spans="1:8" x14ac:dyDescent="0.25">
      <c r="A296" s="5">
        <v>276</v>
      </c>
      <c r="B296" s="55">
        <f t="shared" si="31"/>
        <v>237610</v>
      </c>
      <c r="C296" s="55">
        <f t="shared" si="32"/>
        <v>5</v>
      </c>
      <c r="D296" s="55">
        <f t="shared" si="33"/>
        <v>9762978</v>
      </c>
      <c r="E296" s="9">
        <f t="shared" si="34"/>
        <v>1</v>
      </c>
      <c r="F296" s="53">
        <f t="shared" si="35"/>
        <v>2739726</v>
      </c>
      <c r="G296" s="53">
        <f t="shared" si="36"/>
        <v>7260274</v>
      </c>
      <c r="H296" s="9">
        <f t="shared" si="37"/>
        <v>798630</v>
      </c>
    </row>
    <row r="297" spans="1:8" x14ac:dyDescent="0.25">
      <c r="A297" s="5">
        <v>277</v>
      </c>
      <c r="B297" s="55">
        <f t="shared" si="31"/>
        <v>237610</v>
      </c>
      <c r="C297" s="55">
        <f t="shared" si="32"/>
        <v>5</v>
      </c>
      <c r="D297" s="55">
        <f t="shared" si="33"/>
        <v>9762979</v>
      </c>
      <c r="E297" s="9">
        <f t="shared" si="34"/>
        <v>1</v>
      </c>
      <c r="F297" s="53">
        <f t="shared" si="35"/>
        <v>2739726</v>
      </c>
      <c r="G297" s="53">
        <f t="shared" si="36"/>
        <v>7260274</v>
      </c>
      <c r="H297" s="9">
        <f t="shared" si="37"/>
        <v>798630</v>
      </c>
    </row>
    <row r="298" spans="1:8" x14ac:dyDescent="0.25">
      <c r="A298" s="5">
        <v>278</v>
      </c>
      <c r="B298" s="55">
        <f t="shared" si="31"/>
        <v>237610</v>
      </c>
      <c r="C298" s="55">
        <f t="shared" si="32"/>
        <v>5</v>
      </c>
      <c r="D298" s="55">
        <f t="shared" si="33"/>
        <v>9762980</v>
      </c>
      <c r="E298" s="9">
        <f t="shared" si="34"/>
        <v>1</v>
      </c>
      <c r="F298" s="53">
        <f t="shared" si="35"/>
        <v>2739726</v>
      </c>
      <c r="G298" s="53">
        <f t="shared" si="36"/>
        <v>7260274</v>
      </c>
      <c r="H298" s="9">
        <f t="shared" si="37"/>
        <v>798630</v>
      </c>
    </row>
    <row r="299" spans="1:8" x14ac:dyDescent="0.25">
      <c r="A299" s="5">
        <v>279</v>
      </c>
      <c r="B299" s="55">
        <f t="shared" si="31"/>
        <v>237610</v>
      </c>
      <c r="C299" s="55">
        <f t="shared" si="32"/>
        <v>5</v>
      </c>
      <c r="D299" s="55">
        <f t="shared" si="33"/>
        <v>9762981</v>
      </c>
      <c r="E299" s="9">
        <f t="shared" si="34"/>
        <v>1</v>
      </c>
      <c r="F299" s="53">
        <f t="shared" si="35"/>
        <v>2739726</v>
      </c>
      <c r="G299" s="53">
        <f t="shared" si="36"/>
        <v>7260274</v>
      </c>
      <c r="H299" s="9">
        <f t="shared" si="37"/>
        <v>798630</v>
      </c>
    </row>
    <row r="300" spans="1:8" x14ac:dyDescent="0.25">
      <c r="A300" s="5">
        <v>280</v>
      </c>
      <c r="B300" s="55">
        <f t="shared" si="31"/>
        <v>237610</v>
      </c>
      <c r="C300" s="55">
        <f t="shared" si="32"/>
        <v>5</v>
      </c>
      <c r="D300" s="55">
        <f t="shared" si="33"/>
        <v>9762982</v>
      </c>
      <c r="E300" s="9">
        <f t="shared" si="34"/>
        <v>1</v>
      </c>
      <c r="F300" s="53">
        <f t="shared" si="35"/>
        <v>2739726</v>
      </c>
      <c r="G300" s="53">
        <f t="shared" si="36"/>
        <v>7260274</v>
      </c>
      <c r="H300" s="9">
        <f t="shared" si="37"/>
        <v>798630</v>
      </c>
    </row>
    <row r="301" spans="1:8" x14ac:dyDescent="0.25">
      <c r="A301" s="5">
        <v>281</v>
      </c>
      <c r="B301" s="55">
        <f t="shared" si="31"/>
        <v>237610</v>
      </c>
      <c r="C301" s="55">
        <f t="shared" si="32"/>
        <v>5</v>
      </c>
      <c r="D301" s="55">
        <f t="shared" si="33"/>
        <v>9762983</v>
      </c>
      <c r="E301" s="9">
        <f t="shared" si="34"/>
        <v>1</v>
      </c>
      <c r="F301" s="53">
        <f t="shared" si="35"/>
        <v>2739726</v>
      </c>
      <c r="G301" s="53">
        <f t="shared" si="36"/>
        <v>7260274</v>
      </c>
      <c r="H301" s="9">
        <f t="shared" si="37"/>
        <v>798630</v>
      </c>
    </row>
    <row r="302" spans="1:8" x14ac:dyDescent="0.25">
      <c r="A302" s="5">
        <v>282</v>
      </c>
      <c r="B302" s="55">
        <f t="shared" si="31"/>
        <v>237610</v>
      </c>
      <c r="C302" s="55">
        <f t="shared" si="32"/>
        <v>5</v>
      </c>
      <c r="D302" s="55">
        <f t="shared" si="33"/>
        <v>9762984</v>
      </c>
      <c r="E302" s="9">
        <f t="shared" si="34"/>
        <v>1</v>
      </c>
      <c r="F302" s="53">
        <f t="shared" si="35"/>
        <v>2739726</v>
      </c>
      <c r="G302" s="53">
        <f t="shared" si="36"/>
        <v>7260274</v>
      </c>
      <c r="H302" s="9">
        <f t="shared" si="37"/>
        <v>798630</v>
      </c>
    </row>
    <row r="303" spans="1:8" x14ac:dyDescent="0.25">
      <c r="A303" s="5">
        <v>283</v>
      </c>
      <c r="B303" s="55">
        <f t="shared" si="31"/>
        <v>237610</v>
      </c>
      <c r="C303" s="55">
        <f t="shared" si="32"/>
        <v>5</v>
      </c>
      <c r="D303" s="55">
        <f t="shared" si="33"/>
        <v>9762985</v>
      </c>
      <c r="E303" s="9">
        <f t="shared" si="34"/>
        <v>1</v>
      </c>
      <c r="F303" s="53">
        <f t="shared" si="35"/>
        <v>2739726</v>
      </c>
      <c r="G303" s="53">
        <f t="shared" si="36"/>
        <v>7260274</v>
      </c>
      <c r="H303" s="9">
        <f t="shared" si="37"/>
        <v>798630</v>
      </c>
    </row>
    <row r="304" spans="1:8" x14ac:dyDescent="0.25">
      <c r="A304" s="5">
        <v>284</v>
      </c>
      <c r="B304" s="55">
        <f t="shared" si="31"/>
        <v>237610</v>
      </c>
      <c r="C304" s="55">
        <f t="shared" si="32"/>
        <v>5</v>
      </c>
      <c r="D304" s="55">
        <f t="shared" si="33"/>
        <v>9762986</v>
      </c>
      <c r="E304" s="9">
        <f t="shared" si="34"/>
        <v>1</v>
      </c>
      <c r="F304" s="53">
        <f t="shared" si="35"/>
        <v>2739726</v>
      </c>
      <c r="G304" s="53">
        <f t="shared" si="36"/>
        <v>7260274</v>
      </c>
      <c r="H304" s="9">
        <f t="shared" si="37"/>
        <v>798630</v>
      </c>
    </row>
    <row r="305" spans="1:8" x14ac:dyDescent="0.25">
      <c r="A305" s="5">
        <v>285</v>
      </c>
      <c r="B305" s="55">
        <f t="shared" si="31"/>
        <v>237610</v>
      </c>
      <c r="C305" s="55">
        <f t="shared" si="32"/>
        <v>5</v>
      </c>
      <c r="D305" s="55">
        <f t="shared" si="33"/>
        <v>9762987</v>
      </c>
      <c r="E305" s="9">
        <f t="shared" si="34"/>
        <v>1</v>
      </c>
      <c r="F305" s="53">
        <f t="shared" si="35"/>
        <v>2739726</v>
      </c>
      <c r="G305" s="53">
        <f t="shared" si="36"/>
        <v>7260274</v>
      </c>
      <c r="H305" s="9">
        <f t="shared" si="37"/>
        <v>798630</v>
      </c>
    </row>
    <row r="306" spans="1:8" x14ac:dyDescent="0.25">
      <c r="A306" s="5">
        <v>286</v>
      </c>
      <c r="B306" s="55">
        <f t="shared" si="31"/>
        <v>237610</v>
      </c>
      <c r="C306" s="55">
        <f t="shared" si="32"/>
        <v>5</v>
      </c>
      <c r="D306" s="55">
        <f t="shared" si="33"/>
        <v>9762988</v>
      </c>
      <c r="E306" s="9">
        <f t="shared" si="34"/>
        <v>1</v>
      </c>
      <c r="F306" s="53">
        <f t="shared" si="35"/>
        <v>2739726</v>
      </c>
      <c r="G306" s="53">
        <f t="shared" si="36"/>
        <v>7260274</v>
      </c>
      <c r="H306" s="9">
        <f t="shared" si="37"/>
        <v>798630</v>
      </c>
    </row>
    <row r="307" spans="1:8" x14ac:dyDescent="0.25">
      <c r="A307" s="5">
        <v>287</v>
      </c>
      <c r="B307" s="55">
        <f t="shared" si="31"/>
        <v>237610</v>
      </c>
      <c r="C307" s="55">
        <f t="shared" si="32"/>
        <v>5</v>
      </c>
      <c r="D307" s="55">
        <f t="shared" si="33"/>
        <v>9762989</v>
      </c>
      <c r="E307" s="9">
        <f t="shared" si="34"/>
        <v>1</v>
      </c>
      <c r="F307" s="53">
        <f t="shared" si="35"/>
        <v>2739726</v>
      </c>
      <c r="G307" s="53">
        <f t="shared" si="36"/>
        <v>7260274</v>
      </c>
      <c r="H307" s="9">
        <f t="shared" si="37"/>
        <v>798630</v>
      </c>
    </row>
    <row r="308" spans="1:8" x14ac:dyDescent="0.25">
      <c r="A308" s="5">
        <v>288</v>
      </c>
      <c r="B308" s="55">
        <f t="shared" si="31"/>
        <v>237610</v>
      </c>
      <c r="C308" s="55">
        <f t="shared" si="32"/>
        <v>5</v>
      </c>
      <c r="D308" s="55">
        <f t="shared" si="33"/>
        <v>9762990</v>
      </c>
      <c r="E308" s="9">
        <f t="shared" si="34"/>
        <v>1</v>
      </c>
      <c r="F308" s="53">
        <f t="shared" si="35"/>
        <v>2739726</v>
      </c>
      <c r="G308" s="53">
        <f t="shared" si="36"/>
        <v>7260274</v>
      </c>
      <c r="H308" s="9">
        <f t="shared" si="37"/>
        <v>798630</v>
      </c>
    </row>
    <row r="309" spans="1:8" x14ac:dyDescent="0.25">
      <c r="A309" s="5">
        <v>289</v>
      </c>
      <c r="B309" s="55">
        <f t="shared" si="31"/>
        <v>237610</v>
      </c>
      <c r="C309" s="55">
        <f t="shared" si="32"/>
        <v>5</v>
      </c>
      <c r="D309" s="55">
        <f t="shared" si="33"/>
        <v>9762991</v>
      </c>
      <c r="E309" s="9">
        <f t="shared" si="34"/>
        <v>1</v>
      </c>
      <c r="F309" s="53">
        <f t="shared" si="35"/>
        <v>2739726</v>
      </c>
      <c r="G309" s="53">
        <f t="shared" si="36"/>
        <v>7260274</v>
      </c>
      <c r="H309" s="9">
        <f t="shared" si="37"/>
        <v>798630</v>
      </c>
    </row>
    <row r="310" spans="1:8" x14ac:dyDescent="0.25">
      <c r="A310" s="5">
        <v>290</v>
      </c>
      <c r="B310" s="55">
        <f t="shared" si="31"/>
        <v>237610</v>
      </c>
      <c r="C310" s="55">
        <f t="shared" si="32"/>
        <v>5</v>
      </c>
      <c r="D310" s="55">
        <f t="shared" si="33"/>
        <v>9762992</v>
      </c>
      <c r="E310" s="9">
        <f t="shared" si="34"/>
        <v>1</v>
      </c>
      <c r="F310" s="53">
        <f t="shared" si="35"/>
        <v>2739726</v>
      </c>
      <c r="G310" s="53">
        <f t="shared" si="36"/>
        <v>7260274</v>
      </c>
      <c r="H310" s="9">
        <f t="shared" si="37"/>
        <v>798630</v>
      </c>
    </row>
    <row r="311" spans="1:8" x14ac:dyDescent="0.25">
      <c r="A311" s="5">
        <v>291</v>
      </c>
      <c r="B311" s="55">
        <f t="shared" si="31"/>
        <v>237610</v>
      </c>
      <c r="C311" s="55">
        <f t="shared" si="32"/>
        <v>5</v>
      </c>
      <c r="D311" s="55">
        <f t="shared" si="33"/>
        <v>9762993</v>
      </c>
      <c r="E311" s="9">
        <f t="shared" si="34"/>
        <v>1</v>
      </c>
      <c r="F311" s="53">
        <f t="shared" si="35"/>
        <v>2739726</v>
      </c>
      <c r="G311" s="53">
        <f t="shared" si="36"/>
        <v>7260274</v>
      </c>
      <c r="H311" s="9">
        <f t="shared" si="37"/>
        <v>798630</v>
      </c>
    </row>
    <row r="312" spans="1:8" x14ac:dyDescent="0.25">
      <c r="A312" s="5">
        <v>292</v>
      </c>
      <c r="B312" s="55">
        <f t="shared" si="31"/>
        <v>237610</v>
      </c>
      <c r="C312" s="55">
        <f t="shared" si="32"/>
        <v>5</v>
      </c>
      <c r="D312" s="55">
        <f t="shared" si="33"/>
        <v>9762994</v>
      </c>
      <c r="E312" s="9">
        <f t="shared" si="34"/>
        <v>1</v>
      </c>
      <c r="F312" s="53">
        <f t="shared" si="35"/>
        <v>2739726</v>
      </c>
      <c r="G312" s="53">
        <f t="shared" si="36"/>
        <v>7260274</v>
      </c>
      <c r="H312" s="9">
        <f t="shared" si="37"/>
        <v>798630</v>
      </c>
    </row>
    <row r="313" spans="1:8" x14ac:dyDescent="0.25">
      <c r="A313" s="5">
        <v>293</v>
      </c>
      <c r="B313" s="55">
        <f t="shared" si="31"/>
        <v>237610</v>
      </c>
      <c r="C313" s="55">
        <f t="shared" si="32"/>
        <v>5</v>
      </c>
      <c r="D313" s="55">
        <f t="shared" si="33"/>
        <v>9762995</v>
      </c>
      <c r="E313" s="9">
        <f t="shared" si="34"/>
        <v>1</v>
      </c>
      <c r="F313" s="53">
        <f t="shared" si="35"/>
        <v>2739726</v>
      </c>
      <c r="G313" s="53">
        <f t="shared" si="36"/>
        <v>7260274</v>
      </c>
      <c r="H313" s="9">
        <f t="shared" si="37"/>
        <v>798630</v>
      </c>
    </row>
    <row r="314" spans="1:8" x14ac:dyDescent="0.25">
      <c r="A314" s="5">
        <v>294</v>
      </c>
      <c r="B314" s="55">
        <f t="shared" si="31"/>
        <v>237610</v>
      </c>
      <c r="C314" s="55">
        <f t="shared" si="32"/>
        <v>5</v>
      </c>
      <c r="D314" s="55">
        <f t="shared" si="33"/>
        <v>9762996</v>
      </c>
      <c r="E314" s="9">
        <f t="shared" si="34"/>
        <v>1</v>
      </c>
      <c r="F314" s="53">
        <f t="shared" si="35"/>
        <v>2739726</v>
      </c>
      <c r="G314" s="53">
        <f t="shared" si="36"/>
        <v>7260274</v>
      </c>
      <c r="H314" s="9">
        <f t="shared" si="37"/>
        <v>798630</v>
      </c>
    </row>
    <row r="315" spans="1:8" x14ac:dyDescent="0.25">
      <c r="A315" s="5">
        <v>295</v>
      </c>
      <c r="B315" s="55">
        <f t="shared" si="31"/>
        <v>237610</v>
      </c>
      <c r="C315" s="55">
        <f t="shared" si="32"/>
        <v>5</v>
      </c>
      <c r="D315" s="55">
        <f t="shared" si="33"/>
        <v>9762997</v>
      </c>
      <c r="E315" s="9">
        <f t="shared" si="34"/>
        <v>1</v>
      </c>
      <c r="F315" s="53">
        <f t="shared" si="35"/>
        <v>2739726</v>
      </c>
      <c r="G315" s="53">
        <f t="shared" si="36"/>
        <v>7260274</v>
      </c>
      <c r="H315" s="9">
        <f t="shared" si="37"/>
        <v>798630</v>
      </c>
    </row>
    <row r="316" spans="1:8" x14ac:dyDescent="0.25">
      <c r="A316" s="5">
        <v>296</v>
      </c>
      <c r="B316" s="55">
        <f t="shared" si="31"/>
        <v>237610</v>
      </c>
      <c r="C316" s="55">
        <f t="shared" si="32"/>
        <v>5</v>
      </c>
      <c r="D316" s="55">
        <f t="shared" si="33"/>
        <v>9762998</v>
      </c>
      <c r="E316" s="9">
        <f t="shared" si="34"/>
        <v>1</v>
      </c>
      <c r="F316" s="53">
        <f t="shared" si="35"/>
        <v>2739726</v>
      </c>
      <c r="G316" s="53">
        <f t="shared" si="36"/>
        <v>7260274</v>
      </c>
      <c r="H316" s="9">
        <f t="shared" si="37"/>
        <v>798630</v>
      </c>
    </row>
    <row r="317" spans="1:8" x14ac:dyDescent="0.25">
      <c r="A317" s="5">
        <v>297</v>
      </c>
      <c r="B317" s="55">
        <f t="shared" si="31"/>
        <v>237610</v>
      </c>
      <c r="C317" s="55">
        <f t="shared" si="32"/>
        <v>5</v>
      </c>
      <c r="D317" s="55">
        <f t="shared" si="33"/>
        <v>9762999</v>
      </c>
      <c r="E317" s="9">
        <f t="shared" si="34"/>
        <v>1</v>
      </c>
      <c r="F317" s="53">
        <f t="shared" si="35"/>
        <v>2739726</v>
      </c>
      <c r="G317" s="53">
        <f t="shared" si="36"/>
        <v>7260274</v>
      </c>
      <c r="H317" s="9">
        <f t="shared" si="37"/>
        <v>798630</v>
      </c>
    </row>
    <row r="318" spans="1:8" x14ac:dyDescent="0.25">
      <c r="A318" s="5">
        <v>298</v>
      </c>
      <c r="B318" s="55">
        <f t="shared" si="31"/>
        <v>237610</v>
      </c>
      <c r="C318" s="55">
        <f t="shared" si="32"/>
        <v>5</v>
      </c>
      <c r="D318" s="55">
        <f t="shared" si="33"/>
        <v>9763000</v>
      </c>
      <c r="E318" s="9">
        <f t="shared" si="34"/>
        <v>1</v>
      </c>
      <c r="F318" s="53">
        <f t="shared" si="35"/>
        <v>2739726</v>
      </c>
      <c r="G318" s="53">
        <f t="shared" si="36"/>
        <v>7260274</v>
      </c>
      <c r="H318" s="9">
        <f t="shared" si="37"/>
        <v>798630</v>
      </c>
    </row>
    <row r="319" spans="1:8" x14ac:dyDescent="0.25">
      <c r="A319" s="5">
        <v>299</v>
      </c>
      <c r="B319" s="55">
        <f t="shared" si="31"/>
        <v>237610</v>
      </c>
      <c r="C319" s="55">
        <f t="shared" si="32"/>
        <v>5</v>
      </c>
      <c r="D319" s="55">
        <f t="shared" si="33"/>
        <v>9763001</v>
      </c>
      <c r="E319" s="9">
        <f t="shared" si="34"/>
        <v>1</v>
      </c>
      <c r="F319" s="53">
        <f t="shared" si="35"/>
        <v>2739726</v>
      </c>
      <c r="G319" s="53">
        <f t="shared" si="36"/>
        <v>7260274</v>
      </c>
      <c r="H319" s="9">
        <f t="shared" si="37"/>
        <v>798630</v>
      </c>
    </row>
    <row r="320" spans="1:8" x14ac:dyDescent="0.25">
      <c r="A320" s="5">
        <v>300</v>
      </c>
      <c r="B320" s="55">
        <f t="shared" si="31"/>
        <v>237610</v>
      </c>
      <c r="C320" s="55">
        <f t="shared" si="32"/>
        <v>5</v>
      </c>
      <c r="D320" s="55">
        <f t="shared" si="33"/>
        <v>9763002</v>
      </c>
      <c r="E320" s="9">
        <f t="shared" si="34"/>
        <v>1</v>
      </c>
      <c r="F320" s="53">
        <f t="shared" si="35"/>
        <v>2739726</v>
      </c>
      <c r="G320" s="53">
        <f t="shared" si="36"/>
        <v>7260274</v>
      </c>
      <c r="H320" s="9">
        <f t="shared" si="37"/>
        <v>798630</v>
      </c>
    </row>
    <row r="321" spans="1:8" x14ac:dyDescent="0.25">
      <c r="A321" s="5">
        <v>301</v>
      </c>
      <c r="B321" s="55">
        <f t="shared" si="31"/>
        <v>237610</v>
      </c>
      <c r="C321" s="55">
        <f t="shared" si="32"/>
        <v>5</v>
      </c>
      <c r="D321" s="55">
        <f t="shared" si="33"/>
        <v>9763003</v>
      </c>
      <c r="E321" s="9">
        <f t="shared" si="34"/>
        <v>1</v>
      </c>
      <c r="F321" s="53">
        <f t="shared" si="35"/>
        <v>2739726</v>
      </c>
      <c r="G321" s="53">
        <f t="shared" si="36"/>
        <v>7260274</v>
      </c>
      <c r="H321" s="9">
        <f t="shared" si="37"/>
        <v>798630</v>
      </c>
    </row>
    <row r="322" spans="1:8" x14ac:dyDescent="0.25">
      <c r="A322" s="5">
        <v>302</v>
      </c>
      <c r="B322" s="55">
        <f t="shared" si="31"/>
        <v>237610</v>
      </c>
      <c r="C322" s="55">
        <f t="shared" si="32"/>
        <v>5</v>
      </c>
      <c r="D322" s="55">
        <f t="shared" si="33"/>
        <v>9763004</v>
      </c>
      <c r="E322" s="9">
        <f t="shared" si="34"/>
        <v>1</v>
      </c>
      <c r="F322" s="53">
        <f t="shared" si="35"/>
        <v>2739726</v>
      </c>
      <c r="G322" s="53">
        <f t="shared" si="36"/>
        <v>7260274</v>
      </c>
      <c r="H322" s="9">
        <f t="shared" si="37"/>
        <v>798630</v>
      </c>
    </row>
    <row r="323" spans="1:8" x14ac:dyDescent="0.25">
      <c r="A323" s="5">
        <v>303</v>
      </c>
      <c r="B323" s="55">
        <f t="shared" si="31"/>
        <v>237610</v>
      </c>
      <c r="C323" s="55">
        <f t="shared" si="32"/>
        <v>5</v>
      </c>
      <c r="D323" s="55">
        <f t="shared" si="33"/>
        <v>9763005</v>
      </c>
      <c r="E323" s="9">
        <f t="shared" si="34"/>
        <v>1</v>
      </c>
      <c r="F323" s="53">
        <f t="shared" si="35"/>
        <v>2739726</v>
      </c>
      <c r="G323" s="53">
        <f t="shared" si="36"/>
        <v>7260274</v>
      </c>
      <c r="H323" s="9">
        <f t="shared" si="37"/>
        <v>798630</v>
      </c>
    </row>
    <row r="324" spans="1:8" x14ac:dyDescent="0.25">
      <c r="A324" s="5">
        <v>304</v>
      </c>
      <c r="B324" s="55">
        <f t="shared" si="31"/>
        <v>237610</v>
      </c>
      <c r="C324" s="55">
        <f t="shared" si="32"/>
        <v>5</v>
      </c>
      <c r="D324" s="55">
        <f t="shared" si="33"/>
        <v>9763006</v>
      </c>
      <c r="E324" s="9">
        <f t="shared" si="34"/>
        <v>1</v>
      </c>
      <c r="F324" s="53">
        <f t="shared" si="35"/>
        <v>2739726</v>
      </c>
      <c r="G324" s="53">
        <f t="shared" si="36"/>
        <v>7260274</v>
      </c>
      <c r="H324" s="9">
        <f t="shared" si="37"/>
        <v>798630</v>
      </c>
    </row>
    <row r="325" spans="1:8" x14ac:dyDescent="0.25">
      <c r="A325" s="5">
        <v>305</v>
      </c>
      <c r="B325" s="55">
        <f t="shared" si="31"/>
        <v>237610</v>
      </c>
      <c r="C325" s="55">
        <f t="shared" si="32"/>
        <v>5</v>
      </c>
      <c r="D325" s="55">
        <f t="shared" si="33"/>
        <v>9763007</v>
      </c>
      <c r="E325" s="9">
        <f t="shared" si="34"/>
        <v>1</v>
      </c>
      <c r="F325" s="53">
        <f t="shared" si="35"/>
        <v>2739726</v>
      </c>
      <c r="G325" s="53">
        <f t="shared" si="36"/>
        <v>7260274</v>
      </c>
      <c r="H325" s="9">
        <f t="shared" si="37"/>
        <v>798630</v>
      </c>
    </row>
    <row r="326" spans="1:8" x14ac:dyDescent="0.25">
      <c r="A326" s="5">
        <v>306</v>
      </c>
      <c r="B326" s="55">
        <f t="shared" si="31"/>
        <v>237610</v>
      </c>
      <c r="C326" s="55">
        <f t="shared" si="32"/>
        <v>5</v>
      </c>
      <c r="D326" s="55">
        <f t="shared" si="33"/>
        <v>9763008</v>
      </c>
      <c r="E326" s="9">
        <f t="shared" si="34"/>
        <v>1</v>
      </c>
      <c r="F326" s="53">
        <f t="shared" si="35"/>
        <v>2739726</v>
      </c>
      <c r="G326" s="53">
        <f t="shared" si="36"/>
        <v>7260274</v>
      </c>
      <c r="H326" s="9">
        <f t="shared" si="37"/>
        <v>798630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7B0B-8586-4695-A688-6D5CC9B7BB63}">
  <sheetPr>
    <tabColor rgb="FF0070C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4DB5-B07D-4667-AD88-726F72CF44F6}">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4C3-8A5C-47E4-88A3-4FD14EB90C6A}">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C293-97B7-42E2-B67A-FD8DCC602A58}">
  <sheetPr>
    <tabColor rgb="FFFFFF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3D9E-5CA1-4D45-998B-A4320A071E0C}">
  <sheetPr>
    <tabColor rgb="FF7030A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7FF7-5B6B-4A70-B9BA-9010303B5D6B}">
  <sheetPr>
    <tabColor rgb="FF7030A0"/>
  </sheetPr>
  <dimension ref="AB2:AL18"/>
  <sheetViews>
    <sheetView workbookViewId="0">
      <selection activeCell="A2" sqref="A2"/>
    </sheetView>
  </sheetViews>
  <sheetFormatPr defaultRowHeight="15" x14ac:dyDescent="0.25"/>
  <cols>
    <col min="1" max="27" width="9.140625" style="1"/>
    <col min="28" max="28" width="15.5703125" style="49"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x14ac:dyDescent="0.25">
      <c r="AB2" s="179" t="s">
        <v>1</v>
      </c>
      <c r="AC2" s="72" t="s">
        <v>301</v>
      </c>
      <c r="AD2" s="72" t="s">
        <v>302</v>
      </c>
      <c r="AE2" s="72" t="s">
        <v>303</v>
      </c>
      <c r="AF2" s="72" t="s">
        <v>304</v>
      </c>
      <c r="AG2" s="72" t="s">
        <v>305</v>
      </c>
      <c r="AH2" s="72" t="s">
        <v>306</v>
      </c>
      <c r="AI2" s="72" t="s">
        <v>339</v>
      </c>
      <c r="AJ2" s="72" t="s">
        <v>340</v>
      </c>
      <c r="AK2" s="72" t="s">
        <v>341</v>
      </c>
      <c r="AL2" s="72" t="s">
        <v>342</v>
      </c>
    </row>
    <row r="3" spans="28:38" x14ac:dyDescent="0.25">
      <c r="AB3" s="27"/>
      <c r="AC3" s="6"/>
      <c r="AD3" s="6"/>
      <c r="AE3" s="6"/>
      <c r="AF3" s="6"/>
      <c r="AG3" s="6"/>
      <c r="AH3" s="6"/>
    </row>
    <row r="4" spans="28:38" x14ac:dyDescent="0.25">
      <c r="AB4" s="178" t="s">
        <v>309</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917</v>
      </c>
      <c r="AJ4" s="6" t="str">
        <f>IFERROR(ROUND(AVERAGE(Data!$C$217:$C$247),0),"")</f>
        <v/>
      </c>
      <c r="AK4" s="6" t="str">
        <f>IFERROR(ROUND(AVERAGE(Data!$C$248:$C$277),0),"")</f>
        <v/>
      </c>
      <c r="AL4" s="6" t="str">
        <f>IFERROR(ROUND(AVERAGE(Data!$C$278:$C$308),0),"")</f>
        <v/>
      </c>
    </row>
    <row r="5" spans="28:38" x14ac:dyDescent="0.25">
      <c r="AB5" s="27" t="s">
        <v>310</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0.37</v>
      </c>
      <c r="AJ5" s="19" t="str">
        <f>IFERROR(ROUND(AVERAGE(Data!$D$217:$D$247),2),"")</f>
        <v/>
      </c>
      <c r="AK5" s="19" t="str">
        <f>IFERROR(ROUND(AVERAGE(Data!$D$248:$D$277),2),"")</f>
        <v/>
      </c>
      <c r="AL5" s="19" t="str">
        <f>IFERROR(ROUND(AVERAGE(Data!$D$278:$D$308),2),"")</f>
        <v/>
      </c>
    </row>
    <row r="6" spans="28:38" x14ac:dyDescent="0.25">
      <c r="AB6" s="178" t="s">
        <v>308</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928</v>
      </c>
      <c r="AJ6" s="6" t="str">
        <f>IFERROR(ROUND(MEDIAN(Data!$C$217:$C$247),0),"")</f>
        <v/>
      </c>
      <c r="AK6" s="6" t="str">
        <f>IFERROR(ROUND(MEDIAN(Data!$C$248:$C$277),0),"")</f>
        <v/>
      </c>
      <c r="AL6" s="6" t="str">
        <f>IFERROR(ROUND(MEDIAN(Data!$C$278:$C$308),0),"")</f>
        <v/>
      </c>
    </row>
    <row r="7" spans="28:38" x14ac:dyDescent="0.25">
      <c r="AB7" s="27" t="s">
        <v>311</v>
      </c>
      <c r="AC7" s="19">
        <f>IFERROR(ROUND(MEDIAN(Data!$D$3:$D$33),2),"")</f>
        <v>21.2</v>
      </c>
      <c r="AD7" s="19">
        <f>IFERROR(ROUND(MEDIAN(Data!$D$34:$D$63),2),"")</f>
        <v>5.81</v>
      </c>
      <c r="AE7" s="19">
        <f>IFERROR(ROUND(MEDIAN(Data!$D$64:$D$94),2),"")</f>
        <v>2.73</v>
      </c>
      <c r="AF7" s="19">
        <f>IFERROR(ROUND(MEDIAN(Data!$D$95:$D$124),2),"")</f>
        <v>2.1800000000000002</v>
      </c>
      <c r="AG7" s="19">
        <f>IFERROR(ROUND(MEDIAN(Data!$D$125:$D$155),2),"")</f>
        <v>1.93</v>
      </c>
      <c r="AH7" s="19">
        <f>IFERROR(ROUND(MEDIAN(Data!$D$156:$D$186),2),"")</f>
        <v>0.7</v>
      </c>
      <c r="AI7" s="19">
        <f>IFERROR(ROUND(MEDIAN(Data!$D$187:$D$216),2),"")</f>
        <v>0.38</v>
      </c>
      <c r="AJ7" s="19" t="str">
        <f>IFERROR(ROUND(MEDIAN(Data!$D$217:$D$247),2),"")</f>
        <v/>
      </c>
      <c r="AK7" s="19" t="str">
        <f>IFERROR(ROUND(MEDIAN(Data!$D$248:$D$277),2),"")</f>
        <v/>
      </c>
      <c r="AL7" s="19" t="str">
        <f>IFERROR(ROUND(MEDIAN(Data!$D$278:$D$308),2),"")</f>
        <v/>
      </c>
    </row>
    <row r="8" spans="28:38" x14ac:dyDescent="0.25">
      <c r="AB8" s="27" t="s">
        <v>307</v>
      </c>
      <c r="AC8" s="176">
        <f>Data!$B$33-Data!$B$3</f>
        <v>3011</v>
      </c>
      <c r="AD8" s="176">
        <f>Data!$B$63-Data!$B$33</f>
        <v>21204</v>
      </c>
      <c r="AE8" s="176">
        <f>Data!$B$94-Data!$B$63</f>
        <v>31753</v>
      </c>
      <c r="AF8" s="176">
        <f>Data!$B$124-Data!$B$94</f>
        <v>49539</v>
      </c>
      <c r="AG8" s="176">
        <f>Data!$B$155-Data!$B$124</f>
        <v>85186</v>
      </c>
      <c r="AH8" s="176">
        <f>Data!$B$186-Data!$B$155</f>
        <v>51828</v>
      </c>
      <c r="AI8" s="176" t="str">
        <f>IF(ISBLANK(Data!$B$216),"",Data!$B$216-Data!$B$186)</f>
        <v/>
      </c>
      <c r="AJ8" s="176" t="str">
        <f>IF(ISBLANK(Data!$B$247),"",Data!$B$247-Data!$B$216)</f>
        <v/>
      </c>
      <c r="AK8" s="176" t="str">
        <f>IF(ISBLANK(Data!$B$277),"",Data!$B$277-Data!$B$247)</f>
        <v/>
      </c>
      <c r="AL8" s="176" t="str">
        <f>IF(ISBLANK(Data!$B$308),"",Data!$B$308-Data!$B$277)</f>
        <v/>
      </c>
    </row>
    <row r="10" spans="28:38" x14ac:dyDescent="0.25">
      <c r="AB10" s="183" t="s">
        <v>2</v>
      </c>
      <c r="AC10" s="184" t="s">
        <v>301</v>
      </c>
      <c r="AD10" s="184" t="s">
        <v>302</v>
      </c>
      <c r="AE10" s="184" t="s">
        <v>303</v>
      </c>
      <c r="AF10" s="184" t="s">
        <v>304</v>
      </c>
      <c r="AG10" s="184" t="s">
        <v>305</v>
      </c>
      <c r="AH10" s="184" t="s">
        <v>306</v>
      </c>
      <c r="AI10" s="184" t="s">
        <v>339</v>
      </c>
      <c r="AJ10" s="184" t="s">
        <v>340</v>
      </c>
      <c r="AK10" s="184" t="s">
        <v>341</v>
      </c>
      <c r="AL10" s="184" t="s">
        <v>342</v>
      </c>
    </row>
    <row r="11" spans="28:38" x14ac:dyDescent="0.25">
      <c r="AB11" s="27"/>
      <c r="AC11" s="6"/>
      <c r="AD11" s="6"/>
      <c r="AE11" s="6"/>
      <c r="AF11" s="6"/>
      <c r="AG11" s="6"/>
      <c r="AH11" s="6"/>
    </row>
    <row r="12" spans="28:38" x14ac:dyDescent="0.25">
      <c r="AB12" s="185" t="s">
        <v>309</v>
      </c>
      <c r="AC12" s="43">
        <f>IFERROR(ROUND(AVERAGE(Data!$T$3:$T$33),0),"")</f>
        <v>6</v>
      </c>
      <c r="AD12" s="43">
        <f>IFERROR(ROUND(AVERAGE(Data!$T$34:$T$63),0),"")</f>
        <v>37</v>
      </c>
      <c r="AE12" s="43">
        <f>IFERROR(ROUND(AVERAGE(Data!$T$64:$T$94),0),"")</f>
        <v>39</v>
      </c>
      <c r="AF12" s="43">
        <f>IFERROR(ROUND(AVERAGE(Data!$T$95:$T$124),0),"")</f>
        <v>34</v>
      </c>
      <c r="AG12" s="43">
        <f>IFERROR(ROUND(AVERAGE(Data!$T$125:$T$155),0),"")</f>
        <v>41</v>
      </c>
      <c r="AH12" s="43">
        <f>IFERROR(ROUND(AVERAGE(Data!$T$156:$T$186),0),"")</f>
        <v>37</v>
      </c>
      <c r="AI12" s="43">
        <f>IFERROR(ROUND(AVERAGE(Data!$T$187:$T$216),0),"")</f>
        <v>33</v>
      </c>
      <c r="AJ12" s="43" t="str">
        <f>IFERROR(ROUND(AVERAGE(Data!$T$217:$T$247),0),"")</f>
        <v/>
      </c>
      <c r="AK12" s="43" t="str">
        <f>IFERROR(ROUND(AVERAGE(Data!$T$248:$T$277),0),"")</f>
        <v/>
      </c>
      <c r="AL12" s="43" t="str">
        <f>IFERROR(ROUND(AVERAGE(Data!$T$278:$T$308),0),"")</f>
        <v/>
      </c>
    </row>
    <row r="13" spans="28:38" x14ac:dyDescent="0.25">
      <c r="AB13" s="27" t="s">
        <v>310</v>
      </c>
      <c r="AC13" s="19">
        <f>IFERROR(ROUND(AVERAGE(Data!$U$3:$U$33),2),"")</f>
        <v>30.13</v>
      </c>
      <c r="AD13" s="19">
        <f>IFERROR(ROUND(AVERAGE(Data!$U$34:$U$63),2),"")</f>
        <v>10.97</v>
      </c>
      <c r="AE13" s="19">
        <f>IFERROR(ROUND(AVERAGE(Data!$U$64:$U$94),2),"")</f>
        <v>2.3199999999999998</v>
      </c>
      <c r="AF13" s="19">
        <f>IFERROR(ROUND(AVERAGE(Data!$U$95:$U$124),2),"")</f>
        <v>1.19</v>
      </c>
      <c r="AG13" s="19">
        <f>IFERROR(ROUND(AVERAGE(Data!$U$125:$U$155),2),"")</f>
        <v>1.03</v>
      </c>
      <c r="AH13" s="19">
        <f>IFERROR(ROUND(AVERAGE(Data!$U$156:$U$186),2),"")</f>
        <v>0.72</v>
      </c>
      <c r="AI13" s="19">
        <f>IFERROR(ROUND(AVERAGE(Data!$U$187:$U$216),2),"")</f>
        <v>0.55000000000000004</v>
      </c>
      <c r="AJ13" s="19" t="str">
        <f>IFERROR(ROUND(AVERAGE(Data!$U$217:$U$247),2),"")</f>
        <v/>
      </c>
      <c r="AK13" s="19" t="str">
        <f>IFERROR(ROUND(AVERAGE(Data!$U$248:$U$277),2),"")</f>
        <v/>
      </c>
      <c r="AL13" s="19" t="str">
        <f>IFERROR(ROUND(AVERAGE(Data!$U$278:$U$308),2),"")</f>
        <v/>
      </c>
    </row>
    <row r="14" spans="28:38" x14ac:dyDescent="0.25">
      <c r="AB14" s="185" t="s">
        <v>308</v>
      </c>
      <c r="AC14" s="43">
        <f>IFERROR(ROUND(MEDIAN(Data!$T$3:$T$33),0),"")</f>
        <v>6</v>
      </c>
      <c r="AD14" s="43">
        <f>IFERROR(ROUND(MEDIAN(Data!$T$34:$T$63),0),"")</f>
        <v>29</v>
      </c>
      <c r="AE14" s="43">
        <f>IFERROR(ROUND(MEDIAN(Data!$T$64:$T$94),0),"")</f>
        <v>44</v>
      </c>
      <c r="AF14" s="43">
        <f>IFERROR(ROUND(MEDIAN(Data!$T$95:$T$124),0),"")</f>
        <v>34</v>
      </c>
      <c r="AG14" s="43">
        <f>IFERROR(ROUND(MEDIAN(Data!$T$125:$T$155),0),"")</f>
        <v>47</v>
      </c>
      <c r="AH14" s="43">
        <f>IFERROR(ROUND(MEDIAN(Data!$T$156:$T$186),0),"")</f>
        <v>44</v>
      </c>
      <c r="AI14" s="43">
        <f>IFERROR(ROUND(MEDIAN(Data!$T$187:$T$216),0),"")</f>
        <v>35</v>
      </c>
      <c r="AJ14" s="43" t="str">
        <f>IFERROR(ROUND(MEDIAN(Data!$T$217:$T$247),0),"")</f>
        <v/>
      </c>
      <c r="AK14" s="43" t="str">
        <f>IFERROR(ROUND(MEDIAN(Data!$T$248:$T$277),0),"")</f>
        <v/>
      </c>
      <c r="AL14" s="43" t="str">
        <f>IFERROR(ROUND(MEDIAN(Data!$T$278:$T$308),0),"")</f>
        <v/>
      </c>
    </row>
    <row r="15" spans="28:38" x14ac:dyDescent="0.25">
      <c r="AB15" s="27" t="s">
        <v>311</v>
      </c>
      <c r="AC15" s="19">
        <f>IFERROR(ROUND(MEDIAN(Data!$U$3:$U$33),2),"")</f>
        <v>22.91</v>
      </c>
      <c r="AD15" s="19">
        <f>IFERROR(ROUND(MEDIAN(Data!$U$34:$U$63),2),"")</f>
        <v>10.66</v>
      </c>
      <c r="AE15" s="19">
        <f>IFERROR(ROUND(MEDIAN(Data!$U$64:$U$94),2),"")</f>
        <v>2.2000000000000002</v>
      </c>
      <c r="AF15" s="19">
        <f>IFERROR(ROUND(MEDIAN(Data!$U$95:$U$124),2),"")</f>
        <v>1.1100000000000001</v>
      </c>
      <c r="AG15" s="19">
        <f>IFERROR(ROUND(MEDIAN(Data!$U$125:$U$155),2),"")</f>
        <v>1.17</v>
      </c>
      <c r="AH15" s="19">
        <f>IFERROR(ROUND(MEDIAN(Data!$U$156:$U$186),2),"")</f>
        <v>0.83</v>
      </c>
      <c r="AI15" s="19">
        <f>IFERROR(ROUND(MEDIAN(Data!$U$187:$U$216),2),"")</f>
        <v>0.59</v>
      </c>
      <c r="AJ15" s="19" t="str">
        <f>IFERROR(ROUND(MEDIAN(Data!$U$217:$U$247),2),"")</f>
        <v/>
      </c>
      <c r="AK15" s="19" t="str">
        <f>IFERROR(ROUND(MEDIAN(Data!$U$248:$U$277),2),"")</f>
        <v/>
      </c>
      <c r="AL15" s="19" t="str">
        <f>IFERROR(ROUND(MEDIAN(Data!$U$278:$U$308),2),"")</f>
        <v/>
      </c>
    </row>
    <row r="16" spans="28:38" x14ac:dyDescent="0.25">
      <c r="AB16" s="185" t="s">
        <v>312</v>
      </c>
      <c r="AC16" s="181">
        <f>Data!$S$33-Data!$S$3</f>
        <v>54</v>
      </c>
      <c r="AD16" s="181">
        <f>Data!$S$63-Data!$S$33</f>
        <v>1118</v>
      </c>
      <c r="AE16" s="181">
        <f>Data!$S$94-Data!$S$63</f>
        <v>1212</v>
      </c>
      <c r="AF16" s="181">
        <f>Data!$S$124-Data!$S$94</f>
        <v>1018</v>
      </c>
      <c r="AG16" s="181">
        <f>Data!$S$155-Data!$S$124</f>
        <v>1267</v>
      </c>
      <c r="AH16" s="181">
        <f>Data!$S$186-Data!$S$155</f>
        <v>1160</v>
      </c>
      <c r="AI16" s="181" t="str">
        <f>IF(ISBLANK(Data!$S$216),"",Data!$S$216-Data!$S$186)</f>
        <v/>
      </c>
      <c r="AJ16" s="181" t="str">
        <f>IF(ISBLANK(Data!$S$247),"",Data!$S$247-Data!$S$216)</f>
        <v/>
      </c>
      <c r="AK16" s="181" t="str">
        <f>IF(ISBLANK(Data!$D$277),"",Data!$S$277-Data!$S$247)</f>
        <v/>
      </c>
      <c r="AL16" s="181" t="str">
        <f>IF(ISBLANK(Data!$S$308),"",Data!$S$308-Data!$S$277)</f>
        <v/>
      </c>
    </row>
    <row r="17" spans="28:38" x14ac:dyDescent="0.25">
      <c r="AI17" s="5"/>
      <c r="AJ17" s="5"/>
      <c r="AK17" s="5"/>
      <c r="AL17" s="5"/>
    </row>
    <row r="18" spans="28:38" x14ac:dyDescent="0.25">
      <c r="AB18" s="180" t="s">
        <v>313</v>
      </c>
      <c r="AC18" s="182">
        <f>IFERROR(ROUND((AC16/AC8)*100,2),"")</f>
        <v>1.79</v>
      </c>
      <c r="AD18" s="182">
        <f t="shared" ref="AD18:AL18" si="0">IFERROR(ROUND((AD16/AD8)*100,2),"")</f>
        <v>5.27</v>
      </c>
      <c r="AE18" s="182">
        <f t="shared" si="0"/>
        <v>3.82</v>
      </c>
      <c r="AF18" s="182">
        <f t="shared" si="0"/>
        <v>2.0499999999999998</v>
      </c>
      <c r="AG18" s="182">
        <f t="shared" si="0"/>
        <v>1.49</v>
      </c>
      <c r="AH18" s="182">
        <f t="shared" si="0"/>
        <v>2.2400000000000002</v>
      </c>
      <c r="AI18" s="182" t="str">
        <f t="shared" si="0"/>
        <v/>
      </c>
      <c r="AJ18" s="182" t="str">
        <f t="shared" si="0"/>
        <v/>
      </c>
      <c r="AK18" s="182" t="str">
        <f t="shared" si="0"/>
        <v/>
      </c>
      <c r="AL18" s="182" t="str">
        <f t="shared" si="0"/>
        <v/>
      </c>
    </row>
  </sheetData>
  <phoneticPr fontId="4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vt:lpstr>
      <vt:lpstr>Data</vt:lpstr>
      <vt:lpstr>SARS</vt:lpstr>
      <vt:lpstr>Models</vt:lpstr>
      <vt:lpstr>Daily Cases</vt:lpstr>
      <vt:lpstr>Daily Death</vt:lpstr>
      <vt:lpstr>Behavior</vt:lpstr>
      <vt:lpstr>Rates - Daily</vt:lpstr>
      <vt:lpstr>Rates - Monthly</vt:lpstr>
      <vt:lpstr>R0</vt:lpstr>
      <vt:lpstr>CFR</vt:lpstr>
      <vt:lpstr>Incubation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cp:lastPrinted>2020-06-10T16:22:12Z</cp:lastPrinted>
  <dcterms:created xsi:type="dcterms:W3CDTF">2020-03-29T16:27:45Z</dcterms:created>
  <dcterms:modified xsi:type="dcterms:W3CDTF">2020-09-10T19:34:58Z</dcterms:modified>
</cp:coreProperties>
</file>