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laptop/Documents/datascience/applied_ds/applied_ds/"/>
    </mc:Choice>
  </mc:AlternateContent>
  <xr:revisionPtr revIDLastSave="0" documentId="8_{BB83AC53-ECEF-0342-9F13-6AE1C2DDBB3C}" xr6:coauthVersionLast="36" xr6:coauthVersionMax="36" xr10:uidLastSave="{00000000-0000-0000-0000-000000000000}"/>
  <bookViews>
    <workbookView xWindow="5580" yWindow="5520" windowWidth="27640" windowHeight="16940" xr2:uid="{611378F7-E117-8C49-B9F1-5283E1C3E57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2" i="1" l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<sst xmlns="http://schemas.openxmlformats.org/spreadsheetml/2006/main" count="713" uniqueCount="295">
  <si>
    <t>County</t>
  </si>
  <si>
    <t>FIPS Code</t>
  </si>
  <si>
    <t>Formatted FIPS</t>
  </si>
  <si>
    <t>Percent of workers age 30 or older, by residence, with some coll</t>
  </si>
  <si>
    <t>Osage</t>
  </si>
  <si>
    <t>Texas</t>
  </si>
  <si>
    <t>Cimarron</t>
  </si>
  <si>
    <t>Beaver</t>
  </si>
  <si>
    <t>McCurtain</t>
  </si>
  <si>
    <t>Le Flore</t>
  </si>
  <si>
    <t>Pushmataha</t>
  </si>
  <si>
    <t>Pittsburg</t>
  </si>
  <si>
    <t>Woods</t>
  </si>
  <si>
    <t>Caddo</t>
  </si>
  <si>
    <t>Woodward</t>
  </si>
  <si>
    <t>Ellis</t>
  </si>
  <si>
    <t>Roger Mills</t>
  </si>
  <si>
    <t>Grady</t>
  </si>
  <si>
    <t>Garfield</t>
  </si>
  <si>
    <t>Harper</t>
  </si>
  <si>
    <t>Comanche</t>
  </si>
  <si>
    <t>Grant</t>
  </si>
  <si>
    <t>Dewey</t>
  </si>
  <si>
    <t>Kiowa</t>
  </si>
  <si>
    <t>Custer</t>
  </si>
  <si>
    <t>Washita</t>
  </si>
  <si>
    <t>Creek</t>
  </si>
  <si>
    <t>Major</t>
  </si>
  <si>
    <t>Kay</t>
  </si>
  <si>
    <t>Lincoln</t>
  </si>
  <si>
    <t>Atoka</t>
  </si>
  <si>
    <t>Blaine</t>
  </si>
  <si>
    <t>Kingfisher</t>
  </si>
  <si>
    <t>Bryan</t>
  </si>
  <si>
    <t>Alfalfa</t>
  </si>
  <si>
    <t>Canadian</t>
  </si>
  <si>
    <t>Beckham</t>
  </si>
  <si>
    <t>Stephens</t>
  </si>
  <si>
    <t>Tillman</t>
  </si>
  <si>
    <t>Muskogee</t>
  </si>
  <si>
    <t>Delaware</t>
  </si>
  <si>
    <t>Carter</t>
  </si>
  <si>
    <t>Hughes</t>
  </si>
  <si>
    <t>Garvin</t>
  </si>
  <si>
    <t>Pottawatomie</t>
  </si>
  <si>
    <t>Craig</t>
  </si>
  <si>
    <t>Jackson</t>
  </si>
  <si>
    <t>Cherokee</t>
  </si>
  <si>
    <t>Choctaw</t>
  </si>
  <si>
    <t>Noble</t>
  </si>
  <si>
    <t>Logan</t>
  </si>
  <si>
    <t>Jefferson</t>
  </si>
  <si>
    <t>Rogers</t>
  </si>
  <si>
    <t>Oklahoma</t>
  </si>
  <si>
    <t>Latimer</t>
  </si>
  <si>
    <t>Sequoyah</t>
  </si>
  <si>
    <t>Pontotoc</t>
  </si>
  <si>
    <t>McIntosh</t>
  </si>
  <si>
    <t>Payne</t>
  </si>
  <si>
    <t>Okmulgee</t>
  </si>
  <si>
    <t>Mayes</t>
  </si>
  <si>
    <t>Johnston</t>
  </si>
  <si>
    <t>Seminole</t>
  </si>
  <si>
    <t>Greer</t>
  </si>
  <si>
    <t>Okfuskee</t>
  </si>
  <si>
    <t>Cotton</t>
  </si>
  <si>
    <t>Haskell</t>
  </si>
  <si>
    <t>Pawnee</t>
  </si>
  <si>
    <t>Nowata</t>
  </si>
  <si>
    <t>Wagoner</t>
  </si>
  <si>
    <t>Tulsa</t>
  </si>
  <si>
    <t>Adair</t>
  </si>
  <si>
    <t>McClain</t>
  </si>
  <si>
    <t>Cleveland</t>
  </si>
  <si>
    <t>Harmon</t>
  </si>
  <si>
    <t>Love</t>
  </si>
  <si>
    <t>Coal</t>
  </si>
  <si>
    <t>Ottawa</t>
  </si>
  <si>
    <t>Washington</t>
  </si>
  <si>
    <t>Murray</t>
  </si>
  <si>
    <t>Marshall</t>
  </si>
  <si>
    <t xml:space="preserve">Oklahoma </t>
  </si>
  <si>
    <t>Butler</t>
  </si>
  <si>
    <t>Finney</t>
  </si>
  <si>
    <t>Reno</t>
  </si>
  <si>
    <t>Sumner</t>
  </si>
  <si>
    <t>Greenwood</t>
  </si>
  <si>
    <t>Rawlins</t>
  </si>
  <si>
    <t>Thomas</t>
  </si>
  <si>
    <t>Barber</t>
  </si>
  <si>
    <t>Cowley</t>
  </si>
  <si>
    <t>Gove</t>
  </si>
  <si>
    <t>Sherman</t>
  </si>
  <si>
    <t>Ford</t>
  </si>
  <si>
    <t>Ness</t>
  </si>
  <si>
    <t>Cheyenne</t>
  </si>
  <si>
    <t>Sedgwick</t>
  </si>
  <si>
    <t>Hamilton</t>
  </si>
  <si>
    <t>Marion</t>
  </si>
  <si>
    <t>Jewell</t>
  </si>
  <si>
    <t>Meade</t>
  </si>
  <si>
    <t>Clark</t>
  </si>
  <si>
    <t>Smith</t>
  </si>
  <si>
    <t>Phillips</t>
  </si>
  <si>
    <t>Decatur</t>
  </si>
  <si>
    <t>Wallace</t>
  </si>
  <si>
    <t>Graham</t>
  </si>
  <si>
    <t>Sheridan</t>
  </si>
  <si>
    <t>Rooks</t>
  </si>
  <si>
    <t>Osborne</t>
  </si>
  <si>
    <t>Norton</t>
  </si>
  <si>
    <t>Trego</t>
  </si>
  <si>
    <t>Russell</t>
  </si>
  <si>
    <t>Barton</t>
  </si>
  <si>
    <t>McPherson</t>
  </si>
  <si>
    <t>Dickinson</t>
  </si>
  <si>
    <t>Kearny</t>
  </si>
  <si>
    <t>Lyon</t>
  </si>
  <si>
    <t>Gray</t>
  </si>
  <si>
    <t>Hodgeman</t>
  </si>
  <si>
    <t>Kingman</t>
  </si>
  <si>
    <t>Wabaunsee</t>
  </si>
  <si>
    <t>Stafford</t>
  </si>
  <si>
    <t>Greeley</t>
  </si>
  <si>
    <t>Chase</t>
  </si>
  <si>
    <t>Republic</t>
  </si>
  <si>
    <t>Nemaha</t>
  </si>
  <si>
    <t>Cloud</t>
  </si>
  <si>
    <t>Mitchell</t>
  </si>
  <si>
    <t>Ellsworth</t>
  </si>
  <si>
    <t>Saline</t>
  </si>
  <si>
    <t>Rice</t>
  </si>
  <si>
    <t>Pratt</t>
  </si>
  <si>
    <t>Rush</t>
  </si>
  <si>
    <t>Wichita</t>
  </si>
  <si>
    <t>Scott</t>
  </si>
  <si>
    <t>Lane</t>
  </si>
  <si>
    <t>Morris</t>
  </si>
  <si>
    <t>Morton</t>
  </si>
  <si>
    <t>Stevens</t>
  </si>
  <si>
    <t>Clay</t>
  </si>
  <si>
    <t>Stanton</t>
  </si>
  <si>
    <t>Coffey</t>
  </si>
  <si>
    <t>Riley</t>
  </si>
  <si>
    <t>Elk</t>
  </si>
  <si>
    <t>Labette</t>
  </si>
  <si>
    <t>Montgomery</t>
  </si>
  <si>
    <t>Bourbon</t>
  </si>
  <si>
    <t>Chautauqua</t>
  </si>
  <si>
    <t>Seward</t>
  </si>
  <si>
    <t>Edwards</t>
  </si>
  <si>
    <t>Linn</t>
  </si>
  <si>
    <t>Brown</t>
  </si>
  <si>
    <t>Miami</t>
  </si>
  <si>
    <t>Crawford</t>
  </si>
  <si>
    <t>Anderson</t>
  </si>
  <si>
    <t>Franklin</t>
  </si>
  <si>
    <t>Shawnee</t>
  </si>
  <si>
    <t>Neosho</t>
  </si>
  <si>
    <t>Wilson</t>
  </si>
  <si>
    <t>Harvey</t>
  </si>
  <si>
    <t>Allen</t>
  </si>
  <si>
    <t>Woodson</t>
  </si>
  <si>
    <t>Johnson</t>
  </si>
  <si>
    <t>Douglas</t>
  </si>
  <si>
    <t>Leavenworth</t>
  </si>
  <si>
    <t>Atchison</t>
  </si>
  <si>
    <t>Doniphan</t>
  </si>
  <si>
    <t>Geary</t>
  </si>
  <si>
    <t>Wyandotte</t>
  </si>
  <si>
    <t xml:space="preserve">Kansas </t>
  </si>
  <si>
    <t>Catron</t>
  </si>
  <si>
    <t>Socorro</t>
  </si>
  <si>
    <t>Otero</t>
  </si>
  <si>
    <t>Rio Arriba</t>
  </si>
  <si>
    <t>Chaves</t>
  </si>
  <si>
    <t>San Juan</t>
  </si>
  <si>
    <t>McKinley</t>
  </si>
  <si>
    <t>San Miguel</t>
  </si>
  <si>
    <t>Cibola</t>
  </si>
  <si>
    <t>Lea</t>
  </si>
  <si>
    <t>Sierra</t>
  </si>
  <si>
    <t>Union</t>
  </si>
  <si>
    <t>Eddy</t>
  </si>
  <si>
    <t>Colfax</t>
  </si>
  <si>
    <t>Sandoval</t>
  </si>
  <si>
    <t>Do√±a Ana</t>
  </si>
  <si>
    <t>Torrance</t>
  </si>
  <si>
    <t>Hidalgo</t>
  </si>
  <si>
    <t>Guadalupe</t>
  </si>
  <si>
    <t>Quay</t>
  </si>
  <si>
    <t>Luna</t>
  </si>
  <si>
    <t>Roosevelt</t>
  </si>
  <si>
    <t>De Baca</t>
  </si>
  <si>
    <t>Taos</t>
  </si>
  <si>
    <t>Harding</t>
  </si>
  <si>
    <t>Mora</t>
  </si>
  <si>
    <t>Santa Fe</t>
  </si>
  <si>
    <t>Curry</t>
  </si>
  <si>
    <t>Bernalillo</t>
  </si>
  <si>
    <t>Valencia</t>
  </si>
  <si>
    <t>Los Alamos</t>
  </si>
  <si>
    <t>New Mexico</t>
  </si>
  <si>
    <t>Sweetwater</t>
  </si>
  <si>
    <t>N/A</t>
  </si>
  <si>
    <t>Fremont</t>
  </si>
  <si>
    <t>Carbon</t>
  </si>
  <si>
    <t>Park</t>
  </si>
  <si>
    <t>Natrona</t>
  </si>
  <si>
    <t>Campbell</t>
  </si>
  <si>
    <t>Sublette</t>
  </si>
  <si>
    <t>Teton</t>
  </si>
  <si>
    <t>Converse</t>
  </si>
  <si>
    <t>Albany</t>
  </si>
  <si>
    <t>Big Horn</t>
  </si>
  <si>
    <t>Crook</t>
  </si>
  <si>
    <t>Niobrara</t>
  </si>
  <si>
    <t>Laramie</t>
  </si>
  <si>
    <t>Weston</t>
  </si>
  <si>
    <t>Washakie</t>
  </si>
  <si>
    <t>Goshen</t>
  </si>
  <si>
    <t>Hot Springs</t>
  </si>
  <si>
    <t>Platte</t>
  </si>
  <si>
    <t>Uinta</t>
  </si>
  <si>
    <t xml:space="preserve">wyoming </t>
  </si>
  <si>
    <t>Moffat</t>
  </si>
  <si>
    <t>Las Animas</t>
  </si>
  <si>
    <t>Weld</t>
  </si>
  <si>
    <t>Mesa</t>
  </si>
  <si>
    <t>Rio Blanco</t>
  </si>
  <si>
    <t>Gunnison</t>
  </si>
  <si>
    <t>Saguache</t>
  </si>
  <si>
    <t>Larimer</t>
  </si>
  <si>
    <t>Routt</t>
  </si>
  <si>
    <t>Baca</t>
  </si>
  <si>
    <t>Yuma</t>
  </si>
  <si>
    <t>Pueblo</t>
  </si>
  <si>
    <t>Montrose</t>
  </si>
  <si>
    <t>Kit Carson</t>
  </si>
  <si>
    <t>El Paso</t>
  </si>
  <si>
    <t>Montezuma</t>
  </si>
  <si>
    <t>Grand</t>
  </si>
  <si>
    <t>Elbert</t>
  </si>
  <si>
    <t>Eagle</t>
  </si>
  <si>
    <t>La Plata</t>
  </si>
  <si>
    <t>Prowers</t>
  </si>
  <si>
    <t>Huerfano</t>
  </si>
  <si>
    <t>Bent</t>
  </si>
  <si>
    <t>Morgan</t>
  </si>
  <si>
    <t>Archuleta</t>
  </si>
  <si>
    <t>Conejos</t>
  </si>
  <si>
    <t>Adams</t>
  </si>
  <si>
    <t>Costilla</t>
  </si>
  <si>
    <t>Delta</t>
  </si>
  <si>
    <t>Hinsdale</t>
  </si>
  <si>
    <t>Dolores</t>
  </si>
  <si>
    <t>Chaffee</t>
  </si>
  <si>
    <t>Pitkin</t>
  </si>
  <si>
    <t>Rio Grande</t>
  </si>
  <si>
    <t>Mineral</t>
  </si>
  <si>
    <t>Arapahoe</t>
  </si>
  <si>
    <t>Crowley</t>
  </si>
  <si>
    <t>Boulder</t>
  </si>
  <si>
    <t>Alamosa</t>
  </si>
  <si>
    <t>Summit</t>
  </si>
  <si>
    <t>Teller</t>
  </si>
  <si>
    <t>Ouray</t>
  </si>
  <si>
    <t>Clear Creek</t>
  </si>
  <si>
    <t>Lake</t>
  </si>
  <si>
    <t>Denver</t>
  </si>
  <si>
    <t>Gilpin</t>
  </si>
  <si>
    <t>Broomfield</t>
  </si>
  <si>
    <t xml:space="preserve">Colrado </t>
  </si>
  <si>
    <t>Tooele</t>
  </si>
  <si>
    <t>Box Elder</t>
  </si>
  <si>
    <t>Millard</t>
  </si>
  <si>
    <t>Uintah</t>
  </si>
  <si>
    <t>Emery</t>
  </si>
  <si>
    <t>Kane</t>
  </si>
  <si>
    <t>Juab</t>
  </si>
  <si>
    <t>Duchesne</t>
  </si>
  <si>
    <t>Iron</t>
  </si>
  <si>
    <t>Wayne</t>
  </si>
  <si>
    <t>Utah</t>
  </si>
  <si>
    <t>Sevier</t>
  </si>
  <si>
    <t>Sanpete</t>
  </si>
  <si>
    <t>Cache</t>
  </si>
  <si>
    <t>Wasatch</t>
  </si>
  <si>
    <t>Rich</t>
  </si>
  <si>
    <t>Salt Lake</t>
  </si>
  <si>
    <t>Daggett</t>
  </si>
  <si>
    <t>Piute</t>
  </si>
  <si>
    <t>Weber</t>
  </si>
  <si>
    <t>Davis</t>
  </si>
  <si>
    <t>Percent of workers, by residence, who earn $15,000 or less annua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</si>
</sst>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EDA66-4FCB-9942-B9D8-799E7FA5AA96}">
  <dimension ref="A1:F332"/>
  <sheetViews>
    <sheetView tabSelected="1" zoomScale="118" workbookViewId="0">
      <selection activeCell="D1" sqref="D1"/>
    </sheetView>
  </sheetViews>
  <sheetFormatPr baseColWidth="10" defaultRowHeight="16" x14ac:dyDescent="0.2"/>
  <cols>
    <col min="1" max="1" width="16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F1" t="s">
        <v>294</v>
      </c>
    </row>
    <row r="2" spans="1:6" x14ac:dyDescent="0.2">
      <c r="A2" t="s">
        <v>4</v>
      </c>
      <c r="B2">
        <v>40113</v>
      </c>
      <c r="C2" t="str">
        <f>"40113"</f>
        <v>40113</v>
      </c>
      <c r="D2">
        <v>34.369999999999997</v>
      </c>
      <c r="E2" t="s">
        <v>81</v>
      </c>
      <c r="F2">
        <v>20.55</v>
      </c>
    </row>
    <row r="3" spans="1:6" x14ac:dyDescent="0.2">
      <c r="A3" t="s">
        <v>5</v>
      </c>
      <c r="B3">
        <v>40139</v>
      </c>
      <c r="C3" t="str">
        <f>"40139"</f>
        <v>40139</v>
      </c>
      <c r="D3">
        <v>30.04</v>
      </c>
      <c r="E3" t="s">
        <v>81</v>
      </c>
      <c r="F3">
        <v>17.52</v>
      </c>
    </row>
    <row r="4" spans="1:6" x14ac:dyDescent="0.2">
      <c r="A4" t="s">
        <v>6</v>
      </c>
      <c r="B4">
        <v>40025</v>
      </c>
      <c r="C4" t="str">
        <f>"40025"</f>
        <v>40025</v>
      </c>
      <c r="D4">
        <v>32.840000000000003</v>
      </c>
      <c r="E4" t="s">
        <v>81</v>
      </c>
      <c r="F4">
        <v>22.98</v>
      </c>
    </row>
    <row r="5" spans="1:6" x14ac:dyDescent="0.2">
      <c r="A5" t="s">
        <v>7</v>
      </c>
      <c r="B5">
        <v>40007</v>
      </c>
      <c r="C5" t="str">
        <f>"40007"</f>
        <v>40007</v>
      </c>
      <c r="D5">
        <v>31.77</v>
      </c>
      <c r="E5" t="s">
        <v>81</v>
      </c>
      <c r="F5">
        <v>19.170000000000002</v>
      </c>
    </row>
    <row r="6" spans="1:6" x14ac:dyDescent="0.2">
      <c r="A6" t="s">
        <v>8</v>
      </c>
      <c r="B6">
        <v>40089</v>
      </c>
      <c r="C6" t="str">
        <f>"40089"</f>
        <v>40089</v>
      </c>
      <c r="D6">
        <v>34.07</v>
      </c>
      <c r="E6" t="s">
        <v>81</v>
      </c>
      <c r="F6">
        <v>24.49</v>
      </c>
    </row>
    <row r="7" spans="1:6" x14ac:dyDescent="0.2">
      <c r="A7" t="s">
        <v>9</v>
      </c>
      <c r="B7">
        <v>40079</v>
      </c>
      <c r="C7" t="str">
        <f>"40079"</f>
        <v>40079</v>
      </c>
      <c r="D7">
        <v>34.549999999999997</v>
      </c>
      <c r="E7" t="s">
        <v>81</v>
      </c>
      <c r="F7">
        <v>23.51</v>
      </c>
    </row>
    <row r="8" spans="1:6" x14ac:dyDescent="0.2">
      <c r="A8" t="s">
        <v>10</v>
      </c>
      <c r="B8">
        <v>40127</v>
      </c>
      <c r="C8" t="str">
        <f>"40127"</f>
        <v>40127</v>
      </c>
      <c r="D8">
        <v>34.31</v>
      </c>
      <c r="E8" t="s">
        <v>81</v>
      </c>
      <c r="F8">
        <v>25</v>
      </c>
    </row>
    <row r="9" spans="1:6" x14ac:dyDescent="0.2">
      <c r="A9" t="s">
        <v>11</v>
      </c>
      <c r="B9">
        <v>40121</v>
      </c>
      <c r="C9" t="str">
        <f>"40121"</f>
        <v>40121</v>
      </c>
      <c r="D9">
        <v>34.69</v>
      </c>
      <c r="E9" t="s">
        <v>81</v>
      </c>
      <c r="F9">
        <v>23.03</v>
      </c>
    </row>
    <row r="10" spans="1:6" x14ac:dyDescent="0.2">
      <c r="A10" t="s">
        <v>12</v>
      </c>
      <c r="B10">
        <v>40151</v>
      </c>
      <c r="C10" t="str">
        <f>"40151"</f>
        <v>40151</v>
      </c>
      <c r="D10">
        <v>34.08</v>
      </c>
      <c r="E10" t="s">
        <v>81</v>
      </c>
      <c r="F10">
        <v>20.98</v>
      </c>
    </row>
    <row r="11" spans="1:6" x14ac:dyDescent="0.2">
      <c r="A11" t="s">
        <v>13</v>
      </c>
      <c r="B11">
        <v>40015</v>
      </c>
      <c r="C11" t="str">
        <f>"40015"</f>
        <v>40015</v>
      </c>
      <c r="D11">
        <v>32.15</v>
      </c>
      <c r="E11" t="s">
        <v>81</v>
      </c>
      <c r="F11">
        <v>21.04</v>
      </c>
    </row>
    <row r="12" spans="1:6" x14ac:dyDescent="0.2">
      <c r="A12" t="s">
        <v>14</v>
      </c>
      <c r="B12">
        <v>40153</v>
      </c>
      <c r="C12" t="str">
        <f>"40153"</f>
        <v>40153</v>
      </c>
      <c r="D12">
        <v>33.39</v>
      </c>
      <c r="E12" t="s">
        <v>81</v>
      </c>
      <c r="F12">
        <v>21.85</v>
      </c>
    </row>
    <row r="13" spans="1:6" x14ac:dyDescent="0.2">
      <c r="A13" t="s">
        <v>15</v>
      </c>
      <c r="B13">
        <v>40045</v>
      </c>
      <c r="C13" t="str">
        <f>"40045"</f>
        <v>40045</v>
      </c>
      <c r="D13">
        <v>32.119999999999997</v>
      </c>
      <c r="E13" t="s">
        <v>81</v>
      </c>
      <c r="F13">
        <v>24.54</v>
      </c>
    </row>
    <row r="14" spans="1:6" x14ac:dyDescent="0.2">
      <c r="A14" t="s">
        <v>16</v>
      </c>
      <c r="B14">
        <v>40129</v>
      </c>
      <c r="C14" t="str">
        <f>"40129"</f>
        <v>40129</v>
      </c>
      <c r="D14">
        <v>32.83</v>
      </c>
      <c r="E14" t="s">
        <v>81</v>
      </c>
      <c r="F14">
        <v>20.9</v>
      </c>
    </row>
    <row r="15" spans="1:6" x14ac:dyDescent="0.2">
      <c r="A15" t="s">
        <v>17</v>
      </c>
      <c r="B15">
        <v>40051</v>
      </c>
      <c r="C15" t="str">
        <f>"40051"</f>
        <v>40051</v>
      </c>
      <c r="D15">
        <v>33.25</v>
      </c>
      <c r="E15" t="s">
        <v>81</v>
      </c>
      <c r="F15">
        <v>20.03</v>
      </c>
    </row>
    <row r="16" spans="1:6" x14ac:dyDescent="0.2">
      <c r="A16" t="s">
        <v>18</v>
      </c>
      <c r="B16">
        <v>40047</v>
      </c>
      <c r="C16" t="str">
        <f>"40047"</f>
        <v>40047</v>
      </c>
      <c r="D16">
        <v>32.71</v>
      </c>
      <c r="E16" t="s">
        <v>81</v>
      </c>
      <c r="F16">
        <v>22.18</v>
      </c>
    </row>
    <row r="17" spans="1:6" x14ac:dyDescent="0.2">
      <c r="A17" t="s">
        <v>19</v>
      </c>
      <c r="B17">
        <v>40059</v>
      </c>
      <c r="C17" t="str">
        <f>"40059"</f>
        <v>40059</v>
      </c>
      <c r="D17">
        <v>32.44</v>
      </c>
      <c r="E17" t="s">
        <v>81</v>
      </c>
      <c r="F17">
        <v>21.73</v>
      </c>
    </row>
    <row r="18" spans="1:6" x14ac:dyDescent="0.2">
      <c r="A18" t="s">
        <v>20</v>
      </c>
      <c r="B18">
        <v>40031</v>
      </c>
      <c r="C18" t="str">
        <f>"40031"</f>
        <v>40031</v>
      </c>
      <c r="D18">
        <v>32.9</v>
      </c>
      <c r="E18" t="s">
        <v>81</v>
      </c>
      <c r="F18">
        <v>24.79</v>
      </c>
    </row>
    <row r="19" spans="1:6" x14ac:dyDescent="0.2">
      <c r="A19" t="s">
        <v>21</v>
      </c>
      <c r="B19">
        <v>40053</v>
      </c>
      <c r="C19" t="str">
        <f>"40053"</f>
        <v>40053</v>
      </c>
      <c r="D19">
        <v>34.020000000000003</v>
      </c>
      <c r="E19" t="s">
        <v>81</v>
      </c>
      <c r="F19">
        <v>21.37</v>
      </c>
    </row>
    <row r="20" spans="1:6" x14ac:dyDescent="0.2">
      <c r="A20" t="s">
        <v>22</v>
      </c>
      <c r="B20">
        <v>40043</v>
      </c>
      <c r="C20" t="str">
        <f>"40043"</f>
        <v>40043</v>
      </c>
      <c r="D20">
        <v>34.119999999999997</v>
      </c>
      <c r="E20" t="s">
        <v>81</v>
      </c>
      <c r="F20">
        <v>23.38</v>
      </c>
    </row>
    <row r="21" spans="1:6" x14ac:dyDescent="0.2">
      <c r="A21" t="s">
        <v>23</v>
      </c>
      <c r="B21">
        <v>40075</v>
      </c>
      <c r="C21" t="str">
        <f>"40075"</f>
        <v>40075</v>
      </c>
      <c r="D21">
        <v>34.159999999999997</v>
      </c>
      <c r="E21" t="s">
        <v>81</v>
      </c>
      <c r="F21">
        <v>24.5</v>
      </c>
    </row>
    <row r="22" spans="1:6" x14ac:dyDescent="0.2">
      <c r="A22" t="s">
        <v>24</v>
      </c>
      <c r="B22">
        <v>40039</v>
      </c>
      <c r="C22" t="str">
        <f>"40039"</f>
        <v>40039</v>
      </c>
      <c r="D22">
        <v>32.56</v>
      </c>
      <c r="E22" t="s">
        <v>81</v>
      </c>
      <c r="F22">
        <v>22.41</v>
      </c>
    </row>
    <row r="23" spans="1:6" x14ac:dyDescent="0.2">
      <c r="A23" t="s">
        <v>25</v>
      </c>
      <c r="B23">
        <v>40149</v>
      </c>
      <c r="C23" t="str">
        <f>"40149"</f>
        <v>40149</v>
      </c>
      <c r="D23">
        <v>33.1</v>
      </c>
      <c r="E23" t="s">
        <v>81</v>
      </c>
      <c r="F23">
        <v>21.55</v>
      </c>
    </row>
    <row r="24" spans="1:6" x14ac:dyDescent="0.2">
      <c r="A24" t="s">
        <v>26</v>
      </c>
      <c r="B24">
        <v>40037</v>
      </c>
      <c r="C24" t="str">
        <f>"40037"</f>
        <v>40037</v>
      </c>
      <c r="D24">
        <v>34.31</v>
      </c>
      <c r="E24" t="s">
        <v>81</v>
      </c>
      <c r="F24">
        <v>20.260000000000002</v>
      </c>
    </row>
    <row r="25" spans="1:6" x14ac:dyDescent="0.2">
      <c r="A25" t="s">
        <v>27</v>
      </c>
      <c r="B25">
        <v>40093</v>
      </c>
      <c r="C25" t="str">
        <f>"40093"</f>
        <v>40093</v>
      </c>
      <c r="D25">
        <v>31.2</v>
      </c>
      <c r="E25" t="s">
        <v>81</v>
      </c>
      <c r="F25">
        <v>21.84</v>
      </c>
    </row>
    <row r="26" spans="1:6" x14ac:dyDescent="0.2">
      <c r="A26" t="s">
        <v>28</v>
      </c>
      <c r="B26">
        <v>40071</v>
      </c>
      <c r="C26" t="str">
        <f>"40071"</f>
        <v>40071</v>
      </c>
      <c r="D26">
        <v>33.57</v>
      </c>
      <c r="E26" t="s">
        <v>81</v>
      </c>
      <c r="F26">
        <v>21.91</v>
      </c>
    </row>
    <row r="27" spans="1:6" x14ac:dyDescent="0.2">
      <c r="A27" t="s">
        <v>29</v>
      </c>
      <c r="B27">
        <v>40081</v>
      </c>
      <c r="C27" t="str">
        <f>"40081"</f>
        <v>40081</v>
      </c>
      <c r="D27">
        <v>34.4</v>
      </c>
      <c r="E27" t="s">
        <v>81</v>
      </c>
      <c r="F27">
        <v>20.76</v>
      </c>
    </row>
    <row r="28" spans="1:6" x14ac:dyDescent="0.2">
      <c r="A28" t="s">
        <v>30</v>
      </c>
      <c r="B28">
        <v>40005</v>
      </c>
      <c r="C28" t="str">
        <f>"40005"</f>
        <v>40005</v>
      </c>
      <c r="D28">
        <v>34.380000000000003</v>
      </c>
      <c r="E28" t="s">
        <v>81</v>
      </c>
      <c r="F28">
        <v>22.64</v>
      </c>
    </row>
    <row r="29" spans="1:6" x14ac:dyDescent="0.2">
      <c r="A29" t="s">
        <v>31</v>
      </c>
      <c r="B29">
        <v>40011</v>
      </c>
      <c r="C29" t="str">
        <f>"40011"</f>
        <v>40011</v>
      </c>
      <c r="D29">
        <v>32.83</v>
      </c>
      <c r="E29" t="s">
        <v>81</v>
      </c>
      <c r="F29">
        <v>22.99</v>
      </c>
    </row>
    <row r="30" spans="1:6" x14ac:dyDescent="0.2">
      <c r="A30" t="s">
        <v>32</v>
      </c>
      <c r="B30">
        <v>40073</v>
      </c>
      <c r="C30" t="str">
        <f>"40073"</f>
        <v>40073</v>
      </c>
      <c r="D30">
        <v>33.78</v>
      </c>
      <c r="E30" t="s">
        <v>81</v>
      </c>
      <c r="F30">
        <v>19.850000000000001</v>
      </c>
    </row>
    <row r="31" spans="1:6" x14ac:dyDescent="0.2">
      <c r="A31" t="s">
        <v>33</v>
      </c>
      <c r="B31">
        <v>40013</v>
      </c>
      <c r="C31" t="str">
        <f>"40013"</f>
        <v>40013</v>
      </c>
      <c r="D31">
        <v>33.9</v>
      </c>
      <c r="E31" t="s">
        <v>81</v>
      </c>
      <c r="F31">
        <v>20.02</v>
      </c>
    </row>
    <row r="32" spans="1:6" x14ac:dyDescent="0.2">
      <c r="A32" t="s">
        <v>34</v>
      </c>
      <c r="B32">
        <v>40003</v>
      </c>
      <c r="C32" t="str">
        <f>"40003"</f>
        <v>40003</v>
      </c>
      <c r="D32">
        <v>33.35</v>
      </c>
      <c r="E32" t="s">
        <v>81</v>
      </c>
      <c r="F32">
        <v>24.11</v>
      </c>
    </row>
    <row r="33" spans="1:6" x14ac:dyDescent="0.2">
      <c r="A33" t="s">
        <v>35</v>
      </c>
      <c r="B33">
        <v>40017</v>
      </c>
      <c r="C33" t="str">
        <f>"40017"</f>
        <v>40017</v>
      </c>
      <c r="D33">
        <v>33.56</v>
      </c>
      <c r="E33" t="s">
        <v>81</v>
      </c>
      <c r="F33">
        <v>17.36</v>
      </c>
    </row>
    <row r="34" spans="1:6" x14ac:dyDescent="0.2">
      <c r="A34" t="s">
        <v>36</v>
      </c>
      <c r="B34">
        <v>40009</v>
      </c>
      <c r="C34" t="str">
        <f>"40009"</f>
        <v>40009</v>
      </c>
      <c r="D34">
        <v>32.72</v>
      </c>
      <c r="E34" t="s">
        <v>81</v>
      </c>
      <c r="F34">
        <v>22.2</v>
      </c>
    </row>
    <row r="35" spans="1:6" x14ac:dyDescent="0.2">
      <c r="A35" t="s">
        <v>37</v>
      </c>
      <c r="B35">
        <v>40137</v>
      </c>
      <c r="C35" t="str">
        <f>"40137"</f>
        <v>40137</v>
      </c>
      <c r="D35">
        <v>33.369999999999997</v>
      </c>
      <c r="E35" t="s">
        <v>81</v>
      </c>
      <c r="F35">
        <v>21.21</v>
      </c>
    </row>
    <row r="36" spans="1:6" x14ac:dyDescent="0.2">
      <c r="A36" t="s">
        <v>38</v>
      </c>
      <c r="B36">
        <v>40141</v>
      </c>
      <c r="C36" t="str">
        <f>"40141"</f>
        <v>40141</v>
      </c>
      <c r="D36">
        <v>31.38</v>
      </c>
      <c r="E36" t="s">
        <v>81</v>
      </c>
      <c r="F36">
        <v>20.38</v>
      </c>
    </row>
    <row r="37" spans="1:6" x14ac:dyDescent="0.2">
      <c r="A37" t="s">
        <v>39</v>
      </c>
      <c r="B37">
        <v>40101</v>
      </c>
      <c r="C37" t="str">
        <f>"40101"</f>
        <v>40101</v>
      </c>
      <c r="D37">
        <v>34.36</v>
      </c>
      <c r="E37" t="s">
        <v>81</v>
      </c>
      <c r="F37">
        <v>21.42</v>
      </c>
    </row>
    <row r="38" spans="1:6" x14ac:dyDescent="0.2">
      <c r="A38" t="s">
        <v>40</v>
      </c>
      <c r="B38">
        <v>40041</v>
      </c>
      <c r="C38" t="str">
        <f>"40041"</f>
        <v>40041</v>
      </c>
      <c r="D38">
        <v>34.21</v>
      </c>
      <c r="E38" t="s">
        <v>81</v>
      </c>
      <c r="F38">
        <v>22.95</v>
      </c>
    </row>
    <row r="39" spans="1:6" x14ac:dyDescent="0.2">
      <c r="A39" t="s">
        <v>41</v>
      </c>
      <c r="B39">
        <v>40019</v>
      </c>
      <c r="C39" t="str">
        <f>"40019"</f>
        <v>40019</v>
      </c>
      <c r="D39">
        <v>33.32</v>
      </c>
      <c r="E39" t="s">
        <v>81</v>
      </c>
      <c r="F39">
        <v>20.77</v>
      </c>
    </row>
    <row r="40" spans="1:6" x14ac:dyDescent="0.2">
      <c r="A40" t="s">
        <v>42</v>
      </c>
      <c r="B40">
        <v>40063</v>
      </c>
      <c r="C40" t="str">
        <f>"40063"</f>
        <v>40063</v>
      </c>
      <c r="D40">
        <v>33.53</v>
      </c>
      <c r="E40" t="s">
        <v>81</v>
      </c>
      <c r="F40">
        <v>22.95</v>
      </c>
    </row>
    <row r="41" spans="1:6" x14ac:dyDescent="0.2">
      <c r="A41" t="s">
        <v>43</v>
      </c>
      <c r="B41">
        <v>40049</v>
      </c>
      <c r="C41" t="str">
        <f>"40049"</f>
        <v>40049</v>
      </c>
      <c r="D41">
        <v>33.85</v>
      </c>
      <c r="E41" t="s">
        <v>81</v>
      </c>
      <c r="F41">
        <v>20.79</v>
      </c>
    </row>
    <row r="42" spans="1:6" x14ac:dyDescent="0.2">
      <c r="A42" t="s">
        <v>44</v>
      </c>
      <c r="B42">
        <v>40125</v>
      </c>
      <c r="C42" t="str">
        <f>"40125"</f>
        <v>40125</v>
      </c>
      <c r="D42">
        <v>34.03</v>
      </c>
      <c r="E42" t="s">
        <v>81</v>
      </c>
      <c r="F42">
        <v>22.48</v>
      </c>
    </row>
    <row r="43" spans="1:6" x14ac:dyDescent="0.2">
      <c r="A43" t="s">
        <v>45</v>
      </c>
      <c r="B43">
        <v>40035</v>
      </c>
      <c r="C43" t="str">
        <f>"40035"</f>
        <v>40035</v>
      </c>
      <c r="D43">
        <v>34.28</v>
      </c>
      <c r="E43" t="s">
        <v>81</v>
      </c>
      <c r="F43">
        <v>22.31</v>
      </c>
    </row>
    <row r="44" spans="1:6" x14ac:dyDescent="0.2">
      <c r="A44" t="s">
        <v>46</v>
      </c>
      <c r="B44">
        <v>40065</v>
      </c>
      <c r="C44" t="str">
        <f>"40065"</f>
        <v>40065</v>
      </c>
      <c r="D44">
        <v>32.880000000000003</v>
      </c>
      <c r="E44" t="s">
        <v>81</v>
      </c>
      <c r="F44">
        <v>24.89</v>
      </c>
    </row>
    <row r="45" spans="1:6" x14ac:dyDescent="0.2">
      <c r="A45" t="s">
        <v>47</v>
      </c>
      <c r="B45">
        <v>40021</v>
      </c>
      <c r="C45" t="str">
        <f>"40021"</f>
        <v>40021</v>
      </c>
      <c r="D45">
        <v>34.200000000000003</v>
      </c>
      <c r="E45" t="s">
        <v>81</v>
      </c>
      <c r="F45">
        <v>22.25</v>
      </c>
    </row>
    <row r="46" spans="1:6" x14ac:dyDescent="0.2">
      <c r="A46" t="s">
        <v>48</v>
      </c>
      <c r="B46">
        <v>40023</v>
      </c>
      <c r="C46" t="str">
        <f>"40023"</f>
        <v>40023</v>
      </c>
      <c r="D46">
        <v>33.78</v>
      </c>
      <c r="E46" t="s">
        <v>81</v>
      </c>
      <c r="F46">
        <v>24.19</v>
      </c>
    </row>
    <row r="47" spans="1:6" x14ac:dyDescent="0.2">
      <c r="A47" t="s">
        <v>49</v>
      </c>
      <c r="B47">
        <v>40103</v>
      </c>
      <c r="C47" t="str">
        <f>"40103"</f>
        <v>40103</v>
      </c>
      <c r="D47">
        <v>34.880000000000003</v>
      </c>
      <c r="E47" t="s">
        <v>81</v>
      </c>
      <c r="F47">
        <v>20.49</v>
      </c>
    </row>
    <row r="48" spans="1:6" x14ac:dyDescent="0.2">
      <c r="A48" t="s">
        <v>50</v>
      </c>
      <c r="B48">
        <v>40083</v>
      </c>
      <c r="C48" t="str">
        <f>"40083"</f>
        <v>40083</v>
      </c>
      <c r="D48">
        <v>33.6</v>
      </c>
      <c r="E48" t="s">
        <v>81</v>
      </c>
      <c r="F48">
        <v>20.13</v>
      </c>
    </row>
    <row r="49" spans="1:6" x14ac:dyDescent="0.2">
      <c r="A49" t="s">
        <v>51</v>
      </c>
      <c r="B49">
        <v>40067</v>
      </c>
      <c r="C49" t="str">
        <f>"40067"</f>
        <v>40067</v>
      </c>
      <c r="D49">
        <v>33.909999999999997</v>
      </c>
      <c r="E49" t="s">
        <v>81</v>
      </c>
      <c r="F49">
        <v>23.09</v>
      </c>
    </row>
    <row r="50" spans="1:6" x14ac:dyDescent="0.2">
      <c r="A50" t="s">
        <v>52</v>
      </c>
      <c r="B50">
        <v>40131</v>
      </c>
      <c r="C50" t="str">
        <f>"40131"</f>
        <v>40131</v>
      </c>
      <c r="D50">
        <v>34.6</v>
      </c>
      <c r="E50" t="s">
        <v>81</v>
      </c>
      <c r="F50">
        <v>18.03</v>
      </c>
    </row>
    <row r="51" spans="1:6" x14ac:dyDescent="0.2">
      <c r="A51" t="s">
        <v>53</v>
      </c>
      <c r="B51">
        <v>40109</v>
      </c>
      <c r="C51" t="str">
        <f>"40109"</f>
        <v>40109</v>
      </c>
      <c r="D51">
        <v>32.799999999999997</v>
      </c>
      <c r="E51" t="s">
        <v>81</v>
      </c>
      <c r="F51">
        <v>21.21</v>
      </c>
    </row>
    <row r="52" spans="1:6" x14ac:dyDescent="0.2">
      <c r="A52" t="s">
        <v>54</v>
      </c>
      <c r="B52">
        <v>40077</v>
      </c>
      <c r="C52" t="str">
        <f>"40077"</f>
        <v>40077</v>
      </c>
      <c r="D52">
        <v>35.840000000000003</v>
      </c>
      <c r="E52" t="s">
        <v>81</v>
      </c>
      <c r="F52">
        <v>22.43</v>
      </c>
    </row>
    <row r="53" spans="1:6" x14ac:dyDescent="0.2">
      <c r="A53" t="s">
        <v>55</v>
      </c>
      <c r="B53">
        <v>40135</v>
      </c>
      <c r="C53" t="str">
        <f>"40135"</f>
        <v>40135</v>
      </c>
      <c r="D53">
        <v>34.56</v>
      </c>
      <c r="E53" t="s">
        <v>81</v>
      </c>
      <c r="F53">
        <v>23.76</v>
      </c>
    </row>
    <row r="54" spans="1:6" x14ac:dyDescent="0.2">
      <c r="A54" t="s">
        <v>56</v>
      </c>
      <c r="B54">
        <v>40123</v>
      </c>
      <c r="C54" t="str">
        <f>"40123"</f>
        <v>40123</v>
      </c>
      <c r="D54">
        <v>33.119999999999997</v>
      </c>
      <c r="E54" t="s">
        <v>81</v>
      </c>
      <c r="F54">
        <v>20.81</v>
      </c>
    </row>
    <row r="55" spans="1:6" x14ac:dyDescent="0.2">
      <c r="A55" t="s">
        <v>57</v>
      </c>
      <c r="B55">
        <v>40091</v>
      </c>
      <c r="C55" t="str">
        <f>"40091"</f>
        <v>40091</v>
      </c>
      <c r="D55">
        <v>34.659999999999997</v>
      </c>
      <c r="E55" t="s">
        <v>81</v>
      </c>
      <c r="F55">
        <v>24.51</v>
      </c>
    </row>
    <row r="56" spans="1:6" x14ac:dyDescent="0.2">
      <c r="A56" t="s">
        <v>58</v>
      </c>
      <c r="B56">
        <v>40119</v>
      </c>
      <c r="C56" t="str">
        <f>"40119"</f>
        <v>40119</v>
      </c>
      <c r="D56">
        <v>33.909999999999997</v>
      </c>
      <c r="E56" t="s">
        <v>81</v>
      </c>
      <c r="F56">
        <v>25.49</v>
      </c>
    </row>
    <row r="57" spans="1:6" x14ac:dyDescent="0.2">
      <c r="A57" t="s">
        <v>59</v>
      </c>
      <c r="B57">
        <v>40111</v>
      </c>
      <c r="C57" t="str">
        <f>"40111"</f>
        <v>40111</v>
      </c>
      <c r="D57">
        <v>34.83</v>
      </c>
      <c r="E57" t="s">
        <v>81</v>
      </c>
      <c r="F57">
        <v>21.74</v>
      </c>
    </row>
    <row r="58" spans="1:6" x14ac:dyDescent="0.2">
      <c r="A58" t="s">
        <v>60</v>
      </c>
      <c r="B58">
        <v>40097</v>
      </c>
      <c r="C58" t="str">
        <f>"40097"</f>
        <v>40097</v>
      </c>
      <c r="D58">
        <v>35.049999999999997</v>
      </c>
      <c r="E58" t="s">
        <v>81</v>
      </c>
      <c r="F58">
        <v>20.48</v>
      </c>
    </row>
    <row r="59" spans="1:6" x14ac:dyDescent="0.2">
      <c r="A59" t="s">
        <v>61</v>
      </c>
      <c r="B59">
        <v>40069</v>
      </c>
      <c r="C59" t="str">
        <f>"40069"</f>
        <v>40069</v>
      </c>
      <c r="D59">
        <v>33.61</v>
      </c>
      <c r="E59" t="s">
        <v>81</v>
      </c>
      <c r="F59">
        <v>20.99</v>
      </c>
    </row>
    <row r="60" spans="1:6" x14ac:dyDescent="0.2">
      <c r="A60" t="s">
        <v>62</v>
      </c>
      <c r="B60">
        <v>40133</v>
      </c>
      <c r="C60" t="str">
        <f>"40133"</f>
        <v>40133</v>
      </c>
      <c r="D60">
        <v>33.549999999999997</v>
      </c>
      <c r="E60" t="s">
        <v>81</v>
      </c>
      <c r="F60">
        <v>24.05</v>
      </c>
    </row>
    <row r="61" spans="1:6" x14ac:dyDescent="0.2">
      <c r="A61" t="s">
        <v>63</v>
      </c>
      <c r="B61">
        <v>40055</v>
      </c>
      <c r="C61" t="str">
        <f>"40055"</f>
        <v>40055</v>
      </c>
      <c r="D61">
        <v>34.270000000000003</v>
      </c>
      <c r="E61" t="s">
        <v>81</v>
      </c>
      <c r="F61">
        <v>24.66</v>
      </c>
    </row>
    <row r="62" spans="1:6" x14ac:dyDescent="0.2">
      <c r="A62" t="s">
        <v>64</v>
      </c>
      <c r="B62">
        <v>40107</v>
      </c>
      <c r="C62" t="str">
        <f>"40107"</f>
        <v>40107</v>
      </c>
      <c r="D62">
        <v>32.58</v>
      </c>
      <c r="E62" t="s">
        <v>81</v>
      </c>
      <c r="F62">
        <v>21.36</v>
      </c>
    </row>
    <row r="63" spans="1:6" x14ac:dyDescent="0.2">
      <c r="A63" t="s">
        <v>65</v>
      </c>
      <c r="B63">
        <v>40033</v>
      </c>
      <c r="C63" t="str">
        <f>"40033"</f>
        <v>40033</v>
      </c>
      <c r="D63">
        <v>32.33</v>
      </c>
      <c r="E63" t="s">
        <v>81</v>
      </c>
      <c r="F63">
        <v>20.52</v>
      </c>
    </row>
    <row r="64" spans="1:6" x14ac:dyDescent="0.2">
      <c r="A64" t="s">
        <v>66</v>
      </c>
      <c r="B64">
        <v>40061</v>
      </c>
      <c r="C64" t="str">
        <f>"40061"</f>
        <v>40061</v>
      </c>
      <c r="D64">
        <v>33.19</v>
      </c>
      <c r="E64" t="s">
        <v>81</v>
      </c>
      <c r="F64">
        <v>24.27</v>
      </c>
    </row>
    <row r="65" spans="1:6" x14ac:dyDescent="0.2">
      <c r="A65" t="s">
        <v>67</v>
      </c>
      <c r="B65">
        <v>40117</v>
      </c>
      <c r="C65" t="str">
        <f>"40117"</f>
        <v>40117</v>
      </c>
      <c r="D65">
        <v>31.81</v>
      </c>
      <c r="E65" t="s">
        <v>81</v>
      </c>
      <c r="F65">
        <v>20.95</v>
      </c>
    </row>
    <row r="66" spans="1:6" x14ac:dyDescent="0.2">
      <c r="A66" t="s">
        <v>68</v>
      </c>
      <c r="B66">
        <v>40105</v>
      </c>
      <c r="C66" t="str">
        <f>"40105"</f>
        <v>40105</v>
      </c>
      <c r="D66">
        <v>33.729999999999997</v>
      </c>
      <c r="E66" t="s">
        <v>81</v>
      </c>
      <c r="F66">
        <v>22.91</v>
      </c>
    </row>
    <row r="67" spans="1:6" x14ac:dyDescent="0.2">
      <c r="A67" t="s">
        <v>69</v>
      </c>
      <c r="B67">
        <v>40145</v>
      </c>
      <c r="C67" t="str">
        <f>"40145"</f>
        <v>40145</v>
      </c>
      <c r="D67">
        <v>34</v>
      </c>
      <c r="E67" t="s">
        <v>81</v>
      </c>
      <c r="F67">
        <v>17.649999999999999</v>
      </c>
    </row>
    <row r="68" spans="1:6" x14ac:dyDescent="0.2">
      <c r="A68" t="s">
        <v>70</v>
      </c>
      <c r="B68">
        <v>40143</v>
      </c>
      <c r="C68" t="str">
        <f>"40143"</f>
        <v>40143</v>
      </c>
      <c r="D68">
        <v>33.65</v>
      </c>
      <c r="E68" t="s">
        <v>81</v>
      </c>
      <c r="F68">
        <v>19.690000000000001</v>
      </c>
    </row>
    <row r="69" spans="1:6" x14ac:dyDescent="0.2">
      <c r="A69" t="s">
        <v>71</v>
      </c>
      <c r="B69">
        <v>40001</v>
      </c>
      <c r="C69" t="str">
        <f>"40001"</f>
        <v>40001</v>
      </c>
      <c r="D69">
        <v>33.729999999999997</v>
      </c>
      <c r="E69" t="s">
        <v>81</v>
      </c>
      <c r="F69">
        <v>22.1</v>
      </c>
    </row>
    <row r="70" spans="1:6" x14ac:dyDescent="0.2">
      <c r="A70" t="s">
        <v>72</v>
      </c>
      <c r="B70">
        <v>40087</v>
      </c>
      <c r="C70" t="str">
        <f>"40087"</f>
        <v>40087</v>
      </c>
      <c r="D70">
        <v>32.729999999999997</v>
      </c>
      <c r="E70" t="s">
        <v>81</v>
      </c>
      <c r="F70">
        <v>18.41</v>
      </c>
    </row>
    <row r="71" spans="1:6" x14ac:dyDescent="0.2">
      <c r="A71" t="s">
        <v>73</v>
      </c>
      <c r="B71">
        <v>40027</v>
      </c>
      <c r="C71" t="str">
        <f>"40027"</f>
        <v>40027</v>
      </c>
      <c r="D71">
        <v>33.409999999999997</v>
      </c>
      <c r="E71" t="s">
        <v>81</v>
      </c>
      <c r="F71">
        <v>20.399999999999999</v>
      </c>
    </row>
    <row r="72" spans="1:6" x14ac:dyDescent="0.2">
      <c r="A72" t="s">
        <v>74</v>
      </c>
      <c r="B72">
        <v>40057</v>
      </c>
      <c r="C72" t="str">
        <f>"40057"</f>
        <v>40057</v>
      </c>
      <c r="D72">
        <v>34.76</v>
      </c>
      <c r="E72" t="s">
        <v>81</v>
      </c>
      <c r="F72">
        <v>24.48</v>
      </c>
    </row>
    <row r="73" spans="1:6" x14ac:dyDescent="0.2">
      <c r="A73" t="s">
        <v>75</v>
      </c>
      <c r="B73">
        <v>40085</v>
      </c>
      <c r="C73" t="str">
        <f>"40085"</f>
        <v>40085</v>
      </c>
      <c r="D73">
        <v>33.31</v>
      </c>
      <c r="E73" t="s">
        <v>81</v>
      </c>
      <c r="F73">
        <v>17.89</v>
      </c>
    </row>
    <row r="74" spans="1:6" x14ac:dyDescent="0.2">
      <c r="A74" t="s">
        <v>76</v>
      </c>
      <c r="B74">
        <v>40029</v>
      </c>
      <c r="C74" t="str">
        <f>"40029"</f>
        <v>40029</v>
      </c>
      <c r="D74">
        <v>32.71</v>
      </c>
      <c r="E74" t="s">
        <v>81</v>
      </c>
      <c r="F74">
        <v>24.22</v>
      </c>
    </row>
    <row r="75" spans="1:6" x14ac:dyDescent="0.2">
      <c r="A75" t="s">
        <v>77</v>
      </c>
      <c r="B75">
        <v>40115</v>
      </c>
      <c r="C75" t="str">
        <f>"40115"</f>
        <v>40115</v>
      </c>
      <c r="D75">
        <v>33.520000000000003</v>
      </c>
      <c r="E75" t="s">
        <v>81</v>
      </c>
      <c r="F75">
        <v>23.52</v>
      </c>
    </row>
    <row r="76" spans="1:6" x14ac:dyDescent="0.2">
      <c r="A76" t="s">
        <v>78</v>
      </c>
      <c r="B76">
        <v>40147</v>
      </c>
      <c r="C76" t="str">
        <f>"40147"</f>
        <v>40147</v>
      </c>
      <c r="D76">
        <v>33.9</v>
      </c>
      <c r="E76" t="s">
        <v>81</v>
      </c>
      <c r="F76">
        <v>19.54</v>
      </c>
    </row>
    <row r="77" spans="1:6" x14ac:dyDescent="0.2">
      <c r="A77" t="s">
        <v>79</v>
      </c>
      <c r="B77">
        <v>40099</v>
      </c>
      <c r="C77" t="str">
        <f>"40099"</f>
        <v>40099</v>
      </c>
      <c r="D77">
        <v>34</v>
      </c>
      <c r="E77" t="s">
        <v>81</v>
      </c>
      <c r="F77">
        <v>20.51</v>
      </c>
    </row>
    <row r="78" spans="1:6" x14ac:dyDescent="0.2">
      <c r="A78" t="s">
        <v>80</v>
      </c>
      <c r="B78">
        <v>40095</v>
      </c>
      <c r="C78" t="str">
        <f>"40095"</f>
        <v>40095</v>
      </c>
      <c r="D78">
        <v>31.54</v>
      </c>
      <c r="E78" t="s">
        <v>81</v>
      </c>
      <c r="F78">
        <v>22.32</v>
      </c>
    </row>
    <row r="79" spans="1:6" x14ac:dyDescent="0.2">
      <c r="A79" t="s">
        <v>82</v>
      </c>
      <c r="B79">
        <v>20015</v>
      </c>
      <c r="C79" t="str">
        <f>"20015"</f>
        <v>20015</v>
      </c>
      <c r="D79">
        <v>34.22</v>
      </c>
      <c r="E79" t="s">
        <v>170</v>
      </c>
      <c r="F79">
        <v>20.65</v>
      </c>
    </row>
    <row r="80" spans="1:6" x14ac:dyDescent="0.2">
      <c r="A80" t="s">
        <v>83</v>
      </c>
      <c r="B80">
        <v>20055</v>
      </c>
      <c r="C80" t="str">
        <f>"20055"</f>
        <v>20055</v>
      </c>
      <c r="D80">
        <v>30.95</v>
      </c>
      <c r="E80" t="s">
        <v>170</v>
      </c>
      <c r="F80">
        <v>19.59</v>
      </c>
    </row>
    <row r="81" spans="1:6" x14ac:dyDescent="0.2">
      <c r="A81" t="s">
        <v>84</v>
      </c>
      <c r="B81">
        <v>20155</v>
      </c>
      <c r="C81" t="str">
        <f>"20155"</f>
        <v>20155</v>
      </c>
      <c r="D81">
        <v>34.17</v>
      </c>
      <c r="E81" t="s">
        <v>170</v>
      </c>
      <c r="F81">
        <v>23.69</v>
      </c>
    </row>
    <row r="82" spans="1:6" x14ac:dyDescent="0.2">
      <c r="A82" t="s">
        <v>85</v>
      </c>
      <c r="B82">
        <v>20191</v>
      </c>
      <c r="C82" t="str">
        <f>"20191"</f>
        <v>20191</v>
      </c>
      <c r="D82">
        <v>35.76</v>
      </c>
      <c r="E82" t="s">
        <v>170</v>
      </c>
      <c r="F82">
        <v>23.18</v>
      </c>
    </row>
    <row r="83" spans="1:6" x14ac:dyDescent="0.2">
      <c r="A83" t="s">
        <v>86</v>
      </c>
      <c r="B83">
        <v>20073</v>
      </c>
      <c r="C83" t="str">
        <f>"20073"</f>
        <v>20073</v>
      </c>
      <c r="D83">
        <v>34.479999999999997</v>
      </c>
      <c r="E83" t="s">
        <v>170</v>
      </c>
      <c r="F83">
        <v>27.3</v>
      </c>
    </row>
    <row r="84" spans="1:6" x14ac:dyDescent="0.2">
      <c r="A84" t="s">
        <v>87</v>
      </c>
      <c r="B84">
        <v>20153</v>
      </c>
      <c r="C84" t="str">
        <f>"20153"</f>
        <v>20153</v>
      </c>
      <c r="D84">
        <v>34.58</v>
      </c>
      <c r="E84" t="s">
        <v>170</v>
      </c>
      <c r="F84">
        <v>24.66</v>
      </c>
    </row>
    <row r="85" spans="1:6" x14ac:dyDescent="0.2">
      <c r="A85" t="s">
        <v>88</v>
      </c>
      <c r="B85">
        <v>20193</v>
      </c>
      <c r="C85" t="str">
        <f>"20193"</f>
        <v>20193</v>
      </c>
      <c r="D85">
        <v>34.28</v>
      </c>
      <c r="E85" t="s">
        <v>170</v>
      </c>
      <c r="F85">
        <v>25.18</v>
      </c>
    </row>
    <row r="86" spans="1:6" x14ac:dyDescent="0.2">
      <c r="A86" t="s">
        <v>89</v>
      </c>
      <c r="B86">
        <v>20007</v>
      </c>
      <c r="C86" t="str">
        <f>"20007"</f>
        <v>20007</v>
      </c>
      <c r="D86">
        <v>35.630000000000003</v>
      </c>
      <c r="E86" t="s">
        <v>170</v>
      </c>
      <c r="F86">
        <v>25.55</v>
      </c>
    </row>
    <row r="87" spans="1:6" x14ac:dyDescent="0.2">
      <c r="A87" t="s">
        <v>90</v>
      </c>
      <c r="B87">
        <v>20035</v>
      </c>
      <c r="C87" t="str">
        <f>"20035"</f>
        <v>20035</v>
      </c>
      <c r="D87">
        <v>34.14</v>
      </c>
      <c r="E87" t="s">
        <v>170</v>
      </c>
      <c r="F87">
        <v>22.93</v>
      </c>
    </row>
    <row r="88" spans="1:6" x14ac:dyDescent="0.2">
      <c r="A88" t="s">
        <v>50</v>
      </c>
      <c r="B88">
        <v>20109</v>
      </c>
      <c r="C88" t="str">
        <f>"20109"</f>
        <v>20109</v>
      </c>
      <c r="D88">
        <v>33.99</v>
      </c>
      <c r="E88" t="s">
        <v>170</v>
      </c>
      <c r="F88">
        <v>27.58</v>
      </c>
    </row>
    <row r="89" spans="1:6" x14ac:dyDescent="0.2">
      <c r="A89" t="s">
        <v>91</v>
      </c>
      <c r="B89">
        <v>20063</v>
      </c>
      <c r="C89" t="str">
        <f>"20063"</f>
        <v>20063</v>
      </c>
      <c r="D89">
        <v>33.75</v>
      </c>
      <c r="E89" t="s">
        <v>170</v>
      </c>
      <c r="F89">
        <v>30.46</v>
      </c>
    </row>
    <row r="90" spans="1:6" x14ac:dyDescent="0.2">
      <c r="A90" t="s">
        <v>92</v>
      </c>
      <c r="B90">
        <v>20181</v>
      </c>
      <c r="C90" t="str">
        <f>"20181"</f>
        <v>20181</v>
      </c>
      <c r="D90">
        <v>33.93</v>
      </c>
      <c r="E90" t="s">
        <v>170</v>
      </c>
      <c r="F90">
        <v>26.59</v>
      </c>
    </row>
    <row r="91" spans="1:6" x14ac:dyDescent="0.2">
      <c r="A91" t="s">
        <v>93</v>
      </c>
      <c r="B91">
        <v>20057</v>
      </c>
      <c r="C91" t="str">
        <f>"20057"</f>
        <v>20057</v>
      </c>
      <c r="D91">
        <v>30.49</v>
      </c>
      <c r="E91" t="s">
        <v>170</v>
      </c>
      <c r="F91">
        <v>18.09</v>
      </c>
    </row>
    <row r="92" spans="1:6" x14ac:dyDescent="0.2">
      <c r="A92" t="s">
        <v>94</v>
      </c>
      <c r="B92">
        <v>20135</v>
      </c>
      <c r="C92" t="str">
        <f>"20135"</f>
        <v>20135</v>
      </c>
      <c r="D92">
        <v>35.17</v>
      </c>
      <c r="E92" t="s">
        <v>170</v>
      </c>
      <c r="F92">
        <v>25.24</v>
      </c>
    </row>
    <row r="93" spans="1:6" x14ac:dyDescent="0.2">
      <c r="A93" t="s">
        <v>95</v>
      </c>
      <c r="B93">
        <v>20023</v>
      </c>
      <c r="C93" t="str">
        <f>"20023"</f>
        <v>20023</v>
      </c>
      <c r="D93">
        <v>30.39</v>
      </c>
      <c r="E93" t="s">
        <v>170</v>
      </c>
      <c r="F93">
        <v>29.55</v>
      </c>
    </row>
    <row r="94" spans="1:6" x14ac:dyDescent="0.2">
      <c r="A94" t="s">
        <v>96</v>
      </c>
      <c r="B94">
        <v>20173</v>
      </c>
      <c r="C94" t="str">
        <f>"20173"</f>
        <v>20173</v>
      </c>
      <c r="D94">
        <v>32.89</v>
      </c>
      <c r="E94" t="s">
        <v>170</v>
      </c>
      <c r="F94">
        <v>21.21</v>
      </c>
    </row>
    <row r="95" spans="1:6" x14ac:dyDescent="0.2">
      <c r="A95" t="s">
        <v>97</v>
      </c>
      <c r="B95">
        <v>20075</v>
      </c>
      <c r="C95" t="str">
        <f>"20075"</f>
        <v>20075</v>
      </c>
      <c r="D95">
        <v>32.46</v>
      </c>
      <c r="E95" t="s">
        <v>170</v>
      </c>
      <c r="F95">
        <v>27.37</v>
      </c>
    </row>
    <row r="96" spans="1:6" x14ac:dyDescent="0.2">
      <c r="A96" t="s">
        <v>98</v>
      </c>
      <c r="B96">
        <v>20115</v>
      </c>
      <c r="C96" t="str">
        <f>"20115"</f>
        <v>20115</v>
      </c>
      <c r="D96">
        <v>32.85</v>
      </c>
      <c r="E96" t="s">
        <v>170</v>
      </c>
      <c r="F96">
        <v>23.84</v>
      </c>
    </row>
    <row r="97" spans="1:6" x14ac:dyDescent="0.2">
      <c r="A97" t="s">
        <v>99</v>
      </c>
      <c r="B97">
        <v>20089</v>
      </c>
      <c r="C97" t="str">
        <f>"20089"</f>
        <v>20089</v>
      </c>
      <c r="D97">
        <v>37.6</v>
      </c>
      <c r="E97" t="s">
        <v>170</v>
      </c>
      <c r="F97">
        <v>27.27</v>
      </c>
    </row>
    <row r="98" spans="1:6" x14ac:dyDescent="0.2">
      <c r="A98" t="s">
        <v>100</v>
      </c>
      <c r="B98">
        <v>20119</v>
      </c>
      <c r="C98" t="str">
        <f>"20119"</f>
        <v>20119</v>
      </c>
      <c r="D98">
        <v>35.07</v>
      </c>
      <c r="E98" t="s">
        <v>170</v>
      </c>
      <c r="F98">
        <v>23.53</v>
      </c>
    </row>
    <row r="99" spans="1:6" x14ac:dyDescent="0.2">
      <c r="A99" t="s">
        <v>101</v>
      </c>
      <c r="B99">
        <v>20025</v>
      </c>
      <c r="C99" t="str">
        <f>"20025"</f>
        <v>20025</v>
      </c>
      <c r="D99">
        <v>39.29</v>
      </c>
      <c r="E99" t="s">
        <v>170</v>
      </c>
      <c r="F99">
        <v>23.93</v>
      </c>
    </row>
    <row r="100" spans="1:6" x14ac:dyDescent="0.2">
      <c r="A100" t="s">
        <v>80</v>
      </c>
      <c r="B100">
        <v>20117</v>
      </c>
      <c r="C100" t="str">
        <f>"20117"</f>
        <v>20117</v>
      </c>
      <c r="D100">
        <v>34.36</v>
      </c>
      <c r="E100" t="s">
        <v>170</v>
      </c>
      <c r="F100">
        <v>25.51</v>
      </c>
    </row>
    <row r="101" spans="1:6" x14ac:dyDescent="0.2">
      <c r="A101" t="s">
        <v>78</v>
      </c>
      <c r="B101">
        <v>20201</v>
      </c>
      <c r="C101" t="str">
        <f>"20201"</f>
        <v>20201</v>
      </c>
      <c r="D101">
        <v>34.869999999999997</v>
      </c>
      <c r="E101" t="s">
        <v>170</v>
      </c>
      <c r="F101">
        <v>30.21</v>
      </c>
    </row>
    <row r="102" spans="1:6" x14ac:dyDescent="0.2">
      <c r="A102" t="s">
        <v>102</v>
      </c>
      <c r="B102">
        <v>20183</v>
      </c>
      <c r="C102" t="str">
        <f>"20183"</f>
        <v>20183</v>
      </c>
      <c r="D102">
        <v>34.72</v>
      </c>
      <c r="E102" t="s">
        <v>170</v>
      </c>
      <c r="F102">
        <v>31.39</v>
      </c>
    </row>
    <row r="103" spans="1:6" x14ac:dyDescent="0.2">
      <c r="A103" t="s">
        <v>103</v>
      </c>
      <c r="B103">
        <v>20147</v>
      </c>
      <c r="C103" t="str">
        <f>"20147"</f>
        <v>20147</v>
      </c>
      <c r="D103">
        <v>35.549999999999997</v>
      </c>
      <c r="E103" t="s">
        <v>170</v>
      </c>
      <c r="F103">
        <v>27.67</v>
      </c>
    </row>
    <row r="104" spans="1:6" x14ac:dyDescent="0.2">
      <c r="A104" t="s">
        <v>104</v>
      </c>
      <c r="B104">
        <v>20039</v>
      </c>
      <c r="C104" t="str">
        <f>"20039"</f>
        <v>20039</v>
      </c>
      <c r="D104">
        <v>36.47</v>
      </c>
      <c r="E104" t="s">
        <v>170</v>
      </c>
      <c r="F104">
        <v>30.48</v>
      </c>
    </row>
    <row r="105" spans="1:6" x14ac:dyDescent="0.2">
      <c r="A105" t="s">
        <v>105</v>
      </c>
      <c r="B105">
        <v>20199</v>
      </c>
      <c r="C105" t="str">
        <f>"20199"</f>
        <v>20199</v>
      </c>
      <c r="D105">
        <v>38.6</v>
      </c>
      <c r="E105" t="s">
        <v>170</v>
      </c>
      <c r="F105">
        <v>27.27</v>
      </c>
    </row>
    <row r="106" spans="1:6" x14ac:dyDescent="0.2">
      <c r="A106" t="s">
        <v>106</v>
      </c>
      <c r="B106">
        <v>20065</v>
      </c>
      <c r="C106" t="str">
        <f>"20065"</f>
        <v>20065</v>
      </c>
      <c r="D106">
        <v>37.79</v>
      </c>
      <c r="E106" t="s">
        <v>170</v>
      </c>
      <c r="F106">
        <v>28.24</v>
      </c>
    </row>
    <row r="107" spans="1:6" x14ac:dyDescent="0.2">
      <c r="A107" t="s">
        <v>107</v>
      </c>
      <c r="B107">
        <v>20179</v>
      </c>
      <c r="C107" t="str">
        <f>"20179"</f>
        <v>20179</v>
      </c>
      <c r="D107">
        <v>32.75</v>
      </c>
      <c r="E107" t="s">
        <v>170</v>
      </c>
      <c r="F107">
        <v>26.03</v>
      </c>
    </row>
    <row r="108" spans="1:6" x14ac:dyDescent="0.2">
      <c r="A108" t="s">
        <v>108</v>
      </c>
      <c r="B108">
        <v>20163</v>
      </c>
      <c r="C108" t="str">
        <f>"20163"</f>
        <v>20163</v>
      </c>
      <c r="D108">
        <v>35.17</v>
      </c>
      <c r="E108" t="s">
        <v>170</v>
      </c>
      <c r="F108">
        <v>27.13</v>
      </c>
    </row>
    <row r="109" spans="1:6" x14ac:dyDescent="0.2">
      <c r="A109" t="s">
        <v>109</v>
      </c>
      <c r="B109">
        <v>20141</v>
      </c>
      <c r="C109" t="str">
        <f>"20141"</f>
        <v>20141</v>
      </c>
      <c r="D109">
        <v>35.07</v>
      </c>
      <c r="E109" t="s">
        <v>170</v>
      </c>
      <c r="F109">
        <v>29.71</v>
      </c>
    </row>
    <row r="110" spans="1:6" x14ac:dyDescent="0.2">
      <c r="A110" t="s">
        <v>110</v>
      </c>
      <c r="B110">
        <v>20137</v>
      </c>
      <c r="C110" t="str">
        <f>"20137"</f>
        <v>20137</v>
      </c>
      <c r="D110">
        <v>36.32</v>
      </c>
      <c r="E110" t="s">
        <v>170</v>
      </c>
      <c r="F110">
        <v>23.29</v>
      </c>
    </row>
    <row r="111" spans="1:6" x14ac:dyDescent="0.2">
      <c r="A111" t="s">
        <v>15</v>
      </c>
      <c r="B111">
        <v>20051</v>
      </c>
      <c r="C111" t="str">
        <f>"20051"</f>
        <v>20051</v>
      </c>
      <c r="D111">
        <v>33.42</v>
      </c>
      <c r="E111" t="s">
        <v>170</v>
      </c>
      <c r="F111">
        <v>24.11</v>
      </c>
    </row>
    <row r="112" spans="1:6" x14ac:dyDescent="0.2">
      <c r="A112" t="s">
        <v>111</v>
      </c>
      <c r="B112">
        <v>20195</v>
      </c>
      <c r="C112" t="str">
        <f>"20195"</f>
        <v>20195</v>
      </c>
      <c r="D112">
        <v>34.81</v>
      </c>
      <c r="E112" t="s">
        <v>170</v>
      </c>
      <c r="F112">
        <v>22.95</v>
      </c>
    </row>
    <row r="113" spans="1:6" x14ac:dyDescent="0.2">
      <c r="A113" t="s">
        <v>112</v>
      </c>
      <c r="B113">
        <v>20167</v>
      </c>
      <c r="C113" t="str">
        <f>"20167"</f>
        <v>20167</v>
      </c>
      <c r="D113">
        <v>34.51</v>
      </c>
      <c r="E113" t="s">
        <v>170</v>
      </c>
      <c r="F113">
        <v>25.39</v>
      </c>
    </row>
    <row r="114" spans="1:6" x14ac:dyDescent="0.2">
      <c r="A114" t="s">
        <v>113</v>
      </c>
      <c r="B114">
        <v>20009</v>
      </c>
      <c r="C114" t="str">
        <f>"20009"</f>
        <v>20009</v>
      </c>
      <c r="D114">
        <v>33.85</v>
      </c>
      <c r="E114" t="s">
        <v>170</v>
      </c>
      <c r="F114">
        <v>23.41</v>
      </c>
    </row>
    <row r="115" spans="1:6" x14ac:dyDescent="0.2">
      <c r="A115" t="s">
        <v>114</v>
      </c>
      <c r="B115">
        <v>20113</v>
      </c>
      <c r="C115" t="str">
        <f>"20113"</f>
        <v>20113</v>
      </c>
      <c r="D115">
        <v>34.700000000000003</v>
      </c>
      <c r="E115" t="s">
        <v>170</v>
      </c>
      <c r="F115">
        <v>22.75</v>
      </c>
    </row>
    <row r="116" spans="1:6" x14ac:dyDescent="0.2">
      <c r="A116" t="s">
        <v>44</v>
      </c>
      <c r="B116">
        <v>20149</v>
      </c>
      <c r="C116" t="str">
        <f>"20149"</f>
        <v>20149</v>
      </c>
      <c r="D116">
        <v>33.270000000000003</v>
      </c>
      <c r="E116" t="s">
        <v>170</v>
      </c>
      <c r="F116">
        <v>20.28</v>
      </c>
    </row>
    <row r="117" spans="1:6" x14ac:dyDescent="0.2">
      <c r="A117" t="s">
        <v>115</v>
      </c>
      <c r="B117">
        <v>20041</v>
      </c>
      <c r="C117" t="str">
        <f>"20041"</f>
        <v>20041</v>
      </c>
      <c r="D117">
        <v>32.93</v>
      </c>
      <c r="E117" t="s">
        <v>170</v>
      </c>
      <c r="F117">
        <v>27.25</v>
      </c>
    </row>
    <row r="118" spans="1:6" x14ac:dyDescent="0.2">
      <c r="A118" t="s">
        <v>116</v>
      </c>
      <c r="B118">
        <v>20093</v>
      </c>
      <c r="C118" t="str">
        <f>"20093"</f>
        <v>20093</v>
      </c>
      <c r="D118">
        <v>32.409999999999997</v>
      </c>
      <c r="E118" t="s">
        <v>170</v>
      </c>
      <c r="F118">
        <v>24.86</v>
      </c>
    </row>
    <row r="119" spans="1:6" x14ac:dyDescent="0.2">
      <c r="A119" t="s">
        <v>117</v>
      </c>
      <c r="B119">
        <v>20111</v>
      </c>
      <c r="C119" t="str">
        <f>"20111"</f>
        <v>20111</v>
      </c>
      <c r="D119">
        <v>32.14</v>
      </c>
      <c r="E119" t="s">
        <v>170</v>
      </c>
      <c r="F119">
        <v>24.64</v>
      </c>
    </row>
    <row r="120" spans="1:6" x14ac:dyDescent="0.2">
      <c r="A120" t="s">
        <v>118</v>
      </c>
      <c r="B120">
        <v>20069</v>
      </c>
      <c r="C120" t="str">
        <f>"20069"</f>
        <v>20069</v>
      </c>
      <c r="D120">
        <v>34.76</v>
      </c>
      <c r="E120" t="s">
        <v>170</v>
      </c>
      <c r="F120">
        <v>20.69</v>
      </c>
    </row>
    <row r="121" spans="1:6" x14ac:dyDescent="0.2">
      <c r="A121" t="s">
        <v>119</v>
      </c>
      <c r="B121">
        <v>20083</v>
      </c>
      <c r="C121" t="str">
        <f>"20083"</f>
        <v>20083</v>
      </c>
      <c r="D121">
        <v>36.380000000000003</v>
      </c>
      <c r="E121" t="s">
        <v>170</v>
      </c>
      <c r="F121">
        <v>18.46</v>
      </c>
    </row>
    <row r="122" spans="1:6" x14ac:dyDescent="0.2">
      <c r="A122" t="s">
        <v>120</v>
      </c>
      <c r="B122">
        <v>20095</v>
      </c>
      <c r="C122" t="str">
        <f>"20095"</f>
        <v>20095</v>
      </c>
      <c r="D122">
        <v>35.619999999999997</v>
      </c>
      <c r="E122" t="s">
        <v>170</v>
      </c>
      <c r="F122">
        <v>24.27</v>
      </c>
    </row>
    <row r="123" spans="1:6" x14ac:dyDescent="0.2">
      <c r="A123" t="s">
        <v>121</v>
      </c>
      <c r="B123">
        <v>20197</v>
      </c>
      <c r="C123" t="str">
        <f>"20197"</f>
        <v>20197</v>
      </c>
      <c r="D123">
        <v>33.29</v>
      </c>
      <c r="E123" t="s">
        <v>170</v>
      </c>
      <c r="F123">
        <v>21.01</v>
      </c>
    </row>
    <row r="124" spans="1:6" x14ac:dyDescent="0.2">
      <c r="A124" t="s">
        <v>122</v>
      </c>
      <c r="B124">
        <v>20185</v>
      </c>
      <c r="C124" t="str">
        <f>"20185"</f>
        <v>20185</v>
      </c>
      <c r="D124">
        <v>35.15</v>
      </c>
      <c r="E124" t="s">
        <v>170</v>
      </c>
      <c r="F124">
        <v>25.8</v>
      </c>
    </row>
    <row r="125" spans="1:6" x14ac:dyDescent="0.2">
      <c r="A125" t="s">
        <v>123</v>
      </c>
      <c r="B125">
        <v>20071</v>
      </c>
      <c r="C125" t="str">
        <f>"20071"</f>
        <v>20071</v>
      </c>
      <c r="D125">
        <v>32.81</v>
      </c>
      <c r="E125" t="s">
        <v>170</v>
      </c>
      <c r="F125">
        <v>24.74</v>
      </c>
    </row>
    <row r="126" spans="1:6" x14ac:dyDescent="0.2">
      <c r="A126" t="s">
        <v>19</v>
      </c>
      <c r="B126">
        <v>20077</v>
      </c>
      <c r="C126" t="str">
        <f>"20077"</f>
        <v>20077</v>
      </c>
      <c r="D126">
        <v>37.68</v>
      </c>
      <c r="E126" t="s">
        <v>170</v>
      </c>
      <c r="F126">
        <v>23.31</v>
      </c>
    </row>
    <row r="127" spans="1:6" x14ac:dyDescent="0.2">
      <c r="A127" t="s">
        <v>124</v>
      </c>
      <c r="B127">
        <v>20017</v>
      </c>
      <c r="C127" t="str">
        <f>"20017"</f>
        <v>20017</v>
      </c>
      <c r="D127">
        <v>35.39</v>
      </c>
      <c r="E127" t="s">
        <v>170</v>
      </c>
      <c r="F127">
        <v>25.11</v>
      </c>
    </row>
    <row r="128" spans="1:6" x14ac:dyDescent="0.2">
      <c r="A128" t="s">
        <v>20</v>
      </c>
      <c r="B128">
        <v>20033</v>
      </c>
      <c r="C128" t="str">
        <f>"20033"</f>
        <v>20033</v>
      </c>
      <c r="D128">
        <v>34.979999999999997</v>
      </c>
      <c r="E128" t="s">
        <v>170</v>
      </c>
      <c r="F128">
        <v>31.57</v>
      </c>
    </row>
    <row r="129" spans="1:6" x14ac:dyDescent="0.2">
      <c r="A129" t="s">
        <v>67</v>
      </c>
      <c r="B129">
        <v>20145</v>
      </c>
      <c r="C129" t="str">
        <f>"20145"</f>
        <v>20145</v>
      </c>
      <c r="D129">
        <v>35.869999999999997</v>
      </c>
      <c r="E129" t="s">
        <v>170</v>
      </c>
      <c r="F129">
        <v>25.25</v>
      </c>
    </row>
    <row r="130" spans="1:6" x14ac:dyDescent="0.2">
      <c r="A130" t="s">
        <v>125</v>
      </c>
      <c r="B130">
        <v>20157</v>
      </c>
      <c r="C130" t="str">
        <f>"20157"</f>
        <v>20157</v>
      </c>
      <c r="D130">
        <v>33.520000000000003</v>
      </c>
      <c r="E130" t="s">
        <v>170</v>
      </c>
      <c r="F130">
        <v>26.84</v>
      </c>
    </row>
    <row r="131" spans="1:6" x14ac:dyDescent="0.2">
      <c r="A131" t="s">
        <v>126</v>
      </c>
      <c r="B131">
        <v>20131</v>
      </c>
      <c r="C131" t="str">
        <f>"20131"</f>
        <v>20131</v>
      </c>
      <c r="D131">
        <v>34.33</v>
      </c>
      <c r="E131" t="s">
        <v>170</v>
      </c>
      <c r="F131">
        <v>24.56</v>
      </c>
    </row>
    <row r="132" spans="1:6" x14ac:dyDescent="0.2">
      <c r="A132" t="s">
        <v>127</v>
      </c>
      <c r="B132">
        <v>20029</v>
      </c>
      <c r="C132" t="str">
        <f>"20029"</f>
        <v>20029</v>
      </c>
      <c r="D132">
        <v>34.75</v>
      </c>
      <c r="E132" t="s">
        <v>170</v>
      </c>
      <c r="F132">
        <v>27.54</v>
      </c>
    </row>
    <row r="133" spans="1:6" x14ac:dyDescent="0.2">
      <c r="A133" t="s">
        <v>128</v>
      </c>
      <c r="B133">
        <v>20123</v>
      </c>
      <c r="C133" t="str">
        <f>"20123"</f>
        <v>20123</v>
      </c>
      <c r="D133">
        <v>36.18</v>
      </c>
      <c r="E133" t="s">
        <v>170</v>
      </c>
      <c r="F133">
        <v>25.59</v>
      </c>
    </row>
    <row r="134" spans="1:6" x14ac:dyDescent="0.2">
      <c r="A134" t="s">
        <v>77</v>
      </c>
      <c r="B134">
        <v>20143</v>
      </c>
      <c r="C134" t="str">
        <f>"20143"</f>
        <v>20143</v>
      </c>
      <c r="D134">
        <v>35.99</v>
      </c>
      <c r="E134" t="s">
        <v>170</v>
      </c>
      <c r="F134">
        <v>24.24</v>
      </c>
    </row>
    <row r="135" spans="1:6" x14ac:dyDescent="0.2">
      <c r="A135" t="s">
        <v>29</v>
      </c>
      <c r="B135">
        <v>20105</v>
      </c>
      <c r="C135" t="str">
        <f>"20105"</f>
        <v>20105</v>
      </c>
      <c r="D135">
        <v>35.18</v>
      </c>
      <c r="E135" t="s">
        <v>170</v>
      </c>
      <c r="F135">
        <v>26.11</v>
      </c>
    </row>
    <row r="136" spans="1:6" x14ac:dyDescent="0.2">
      <c r="A136" t="s">
        <v>129</v>
      </c>
      <c r="B136">
        <v>20053</v>
      </c>
      <c r="C136" t="str">
        <f>"20053"</f>
        <v>20053</v>
      </c>
      <c r="D136">
        <v>33.729999999999997</v>
      </c>
      <c r="E136" t="s">
        <v>170</v>
      </c>
      <c r="F136">
        <v>24.73</v>
      </c>
    </row>
    <row r="137" spans="1:6" x14ac:dyDescent="0.2">
      <c r="A137" t="s">
        <v>130</v>
      </c>
      <c r="B137">
        <v>20169</v>
      </c>
      <c r="C137" t="str">
        <f>"20169"</f>
        <v>20169</v>
      </c>
      <c r="D137">
        <v>33.799999999999997</v>
      </c>
      <c r="E137" t="s">
        <v>170</v>
      </c>
      <c r="F137">
        <v>22.77</v>
      </c>
    </row>
    <row r="138" spans="1:6" x14ac:dyDescent="0.2">
      <c r="A138" t="s">
        <v>131</v>
      </c>
      <c r="B138">
        <v>20159</v>
      </c>
      <c r="C138" t="str">
        <f>"20159"</f>
        <v>20159</v>
      </c>
      <c r="D138">
        <v>32.909999999999997</v>
      </c>
      <c r="E138" t="s">
        <v>170</v>
      </c>
      <c r="F138">
        <v>23.82</v>
      </c>
    </row>
    <row r="139" spans="1:6" x14ac:dyDescent="0.2">
      <c r="A139" t="s">
        <v>4</v>
      </c>
      <c r="B139">
        <v>20139</v>
      </c>
      <c r="C139" t="str">
        <f>"20139"</f>
        <v>20139</v>
      </c>
      <c r="D139">
        <v>33.92</v>
      </c>
      <c r="E139" t="s">
        <v>170</v>
      </c>
      <c r="F139">
        <v>23.62</v>
      </c>
    </row>
    <row r="140" spans="1:6" x14ac:dyDescent="0.2">
      <c r="A140" t="s">
        <v>132</v>
      </c>
      <c r="B140">
        <v>20151</v>
      </c>
      <c r="C140" t="str">
        <f>"20151"</f>
        <v>20151</v>
      </c>
      <c r="D140">
        <v>34.43</v>
      </c>
      <c r="E140" t="s">
        <v>170</v>
      </c>
      <c r="F140">
        <v>24.02</v>
      </c>
    </row>
    <row r="141" spans="1:6" x14ac:dyDescent="0.2">
      <c r="A141" t="s">
        <v>133</v>
      </c>
      <c r="B141">
        <v>20165</v>
      </c>
      <c r="C141" t="str">
        <f>"20165"</f>
        <v>20165</v>
      </c>
      <c r="D141">
        <v>36.99</v>
      </c>
      <c r="E141" t="s">
        <v>170</v>
      </c>
      <c r="F141">
        <v>23.15</v>
      </c>
    </row>
    <row r="142" spans="1:6" x14ac:dyDescent="0.2">
      <c r="A142" t="s">
        <v>134</v>
      </c>
      <c r="B142">
        <v>20203</v>
      </c>
      <c r="C142" t="str">
        <f>"20203"</f>
        <v>20203</v>
      </c>
      <c r="D142">
        <v>30.7</v>
      </c>
      <c r="E142" t="s">
        <v>170</v>
      </c>
      <c r="F142">
        <v>22.22</v>
      </c>
    </row>
    <row r="143" spans="1:6" x14ac:dyDescent="0.2">
      <c r="A143" t="s">
        <v>135</v>
      </c>
      <c r="B143">
        <v>20171</v>
      </c>
      <c r="C143" t="str">
        <f>"20171"</f>
        <v>20171</v>
      </c>
      <c r="D143">
        <v>32.94</v>
      </c>
      <c r="E143" t="s">
        <v>170</v>
      </c>
      <c r="F143">
        <v>23.01</v>
      </c>
    </row>
    <row r="144" spans="1:6" x14ac:dyDescent="0.2">
      <c r="A144" t="s">
        <v>136</v>
      </c>
      <c r="B144">
        <v>20101</v>
      </c>
      <c r="C144" t="str">
        <f>"20101"</f>
        <v>20101</v>
      </c>
      <c r="D144">
        <v>34.15</v>
      </c>
      <c r="E144" t="s">
        <v>170</v>
      </c>
      <c r="F144">
        <v>22.5</v>
      </c>
    </row>
    <row r="145" spans="1:6" x14ac:dyDescent="0.2">
      <c r="A145" t="s">
        <v>137</v>
      </c>
      <c r="B145">
        <v>20127</v>
      </c>
      <c r="C145" t="str">
        <f>"20127"</f>
        <v>20127</v>
      </c>
      <c r="D145">
        <v>32.86</v>
      </c>
      <c r="E145" t="s">
        <v>170</v>
      </c>
      <c r="F145">
        <v>26.28</v>
      </c>
    </row>
    <row r="146" spans="1:6" x14ac:dyDescent="0.2">
      <c r="A146" t="s">
        <v>23</v>
      </c>
      <c r="B146">
        <v>20097</v>
      </c>
      <c r="C146" t="str">
        <f>"20097"</f>
        <v>20097</v>
      </c>
      <c r="D146">
        <v>38.01</v>
      </c>
      <c r="E146" t="s">
        <v>170</v>
      </c>
      <c r="F146">
        <v>27.84</v>
      </c>
    </row>
    <row r="147" spans="1:6" x14ac:dyDescent="0.2">
      <c r="A147" t="s">
        <v>138</v>
      </c>
      <c r="B147">
        <v>20129</v>
      </c>
      <c r="C147" t="str">
        <f>"20129"</f>
        <v>20129</v>
      </c>
      <c r="D147">
        <v>34.950000000000003</v>
      </c>
      <c r="E147" t="s">
        <v>170</v>
      </c>
      <c r="F147">
        <v>21.13</v>
      </c>
    </row>
    <row r="148" spans="1:6" x14ac:dyDescent="0.2">
      <c r="A148" t="s">
        <v>139</v>
      </c>
      <c r="B148">
        <v>20189</v>
      </c>
      <c r="C148" t="str">
        <f>"20189"</f>
        <v>20189</v>
      </c>
      <c r="D148">
        <v>33.979999999999997</v>
      </c>
      <c r="E148" t="s">
        <v>170</v>
      </c>
      <c r="F148">
        <v>21.12</v>
      </c>
    </row>
    <row r="149" spans="1:6" x14ac:dyDescent="0.2">
      <c r="A149" t="s">
        <v>46</v>
      </c>
      <c r="B149">
        <v>20085</v>
      </c>
      <c r="C149" t="str">
        <f>"20085"</f>
        <v>20085</v>
      </c>
      <c r="D149">
        <v>33.49</v>
      </c>
      <c r="E149" t="s">
        <v>170</v>
      </c>
      <c r="F149">
        <v>21.67</v>
      </c>
    </row>
    <row r="150" spans="1:6" x14ac:dyDescent="0.2">
      <c r="A150" t="s">
        <v>140</v>
      </c>
      <c r="B150">
        <v>20027</v>
      </c>
      <c r="C150" t="str">
        <f>"20027"</f>
        <v>20027</v>
      </c>
      <c r="D150">
        <v>34.299999999999997</v>
      </c>
      <c r="E150" t="s">
        <v>170</v>
      </c>
      <c r="F150">
        <v>28.72</v>
      </c>
    </row>
    <row r="151" spans="1:6" x14ac:dyDescent="0.2">
      <c r="A151" t="s">
        <v>141</v>
      </c>
      <c r="B151">
        <v>20187</v>
      </c>
      <c r="C151" t="str">
        <f>"20187"</f>
        <v>20187</v>
      </c>
      <c r="D151">
        <v>31.22</v>
      </c>
      <c r="E151" t="s">
        <v>170</v>
      </c>
      <c r="F151">
        <v>26.14</v>
      </c>
    </row>
    <row r="152" spans="1:6" x14ac:dyDescent="0.2">
      <c r="A152" t="s">
        <v>142</v>
      </c>
      <c r="B152">
        <v>20031</v>
      </c>
      <c r="C152" t="str">
        <f>"20031"</f>
        <v>20031</v>
      </c>
      <c r="D152">
        <v>33.200000000000003</v>
      </c>
      <c r="E152" t="s">
        <v>170</v>
      </c>
      <c r="F152">
        <v>23.78</v>
      </c>
    </row>
    <row r="153" spans="1:6" x14ac:dyDescent="0.2">
      <c r="A153" t="s">
        <v>143</v>
      </c>
      <c r="B153">
        <v>20161</v>
      </c>
      <c r="C153" t="str">
        <f>"20161"</f>
        <v>20161</v>
      </c>
      <c r="D153">
        <v>31.83</v>
      </c>
      <c r="E153" t="s">
        <v>170</v>
      </c>
      <c r="F153">
        <v>26.25</v>
      </c>
    </row>
    <row r="154" spans="1:6" x14ac:dyDescent="0.2">
      <c r="A154" t="s">
        <v>144</v>
      </c>
      <c r="B154">
        <v>20049</v>
      </c>
      <c r="C154" t="str">
        <f>"20049"</f>
        <v>20049</v>
      </c>
      <c r="D154">
        <v>36.47</v>
      </c>
      <c r="E154" t="s">
        <v>170</v>
      </c>
      <c r="F154">
        <v>33.369999999999997</v>
      </c>
    </row>
    <row r="155" spans="1:6" x14ac:dyDescent="0.2">
      <c r="A155" t="s">
        <v>145</v>
      </c>
      <c r="B155">
        <v>20099</v>
      </c>
      <c r="C155" t="str">
        <f>"20099"</f>
        <v>20099</v>
      </c>
      <c r="D155">
        <v>33.82</v>
      </c>
      <c r="E155" t="s">
        <v>170</v>
      </c>
      <c r="F155">
        <v>24.38</v>
      </c>
    </row>
    <row r="156" spans="1:6" x14ac:dyDescent="0.2">
      <c r="A156" t="s">
        <v>146</v>
      </c>
      <c r="B156">
        <v>20125</v>
      </c>
      <c r="C156" t="str">
        <f>"20125"</f>
        <v>20125</v>
      </c>
      <c r="D156">
        <v>34.340000000000003</v>
      </c>
      <c r="E156" t="s">
        <v>170</v>
      </c>
      <c r="F156">
        <v>25.06</v>
      </c>
    </row>
    <row r="157" spans="1:6" x14ac:dyDescent="0.2">
      <c r="A157" t="s">
        <v>147</v>
      </c>
      <c r="B157">
        <v>20011</v>
      </c>
      <c r="C157" t="str">
        <f>"20011"</f>
        <v>20011</v>
      </c>
      <c r="D157">
        <v>33.15</v>
      </c>
      <c r="E157" t="s">
        <v>170</v>
      </c>
      <c r="F157">
        <v>25.38</v>
      </c>
    </row>
    <row r="158" spans="1:6" x14ac:dyDescent="0.2">
      <c r="A158" t="s">
        <v>148</v>
      </c>
      <c r="B158">
        <v>20019</v>
      </c>
      <c r="C158" t="str">
        <f>"20019"</f>
        <v>20019</v>
      </c>
      <c r="D158">
        <v>33.130000000000003</v>
      </c>
      <c r="E158" t="s">
        <v>170</v>
      </c>
      <c r="F158">
        <v>24.49</v>
      </c>
    </row>
    <row r="159" spans="1:6" x14ac:dyDescent="0.2">
      <c r="A159" t="s">
        <v>149</v>
      </c>
      <c r="B159">
        <v>20175</v>
      </c>
      <c r="C159" t="str">
        <f>"20175"</f>
        <v>20175</v>
      </c>
      <c r="D159">
        <v>28.81</v>
      </c>
      <c r="E159" t="s">
        <v>170</v>
      </c>
      <c r="F159">
        <v>19.559999999999999</v>
      </c>
    </row>
    <row r="160" spans="1:6" x14ac:dyDescent="0.2">
      <c r="A160" t="s">
        <v>150</v>
      </c>
      <c r="B160">
        <v>20047</v>
      </c>
      <c r="C160" t="str">
        <f>"20047"</f>
        <v>20047</v>
      </c>
      <c r="D160">
        <v>34.39</v>
      </c>
      <c r="E160" t="s">
        <v>170</v>
      </c>
      <c r="F160">
        <v>18.670000000000002</v>
      </c>
    </row>
    <row r="161" spans="1:6" x14ac:dyDescent="0.2">
      <c r="A161" t="s">
        <v>151</v>
      </c>
      <c r="B161">
        <v>20107</v>
      </c>
      <c r="C161" t="str">
        <f>"20107"</f>
        <v>20107</v>
      </c>
      <c r="D161">
        <v>33.21</v>
      </c>
      <c r="E161" t="s">
        <v>170</v>
      </c>
      <c r="F161">
        <v>25.66</v>
      </c>
    </row>
    <row r="162" spans="1:6" x14ac:dyDescent="0.2">
      <c r="A162" t="s">
        <v>152</v>
      </c>
      <c r="B162">
        <v>20013</v>
      </c>
      <c r="C162" t="str">
        <f>"20013"</f>
        <v>20013</v>
      </c>
      <c r="D162">
        <v>35.130000000000003</v>
      </c>
      <c r="E162" t="s">
        <v>170</v>
      </c>
      <c r="F162">
        <v>23.98</v>
      </c>
    </row>
    <row r="163" spans="1:6" x14ac:dyDescent="0.2">
      <c r="A163" t="s">
        <v>153</v>
      </c>
      <c r="B163">
        <v>20121</v>
      </c>
      <c r="C163" t="str">
        <f>"20121"</f>
        <v>20121</v>
      </c>
      <c r="D163">
        <v>32.49</v>
      </c>
      <c r="E163" t="s">
        <v>170</v>
      </c>
      <c r="F163">
        <v>19.059999999999999</v>
      </c>
    </row>
    <row r="164" spans="1:6" x14ac:dyDescent="0.2">
      <c r="A164" t="s">
        <v>154</v>
      </c>
      <c r="B164">
        <v>20037</v>
      </c>
      <c r="C164" t="str">
        <f>"20037"</f>
        <v>20037</v>
      </c>
      <c r="D164">
        <v>33.1</v>
      </c>
      <c r="E164" t="s">
        <v>170</v>
      </c>
      <c r="F164">
        <v>26.61</v>
      </c>
    </row>
    <row r="165" spans="1:6" x14ac:dyDescent="0.2">
      <c r="A165" t="s">
        <v>155</v>
      </c>
      <c r="B165">
        <v>20003</v>
      </c>
      <c r="C165" t="str">
        <f>"20003"</f>
        <v>20003</v>
      </c>
      <c r="D165">
        <v>34.159999999999997</v>
      </c>
      <c r="E165" t="s">
        <v>170</v>
      </c>
      <c r="F165">
        <v>25.02</v>
      </c>
    </row>
    <row r="166" spans="1:6" x14ac:dyDescent="0.2">
      <c r="A166" t="s">
        <v>156</v>
      </c>
      <c r="B166">
        <v>20059</v>
      </c>
      <c r="C166" t="str">
        <f>"20059"</f>
        <v>20059</v>
      </c>
      <c r="D166">
        <v>32.6</v>
      </c>
      <c r="E166" t="s">
        <v>170</v>
      </c>
      <c r="F166">
        <v>23</v>
      </c>
    </row>
    <row r="167" spans="1:6" x14ac:dyDescent="0.2">
      <c r="A167" t="s">
        <v>47</v>
      </c>
      <c r="B167">
        <v>20021</v>
      </c>
      <c r="C167" t="str">
        <f>"20021"</f>
        <v>20021</v>
      </c>
      <c r="D167">
        <v>35.270000000000003</v>
      </c>
      <c r="E167" t="s">
        <v>170</v>
      </c>
      <c r="F167">
        <v>24.83</v>
      </c>
    </row>
    <row r="168" spans="1:6" x14ac:dyDescent="0.2">
      <c r="A168" t="s">
        <v>51</v>
      </c>
      <c r="B168">
        <v>20087</v>
      </c>
      <c r="C168" t="str">
        <f>"20087"</f>
        <v>20087</v>
      </c>
      <c r="D168">
        <v>34.01</v>
      </c>
      <c r="E168" t="s">
        <v>170</v>
      </c>
      <c r="F168">
        <v>20.07</v>
      </c>
    </row>
    <row r="169" spans="1:6" x14ac:dyDescent="0.2">
      <c r="A169" t="s">
        <v>157</v>
      </c>
      <c r="B169">
        <v>20177</v>
      </c>
      <c r="C169" t="str">
        <f>"20177"</f>
        <v>20177</v>
      </c>
      <c r="D169">
        <v>33.58</v>
      </c>
      <c r="E169" t="s">
        <v>170</v>
      </c>
      <c r="F169">
        <v>21.54</v>
      </c>
    </row>
    <row r="170" spans="1:6" x14ac:dyDescent="0.2">
      <c r="A170" t="s">
        <v>66</v>
      </c>
      <c r="B170">
        <v>20081</v>
      </c>
      <c r="C170" t="str">
        <f>"20081"</f>
        <v>20081</v>
      </c>
      <c r="D170">
        <v>35.880000000000003</v>
      </c>
      <c r="E170" t="s">
        <v>170</v>
      </c>
      <c r="F170">
        <v>22.54</v>
      </c>
    </row>
    <row r="171" spans="1:6" x14ac:dyDescent="0.2">
      <c r="A171" t="s">
        <v>158</v>
      </c>
      <c r="B171">
        <v>20133</v>
      </c>
      <c r="C171" t="str">
        <f>"20133"</f>
        <v>20133</v>
      </c>
      <c r="D171">
        <v>33.380000000000003</v>
      </c>
      <c r="E171" t="s">
        <v>170</v>
      </c>
      <c r="F171">
        <v>25.95</v>
      </c>
    </row>
    <row r="172" spans="1:6" x14ac:dyDescent="0.2">
      <c r="A172" t="s">
        <v>21</v>
      </c>
      <c r="B172">
        <v>20067</v>
      </c>
      <c r="C172" t="str">
        <f>"20067"</f>
        <v>20067</v>
      </c>
      <c r="D172">
        <v>33.03</v>
      </c>
      <c r="E172" t="s">
        <v>170</v>
      </c>
      <c r="F172">
        <v>23.7</v>
      </c>
    </row>
    <row r="173" spans="1:6" x14ac:dyDescent="0.2">
      <c r="A173" t="s">
        <v>159</v>
      </c>
      <c r="B173">
        <v>20205</v>
      </c>
      <c r="C173" t="str">
        <f>"20205"</f>
        <v>20205</v>
      </c>
      <c r="D173">
        <v>33.85</v>
      </c>
      <c r="E173" t="s">
        <v>170</v>
      </c>
      <c r="F173">
        <v>23.9</v>
      </c>
    </row>
    <row r="174" spans="1:6" x14ac:dyDescent="0.2">
      <c r="A174" t="s">
        <v>160</v>
      </c>
      <c r="B174">
        <v>20079</v>
      </c>
      <c r="C174" t="str">
        <f>"20079"</f>
        <v>20079</v>
      </c>
      <c r="D174">
        <v>33.49</v>
      </c>
      <c r="E174" t="s">
        <v>170</v>
      </c>
      <c r="F174">
        <v>21.86</v>
      </c>
    </row>
    <row r="175" spans="1:6" x14ac:dyDescent="0.2">
      <c r="A175" t="s">
        <v>161</v>
      </c>
      <c r="B175">
        <v>20001</v>
      </c>
      <c r="C175" t="str">
        <f>"20001"</f>
        <v>20001</v>
      </c>
      <c r="D175">
        <v>35.22</v>
      </c>
      <c r="E175" t="s">
        <v>170</v>
      </c>
      <c r="F175">
        <v>24.31</v>
      </c>
    </row>
    <row r="176" spans="1:6" x14ac:dyDescent="0.2">
      <c r="A176" t="s">
        <v>162</v>
      </c>
      <c r="B176">
        <v>20207</v>
      </c>
      <c r="C176" t="str">
        <f>"20207"</f>
        <v>20207</v>
      </c>
      <c r="D176">
        <v>33.159999999999997</v>
      </c>
      <c r="E176" t="s">
        <v>170</v>
      </c>
      <c r="F176">
        <v>26.15</v>
      </c>
    </row>
    <row r="177" spans="1:6" x14ac:dyDescent="0.2">
      <c r="A177" t="s">
        <v>163</v>
      </c>
      <c r="B177">
        <v>20091</v>
      </c>
      <c r="C177" t="str">
        <f>"20091"</f>
        <v>20091</v>
      </c>
      <c r="D177">
        <v>31.52</v>
      </c>
      <c r="E177" t="s">
        <v>170</v>
      </c>
      <c r="F177">
        <v>17.39</v>
      </c>
    </row>
    <row r="178" spans="1:6" x14ac:dyDescent="0.2">
      <c r="A178" t="s">
        <v>164</v>
      </c>
      <c r="B178">
        <v>20045</v>
      </c>
      <c r="C178" t="str">
        <f>"20045"</f>
        <v>20045</v>
      </c>
      <c r="D178">
        <v>32.270000000000003</v>
      </c>
      <c r="E178" t="s">
        <v>170</v>
      </c>
      <c r="F178">
        <v>23.68</v>
      </c>
    </row>
    <row r="179" spans="1:6" x14ac:dyDescent="0.2">
      <c r="A179" t="s">
        <v>165</v>
      </c>
      <c r="B179">
        <v>20103</v>
      </c>
      <c r="C179" t="str">
        <f>"20103"</f>
        <v>20103</v>
      </c>
      <c r="D179">
        <v>32.79</v>
      </c>
      <c r="E179" t="s">
        <v>170</v>
      </c>
      <c r="F179">
        <v>22.4</v>
      </c>
    </row>
    <row r="180" spans="1:6" x14ac:dyDescent="0.2">
      <c r="A180" t="s">
        <v>166</v>
      </c>
      <c r="B180">
        <v>20005</v>
      </c>
      <c r="C180" t="str">
        <f>"20005"</f>
        <v>20005</v>
      </c>
      <c r="D180">
        <v>34.08</v>
      </c>
      <c r="E180" t="s">
        <v>170</v>
      </c>
      <c r="F180">
        <v>25.84</v>
      </c>
    </row>
    <row r="181" spans="1:6" x14ac:dyDescent="0.2">
      <c r="A181" t="s">
        <v>167</v>
      </c>
      <c r="B181">
        <v>20043</v>
      </c>
      <c r="C181" t="str">
        <f>"20043"</f>
        <v>20043</v>
      </c>
      <c r="D181">
        <v>34.17</v>
      </c>
      <c r="E181" t="s">
        <v>170</v>
      </c>
      <c r="F181">
        <v>20.28</v>
      </c>
    </row>
    <row r="182" spans="1:6" x14ac:dyDescent="0.2">
      <c r="A182" t="s">
        <v>168</v>
      </c>
      <c r="B182">
        <v>20061</v>
      </c>
      <c r="C182" t="str">
        <f>"20061"</f>
        <v>20061</v>
      </c>
      <c r="D182">
        <v>31.99</v>
      </c>
      <c r="E182" t="s">
        <v>170</v>
      </c>
      <c r="F182">
        <v>29.4</v>
      </c>
    </row>
    <row r="183" spans="1:6" x14ac:dyDescent="0.2">
      <c r="A183" t="s">
        <v>169</v>
      </c>
      <c r="B183">
        <v>20209</v>
      </c>
      <c r="C183" t="str">
        <f>"20209"</f>
        <v>20209</v>
      </c>
      <c r="D183">
        <v>31.73</v>
      </c>
      <c r="E183" t="s">
        <v>170</v>
      </c>
      <c r="F183">
        <v>22.96</v>
      </c>
    </row>
    <row r="184" spans="1:6" x14ac:dyDescent="0.2">
      <c r="A184" t="s">
        <v>171</v>
      </c>
      <c r="B184">
        <v>35003</v>
      </c>
      <c r="C184" t="str">
        <f>"35003"</f>
        <v>35003</v>
      </c>
      <c r="D184">
        <v>34.46</v>
      </c>
      <c r="E184" t="s">
        <v>202</v>
      </c>
      <c r="F184">
        <v>30.17</v>
      </c>
    </row>
    <row r="185" spans="1:6" x14ac:dyDescent="0.2">
      <c r="A185" t="s">
        <v>172</v>
      </c>
      <c r="B185">
        <v>35053</v>
      </c>
      <c r="C185" t="str">
        <f>"35053"</f>
        <v>35053</v>
      </c>
      <c r="D185">
        <v>31.93</v>
      </c>
      <c r="E185" t="s">
        <v>202</v>
      </c>
      <c r="F185">
        <v>27.13</v>
      </c>
    </row>
    <row r="186" spans="1:6" x14ac:dyDescent="0.2">
      <c r="A186" t="s">
        <v>173</v>
      </c>
      <c r="B186">
        <v>35035</v>
      </c>
      <c r="C186" t="str">
        <f>"35035"</f>
        <v>35035</v>
      </c>
      <c r="D186">
        <v>32.76</v>
      </c>
      <c r="E186" t="s">
        <v>202</v>
      </c>
      <c r="F186">
        <v>27.27</v>
      </c>
    </row>
    <row r="187" spans="1:6" x14ac:dyDescent="0.2">
      <c r="A187" t="s">
        <v>174</v>
      </c>
      <c r="B187">
        <v>35039</v>
      </c>
      <c r="C187" t="str">
        <f>"35039"</f>
        <v>35039</v>
      </c>
      <c r="D187">
        <v>34.020000000000003</v>
      </c>
      <c r="E187" t="s">
        <v>202</v>
      </c>
      <c r="F187">
        <v>21.37</v>
      </c>
    </row>
    <row r="188" spans="1:6" x14ac:dyDescent="0.2">
      <c r="A188" t="s">
        <v>175</v>
      </c>
      <c r="B188">
        <v>35005</v>
      </c>
      <c r="C188" t="str">
        <f>"35005"</f>
        <v>35005</v>
      </c>
      <c r="D188">
        <v>32.130000000000003</v>
      </c>
      <c r="E188" t="s">
        <v>202</v>
      </c>
      <c r="F188">
        <v>24.13</v>
      </c>
    </row>
    <row r="189" spans="1:6" x14ac:dyDescent="0.2">
      <c r="A189" t="s">
        <v>176</v>
      </c>
      <c r="B189">
        <v>35045</v>
      </c>
      <c r="C189" t="str">
        <f>"35045"</f>
        <v>35045</v>
      </c>
      <c r="D189">
        <v>35.56</v>
      </c>
      <c r="E189" t="s">
        <v>202</v>
      </c>
      <c r="F189">
        <v>21.28</v>
      </c>
    </row>
    <row r="190" spans="1:6" x14ac:dyDescent="0.2">
      <c r="A190" t="s">
        <v>177</v>
      </c>
      <c r="B190">
        <v>35031</v>
      </c>
      <c r="C190" t="str">
        <f>"35031"</f>
        <v>35031</v>
      </c>
      <c r="D190">
        <v>35.130000000000003</v>
      </c>
      <c r="E190" t="s">
        <v>202</v>
      </c>
      <c r="F190">
        <v>25.55</v>
      </c>
    </row>
    <row r="191" spans="1:6" x14ac:dyDescent="0.2">
      <c r="A191" t="s">
        <v>178</v>
      </c>
      <c r="B191">
        <v>35047</v>
      </c>
      <c r="C191" t="str">
        <f>"35047"</f>
        <v>35047</v>
      </c>
      <c r="D191">
        <v>34.950000000000003</v>
      </c>
      <c r="E191" t="s">
        <v>202</v>
      </c>
      <c r="F191">
        <v>27.32</v>
      </c>
    </row>
    <row r="192" spans="1:6" x14ac:dyDescent="0.2">
      <c r="A192" t="s">
        <v>29</v>
      </c>
      <c r="B192">
        <v>35027</v>
      </c>
      <c r="C192" t="str">
        <f>"35027"</f>
        <v>35027</v>
      </c>
      <c r="D192">
        <v>32.770000000000003</v>
      </c>
      <c r="E192" t="s">
        <v>202</v>
      </c>
      <c r="F192">
        <v>27.42</v>
      </c>
    </row>
    <row r="193" spans="1:6" x14ac:dyDescent="0.2">
      <c r="A193" t="s">
        <v>179</v>
      </c>
      <c r="B193">
        <v>35006</v>
      </c>
      <c r="C193" t="str">
        <f>"35006"</f>
        <v>35006</v>
      </c>
      <c r="D193">
        <v>35.32</v>
      </c>
      <c r="E193" t="s">
        <v>202</v>
      </c>
      <c r="F193">
        <v>23.14</v>
      </c>
    </row>
    <row r="194" spans="1:6" x14ac:dyDescent="0.2">
      <c r="A194" t="s">
        <v>180</v>
      </c>
      <c r="B194">
        <v>35025</v>
      </c>
      <c r="C194" t="str">
        <f>"35025"</f>
        <v>35025</v>
      </c>
      <c r="D194">
        <v>31</v>
      </c>
      <c r="E194" t="s">
        <v>202</v>
      </c>
      <c r="F194">
        <v>18.940000000000001</v>
      </c>
    </row>
    <row r="195" spans="1:6" x14ac:dyDescent="0.2">
      <c r="A195" t="s">
        <v>181</v>
      </c>
      <c r="B195">
        <v>35051</v>
      </c>
      <c r="C195" t="str">
        <f>"35051"</f>
        <v>35051</v>
      </c>
      <c r="D195">
        <v>34.380000000000003</v>
      </c>
      <c r="E195" t="s">
        <v>202</v>
      </c>
      <c r="F195">
        <v>30.58</v>
      </c>
    </row>
    <row r="196" spans="1:6" x14ac:dyDescent="0.2">
      <c r="A196" t="s">
        <v>182</v>
      </c>
      <c r="B196">
        <v>35059</v>
      </c>
      <c r="C196" t="str">
        <f>"35059"</f>
        <v>35059</v>
      </c>
      <c r="D196">
        <v>33.950000000000003</v>
      </c>
      <c r="E196" t="s">
        <v>202</v>
      </c>
      <c r="F196">
        <v>23.07</v>
      </c>
    </row>
    <row r="197" spans="1:6" x14ac:dyDescent="0.2">
      <c r="A197" t="s">
        <v>183</v>
      </c>
      <c r="B197">
        <v>35015</v>
      </c>
      <c r="C197" t="str">
        <f>"35015"</f>
        <v>35015</v>
      </c>
      <c r="D197">
        <v>33.380000000000003</v>
      </c>
      <c r="E197" t="s">
        <v>202</v>
      </c>
      <c r="F197">
        <v>18.78</v>
      </c>
    </row>
    <row r="198" spans="1:6" x14ac:dyDescent="0.2">
      <c r="A198" t="s">
        <v>184</v>
      </c>
      <c r="B198">
        <v>35007</v>
      </c>
      <c r="C198" t="str">
        <f>"35007"</f>
        <v>35007</v>
      </c>
      <c r="D198">
        <v>33.79</v>
      </c>
      <c r="E198" t="s">
        <v>202</v>
      </c>
      <c r="F198">
        <v>28.87</v>
      </c>
    </row>
    <row r="199" spans="1:6" x14ac:dyDescent="0.2">
      <c r="A199" t="s">
        <v>185</v>
      </c>
      <c r="B199">
        <v>35043</v>
      </c>
      <c r="C199" t="str">
        <f>"35043"</f>
        <v>35043</v>
      </c>
      <c r="D199">
        <v>35.22</v>
      </c>
      <c r="E199" t="s">
        <v>202</v>
      </c>
      <c r="F199">
        <v>18.82</v>
      </c>
    </row>
    <row r="200" spans="1:6" x14ac:dyDescent="0.2">
      <c r="A200" t="s">
        <v>21</v>
      </c>
      <c r="B200">
        <v>35017</v>
      </c>
      <c r="C200" t="str">
        <f>"35017"</f>
        <v>35017</v>
      </c>
      <c r="D200">
        <v>34.43</v>
      </c>
      <c r="E200" t="s">
        <v>202</v>
      </c>
      <c r="F200">
        <v>25.36</v>
      </c>
    </row>
    <row r="201" spans="1:6" x14ac:dyDescent="0.2">
      <c r="A201" t="s">
        <v>186</v>
      </c>
      <c r="B201">
        <v>35013</v>
      </c>
      <c r="C201" t="str">
        <f>"35013"</f>
        <v>35013</v>
      </c>
      <c r="D201">
        <v>30.47</v>
      </c>
      <c r="E201" t="s">
        <v>202</v>
      </c>
      <c r="F201">
        <v>26.84</v>
      </c>
    </row>
    <row r="202" spans="1:6" x14ac:dyDescent="0.2">
      <c r="A202" t="s">
        <v>187</v>
      </c>
      <c r="B202">
        <v>35057</v>
      </c>
      <c r="C202" t="str">
        <f>"35057"</f>
        <v>35057</v>
      </c>
      <c r="D202">
        <v>33.619999999999997</v>
      </c>
      <c r="E202" t="s">
        <v>202</v>
      </c>
      <c r="F202">
        <v>24.38</v>
      </c>
    </row>
    <row r="203" spans="1:6" x14ac:dyDescent="0.2">
      <c r="A203" t="s">
        <v>188</v>
      </c>
      <c r="B203">
        <v>35023</v>
      </c>
      <c r="C203" t="str">
        <f>"35023"</f>
        <v>35023</v>
      </c>
      <c r="D203">
        <v>30.38</v>
      </c>
      <c r="E203" t="s">
        <v>202</v>
      </c>
      <c r="F203">
        <v>29.68</v>
      </c>
    </row>
    <row r="204" spans="1:6" x14ac:dyDescent="0.2">
      <c r="A204" t="s">
        <v>189</v>
      </c>
      <c r="B204">
        <v>35019</v>
      </c>
      <c r="C204" t="str">
        <f>"35019"</f>
        <v>35019</v>
      </c>
      <c r="D204">
        <v>30.39</v>
      </c>
      <c r="E204" t="s">
        <v>202</v>
      </c>
      <c r="F204">
        <v>26.49</v>
      </c>
    </row>
    <row r="205" spans="1:6" x14ac:dyDescent="0.2">
      <c r="A205" t="s">
        <v>190</v>
      </c>
      <c r="B205">
        <v>35037</v>
      </c>
      <c r="C205" t="str">
        <f>"35037"</f>
        <v>35037</v>
      </c>
      <c r="D205">
        <v>33.909999999999997</v>
      </c>
      <c r="E205" t="s">
        <v>202</v>
      </c>
      <c r="F205">
        <v>30.93</v>
      </c>
    </row>
    <row r="206" spans="1:6" x14ac:dyDescent="0.2">
      <c r="A206" t="s">
        <v>191</v>
      </c>
      <c r="B206">
        <v>35029</v>
      </c>
      <c r="C206" t="str">
        <f>"35029"</f>
        <v>35029</v>
      </c>
      <c r="D206">
        <v>28.62</v>
      </c>
      <c r="E206" t="s">
        <v>202</v>
      </c>
      <c r="F206">
        <v>28.84</v>
      </c>
    </row>
    <row r="207" spans="1:6" x14ac:dyDescent="0.2">
      <c r="A207" t="s">
        <v>192</v>
      </c>
      <c r="B207">
        <v>35041</v>
      </c>
      <c r="C207" t="str">
        <f>"35041"</f>
        <v>35041</v>
      </c>
      <c r="D207">
        <v>32.200000000000003</v>
      </c>
      <c r="E207" t="s">
        <v>202</v>
      </c>
      <c r="F207">
        <v>24.45</v>
      </c>
    </row>
    <row r="208" spans="1:6" x14ac:dyDescent="0.2">
      <c r="A208" t="s">
        <v>193</v>
      </c>
      <c r="B208">
        <v>35011</v>
      </c>
      <c r="C208" t="str">
        <f>"35011"</f>
        <v>35011</v>
      </c>
      <c r="D208">
        <v>34.49</v>
      </c>
      <c r="E208" t="s">
        <v>202</v>
      </c>
      <c r="F208">
        <v>28.44</v>
      </c>
    </row>
    <row r="209" spans="1:6" x14ac:dyDescent="0.2">
      <c r="A209" t="s">
        <v>194</v>
      </c>
      <c r="B209">
        <v>35055</v>
      </c>
      <c r="C209" t="str">
        <f>"35055"</f>
        <v>35055</v>
      </c>
      <c r="D209">
        <v>34.03</v>
      </c>
      <c r="E209" t="s">
        <v>202</v>
      </c>
      <c r="F209">
        <v>30.29</v>
      </c>
    </row>
    <row r="210" spans="1:6" x14ac:dyDescent="0.2">
      <c r="A210" t="s">
        <v>195</v>
      </c>
      <c r="B210">
        <v>35021</v>
      </c>
      <c r="C210" t="str">
        <f>"35021"</f>
        <v>35021</v>
      </c>
      <c r="D210">
        <v>35</v>
      </c>
      <c r="E210" t="s">
        <v>202</v>
      </c>
      <c r="F210">
        <v>26.62</v>
      </c>
    </row>
    <row r="211" spans="1:6" x14ac:dyDescent="0.2">
      <c r="A211" t="s">
        <v>196</v>
      </c>
      <c r="B211">
        <v>35033</v>
      </c>
      <c r="C211" t="str">
        <f>"35033"</f>
        <v>35033</v>
      </c>
      <c r="D211">
        <v>36.17</v>
      </c>
      <c r="E211" t="s">
        <v>202</v>
      </c>
      <c r="F211">
        <v>31.31</v>
      </c>
    </row>
    <row r="212" spans="1:6" x14ac:dyDescent="0.2">
      <c r="A212" t="s">
        <v>197</v>
      </c>
      <c r="B212">
        <v>35049</v>
      </c>
      <c r="C212" t="str">
        <f>"35049"</f>
        <v>35049</v>
      </c>
      <c r="D212">
        <v>34.06</v>
      </c>
      <c r="E212" t="s">
        <v>202</v>
      </c>
      <c r="F212">
        <v>18.72</v>
      </c>
    </row>
    <row r="213" spans="1:6" x14ac:dyDescent="0.2">
      <c r="A213" t="s">
        <v>198</v>
      </c>
      <c r="B213">
        <v>35009</v>
      </c>
      <c r="C213" t="str">
        <f>"35009"</f>
        <v>35009</v>
      </c>
      <c r="D213">
        <v>32.18</v>
      </c>
      <c r="E213" t="s">
        <v>202</v>
      </c>
      <c r="F213">
        <v>25.67</v>
      </c>
    </row>
    <row r="214" spans="1:6" x14ac:dyDescent="0.2">
      <c r="A214" t="s">
        <v>199</v>
      </c>
      <c r="B214">
        <v>35001</v>
      </c>
      <c r="C214" t="str">
        <f>"35001"</f>
        <v>35001</v>
      </c>
      <c r="D214">
        <v>34.090000000000003</v>
      </c>
      <c r="E214" t="s">
        <v>202</v>
      </c>
      <c r="F214">
        <v>19.78</v>
      </c>
    </row>
    <row r="215" spans="1:6" x14ac:dyDescent="0.2">
      <c r="A215" t="s">
        <v>200</v>
      </c>
      <c r="B215">
        <v>35061</v>
      </c>
      <c r="C215" t="str">
        <f>"35061"</f>
        <v>35061</v>
      </c>
      <c r="D215">
        <v>34.07</v>
      </c>
      <c r="E215" t="s">
        <v>202</v>
      </c>
      <c r="F215">
        <v>21.84</v>
      </c>
    </row>
    <row r="216" spans="1:6" x14ac:dyDescent="0.2">
      <c r="A216" t="s">
        <v>201</v>
      </c>
      <c r="B216">
        <v>35028</v>
      </c>
      <c r="C216" t="str">
        <f>"35028"</f>
        <v>35028</v>
      </c>
      <c r="D216">
        <v>32.89</v>
      </c>
      <c r="E216" t="s">
        <v>202</v>
      </c>
      <c r="F216">
        <v>13.86</v>
      </c>
    </row>
    <row r="217" spans="1:6" x14ac:dyDescent="0.2">
      <c r="A217" t="s">
        <v>203</v>
      </c>
      <c r="B217">
        <v>56037</v>
      </c>
      <c r="C217" t="str">
        <f>"56037"</f>
        <v>56037</v>
      </c>
      <c r="D217" t="s">
        <v>204</v>
      </c>
      <c r="E217" t="s">
        <v>224</v>
      </c>
      <c r="F217" t="s">
        <v>204</v>
      </c>
    </row>
    <row r="218" spans="1:6" x14ac:dyDescent="0.2">
      <c r="A218" t="s">
        <v>205</v>
      </c>
      <c r="B218">
        <v>56013</v>
      </c>
      <c r="C218" t="str">
        <f>"56013"</f>
        <v>56013</v>
      </c>
      <c r="D218" t="s">
        <v>204</v>
      </c>
      <c r="E218" t="s">
        <v>224</v>
      </c>
      <c r="F218" t="s">
        <v>204</v>
      </c>
    </row>
    <row r="219" spans="1:6" x14ac:dyDescent="0.2">
      <c r="A219" t="s">
        <v>206</v>
      </c>
      <c r="B219">
        <v>56007</v>
      </c>
      <c r="C219" t="str">
        <f>"56007"</f>
        <v>56007</v>
      </c>
      <c r="D219" t="s">
        <v>204</v>
      </c>
      <c r="E219" t="s">
        <v>224</v>
      </c>
      <c r="F219" t="s">
        <v>204</v>
      </c>
    </row>
    <row r="220" spans="1:6" x14ac:dyDescent="0.2">
      <c r="A220" t="s">
        <v>207</v>
      </c>
      <c r="B220">
        <v>56029</v>
      </c>
      <c r="C220" t="str">
        <f>"56029"</f>
        <v>56029</v>
      </c>
      <c r="D220" t="s">
        <v>204</v>
      </c>
      <c r="E220" t="s">
        <v>224</v>
      </c>
      <c r="F220" t="s">
        <v>204</v>
      </c>
    </row>
    <row r="221" spans="1:6" x14ac:dyDescent="0.2">
      <c r="A221" t="s">
        <v>208</v>
      </c>
      <c r="B221">
        <v>56025</v>
      </c>
      <c r="C221" t="str">
        <f>"56025"</f>
        <v>56025</v>
      </c>
      <c r="D221" t="s">
        <v>204</v>
      </c>
      <c r="E221" t="s">
        <v>224</v>
      </c>
      <c r="F221" t="s">
        <v>204</v>
      </c>
    </row>
    <row r="222" spans="1:6" x14ac:dyDescent="0.2">
      <c r="A222" t="s">
        <v>209</v>
      </c>
      <c r="B222">
        <v>56005</v>
      </c>
      <c r="C222" t="str">
        <f>"56005"</f>
        <v>56005</v>
      </c>
      <c r="D222" t="s">
        <v>204</v>
      </c>
      <c r="E222" t="s">
        <v>224</v>
      </c>
      <c r="F222" t="s">
        <v>204</v>
      </c>
    </row>
    <row r="223" spans="1:6" x14ac:dyDescent="0.2">
      <c r="A223" t="s">
        <v>210</v>
      </c>
      <c r="B223">
        <v>56035</v>
      </c>
      <c r="C223" t="str">
        <f>"56035"</f>
        <v>56035</v>
      </c>
      <c r="D223" t="s">
        <v>204</v>
      </c>
      <c r="E223" t="s">
        <v>224</v>
      </c>
      <c r="F223" t="s">
        <v>204</v>
      </c>
    </row>
    <row r="224" spans="1:6" x14ac:dyDescent="0.2">
      <c r="A224" t="s">
        <v>211</v>
      </c>
      <c r="B224">
        <v>56039</v>
      </c>
      <c r="C224" t="str">
        <f>"56039"</f>
        <v>56039</v>
      </c>
      <c r="D224" t="s">
        <v>204</v>
      </c>
      <c r="E224" t="s">
        <v>224</v>
      </c>
      <c r="F224" t="s">
        <v>204</v>
      </c>
    </row>
    <row r="225" spans="1:6" x14ac:dyDescent="0.2">
      <c r="A225" t="s">
        <v>163</v>
      </c>
      <c r="B225">
        <v>56019</v>
      </c>
      <c r="C225" t="str">
        <f>"56019"</f>
        <v>56019</v>
      </c>
      <c r="D225" t="s">
        <v>204</v>
      </c>
      <c r="E225" t="s">
        <v>224</v>
      </c>
      <c r="F225" t="s">
        <v>204</v>
      </c>
    </row>
    <row r="226" spans="1:6" x14ac:dyDescent="0.2">
      <c r="A226" t="s">
        <v>212</v>
      </c>
      <c r="B226">
        <v>56009</v>
      </c>
      <c r="C226" t="str">
        <f>"56009"</f>
        <v>56009</v>
      </c>
      <c r="D226" t="s">
        <v>204</v>
      </c>
      <c r="E226" t="s">
        <v>224</v>
      </c>
      <c r="F226" t="s">
        <v>204</v>
      </c>
    </row>
    <row r="227" spans="1:6" x14ac:dyDescent="0.2">
      <c r="A227" t="s">
        <v>213</v>
      </c>
      <c r="B227">
        <v>56001</v>
      </c>
      <c r="C227" t="str">
        <f>"56001"</f>
        <v>56001</v>
      </c>
      <c r="D227" t="s">
        <v>204</v>
      </c>
      <c r="E227" t="s">
        <v>224</v>
      </c>
      <c r="F227" t="s">
        <v>204</v>
      </c>
    </row>
    <row r="228" spans="1:6" x14ac:dyDescent="0.2">
      <c r="A228" t="s">
        <v>29</v>
      </c>
      <c r="B228">
        <v>56023</v>
      </c>
      <c r="C228" t="str">
        <f>"56023"</f>
        <v>56023</v>
      </c>
      <c r="D228" t="s">
        <v>204</v>
      </c>
      <c r="E228" t="s">
        <v>224</v>
      </c>
      <c r="F228" t="s">
        <v>204</v>
      </c>
    </row>
    <row r="229" spans="1:6" x14ac:dyDescent="0.2">
      <c r="A229" t="s">
        <v>214</v>
      </c>
      <c r="B229">
        <v>56003</v>
      </c>
      <c r="C229" t="str">
        <f>"56003"</f>
        <v>56003</v>
      </c>
      <c r="D229" t="s">
        <v>204</v>
      </c>
      <c r="E229" t="s">
        <v>224</v>
      </c>
      <c r="F229" t="s">
        <v>204</v>
      </c>
    </row>
    <row r="230" spans="1:6" x14ac:dyDescent="0.2">
      <c r="A230" t="s">
        <v>215</v>
      </c>
      <c r="B230">
        <v>56011</v>
      </c>
      <c r="C230" t="str">
        <f>"56011"</f>
        <v>56011</v>
      </c>
      <c r="D230" t="s">
        <v>204</v>
      </c>
      <c r="E230" t="s">
        <v>224</v>
      </c>
      <c r="F230" t="s">
        <v>204</v>
      </c>
    </row>
    <row r="231" spans="1:6" x14ac:dyDescent="0.2">
      <c r="A231" t="s">
        <v>107</v>
      </c>
      <c r="B231">
        <v>56033</v>
      </c>
      <c r="C231" t="str">
        <f>"56033"</f>
        <v>56033</v>
      </c>
      <c r="D231" t="s">
        <v>204</v>
      </c>
      <c r="E231" t="s">
        <v>224</v>
      </c>
      <c r="F231" t="s">
        <v>204</v>
      </c>
    </row>
    <row r="232" spans="1:6" x14ac:dyDescent="0.2">
      <c r="A232" t="s">
        <v>216</v>
      </c>
      <c r="B232">
        <v>56027</v>
      </c>
      <c r="C232" t="str">
        <f>"56027"</f>
        <v>56027</v>
      </c>
      <c r="D232" t="s">
        <v>204</v>
      </c>
      <c r="E232" t="s">
        <v>224</v>
      </c>
      <c r="F232" t="s">
        <v>204</v>
      </c>
    </row>
    <row r="233" spans="1:6" x14ac:dyDescent="0.2">
      <c r="A233" t="s">
        <v>217</v>
      </c>
      <c r="B233">
        <v>56021</v>
      </c>
      <c r="C233" t="str">
        <f>"56021"</f>
        <v>56021</v>
      </c>
      <c r="D233" t="s">
        <v>204</v>
      </c>
      <c r="E233" t="s">
        <v>224</v>
      </c>
      <c r="F233" t="s">
        <v>204</v>
      </c>
    </row>
    <row r="234" spans="1:6" x14ac:dyDescent="0.2">
      <c r="A234" t="s">
        <v>218</v>
      </c>
      <c r="B234">
        <v>56045</v>
      </c>
      <c r="C234" t="str">
        <f>"56045"</f>
        <v>56045</v>
      </c>
      <c r="D234" t="s">
        <v>204</v>
      </c>
      <c r="E234" t="s">
        <v>224</v>
      </c>
      <c r="F234" t="s">
        <v>204</v>
      </c>
    </row>
    <row r="235" spans="1:6" x14ac:dyDescent="0.2">
      <c r="A235" t="s">
        <v>219</v>
      </c>
      <c r="B235">
        <v>56043</v>
      </c>
      <c r="C235" t="str">
        <f>"56043"</f>
        <v>56043</v>
      </c>
      <c r="D235" t="s">
        <v>204</v>
      </c>
      <c r="E235" t="s">
        <v>224</v>
      </c>
      <c r="F235" t="s">
        <v>204</v>
      </c>
    </row>
    <row r="236" spans="1:6" x14ac:dyDescent="0.2">
      <c r="A236" t="s">
        <v>220</v>
      </c>
      <c r="B236">
        <v>56015</v>
      </c>
      <c r="C236" t="str">
        <f>"56015"</f>
        <v>56015</v>
      </c>
      <c r="D236" t="s">
        <v>204</v>
      </c>
      <c r="E236" t="s">
        <v>224</v>
      </c>
      <c r="F236" t="s">
        <v>204</v>
      </c>
    </row>
    <row r="237" spans="1:6" x14ac:dyDescent="0.2">
      <c r="A237" t="s">
        <v>221</v>
      </c>
      <c r="B237">
        <v>56017</v>
      </c>
      <c r="C237" t="str">
        <f>"56017"</f>
        <v>56017</v>
      </c>
      <c r="D237" t="s">
        <v>204</v>
      </c>
      <c r="E237" t="s">
        <v>224</v>
      </c>
      <c r="F237" t="s">
        <v>204</v>
      </c>
    </row>
    <row r="238" spans="1:6" x14ac:dyDescent="0.2">
      <c r="A238" t="s">
        <v>222</v>
      </c>
      <c r="B238">
        <v>56031</v>
      </c>
      <c r="C238" t="str">
        <f>"56031"</f>
        <v>56031</v>
      </c>
      <c r="D238" t="s">
        <v>204</v>
      </c>
      <c r="E238" t="s">
        <v>224</v>
      </c>
      <c r="F238" t="s">
        <v>204</v>
      </c>
    </row>
    <row r="239" spans="1:6" x14ac:dyDescent="0.2">
      <c r="A239" t="s">
        <v>223</v>
      </c>
      <c r="B239">
        <v>56041</v>
      </c>
      <c r="C239" t="str">
        <f>"56041"</f>
        <v>56041</v>
      </c>
      <c r="D239" t="s">
        <v>204</v>
      </c>
      <c r="E239" t="s">
        <v>224</v>
      </c>
      <c r="F239" t="s">
        <v>204</v>
      </c>
    </row>
    <row r="240" spans="1:6" x14ac:dyDescent="0.2">
      <c r="A240" t="s">
        <v>225</v>
      </c>
      <c r="B240">
        <v>8081</v>
      </c>
      <c r="C240" t="str">
        <f>"08081"</f>
        <v>08081</v>
      </c>
      <c r="D240">
        <v>34.770000000000003</v>
      </c>
      <c r="E240" t="s">
        <v>272</v>
      </c>
      <c r="F240">
        <v>20.91</v>
      </c>
    </row>
    <row r="241" spans="1:6" x14ac:dyDescent="0.2">
      <c r="A241" t="s">
        <v>226</v>
      </c>
      <c r="B241">
        <v>8071</v>
      </c>
      <c r="C241" t="str">
        <f>"08071"</f>
        <v>08071</v>
      </c>
      <c r="D241">
        <v>34.9</v>
      </c>
      <c r="E241" t="s">
        <v>272</v>
      </c>
      <c r="F241">
        <v>27.3</v>
      </c>
    </row>
    <row r="242" spans="1:6" x14ac:dyDescent="0.2">
      <c r="A242" t="s">
        <v>227</v>
      </c>
      <c r="B242">
        <v>8123</v>
      </c>
      <c r="C242" t="str">
        <f>"08123"</f>
        <v>08123</v>
      </c>
      <c r="D242">
        <v>32.83</v>
      </c>
      <c r="E242" t="s">
        <v>272</v>
      </c>
      <c r="F242">
        <v>18.489999999999998</v>
      </c>
    </row>
    <row r="243" spans="1:6" x14ac:dyDescent="0.2">
      <c r="A243" t="s">
        <v>228</v>
      </c>
      <c r="B243">
        <v>8077</v>
      </c>
      <c r="C243" t="str">
        <f>"08077"</f>
        <v>08077</v>
      </c>
      <c r="D243">
        <v>34.04</v>
      </c>
      <c r="E243" t="s">
        <v>272</v>
      </c>
      <c r="F243">
        <v>22.42</v>
      </c>
    </row>
    <row r="244" spans="1:6" x14ac:dyDescent="0.2">
      <c r="A244" t="s">
        <v>229</v>
      </c>
      <c r="B244">
        <v>8103</v>
      </c>
      <c r="C244" t="str">
        <f>"08103"</f>
        <v>08103</v>
      </c>
      <c r="D244">
        <v>33.33</v>
      </c>
      <c r="E244" t="s">
        <v>272</v>
      </c>
      <c r="F244">
        <v>21.84</v>
      </c>
    </row>
    <row r="245" spans="1:6" x14ac:dyDescent="0.2">
      <c r="A245" t="s">
        <v>230</v>
      </c>
      <c r="B245">
        <v>8051</v>
      </c>
      <c r="C245" t="str">
        <f>"08051"</f>
        <v>08051</v>
      </c>
      <c r="D245">
        <v>32.18</v>
      </c>
      <c r="E245" t="s">
        <v>272</v>
      </c>
      <c r="F245">
        <v>34.06</v>
      </c>
    </row>
    <row r="246" spans="1:6" x14ac:dyDescent="0.2">
      <c r="A246" t="s">
        <v>231</v>
      </c>
      <c r="B246">
        <v>8109</v>
      </c>
      <c r="C246" t="str">
        <f>"08109"</f>
        <v>08109</v>
      </c>
      <c r="D246">
        <v>31.18</v>
      </c>
      <c r="E246" t="s">
        <v>272</v>
      </c>
      <c r="F246">
        <v>29.73</v>
      </c>
    </row>
    <row r="247" spans="1:6" x14ac:dyDescent="0.2">
      <c r="A247" t="s">
        <v>18</v>
      </c>
      <c r="B247">
        <v>8045</v>
      </c>
      <c r="C247" t="str">
        <f>"08045"</f>
        <v>08045</v>
      </c>
      <c r="D247">
        <v>32.94</v>
      </c>
      <c r="E247" t="s">
        <v>272</v>
      </c>
      <c r="F247">
        <v>20.86</v>
      </c>
    </row>
    <row r="248" spans="1:6" x14ac:dyDescent="0.2">
      <c r="A248" t="s">
        <v>232</v>
      </c>
      <c r="B248">
        <v>8069</v>
      </c>
      <c r="C248" t="str">
        <f>"08069"</f>
        <v>08069</v>
      </c>
      <c r="D248">
        <v>32.880000000000003</v>
      </c>
      <c r="E248" t="s">
        <v>272</v>
      </c>
      <c r="F248">
        <v>19.91</v>
      </c>
    </row>
    <row r="249" spans="1:6" x14ac:dyDescent="0.2">
      <c r="A249" t="s">
        <v>78</v>
      </c>
      <c r="B249">
        <v>8121</v>
      </c>
      <c r="C249" t="str">
        <f>"08121"</f>
        <v>08121</v>
      </c>
      <c r="D249">
        <v>34.03</v>
      </c>
      <c r="E249" t="s">
        <v>272</v>
      </c>
      <c r="F249">
        <v>22.23</v>
      </c>
    </row>
    <row r="250" spans="1:6" x14ac:dyDescent="0.2">
      <c r="A250" t="s">
        <v>29</v>
      </c>
      <c r="B250">
        <v>8073</v>
      </c>
      <c r="C250" t="str">
        <f>"08073"</f>
        <v>08073</v>
      </c>
      <c r="D250">
        <v>34.5</v>
      </c>
      <c r="E250" t="s">
        <v>272</v>
      </c>
      <c r="F250">
        <v>26.29</v>
      </c>
    </row>
    <row r="251" spans="1:6" x14ac:dyDescent="0.2">
      <c r="A251" t="s">
        <v>233</v>
      </c>
      <c r="B251">
        <v>8107</v>
      </c>
      <c r="C251" t="str">
        <f>"08107"</f>
        <v>08107</v>
      </c>
      <c r="D251">
        <v>33.380000000000003</v>
      </c>
      <c r="E251" t="s">
        <v>272</v>
      </c>
      <c r="F251">
        <v>29.18</v>
      </c>
    </row>
    <row r="252" spans="1:6" x14ac:dyDescent="0.2">
      <c r="A252" t="s">
        <v>234</v>
      </c>
      <c r="B252">
        <v>8009</v>
      </c>
      <c r="C252" t="str">
        <f>"08009"</f>
        <v>08009</v>
      </c>
      <c r="D252">
        <v>32.22</v>
      </c>
      <c r="E252" t="s">
        <v>272</v>
      </c>
      <c r="F252">
        <v>26.65</v>
      </c>
    </row>
    <row r="253" spans="1:6" x14ac:dyDescent="0.2">
      <c r="A253" t="s">
        <v>235</v>
      </c>
      <c r="B253">
        <v>8125</v>
      </c>
      <c r="C253" t="str">
        <f>"08125"</f>
        <v>08125</v>
      </c>
      <c r="D253">
        <v>33.840000000000003</v>
      </c>
      <c r="E253" t="s">
        <v>272</v>
      </c>
      <c r="F253">
        <v>24.89</v>
      </c>
    </row>
    <row r="254" spans="1:6" x14ac:dyDescent="0.2">
      <c r="A254" t="s">
        <v>236</v>
      </c>
      <c r="B254">
        <v>8101</v>
      </c>
      <c r="C254" t="str">
        <f>"08101"</f>
        <v>08101</v>
      </c>
      <c r="D254">
        <v>35.229999999999997</v>
      </c>
      <c r="E254" t="s">
        <v>272</v>
      </c>
      <c r="F254">
        <v>22.98</v>
      </c>
    </row>
    <row r="255" spans="1:6" x14ac:dyDescent="0.2">
      <c r="A255" t="s">
        <v>207</v>
      </c>
      <c r="B255">
        <v>8093</v>
      </c>
      <c r="C255" t="str">
        <f>"08093"</f>
        <v>08093</v>
      </c>
      <c r="D255">
        <v>33.31</v>
      </c>
      <c r="E255" t="s">
        <v>272</v>
      </c>
      <c r="F255">
        <v>20.41</v>
      </c>
    </row>
    <row r="256" spans="1:6" x14ac:dyDescent="0.2">
      <c r="A256" t="s">
        <v>237</v>
      </c>
      <c r="B256">
        <v>8085</v>
      </c>
      <c r="C256" t="str">
        <f>"08085"</f>
        <v>08085</v>
      </c>
      <c r="D256">
        <v>33.19</v>
      </c>
      <c r="E256" t="s">
        <v>272</v>
      </c>
      <c r="F256">
        <v>24.48</v>
      </c>
    </row>
    <row r="257" spans="1:6" x14ac:dyDescent="0.2">
      <c r="A257" t="s">
        <v>238</v>
      </c>
      <c r="B257">
        <v>8063</v>
      </c>
      <c r="C257" t="str">
        <f>"08063"</f>
        <v>08063</v>
      </c>
      <c r="D257">
        <v>33.619999999999997</v>
      </c>
      <c r="E257" t="s">
        <v>272</v>
      </c>
      <c r="F257">
        <v>23.11</v>
      </c>
    </row>
    <row r="258" spans="1:6" x14ac:dyDescent="0.2">
      <c r="A258" t="s">
        <v>239</v>
      </c>
      <c r="B258">
        <v>8041</v>
      </c>
      <c r="C258" t="str">
        <f>"08041"</f>
        <v>08041</v>
      </c>
      <c r="D258">
        <v>32.69</v>
      </c>
      <c r="E258" t="s">
        <v>272</v>
      </c>
      <c r="F258">
        <v>20.75</v>
      </c>
    </row>
    <row r="259" spans="1:6" x14ac:dyDescent="0.2">
      <c r="A259" t="s">
        <v>240</v>
      </c>
      <c r="B259">
        <v>8083</v>
      </c>
      <c r="C259" t="str">
        <f>"08083"</f>
        <v>08083</v>
      </c>
      <c r="D259">
        <v>32.29</v>
      </c>
      <c r="E259" t="s">
        <v>272</v>
      </c>
      <c r="F259">
        <v>23.85</v>
      </c>
    </row>
    <row r="260" spans="1:6" x14ac:dyDescent="0.2">
      <c r="A260" t="s">
        <v>50</v>
      </c>
      <c r="B260">
        <v>8075</v>
      </c>
      <c r="C260" t="str">
        <f>"08075"</f>
        <v>08075</v>
      </c>
      <c r="D260">
        <v>35.369999999999997</v>
      </c>
      <c r="E260" t="s">
        <v>272</v>
      </c>
      <c r="F260">
        <v>23.58</v>
      </c>
    </row>
    <row r="261" spans="1:6" x14ac:dyDescent="0.2">
      <c r="A261" t="s">
        <v>241</v>
      </c>
      <c r="B261">
        <v>8049</v>
      </c>
      <c r="C261" t="str">
        <f>"08049"</f>
        <v>08049</v>
      </c>
      <c r="D261">
        <v>32.659999999999997</v>
      </c>
      <c r="E261" t="s">
        <v>272</v>
      </c>
      <c r="F261">
        <v>29.06</v>
      </c>
    </row>
    <row r="262" spans="1:6" x14ac:dyDescent="0.2">
      <c r="A262" t="s">
        <v>242</v>
      </c>
      <c r="B262">
        <v>8039</v>
      </c>
      <c r="C262" t="str">
        <f>"08039"</f>
        <v>08039</v>
      </c>
      <c r="D262">
        <v>32.14</v>
      </c>
      <c r="E262" t="s">
        <v>272</v>
      </c>
      <c r="F262">
        <v>17.89</v>
      </c>
    </row>
    <row r="263" spans="1:6" x14ac:dyDescent="0.2">
      <c r="A263" t="s">
        <v>95</v>
      </c>
      <c r="B263">
        <v>8017</v>
      </c>
      <c r="C263" t="str">
        <f>"08017"</f>
        <v>08017</v>
      </c>
      <c r="D263">
        <v>31.29</v>
      </c>
      <c r="E263" t="s">
        <v>272</v>
      </c>
      <c r="F263">
        <v>23.72</v>
      </c>
    </row>
    <row r="264" spans="1:6" x14ac:dyDescent="0.2">
      <c r="A264" t="s">
        <v>23</v>
      </c>
      <c r="B264">
        <v>8061</v>
      </c>
      <c r="C264" t="str">
        <f>"08061"</f>
        <v>08061</v>
      </c>
      <c r="D264">
        <v>35.659999999999997</v>
      </c>
      <c r="E264" t="s">
        <v>272</v>
      </c>
      <c r="F264">
        <v>26.29</v>
      </c>
    </row>
    <row r="265" spans="1:6" x14ac:dyDescent="0.2">
      <c r="A265" t="s">
        <v>243</v>
      </c>
      <c r="B265">
        <v>8037</v>
      </c>
      <c r="C265" t="str">
        <f>"08037"</f>
        <v>08037</v>
      </c>
      <c r="D265">
        <v>31.7</v>
      </c>
      <c r="E265" t="s">
        <v>272</v>
      </c>
      <c r="F265">
        <v>25.43</v>
      </c>
    </row>
    <row r="266" spans="1:6" x14ac:dyDescent="0.2">
      <c r="A266" t="s">
        <v>46</v>
      </c>
      <c r="B266">
        <v>8057</v>
      </c>
      <c r="C266" t="str">
        <f>"08057"</f>
        <v>08057</v>
      </c>
      <c r="D266">
        <v>30.58</v>
      </c>
      <c r="E266" t="s">
        <v>272</v>
      </c>
      <c r="F266">
        <v>25.86</v>
      </c>
    </row>
    <row r="267" spans="1:6" x14ac:dyDescent="0.2">
      <c r="A267" t="s">
        <v>244</v>
      </c>
      <c r="B267">
        <v>8067</v>
      </c>
      <c r="C267" t="str">
        <f>"08067"</f>
        <v>08067</v>
      </c>
      <c r="D267">
        <v>34.159999999999997</v>
      </c>
      <c r="E267" t="s">
        <v>272</v>
      </c>
      <c r="F267">
        <v>21.56</v>
      </c>
    </row>
    <row r="268" spans="1:6" x14ac:dyDescent="0.2">
      <c r="A268" t="s">
        <v>245</v>
      </c>
      <c r="B268">
        <v>8099</v>
      </c>
      <c r="C268" t="str">
        <f>"08099"</f>
        <v>08099</v>
      </c>
      <c r="D268">
        <v>33.450000000000003</v>
      </c>
      <c r="E268" t="s">
        <v>272</v>
      </c>
      <c r="F268">
        <v>23.01</v>
      </c>
    </row>
    <row r="269" spans="1:6" x14ac:dyDescent="0.2">
      <c r="A269" t="s">
        <v>246</v>
      </c>
      <c r="B269">
        <v>8055</v>
      </c>
      <c r="C269" t="str">
        <f>"08055"</f>
        <v>08055</v>
      </c>
      <c r="D269">
        <v>35.450000000000003</v>
      </c>
      <c r="E269" t="s">
        <v>272</v>
      </c>
      <c r="F269">
        <v>27.56</v>
      </c>
    </row>
    <row r="270" spans="1:6" x14ac:dyDescent="0.2">
      <c r="A270" t="s">
        <v>205</v>
      </c>
      <c r="B270">
        <v>8043</v>
      </c>
      <c r="C270" t="str">
        <f>"08043"</f>
        <v>08043</v>
      </c>
      <c r="D270">
        <v>35.090000000000003</v>
      </c>
      <c r="E270" t="s">
        <v>272</v>
      </c>
      <c r="F270">
        <v>23.41</v>
      </c>
    </row>
    <row r="271" spans="1:6" x14ac:dyDescent="0.2">
      <c r="A271" t="s">
        <v>247</v>
      </c>
      <c r="B271">
        <v>8011</v>
      </c>
      <c r="C271" t="str">
        <f>"08011"</f>
        <v>08011</v>
      </c>
      <c r="D271">
        <v>34.409999999999997</v>
      </c>
      <c r="E271" t="s">
        <v>272</v>
      </c>
      <c r="F271">
        <v>26.65</v>
      </c>
    </row>
    <row r="272" spans="1:6" x14ac:dyDescent="0.2">
      <c r="A272" t="s">
        <v>248</v>
      </c>
      <c r="B272">
        <v>8087</v>
      </c>
      <c r="C272" t="str">
        <f>"08087"</f>
        <v>08087</v>
      </c>
      <c r="D272">
        <v>32</v>
      </c>
      <c r="E272" t="s">
        <v>272</v>
      </c>
      <c r="F272">
        <v>19.97</v>
      </c>
    </row>
    <row r="273" spans="1:6" x14ac:dyDescent="0.2">
      <c r="A273" t="s">
        <v>249</v>
      </c>
      <c r="B273">
        <v>8007</v>
      </c>
      <c r="C273" t="str">
        <f>"08007"</f>
        <v>08007</v>
      </c>
      <c r="D273">
        <v>33.78</v>
      </c>
      <c r="E273" t="s">
        <v>272</v>
      </c>
      <c r="F273">
        <v>25.22</v>
      </c>
    </row>
    <row r="274" spans="1:6" x14ac:dyDescent="0.2">
      <c r="A274" t="s">
        <v>178</v>
      </c>
      <c r="B274">
        <v>8113</v>
      </c>
      <c r="C274" t="str">
        <f>"08113"</f>
        <v>08113</v>
      </c>
      <c r="D274">
        <v>33.35</v>
      </c>
      <c r="E274" t="s">
        <v>272</v>
      </c>
      <c r="F274">
        <v>37.35</v>
      </c>
    </row>
    <row r="275" spans="1:6" x14ac:dyDescent="0.2">
      <c r="A275" t="s">
        <v>173</v>
      </c>
      <c r="B275">
        <v>8089</v>
      </c>
      <c r="C275" t="str">
        <f>"08089"</f>
        <v>08089</v>
      </c>
      <c r="D275">
        <v>35.119999999999997</v>
      </c>
      <c r="E275" t="s">
        <v>272</v>
      </c>
      <c r="F275">
        <v>22.92</v>
      </c>
    </row>
    <row r="276" spans="1:6" x14ac:dyDescent="0.2">
      <c r="A276" t="s">
        <v>250</v>
      </c>
      <c r="B276">
        <v>8021</v>
      </c>
      <c r="C276" t="str">
        <f>"08021"</f>
        <v>08021</v>
      </c>
      <c r="D276">
        <v>34.96</v>
      </c>
      <c r="E276" t="s">
        <v>272</v>
      </c>
      <c r="F276">
        <v>26.26</v>
      </c>
    </row>
    <row r="277" spans="1:6" x14ac:dyDescent="0.2">
      <c r="A277" t="s">
        <v>251</v>
      </c>
      <c r="B277">
        <v>8001</v>
      </c>
      <c r="C277" t="str">
        <f>"08001"</f>
        <v>08001</v>
      </c>
      <c r="D277">
        <v>32.119999999999997</v>
      </c>
      <c r="E277" t="s">
        <v>272</v>
      </c>
      <c r="F277">
        <v>16.97</v>
      </c>
    </row>
    <row r="278" spans="1:6" x14ac:dyDescent="0.2">
      <c r="A278" t="s">
        <v>252</v>
      </c>
      <c r="B278">
        <v>8023</v>
      </c>
      <c r="C278" t="str">
        <f>"08023"</f>
        <v>08023</v>
      </c>
      <c r="D278">
        <v>32.94</v>
      </c>
      <c r="E278" t="s">
        <v>272</v>
      </c>
      <c r="F278">
        <v>27.53</v>
      </c>
    </row>
    <row r="279" spans="1:6" x14ac:dyDescent="0.2">
      <c r="A279" t="s">
        <v>253</v>
      </c>
      <c r="B279">
        <v>8029</v>
      </c>
      <c r="C279" t="str">
        <f>"08029"</f>
        <v>08029</v>
      </c>
      <c r="D279">
        <v>33.15</v>
      </c>
      <c r="E279" t="s">
        <v>272</v>
      </c>
      <c r="F279">
        <v>23.96</v>
      </c>
    </row>
    <row r="280" spans="1:6" x14ac:dyDescent="0.2">
      <c r="A280" t="s">
        <v>254</v>
      </c>
      <c r="B280">
        <v>8053</v>
      </c>
      <c r="C280" t="str">
        <f>"08053"</f>
        <v>08053</v>
      </c>
      <c r="D280">
        <v>40</v>
      </c>
      <c r="E280" t="s">
        <v>272</v>
      </c>
      <c r="F280">
        <v>30.2</v>
      </c>
    </row>
    <row r="281" spans="1:6" x14ac:dyDescent="0.2">
      <c r="A281" t="s">
        <v>255</v>
      </c>
      <c r="B281">
        <v>8033</v>
      </c>
      <c r="C281" t="str">
        <f>"08033"</f>
        <v>08033</v>
      </c>
      <c r="D281">
        <v>34.200000000000003</v>
      </c>
      <c r="E281" t="s">
        <v>272</v>
      </c>
      <c r="F281">
        <v>27.52</v>
      </c>
    </row>
    <row r="282" spans="1:6" x14ac:dyDescent="0.2">
      <c r="A282" t="s">
        <v>256</v>
      </c>
      <c r="B282">
        <v>8015</v>
      </c>
      <c r="C282" t="str">
        <f>"08015"</f>
        <v>08015</v>
      </c>
      <c r="D282">
        <v>33.75</v>
      </c>
      <c r="E282" t="s">
        <v>272</v>
      </c>
      <c r="F282">
        <v>26.31</v>
      </c>
    </row>
    <row r="283" spans="1:6" x14ac:dyDescent="0.2">
      <c r="A283" t="s">
        <v>257</v>
      </c>
      <c r="B283">
        <v>8097</v>
      </c>
      <c r="C283" t="str">
        <f>"08097"</f>
        <v>08097</v>
      </c>
      <c r="D283">
        <v>31.04</v>
      </c>
      <c r="E283" t="s">
        <v>272</v>
      </c>
      <c r="F283">
        <v>29.23</v>
      </c>
    </row>
    <row r="284" spans="1:6" x14ac:dyDescent="0.2">
      <c r="A284" t="s">
        <v>258</v>
      </c>
      <c r="B284">
        <v>8105</v>
      </c>
      <c r="C284" t="str">
        <f>"08105"</f>
        <v>08105</v>
      </c>
      <c r="D284">
        <v>34.11</v>
      </c>
      <c r="E284" t="s">
        <v>272</v>
      </c>
      <c r="F284">
        <v>25.9</v>
      </c>
    </row>
    <row r="285" spans="1:6" x14ac:dyDescent="0.2">
      <c r="A285" t="s">
        <v>164</v>
      </c>
      <c r="B285">
        <v>8035</v>
      </c>
      <c r="C285" t="str">
        <f>"08035"</f>
        <v>08035</v>
      </c>
      <c r="D285">
        <v>31.23</v>
      </c>
      <c r="E285" t="s">
        <v>272</v>
      </c>
      <c r="F285">
        <v>15.06</v>
      </c>
    </row>
    <row r="286" spans="1:6" x14ac:dyDescent="0.2">
      <c r="A286" t="s">
        <v>259</v>
      </c>
      <c r="B286">
        <v>8079</v>
      </c>
      <c r="C286" t="str">
        <f>"08079"</f>
        <v>08079</v>
      </c>
      <c r="D286">
        <v>35.61</v>
      </c>
      <c r="E286" t="s">
        <v>272</v>
      </c>
      <c r="F286">
        <v>26.67</v>
      </c>
    </row>
    <row r="287" spans="1:6" x14ac:dyDescent="0.2">
      <c r="A287" t="s">
        <v>260</v>
      </c>
      <c r="B287">
        <v>8005</v>
      </c>
      <c r="C287" t="str">
        <f>"08005"</f>
        <v>08005</v>
      </c>
      <c r="D287">
        <v>31.65</v>
      </c>
      <c r="E287" t="s">
        <v>272</v>
      </c>
      <c r="F287">
        <v>16.920000000000002</v>
      </c>
    </row>
    <row r="288" spans="1:6" x14ac:dyDescent="0.2">
      <c r="A288" t="s">
        <v>51</v>
      </c>
      <c r="B288">
        <v>8059</v>
      </c>
      <c r="C288" t="str">
        <f>"08059"</f>
        <v>08059</v>
      </c>
      <c r="D288">
        <v>32.1</v>
      </c>
      <c r="E288" t="s">
        <v>272</v>
      </c>
      <c r="F288">
        <v>16.760000000000002</v>
      </c>
    </row>
    <row r="289" spans="1:6" x14ac:dyDescent="0.2">
      <c r="A289" t="s">
        <v>261</v>
      </c>
      <c r="B289">
        <v>8025</v>
      </c>
      <c r="C289" t="str">
        <f>"08025"</f>
        <v>08025</v>
      </c>
      <c r="D289">
        <v>37.450000000000003</v>
      </c>
      <c r="E289" t="s">
        <v>272</v>
      </c>
      <c r="F289">
        <v>23.86</v>
      </c>
    </row>
    <row r="290" spans="1:6" x14ac:dyDescent="0.2">
      <c r="A290" t="s">
        <v>262</v>
      </c>
      <c r="B290">
        <v>8013</v>
      </c>
      <c r="C290" t="str">
        <f>"08013"</f>
        <v>08013</v>
      </c>
      <c r="D290">
        <v>30.53</v>
      </c>
      <c r="E290" t="s">
        <v>272</v>
      </c>
      <c r="F290">
        <v>17.91</v>
      </c>
    </row>
    <row r="291" spans="1:6" x14ac:dyDescent="0.2">
      <c r="A291" t="s">
        <v>24</v>
      </c>
      <c r="B291">
        <v>8027</v>
      </c>
      <c r="C291" t="str">
        <f>"08027"</f>
        <v>08027</v>
      </c>
      <c r="D291">
        <v>33.590000000000003</v>
      </c>
      <c r="E291" t="s">
        <v>272</v>
      </c>
      <c r="F291">
        <v>23.06</v>
      </c>
    </row>
    <row r="292" spans="1:6" x14ac:dyDescent="0.2">
      <c r="A292" t="s">
        <v>103</v>
      </c>
      <c r="B292">
        <v>8095</v>
      </c>
      <c r="C292" t="str">
        <f>"08095"</f>
        <v>08095</v>
      </c>
      <c r="D292">
        <v>33.9</v>
      </c>
      <c r="E292" t="s">
        <v>272</v>
      </c>
      <c r="F292">
        <v>21.9</v>
      </c>
    </row>
    <row r="293" spans="1:6" x14ac:dyDescent="0.2">
      <c r="A293" t="s">
        <v>263</v>
      </c>
      <c r="B293">
        <v>8003</v>
      </c>
      <c r="C293" t="str">
        <f>"08003"</f>
        <v>08003</v>
      </c>
      <c r="D293">
        <v>32.72</v>
      </c>
      <c r="E293" t="s">
        <v>272</v>
      </c>
      <c r="F293">
        <v>24</v>
      </c>
    </row>
    <row r="294" spans="1:6" x14ac:dyDescent="0.2">
      <c r="A294" t="s">
        <v>264</v>
      </c>
      <c r="B294">
        <v>8117</v>
      </c>
      <c r="C294" t="str">
        <f>"08117"</f>
        <v>08117</v>
      </c>
      <c r="D294">
        <v>31.51</v>
      </c>
      <c r="E294" t="s">
        <v>272</v>
      </c>
      <c r="F294">
        <v>30.21</v>
      </c>
    </row>
    <row r="295" spans="1:6" x14ac:dyDescent="0.2">
      <c r="A295" t="s">
        <v>96</v>
      </c>
      <c r="B295">
        <v>8115</v>
      </c>
      <c r="C295" t="str">
        <f>"08115"</f>
        <v>08115</v>
      </c>
      <c r="D295">
        <v>31.36</v>
      </c>
      <c r="E295" t="s">
        <v>272</v>
      </c>
      <c r="F295">
        <v>27.33</v>
      </c>
    </row>
    <row r="296" spans="1:6" x14ac:dyDescent="0.2">
      <c r="A296" t="s">
        <v>265</v>
      </c>
      <c r="B296">
        <v>8119</v>
      </c>
      <c r="C296" t="str">
        <f>"08119"</f>
        <v>08119</v>
      </c>
      <c r="D296">
        <v>34.19</v>
      </c>
      <c r="E296" t="s">
        <v>272</v>
      </c>
      <c r="F296">
        <v>21.26</v>
      </c>
    </row>
    <row r="297" spans="1:6" x14ac:dyDescent="0.2">
      <c r="A297" t="s">
        <v>266</v>
      </c>
      <c r="B297">
        <v>8091</v>
      </c>
      <c r="C297" t="str">
        <f>"08091"</f>
        <v>08091</v>
      </c>
      <c r="D297">
        <v>33.07</v>
      </c>
      <c r="E297" t="s">
        <v>272</v>
      </c>
      <c r="F297">
        <v>29.16</v>
      </c>
    </row>
    <row r="298" spans="1:6" x14ac:dyDescent="0.2">
      <c r="A298" t="s">
        <v>267</v>
      </c>
      <c r="B298">
        <v>8019</v>
      </c>
      <c r="C298" t="str">
        <f>"08019"</f>
        <v>08019</v>
      </c>
      <c r="D298">
        <v>29.97</v>
      </c>
      <c r="E298" t="s">
        <v>272</v>
      </c>
      <c r="F298">
        <v>19.09</v>
      </c>
    </row>
    <row r="299" spans="1:6" x14ac:dyDescent="0.2">
      <c r="A299" t="s">
        <v>268</v>
      </c>
      <c r="B299">
        <v>8065</v>
      </c>
      <c r="C299" t="str">
        <f>"08065"</f>
        <v>08065</v>
      </c>
      <c r="D299">
        <v>32.840000000000003</v>
      </c>
      <c r="E299" t="s">
        <v>272</v>
      </c>
      <c r="F299">
        <v>28.02</v>
      </c>
    </row>
    <row r="300" spans="1:6" x14ac:dyDescent="0.2">
      <c r="A300" t="s">
        <v>176</v>
      </c>
      <c r="B300">
        <v>8111</v>
      </c>
      <c r="C300" t="str">
        <f>"08111"</f>
        <v>08111</v>
      </c>
      <c r="D300">
        <v>35.18</v>
      </c>
      <c r="E300" t="s">
        <v>272</v>
      </c>
      <c r="F300">
        <v>34.18</v>
      </c>
    </row>
    <row r="301" spans="1:6" x14ac:dyDescent="0.2">
      <c r="A301" t="s">
        <v>269</v>
      </c>
      <c r="B301">
        <v>8031</v>
      </c>
      <c r="C301" t="str">
        <f>"08031"</f>
        <v>08031</v>
      </c>
      <c r="D301">
        <v>31.17</v>
      </c>
      <c r="E301" t="s">
        <v>272</v>
      </c>
      <c r="F301">
        <v>15.97</v>
      </c>
    </row>
    <row r="302" spans="1:6" x14ac:dyDescent="0.2">
      <c r="A302" t="s">
        <v>270</v>
      </c>
      <c r="B302">
        <v>8047</v>
      </c>
      <c r="C302" t="str">
        <f>"08047"</f>
        <v>08047</v>
      </c>
      <c r="D302">
        <v>33.99</v>
      </c>
      <c r="E302" t="s">
        <v>272</v>
      </c>
      <c r="F302">
        <v>17.89</v>
      </c>
    </row>
    <row r="303" spans="1:6" x14ac:dyDescent="0.2">
      <c r="A303" t="s">
        <v>271</v>
      </c>
      <c r="B303">
        <v>8014</v>
      </c>
      <c r="C303" t="str">
        <f>"08014"</f>
        <v>08014</v>
      </c>
      <c r="D303">
        <v>31.06</v>
      </c>
      <c r="E303" t="s">
        <v>272</v>
      </c>
      <c r="F303">
        <v>15.11</v>
      </c>
    </row>
    <row r="304" spans="1:6" x14ac:dyDescent="0.2">
      <c r="A304" t="s">
        <v>176</v>
      </c>
      <c r="B304">
        <v>49037</v>
      </c>
      <c r="C304" t="str">
        <f>"49037"</f>
        <v>49037</v>
      </c>
      <c r="D304">
        <v>36.61</v>
      </c>
      <c r="E304" t="s">
        <v>283</v>
      </c>
      <c r="F304">
        <v>28.43</v>
      </c>
    </row>
    <row r="305" spans="1:6" x14ac:dyDescent="0.2">
      <c r="A305" t="s">
        <v>273</v>
      </c>
      <c r="B305">
        <v>49045</v>
      </c>
      <c r="C305" t="str">
        <f>"49045"</f>
        <v>49045</v>
      </c>
      <c r="D305">
        <v>35.69</v>
      </c>
      <c r="E305" t="s">
        <v>283</v>
      </c>
      <c r="F305">
        <v>20.94</v>
      </c>
    </row>
    <row r="306" spans="1:6" x14ac:dyDescent="0.2">
      <c r="A306" t="s">
        <v>274</v>
      </c>
      <c r="B306">
        <v>49003</v>
      </c>
      <c r="C306" t="str">
        <f>"49003"</f>
        <v>49003</v>
      </c>
      <c r="D306">
        <v>35.340000000000003</v>
      </c>
      <c r="E306" t="s">
        <v>283</v>
      </c>
      <c r="F306">
        <v>24.81</v>
      </c>
    </row>
    <row r="307" spans="1:6" x14ac:dyDescent="0.2">
      <c r="A307" t="s">
        <v>275</v>
      </c>
      <c r="B307">
        <v>49027</v>
      </c>
      <c r="C307" t="str">
        <f>"49027"</f>
        <v>49027</v>
      </c>
      <c r="D307">
        <v>34.090000000000003</v>
      </c>
      <c r="E307" t="s">
        <v>283</v>
      </c>
      <c r="F307">
        <v>28.82</v>
      </c>
    </row>
    <row r="308" spans="1:6" x14ac:dyDescent="0.2">
      <c r="A308" t="s">
        <v>18</v>
      </c>
      <c r="B308">
        <v>49017</v>
      </c>
      <c r="C308" t="str">
        <f>"49017"</f>
        <v>49017</v>
      </c>
      <c r="D308">
        <v>34.64</v>
      </c>
      <c r="E308" t="s">
        <v>283</v>
      </c>
      <c r="F308">
        <v>31.72</v>
      </c>
    </row>
    <row r="309" spans="1:6" x14ac:dyDescent="0.2">
      <c r="A309" t="s">
        <v>276</v>
      </c>
      <c r="B309">
        <v>49047</v>
      </c>
      <c r="C309" t="str">
        <f>"49047"</f>
        <v>49047</v>
      </c>
      <c r="D309">
        <v>34.51</v>
      </c>
      <c r="E309" t="s">
        <v>283</v>
      </c>
      <c r="F309">
        <v>23.25</v>
      </c>
    </row>
    <row r="310" spans="1:6" x14ac:dyDescent="0.2">
      <c r="A310" t="s">
        <v>277</v>
      </c>
      <c r="B310">
        <v>49015</v>
      </c>
      <c r="C310" t="str">
        <f>"49015"</f>
        <v>49015</v>
      </c>
      <c r="D310">
        <v>35.31</v>
      </c>
      <c r="E310" t="s">
        <v>283</v>
      </c>
      <c r="F310">
        <v>30.36</v>
      </c>
    </row>
    <row r="311" spans="1:6" x14ac:dyDescent="0.2">
      <c r="A311" t="s">
        <v>278</v>
      </c>
      <c r="B311">
        <v>49025</v>
      </c>
      <c r="C311" t="str">
        <f>"49025"</f>
        <v>49025</v>
      </c>
      <c r="D311">
        <v>35.18</v>
      </c>
      <c r="E311" t="s">
        <v>283</v>
      </c>
      <c r="F311">
        <v>24.88</v>
      </c>
    </row>
    <row r="312" spans="1:6" x14ac:dyDescent="0.2">
      <c r="A312" t="s">
        <v>241</v>
      </c>
      <c r="B312">
        <v>49019</v>
      </c>
      <c r="C312" t="str">
        <f>"49019"</f>
        <v>49019</v>
      </c>
      <c r="D312">
        <v>31.85</v>
      </c>
      <c r="E312" t="s">
        <v>283</v>
      </c>
      <c r="F312">
        <v>25.16</v>
      </c>
    </row>
    <row r="313" spans="1:6" x14ac:dyDescent="0.2">
      <c r="A313" t="s">
        <v>279</v>
      </c>
      <c r="B313">
        <v>49023</v>
      </c>
      <c r="C313" t="str">
        <f>"49023"</f>
        <v>49023</v>
      </c>
      <c r="D313">
        <v>34</v>
      </c>
      <c r="E313" t="s">
        <v>283</v>
      </c>
      <c r="F313">
        <v>29.56</v>
      </c>
    </row>
    <row r="314" spans="1:6" x14ac:dyDescent="0.2">
      <c r="A314" t="s">
        <v>280</v>
      </c>
      <c r="B314">
        <v>49013</v>
      </c>
      <c r="C314" t="str">
        <f>"49013"</f>
        <v>49013</v>
      </c>
      <c r="D314">
        <v>35.049999999999997</v>
      </c>
      <c r="E314" t="s">
        <v>283</v>
      </c>
      <c r="F314">
        <v>23.86</v>
      </c>
    </row>
    <row r="315" spans="1:6" x14ac:dyDescent="0.2">
      <c r="A315" t="s">
        <v>281</v>
      </c>
      <c r="B315">
        <v>49021</v>
      </c>
      <c r="C315" t="str">
        <f>"49021"</f>
        <v>49021</v>
      </c>
      <c r="D315">
        <v>34.880000000000003</v>
      </c>
      <c r="E315" t="s">
        <v>283</v>
      </c>
      <c r="F315">
        <v>31.32</v>
      </c>
    </row>
    <row r="316" spans="1:6" x14ac:dyDescent="0.2">
      <c r="A316" t="s">
        <v>7</v>
      </c>
      <c r="B316">
        <v>49001</v>
      </c>
      <c r="C316" t="str">
        <f>"49001"</f>
        <v>49001</v>
      </c>
      <c r="D316">
        <v>35.799999999999997</v>
      </c>
      <c r="E316" t="s">
        <v>283</v>
      </c>
      <c r="F316">
        <v>31.13</v>
      </c>
    </row>
    <row r="317" spans="1:6" x14ac:dyDescent="0.2">
      <c r="A317" t="s">
        <v>282</v>
      </c>
      <c r="B317">
        <v>49055</v>
      </c>
      <c r="C317" t="str">
        <f>"49055"</f>
        <v>49055</v>
      </c>
      <c r="D317">
        <v>36.24</v>
      </c>
      <c r="E317" t="s">
        <v>283</v>
      </c>
      <c r="F317">
        <v>32.520000000000003</v>
      </c>
    </row>
    <row r="318" spans="1:6" x14ac:dyDescent="0.2">
      <c r="A318" t="s">
        <v>78</v>
      </c>
      <c r="B318">
        <v>49053</v>
      </c>
      <c r="C318" t="str">
        <f>"49053"</f>
        <v>49053</v>
      </c>
      <c r="D318">
        <v>34.43</v>
      </c>
      <c r="E318" t="s">
        <v>283</v>
      </c>
      <c r="F318">
        <v>28.75</v>
      </c>
    </row>
    <row r="319" spans="1:6" x14ac:dyDescent="0.2">
      <c r="A319" t="s">
        <v>283</v>
      </c>
      <c r="B319">
        <v>49049</v>
      </c>
      <c r="C319" t="str">
        <f>"49049"</f>
        <v>49049</v>
      </c>
      <c r="D319">
        <v>33.08</v>
      </c>
      <c r="E319" t="s">
        <v>283</v>
      </c>
      <c r="F319">
        <v>25.44</v>
      </c>
    </row>
    <row r="320" spans="1:6" x14ac:dyDescent="0.2">
      <c r="A320" t="s">
        <v>264</v>
      </c>
      <c r="B320">
        <v>49043</v>
      </c>
      <c r="C320" t="str">
        <f>"49043"</f>
        <v>49043</v>
      </c>
      <c r="D320">
        <v>31.34</v>
      </c>
      <c r="E320" t="s">
        <v>283</v>
      </c>
      <c r="F320">
        <v>27.92</v>
      </c>
    </row>
    <row r="321" spans="1:6" x14ac:dyDescent="0.2">
      <c r="A321" t="s">
        <v>284</v>
      </c>
      <c r="B321">
        <v>49041</v>
      </c>
      <c r="C321" t="str">
        <f>"49041"</f>
        <v>49041</v>
      </c>
      <c r="D321">
        <v>35.07</v>
      </c>
      <c r="E321" t="s">
        <v>283</v>
      </c>
      <c r="F321">
        <v>31.03</v>
      </c>
    </row>
    <row r="322" spans="1:6" x14ac:dyDescent="0.2">
      <c r="A322" t="s">
        <v>285</v>
      </c>
      <c r="B322">
        <v>49039</v>
      </c>
      <c r="C322" t="str">
        <f>"49039"</f>
        <v>49039</v>
      </c>
      <c r="D322">
        <v>34.9</v>
      </c>
      <c r="E322" t="s">
        <v>283</v>
      </c>
      <c r="F322">
        <v>31.35</v>
      </c>
    </row>
    <row r="323" spans="1:6" x14ac:dyDescent="0.2">
      <c r="A323" t="s">
        <v>206</v>
      </c>
      <c r="B323">
        <v>49007</v>
      </c>
      <c r="C323" t="str">
        <f>"49007"</f>
        <v>49007</v>
      </c>
      <c r="D323">
        <v>35.1</v>
      </c>
      <c r="E323" t="s">
        <v>283</v>
      </c>
      <c r="F323">
        <v>26.65</v>
      </c>
    </row>
    <row r="324" spans="1:6" x14ac:dyDescent="0.2">
      <c r="A324" t="s">
        <v>286</v>
      </c>
      <c r="B324">
        <v>49005</v>
      </c>
      <c r="C324" t="str">
        <f>"49005"</f>
        <v>49005</v>
      </c>
      <c r="D324">
        <v>33.65</v>
      </c>
      <c r="E324" t="s">
        <v>283</v>
      </c>
      <c r="F324">
        <v>28.34</v>
      </c>
    </row>
    <row r="325" spans="1:6" x14ac:dyDescent="0.2">
      <c r="A325" t="s">
        <v>287</v>
      </c>
      <c r="B325">
        <v>49051</v>
      </c>
      <c r="C325" t="str">
        <f>"49051"</f>
        <v>49051</v>
      </c>
      <c r="D325">
        <v>33.58</v>
      </c>
      <c r="E325" t="s">
        <v>283</v>
      </c>
      <c r="F325">
        <v>28.07</v>
      </c>
    </row>
    <row r="326" spans="1:6" x14ac:dyDescent="0.2">
      <c r="A326" t="s">
        <v>288</v>
      </c>
      <c r="B326">
        <v>49033</v>
      </c>
      <c r="C326" t="str">
        <f>"49033"</f>
        <v>49033</v>
      </c>
      <c r="D326">
        <v>35.01</v>
      </c>
      <c r="E326" t="s">
        <v>283</v>
      </c>
      <c r="F326">
        <v>35.64</v>
      </c>
    </row>
    <row r="327" spans="1:6" x14ac:dyDescent="0.2">
      <c r="A327" t="s">
        <v>289</v>
      </c>
      <c r="B327">
        <v>49035</v>
      </c>
      <c r="C327" t="str">
        <f>"49035"</f>
        <v>49035</v>
      </c>
      <c r="D327">
        <v>32.51</v>
      </c>
      <c r="E327" t="s">
        <v>283</v>
      </c>
      <c r="F327">
        <v>21.03</v>
      </c>
    </row>
    <row r="328" spans="1:6" x14ac:dyDescent="0.2">
      <c r="A328" t="s">
        <v>290</v>
      </c>
      <c r="B328">
        <v>49009</v>
      </c>
      <c r="C328" t="str">
        <f>"49009"</f>
        <v>49009</v>
      </c>
      <c r="D328">
        <v>26.63</v>
      </c>
      <c r="E328" t="s">
        <v>283</v>
      </c>
      <c r="F328">
        <v>30.8</v>
      </c>
    </row>
    <row r="329" spans="1:6" x14ac:dyDescent="0.2">
      <c r="A329" t="s">
        <v>291</v>
      </c>
      <c r="B329">
        <v>49031</v>
      </c>
      <c r="C329" t="str">
        <f>"49031"</f>
        <v>49031</v>
      </c>
      <c r="D329">
        <v>32.200000000000003</v>
      </c>
      <c r="E329" t="s">
        <v>283</v>
      </c>
      <c r="F329">
        <v>35.75</v>
      </c>
    </row>
    <row r="330" spans="1:6" x14ac:dyDescent="0.2">
      <c r="A330" t="s">
        <v>292</v>
      </c>
      <c r="B330">
        <v>49057</v>
      </c>
      <c r="C330" t="str">
        <f>"49057"</f>
        <v>49057</v>
      </c>
      <c r="D330">
        <v>32.64</v>
      </c>
      <c r="E330" t="s">
        <v>283</v>
      </c>
      <c r="F330">
        <v>22.95</v>
      </c>
    </row>
    <row r="331" spans="1:6" x14ac:dyDescent="0.2">
      <c r="A331" t="s">
        <v>293</v>
      </c>
      <c r="B331">
        <v>49011</v>
      </c>
      <c r="C331" t="str">
        <f>"49011"</f>
        <v>49011</v>
      </c>
      <c r="D331">
        <v>33.49</v>
      </c>
      <c r="E331" t="s">
        <v>283</v>
      </c>
      <c r="F331">
        <v>23.14</v>
      </c>
    </row>
    <row r="332" spans="1:6" x14ac:dyDescent="0.2">
      <c r="A332" t="s">
        <v>248</v>
      </c>
      <c r="B332">
        <v>49029</v>
      </c>
      <c r="C332" t="str">
        <f>"49029"</f>
        <v>49029</v>
      </c>
      <c r="D332">
        <v>34.31</v>
      </c>
      <c r="E332" t="s">
        <v>283</v>
      </c>
      <c r="F332">
        <v>24.08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Pyne</dc:creator>
  <cp:lastModifiedBy>David Pyne</cp:lastModifiedBy>
  <dcterms:created xsi:type="dcterms:W3CDTF">2019-04-17T18:32:06Z</dcterms:created>
  <dcterms:modified xsi:type="dcterms:W3CDTF">2019-04-17T22:02:00Z</dcterms:modified>
</cp:coreProperties>
</file>