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lanpepa/Documents/МЭИ/2023:2024/Финансовая математика/"/>
    </mc:Choice>
  </mc:AlternateContent>
  <xr:revisionPtr revIDLastSave="0" documentId="13_ncr:1_{C00F68B9-DAE4-084C-99EC-DE6128F3CBF2}" xr6:coauthVersionLast="47" xr6:coauthVersionMax="47" xr10:uidLastSave="{00000000-0000-0000-0000-000000000000}"/>
  <bookViews>
    <workbookView xWindow="0" yWindow="500" windowWidth="28800" windowHeight="16180" xr2:uid="{F7FCDF53-B8A2-C642-8356-655E0C1DFA49}"/>
  </bookViews>
  <sheets>
    <sheet name="Временная стоимость денег" sheetId="1" r:id="rId1"/>
    <sheet name="Эффективная ставка" sheetId="2" r:id="rId2"/>
    <sheet name="Аннуитеты" sheetId="3" r:id="rId3"/>
    <sheet name="Расчеты по облигация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B60" i="1"/>
  <c r="B61" i="1" s="1"/>
  <c r="B62" i="1" s="1"/>
  <c r="D60" i="1"/>
  <c r="D61" i="1"/>
  <c r="D62" i="1"/>
  <c r="C11" i="3" l="1"/>
  <c r="C23" i="4"/>
  <c r="C22" i="4"/>
  <c r="C25" i="4" s="1"/>
  <c r="C18" i="4"/>
  <c r="C19" i="4" s="1"/>
  <c r="D15" i="4"/>
  <c r="C12" i="4"/>
  <c r="C8" i="4"/>
  <c r="D5" i="4"/>
  <c r="B14" i="3"/>
  <c r="C7" i="3"/>
  <c r="C8" i="3" s="1"/>
  <c r="C5" i="3"/>
  <c r="D18" i="2"/>
  <c r="D14" i="2"/>
  <c r="D9" i="2"/>
  <c r="C3" i="2"/>
  <c r="B3" i="1"/>
  <c r="B4" i="1"/>
  <c r="D7" i="1"/>
  <c r="B36" i="1"/>
  <c r="B27" i="1"/>
  <c r="D33" i="1"/>
  <c r="B20" i="1"/>
  <c r="B22" i="1" s="1"/>
  <c r="B15" i="1"/>
  <c r="B17" i="1" s="1"/>
  <c r="B6" i="1"/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B39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</calcChain>
</file>

<file path=xl/sharedStrings.xml><?xml version="1.0" encoding="utf-8"?>
<sst xmlns="http://schemas.openxmlformats.org/spreadsheetml/2006/main" count="88" uniqueCount="61">
  <si>
    <r>
      <t>Задача 1. Банк предлагает два варианта размещения депозита в размере 1 млн. руб. на 3 года</t>
    </r>
    <r>
      <rPr>
        <i/>
        <sz val="12"/>
        <color theme="1"/>
        <rFont val="Calibri"/>
        <family val="2"/>
        <scheme val="minor"/>
      </rPr>
      <t>: либо 15% годовых по схеме сложных процентов (с капитализацией), либо под 20% годовых по схеме простых процентов. Какой вариант выгоднее для заёмщика?</t>
    </r>
  </si>
  <si>
    <r>
      <t>Задача 2. Инвестор хочет через 25 лет выйти на пенсию и купить домик в Испании. Он планирует, что для этого нужно будет иметь 350 тыс. Если текущая доходность банковского депозита в Европе равна 3% годовых, то сколько нужно положить в бакн сейчас, чтобы через 25 лет получить нужную сумму</t>
    </r>
    <r>
      <rPr>
        <i/>
        <sz val="12"/>
        <color theme="1"/>
        <rFont val="Calibri"/>
        <family val="2"/>
        <scheme val="minor"/>
      </rPr>
      <t>?</t>
    </r>
  </si>
  <si>
    <t>Задача 3. Банк предлагает положить депозит 3 млн.руб на 6 лет, обещая выплатить 1,5 млн.руб. процентов в конце срока. Какую процентную ставку предлагает банк, если подразумевается начисление процентов раз в год по сложной ставке?</t>
  </si>
  <si>
    <t>FV = PV *(1+I)^6</t>
  </si>
  <si>
    <t>(FV/PV)^(1/6) - 1 = I</t>
  </si>
  <si>
    <t>Задача 4. Клиент банка взял кредит в размере 150 тыс.руб на 2 года под 14% годовых с ежегодным начислением процентов и возвратом кредита и всех накопленных процентов в конце срока. Определить величину переплаты по кредиту по сравнению с изначальной суммой.</t>
  </si>
  <si>
    <t>FV = PV *(1+i)^n</t>
  </si>
  <si>
    <t>FV=</t>
  </si>
  <si>
    <t>FV=PV*(1+I)^n</t>
  </si>
  <si>
    <t>FV=PV*(1+I*n)</t>
  </si>
  <si>
    <t>PV = FV/((1 + I)^n)</t>
  </si>
  <si>
    <r>
      <t>Задача 5</t>
    </r>
    <r>
      <rPr>
        <sz val="12"/>
        <color theme="1"/>
        <rFont val="15,Italic"/>
      </rPr>
      <t xml:space="preserve">. Клиент банка взял кредит в размере 150 тыс.руб. на 2 года под 14% годовых с ежемесячным начислением процентов и возвратом кредита и всех накопленных процентов в конце срока. Определить величину переплаты по кредиту по сравнению с изначальной суммой. </t>
    </r>
  </si>
  <si>
    <r>
      <t>Задача 6</t>
    </r>
    <r>
      <rPr>
        <sz val="12"/>
        <color theme="1"/>
        <rFont val="15,Italic"/>
      </rPr>
      <t xml:space="preserve">. Вкладчик внес в банк некую сумму денег под 12% годовых с начислением сложных процентов раз в квартал. Через 7 лет на счету у него оказалось 30 млн.руб. Какую сумму положил в банк вкладчик? </t>
    </r>
  </si>
  <si>
    <r>
      <t>Задача 7</t>
    </r>
    <r>
      <rPr>
        <sz val="12"/>
        <color theme="1"/>
        <rFont val="15,Italic"/>
      </rPr>
      <t xml:space="preserve">. Какая доходность должна быть у инвестиций, чтобы они позволили инвестору увеличить свои вложения в 2 раза на горизонте 5 лет? </t>
    </r>
  </si>
  <si>
    <r>
      <t>Задача 8</t>
    </r>
    <r>
      <rPr>
        <sz val="12"/>
        <color theme="1"/>
        <rFont val="15,Italic"/>
      </rPr>
      <t xml:space="preserve">. Менеджер получил годовой бонус в размере 2,5 млн руб. и хочет отдать его в управление профессиональному трейдеру на фондовом рынке. Какую сумму он может ожидать получить через 15 лет, если средняя доходность, которую ему обещает трейдер, составит 12% годовых? </t>
    </r>
  </si>
  <si>
    <t xml:space="preserve">Блок 2. Эффективная ставка. Учет инфляции в расходах </t>
  </si>
  <si>
    <t>Задача 3. Если в договоре банковского депозита предусмотрено ежеквартальное начисление процентов по номинальной ставке 10% годовых, то какова эффективная ставка?</t>
  </si>
  <si>
    <t>Задача 4. Инвестционный фонд сообщил своим участникам, что номинальная доходность инвестиций составила 12% за год, в то время как реальная – только 8,5%. Какая инфляция была заложена в расчеты?</t>
  </si>
  <si>
    <t xml:space="preserve">Блок 3. Аннуитеты. </t>
  </si>
  <si>
    <t>Задача 1. Согласно договору со страховой компанией по договору накопительной пенсии она гарантирует выплаты в размере 250 тыс. руб./год в течение 15 лет. Если стоимость денег равна 10% годовых, то сколько будет стоить такой пенсионный контракт сейчас?</t>
  </si>
  <si>
    <t>Задача 2. Если класть в банк по $100 ежемесячно в течение 10 лет, начиная со следующего месяца, а банк при этом начисляет 8% годовых, то какая сумма получится на депозите через 20 лет?</t>
  </si>
  <si>
    <t xml:space="preserve">Расчеты по облигациям. </t>
  </si>
  <si>
    <t>Задача 2. Каков номинал 4-х летней облигации, если ее рыночная цена = 1100 руб., по ней платится ежегодный купон в размере 100 руб., и ее доходность равна 12% годовых.</t>
  </si>
  <si>
    <t>Задача 4. Есть 7-ми летняя облигация, номиналом 1 000 руб. и с купоном 12%, уплачиваемым 2 раза в год. Рыночная цена облигации равна 950 руб. Какова доходность облигации (т.е. стоимость денег)?</t>
  </si>
  <si>
    <t>Заемщик получил в банке кредит размером 1 млн руб., выданный на 2 года под ставку 16% годовых, с ежемесячными аннуитетными платежами. Определить размер совокупной переплаты для заемщика.</t>
  </si>
  <si>
    <t xml:space="preserve">Банк предлагает два варианта финансирования 3 млн.руб.: либо кредит под 10% годовых на 4 года с ежеквартальным погашением, либо лизинг под 11% годовых на 3 года с ежемесячным аннуитетным погашением и выкупной суммой 500 тыс.руб. Определить, какой вариант выгодней с точки зрения переплаты </t>
  </si>
  <si>
    <t>Временная стоимость денег</t>
  </si>
  <si>
    <t>FV = PV *(1+i/k)^(n*k)</t>
  </si>
  <si>
    <t>?</t>
  </si>
  <si>
    <t>PV=FV/((1+i)^(n))</t>
  </si>
  <si>
    <t>PV=</t>
  </si>
  <si>
    <t>FV/PV = 2</t>
  </si>
  <si>
    <t>(1+i)^n=2</t>
  </si>
  <si>
    <t>I = 2^(1/b) - 1</t>
  </si>
  <si>
    <t>FV=PV*(1+i)^n</t>
  </si>
  <si>
    <t>Ответ:</t>
  </si>
  <si>
    <t>FV-PV=</t>
  </si>
  <si>
    <t>Текст задачи</t>
  </si>
  <si>
    <t>FV=PV*(1+i/365)^365</t>
  </si>
  <si>
    <t>Формулы</t>
  </si>
  <si>
    <t>Финансы</t>
  </si>
  <si>
    <t>проценты/ставки</t>
  </si>
  <si>
    <t>количество периодов</t>
  </si>
  <si>
    <t>FV/PV - 1</t>
  </si>
  <si>
    <t>(1+Rном)=(1+Rреал)*(1+I)</t>
  </si>
  <si>
    <t>Rреал = (1+Rном)/(1+i) -1</t>
  </si>
  <si>
    <r>
      <t>Задача 1</t>
    </r>
    <r>
      <rPr>
        <sz val="24"/>
        <color theme="1"/>
        <rFont val="Arial,Italic"/>
      </rPr>
      <t xml:space="preserve">. Микрофинансовая организация начисляет 0.5% за каждый день пользования кредитом (исходя из 365 дней в году). Какая эффективная ставка по этому кредиту? </t>
    </r>
  </si>
  <si>
    <r>
      <t>Задача 2</t>
    </r>
    <r>
      <rPr>
        <sz val="24"/>
        <color theme="1"/>
        <rFont val="15,Italic"/>
      </rPr>
      <t xml:space="preserve">. Инвестор подвел итоги года и рассчитал, что за год его инвестиции принесли доходность 18%. Если инфляция в стране за этот период составила 7%, какая реальная доходность его инвестиций? </t>
    </r>
  </si>
  <si>
    <t>(1+I/4)^4</t>
  </si>
  <si>
    <t>I=(1+10%/4)^4-1</t>
  </si>
  <si>
    <t>(1+Rном)/(1+Rреал)=(1+I)</t>
  </si>
  <si>
    <t>(1+Rном)/(1+Rреал)-1=I</t>
  </si>
  <si>
    <t xml:space="preserve">Задача 3. Для обеспечения себя будущей пенсией человек заключил договор финансовой ренты на 20 лет по ставке 12% годовых. В момент заключения он заплатил 7 млн руб. Оплата ренты будет проходить в виде ежемесячных аннуитетных платежей. Какой будет размер этого платежа? </t>
  </si>
  <si>
    <t xml:space="preserve">Задача 4. Если в предыдущей задаче срок такой ренты в договоре будет бесконечным (то есть, юридически до момента смерти пенсионера), то каков размер ежемесячного платежа? </t>
  </si>
  <si>
    <t>ПЛТ(12%/12;12*20;-70000000</t>
  </si>
  <si>
    <r>
      <t>Задача 1</t>
    </r>
    <r>
      <rPr>
        <sz val="28"/>
        <color theme="1"/>
        <rFont val="15,Italic"/>
      </rPr>
      <t xml:space="preserve">. Есть 3-х летняя облигация, номиналом $1000 и купоном 5%, уплачиваемым 1 раз в год. Текущая цена равна $900. Какова доходность этой облигации? </t>
    </r>
  </si>
  <si>
    <r>
      <t>Задача 3</t>
    </r>
    <r>
      <rPr>
        <sz val="28"/>
        <color theme="1"/>
        <rFont val="15,Italic"/>
      </rPr>
      <t xml:space="preserve">. Есть 7-ми летняя облигация, номиналом 1 000 руб. и с купоном 12%, уплачиваемым 2 раза в год. Пусть стоимость денег для держателя облигации равна 10% годовых. Какова справедливая цена облигации? </t>
    </r>
  </si>
  <si>
    <t>ОТВЕТ:</t>
  </si>
  <si>
    <t>ежеквартальный</t>
  </si>
  <si>
    <t>ежемесячный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</si>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</sst>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43" formatCode="_-* #,##0.00_-;\-* #,##0.00_-;_-* &quot;-&quot;??_-;_-@_-"/>
    <numFmt numFmtId="164" formatCode="#,##0.00\ &quot;₽&quot;"/>
    <numFmt numFmtId="165" formatCode="_-* #,##0.00\ [$USD]_-;\-* #,##0.00\ [$USD]_-;_-* &quot;-&quot;??\ [$USD]_-;_-@_-"/>
  </numFmts>
  <fonts count="20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color theme="1"/>
      <name val="16,BoldItalic"/>
      <charset val="204"/>
    </font>
    <font>
      <sz val="12"/>
      <color theme="1"/>
      <name val="15,Italic"/>
    </font>
    <font>
      <sz val="18"/>
      <color theme="1"/>
      <name val="14,Bold"/>
    </font>
    <font>
      <sz val="32"/>
      <color theme="1"/>
      <name val="14,Bold"/>
      <charset val="204"/>
    </font>
    <font>
      <sz val="28"/>
      <color theme="1"/>
      <name val="13"/>
    </font>
    <font>
      <sz val="28"/>
      <color theme="1"/>
      <name val="16,BoldItalic"/>
    </font>
    <font>
      <sz val="32"/>
      <color theme="1"/>
      <name val="16,BoldItalic"/>
    </font>
    <font>
      <sz val="32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8"/>
      <color theme="1"/>
      <name val="Calibri (Основной текст)"/>
      <charset val="204"/>
    </font>
    <font>
      <sz val="28"/>
      <color theme="1"/>
      <name val="15,Italic"/>
    </font>
    <font>
      <sz val="24"/>
      <color theme="1"/>
      <name val="Calibri"/>
      <family val="2"/>
      <charset val="204"/>
      <scheme val="minor"/>
    </font>
    <font>
      <sz val="24"/>
      <color theme="1"/>
      <name val="Arial,BoldItalic"/>
      <charset val="204"/>
    </font>
    <font>
      <sz val="24"/>
      <color theme="1"/>
      <name val="Arial,Italic"/>
    </font>
    <font>
      <sz val="24"/>
      <color theme="1"/>
      <name val="16,BoldItalic"/>
    </font>
    <font>
      <sz val="24"/>
      <color theme="1"/>
      <name val="15,Italic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top" wrapText="1"/>
    </xf>
    <xf numFmtId="10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9" fontId="0" fillId="0" borderId="0" xfId="2" applyFont="1" applyAlignme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right"/>
    </xf>
    <xf numFmtId="164" fontId="11" fillId="0" borderId="0" xfId="0" applyNumberFormat="1" applyFont="1"/>
    <xf numFmtId="16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0" borderId="0" xfId="2" applyFont="1" applyAlignment="1">
      <alignment horizontal="right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/>
    <xf numFmtId="0" fontId="17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10" fontId="11" fillId="0" borderId="0" xfId="2" applyNumberFormat="1" applyFont="1" applyAlignment="1">
      <alignment horizontal="right"/>
    </xf>
    <xf numFmtId="10" fontId="12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0" fontId="11" fillId="0" borderId="0" xfId="1" applyNumberFormat="1" applyFont="1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8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charset val="204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charset val="204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charset val="204"/>
        <scheme val="minor"/>
      </font>
      <numFmt numFmtId="164" formatCode="#,##0.00\ &quot;₽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charset val="204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Сложный</a:t>
            </a:r>
            <a:r>
              <a:rPr lang="ru-RU" baseline="0"/>
              <a:t> процент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127000">
                <a:srgbClr val="002060"/>
              </a:glow>
            </a:effectLst>
          </c:spPr>
          <c:invertIfNegative val="0"/>
          <c:val>
            <c:numRef>
              <c:f>'Временная стоимость денег'!$B$38:$B$62</c:f>
              <c:numCache>
                <c:formatCode>#\ ##0.00\ "₽"</c:formatCode>
                <c:ptCount val="25"/>
                <c:pt idx="0">
                  <c:v>100000</c:v>
                </c:pt>
                <c:pt idx="1">
                  <c:v>114869.83549970351</c:v>
                </c:pt>
                <c:pt idx="2">
                  <c:v>131950.79107728944</c:v>
                </c:pt>
                <c:pt idx="3">
                  <c:v>151571.65665103984</c:v>
                </c:pt>
                <c:pt idx="4">
                  <c:v>174110.11265922489</c:v>
                </c:pt>
                <c:pt idx="5">
                  <c:v>200000.00000000009</c:v>
                </c:pt>
                <c:pt idx="6">
                  <c:v>229739.67099940713</c:v>
                </c:pt>
                <c:pt idx="7">
                  <c:v>263901.58215457899</c:v>
                </c:pt>
                <c:pt idx="8">
                  <c:v>303143.3133020798</c:v>
                </c:pt>
                <c:pt idx="9">
                  <c:v>348220.2253184499</c:v>
                </c:pt>
                <c:pt idx="10">
                  <c:v>400000.00000000029</c:v>
                </c:pt>
                <c:pt idx="11">
                  <c:v>459479.34199881437</c:v>
                </c:pt>
                <c:pt idx="12">
                  <c:v>527803.16430915822</c:v>
                </c:pt>
                <c:pt idx="13">
                  <c:v>606286.62660415983</c:v>
                </c:pt>
                <c:pt idx="14">
                  <c:v>696440.45063690003</c:v>
                </c:pt>
                <c:pt idx="15">
                  <c:v>800000.00000000093</c:v>
                </c:pt>
                <c:pt idx="16">
                  <c:v>918958.68399762909</c:v>
                </c:pt>
                <c:pt idx="17">
                  <c:v>1055606.3286183167</c:v>
                </c:pt>
                <c:pt idx="18">
                  <c:v>1212573.2532083201</c:v>
                </c:pt>
                <c:pt idx="19">
                  <c:v>1392880.9012738005</c:v>
                </c:pt>
                <c:pt idx="20">
                  <c:v>1600000.0000000023</c:v>
                </c:pt>
                <c:pt idx="21">
                  <c:v>1837917.3679952589</c:v>
                </c:pt>
                <c:pt idx="22">
                  <c:v>2111212.6572366343</c:v>
                </c:pt>
                <c:pt idx="23">
                  <c:v>2425146.5064166412</c:v>
                </c:pt>
                <c:pt idx="24">
                  <c:v>2785761.8025476024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A-9A4F-A473-C40962F3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580832"/>
        <c:axId val="1234582560"/>
      </c:barChart>
      <c:catAx>
        <c:axId val="123458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582560"/>
        <c:crosses val="autoZero"/>
        <c:auto val="1"/>
        <c:lblAlgn val="ctr"/>
        <c:lblOffset val="100"/>
        <c:noMultiLvlLbl val="0"/>
      </c:catAx>
      <c:valAx>
        <c:axId val="12345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5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Простой</a:t>
            </a:r>
            <a:r>
              <a:rPr lang="ru-RU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процент</a:t>
            </a:r>
            <a:endParaRPr lang="ru-RU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 cmpd="tri"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967812962563558"/>
          <c:y val="0.1674052191038897"/>
          <c:w val="0.85498881722590381"/>
          <c:h val="0.760238880056327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solidFill>
                <a:schemeClr val="accent1">
                  <a:alpha val="56915"/>
                </a:schemeClr>
              </a:solidFill>
            </a:ln>
            <a:effectLst>
              <a:glow>
                <a:srgbClr val="002060">
                  <a:alpha val="40000"/>
                </a:srgbClr>
              </a:glow>
            </a:effectLst>
          </c:spPr>
          <c:invertIfNegative val="0"/>
          <c:val>
            <c:numRef>
              <c:f>'Временная стоимость денег'!$D$38:$D$62</c:f>
              <c:numCache>
                <c:formatCode>General</c:formatCode>
                <c:ptCount val="25"/>
                <c:pt idx="0">
                  <c:v>100000</c:v>
                </c:pt>
                <c:pt idx="1">
                  <c:v>114869.83549970351</c:v>
                </c:pt>
                <c:pt idx="2">
                  <c:v>129739.67099940701</c:v>
                </c:pt>
                <c:pt idx="3">
                  <c:v>144609.50649911052</c:v>
                </c:pt>
                <c:pt idx="4">
                  <c:v>159479.34199881402</c:v>
                </c:pt>
                <c:pt idx="5">
                  <c:v>174349.17749851753</c:v>
                </c:pt>
                <c:pt idx="6">
                  <c:v>189219.01299822103</c:v>
                </c:pt>
                <c:pt idx="7">
                  <c:v>204088.84849792454</c:v>
                </c:pt>
                <c:pt idx="8">
                  <c:v>218958.68399762805</c:v>
                </c:pt>
                <c:pt idx="9">
                  <c:v>233828.51949733155</c:v>
                </c:pt>
                <c:pt idx="10">
                  <c:v>248698.35499703506</c:v>
                </c:pt>
                <c:pt idx="11">
                  <c:v>263568.19049673859</c:v>
                </c:pt>
                <c:pt idx="12">
                  <c:v>278438.02599644213</c:v>
                </c:pt>
                <c:pt idx="13">
                  <c:v>293307.86149614566</c:v>
                </c:pt>
                <c:pt idx="14">
                  <c:v>308177.6969958492</c:v>
                </c:pt>
                <c:pt idx="15">
                  <c:v>323047.53249555273</c:v>
                </c:pt>
                <c:pt idx="16">
                  <c:v>337917.36799525627</c:v>
                </c:pt>
                <c:pt idx="17">
                  <c:v>352787.2034949598</c:v>
                </c:pt>
                <c:pt idx="18">
                  <c:v>367657.03899466334</c:v>
                </c:pt>
                <c:pt idx="19">
                  <c:v>382526.87449436687</c:v>
                </c:pt>
                <c:pt idx="20">
                  <c:v>397396.70999407041</c:v>
                </c:pt>
                <c:pt idx="21">
                  <c:v>412266.54549377394</c:v>
                </c:pt>
                <c:pt idx="22">
                  <c:v>427136.38099347748</c:v>
                </c:pt>
                <c:pt idx="23">
                  <c:v>442006.21649318101</c:v>
                </c:pt>
                <c:pt idx="24">
                  <c:v>456876.05199288455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6-5E40-B36A-A66A6050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0"/>
        <c:axId val="1838149263"/>
        <c:axId val="1838024495"/>
      </c:barChart>
      <c:catAx>
        <c:axId val="183814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024495"/>
        <c:crosses val="autoZero"/>
        <c:auto val="1"/>
        <c:lblAlgn val="ctr"/>
        <c:lblOffset val="100"/>
        <c:noMultiLvlLbl val="0"/>
      </c:catAx>
      <c:valAx>
        <c:axId val="18380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149263"/>
        <c:crosses val="autoZero"/>
        <c:crossBetween val="between"/>
      </c:valAx>
      <c:spPr>
        <a:noFill/>
        <a:ln cmpd="sng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42173</xdr:rowOff>
    </xdr:from>
    <xdr:to>
      <xdr:col>0</xdr:col>
      <xdr:colOff>5295660</xdr:colOff>
      <xdr:row>52</xdr:row>
      <xdr:rowOff>47925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9A3685-7D1D-AD77-B235-18379AC1E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1018396</xdr:colOff>
      <xdr:row>37</xdr:row>
      <xdr:rowOff>107830</xdr:rowOff>
    </xdr:from>
    <xdr:to>
      <xdr:col>11</xdr:col>
      <xdr:colOff>131792</xdr:colOff>
      <xdr:row>53</xdr:row>
      <xdr:rowOff>41695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8E4C69D-EFB1-4740-A3E7-9A9BCB778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45CB2-F2B1-B349-9DFB-3DA99BAF5865}" name="Таблица2" displayName="Таблица2" ref="A2:E14" totalsRowShown="0">
  <autoFilter ref="A2:E14" xr:uid="{97845CB2-F2B1-B349-9DFB-3DA99BAF5865}"/>
  <tableColumns count="5">
    <tableColumn id="1" xr3:uid="{E3E7510F-424B-3442-96D5-36495D4ED478}" name="Текст задачи" dataDxfId="4"/>
    <tableColumn id="2" xr3:uid="{95BCF215-B828-7849-8093-94C8CFBF63F0}" name="Формулы" dataDxfId="3"/>
    <tableColumn id="3" xr3:uid="{CA484C56-7DC9-6A43-B31C-9EC489E2CE3E}" name="Финансы" dataDxfId="2"/>
    <tableColumn id="4" xr3:uid="{87C5FA97-C0D6-F24B-A947-83019102B858}" name="проценты/ставки" dataDxfId="1" dataCellStyle="Процентный"/>
    <tableColumn id="5" xr3:uid="{D0F8D16B-72BA-8F44-8C95-5C5E759296CC}" name="количество периодов" dataDxfId="0" dataCellStyle="Финансовый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2202-0D76-1C43-87CB-DFB2E902A421}">
  <dimension ref="A1:F62"/>
  <sheetViews>
    <sheetView tabSelected="1" topLeftCell="A9" zoomScale="106" workbookViewId="0">
      <selection activeCell="B36" sqref="B36"/>
    </sheetView>
  </sheetViews>
  <sheetFormatPr baseColWidth="10" defaultRowHeight="16"/>
  <cols>
    <col min="1" max="1" width="91.5" style="3" customWidth="1"/>
    <col min="2" max="2" width="18.1640625" style="6" customWidth="1"/>
    <col min="3" max="3" width="12.5" customWidth="1"/>
    <col min="4" max="4" width="13" style="4" customWidth="1"/>
    <col min="5" max="5" width="17.6640625" customWidth="1"/>
  </cols>
  <sheetData>
    <row r="1" spans="1:5" ht="83" customHeight="1">
      <c r="A1" s="31" t="s">
        <v>26</v>
      </c>
      <c r="B1" s="31"/>
      <c r="C1" s="31"/>
      <c r="D1" s="31"/>
      <c r="E1" s="31"/>
    </row>
    <row r="2" spans="1:5" ht="68">
      <c r="A2" s="1" t="s">
        <v>0</v>
      </c>
      <c r="B2" s="6">
        <v>1000000</v>
      </c>
      <c r="C2">
        <v>3</v>
      </c>
      <c r="D2" s="5">
        <v>0.15</v>
      </c>
    </row>
    <row r="3" spans="1:5">
      <c r="A3" s="3" t="s">
        <v>9</v>
      </c>
      <c r="B3" s="6">
        <f>B2*(1+D3*C2)</f>
        <v>1600000</v>
      </c>
      <c r="D3" s="5">
        <v>0.2</v>
      </c>
    </row>
    <row r="4" spans="1:5" ht="71" customHeight="1">
      <c r="A4" s="3" t="s">
        <v>8</v>
      </c>
      <c r="B4" s="6">
        <f>B2*(1+D2)^C2</f>
        <v>1520874.9999999995</v>
      </c>
    </row>
    <row r="5" spans="1:5" ht="68">
      <c r="A5" s="1" t="s">
        <v>1</v>
      </c>
      <c r="B5" s="6">
        <v>350000</v>
      </c>
      <c r="C5">
        <v>25</v>
      </c>
      <c r="D5" s="4">
        <v>0.03</v>
      </c>
    </row>
    <row r="6" spans="1:5">
      <c r="A6" s="3" t="s">
        <v>10</v>
      </c>
      <c r="B6" s="6">
        <f>B5/((1+D5)^C5)</f>
        <v>167161.94924158088</v>
      </c>
    </row>
    <row r="7" spans="1:5" ht="68">
      <c r="A7" s="1" t="s">
        <v>2</v>
      </c>
      <c r="B7" s="6">
        <v>3000000</v>
      </c>
      <c r="C7">
        <v>6</v>
      </c>
      <c r="D7" s="2">
        <f>((B7+E7)/B7)^(1/C7) - 1</f>
        <v>6.991319393366302E-2</v>
      </c>
      <c r="E7">
        <v>1500000</v>
      </c>
    </row>
    <row r="8" spans="1:5">
      <c r="A8" s="3" t="s">
        <v>3</v>
      </c>
    </row>
    <row r="9" spans="1:5">
      <c r="A9" s="3" t="s">
        <v>4</v>
      </c>
    </row>
    <row r="10" spans="1:5">
      <c r="A10" s="3" t="s">
        <v>35</v>
      </c>
    </row>
    <row r="13" spans="1:5" ht="68">
      <c r="A13" s="1" t="s">
        <v>5</v>
      </c>
      <c r="B13" s="6">
        <v>150000</v>
      </c>
      <c r="C13">
        <v>2</v>
      </c>
      <c r="D13" s="4">
        <v>0.14000000000000001</v>
      </c>
    </row>
    <row r="14" spans="1:5">
      <c r="A14" s="3" t="s">
        <v>6</v>
      </c>
    </row>
    <row r="15" spans="1:5">
      <c r="A15" s="3" t="s">
        <v>7</v>
      </c>
      <c r="B15" s="6">
        <f>B13*(1+D13)^C13</f>
        <v>194940.00000000006</v>
      </c>
    </row>
    <row r="17" spans="1:6" ht="37">
      <c r="A17" s="14" t="s">
        <v>57</v>
      </c>
      <c r="B17" s="6">
        <f>B15-B13</f>
        <v>44940.000000000058</v>
      </c>
    </row>
    <row r="18" spans="1:6" ht="68">
      <c r="A18" s="8" t="s">
        <v>11</v>
      </c>
      <c r="B18" s="6">
        <v>150000</v>
      </c>
      <c r="C18">
        <v>2</v>
      </c>
      <c r="D18" s="4">
        <v>0.14000000000000001</v>
      </c>
      <c r="E18">
        <v>12</v>
      </c>
    </row>
    <row r="19" spans="1:6">
      <c r="A19" s="3" t="s">
        <v>27</v>
      </c>
    </row>
    <row r="20" spans="1:6">
      <c r="B20" s="6">
        <f>B18*(1+D18/(E18))^(C18*E18)</f>
        <v>198148.06501530399</v>
      </c>
    </row>
    <row r="22" spans="1:6">
      <c r="A22" s="3" t="s">
        <v>36</v>
      </c>
      <c r="B22" s="6">
        <f>B20-B18</f>
        <v>48148.06501530399</v>
      </c>
    </row>
    <row r="25" spans="1:6" ht="51">
      <c r="A25" s="8" t="s">
        <v>12</v>
      </c>
      <c r="B25" s="6" t="s">
        <v>28</v>
      </c>
      <c r="C25">
        <v>7</v>
      </c>
      <c r="D25" s="4">
        <v>0.12</v>
      </c>
      <c r="E25">
        <v>30000000</v>
      </c>
      <c r="F25">
        <v>4</v>
      </c>
    </row>
    <row r="26" spans="1:6">
      <c r="A26" s="3" t="s">
        <v>29</v>
      </c>
    </row>
    <row r="27" spans="1:6">
      <c r="A27" s="3" t="s">
        <v>30</v>
      </c>
      <c r="B27" s="6">
        <f>E25/((1+D25/F25)^(C25*F25))</f>
        <v>13112302.595112767</v>
      </c>
    </row>
    <row r="29" spans="1:6" ht="51">
      <c r="A29" s="8" t="s">
        <v>13</v>
      </c>
      <c r="C29">
        <v>2</v>
      </c>
    </row>
    <row r="30" spans="1:6">
      <c r="A30" s="3" t="s">
        <v>31</v>
      </c>
      <c r="B30" s="7"/>
    </row>
    <row r="31" spans="1:6">
      <c r="B31" s="7"/>
    </row>
    <row r="32" spans="1:6">
      <c r="A32" s="3" t="s">
        <v>32</v>
      </c>
      <c r="B32" s="7"/>
    </row>
    <row r="33" spans="1:4">
      <c r="A33" s="3" t="s">
        <v>33</v>
      </c>
      <c r="B33" s="7"/>
      <c r="D33" s="4">
        <f>2^(1/5)-1</f>
        <v>0.1486983549970351</v>
      </c>
    </row>
    <row r="34" spans="1:4" ht="85">
      <c r="A34" s="8" t="s">
        <v>14</v>
      </c>
      <c r="B34" s="6">
        <v>2500000</v>
      </c>
      <c r="C34">
        <v>15</v>
      </c>
      <c r="D34" s="4">
        <v>0.12</v>
      </c>
    </row>
    <row r="35" spans="1:4">
      <c r="A35" s="3" t="s">
        <v>34</v>
      </c>
    </row>
    <row r="36" spans="1:4">
      <c r="A36" s="3" t="s">
        <v>7</v>
      </c>
      <c r="B36" s="6">
        <f>B34*(1+D34)^C34</f>
        <v>13683914.398142608</v>
      </c>
    </row>
    <row r="38" spans="1:4">
      <c r="B38" s="6">
        <v>100000</v>
      </c>
      <c r="D38">
        <v>100000</v>
      </c>
    </row>
    <row r="39" spans="1:4">
      <c r="B39" s="6">
        <f>B38*(1+$D$33)</f>
        <v>114869.83549970351</v>
      </c>
      <c r="D39">
        <f t="shared" ref="D39:D59" si="0">D38+$D$38*$D$33</f>
        <v>114869.83549970351</v>
      </c>
    </row>
    <row r="40" spans="1:4">
      <c r="B40" s="6">
        <f t="shared" ref="B40:B62" si="1">B39*(1+$D$33)</f>
        <v>131950.79107728944</v>
      </c>
      <c r="D40">
        <f t="shared" si="0"/>
        <v>129739.67099940701</v>
      </c>
    </row>
    <row r="41" spans="1:4">
      <c r="B41" s="6">
        <f t="shared" si="1"/>
        <v>151571.65665103984</v>
      </c>
      <c r="D41">
        <f t="shared" si="0"/>
        <v>144609.50649911052</v>
      </c>
    </row>
    <row r="42" spans="1:4">
      <c r="B42" s="6">
        <f t="shared" si="1"/>
        <v>174110.11265922489</v>
      </c>
      <c r="D42">
        <f t="shared" si="0"/>
        <v>159479.34199881402</v>
      </c>
    </row>
    <row r="43" spans="1:4">
      <c r="B43" s="6">
        <f t="shared" si="1"/>
        <v>200000.00000000009</v>
      </c>
      <c r="D43">
        <f t="shared" si="0"/>
        <v>174349.17749851753</v>
      </c>
    </row>
    <row r="44" spans="1:4">
      <c r="B44" s="6">
        <f t="shared" si="1"/>
        <v>229739.67099940713</v>
      </c>
      <c r="D44">
        <f t="shared" si="0"/>
        <v>189219.01299822103</v>
      </c>
    </row>
    <row r="45" spans="1:4">
      <c r="B45" s="6">
        <f t="shared" si="1"/>
        <v>263901.58215457899</v>
      </c>
      <c r="D45">
        <f t="shared" si="0"/>
        <v>204088.84849792454</v>
      </c>
    </row>
    <row r="46" spans="1:4">
      <c r="B46" s="6">
        <f t="shared" si="1"/>
        <v>303143.3133020798</v>
      </c>
      <c r="D46">
        <f t="shared" si="0"/>
        <v>218958.68399762805</v>
      </c>
    </row>
    <row r="47" spans="1:4">
      <c r="B47" s="6">
        <f t="shared" si="1"/>
        <v>348220.2253184499</v>
      </c>
      <c r="D47">
        <f t="shared" si="0"/>
        <v>233828.51949733155</v>
      </c>
    </row>
    <row r="48" spans="1:4">
      <c r="B48" s="6">
        <f t="shared" si="1"/>
        <v>400000.00000000029</v>
      </c>
      <c r="D48">
        <f t="shared" si="0"/>
        <v>248698.35499703506</v>
      </c>
    </row>
    <row r="49" spans="2:4">
      <c r="B49" s="6">
        <f t="shared" si="1"/>
        <v>459479.34199881437</v>
      </c>
      <c r="D49">
        <f t="shared" si="0"/>
        <v>263568.19049673859</v>
      </c>
    </row>
    <row r="50" spans="2:4">
      <c r="B50" s="6">
        <f t="shared" si="1"/>
        <v>527803.16430915822</v>
      </c>
      <c r="D50">
        <f t="shared" si="0"/>
        <v>278438.02599644213</v>
      </c>
    </row>
    <row r="51" spans="2:4">
      <c r="B51" s="6">
        <f t="shared" si="1"/>
        <v>606286.62660415983</v>
      </c>
      <c r="D51">
        <f t="shared" si="0"/>
        <v>293307.86149614566</v>
      </c>
    </row>
    <row r="52" spans="2:4">
      <c r="B52" s="6">
        <f t="shared" si="1"/>
        <v>696440.45063690003</v>
      </c>
      <c r="D52">
        <f t="shared" si="0"/>
        <v>308177.6969958492</v>
      </c>
    </row>
    <row r="53" spans="2:4">
      <c r="B53" s="6">
        <f t="shared" si="1"/>
        <v>800000.00000000093</v>
      </c>
      <c r="D53">
        <f t="shared" si="0"/>
        <v>323047.53249555273</v>
      </c>
    </row>
    <row r="54" spans="2:4">
      <c r="B54" s="6">
        <f t="shared" si="1"/>
        <v>918958.68399762909</v>
      </c>
      <c r="D54">
        <f t="shared" si="0"/>
        <v>337917.36799525627</v>
      </c>
    </row>
    <row r="55" spans="2:4">
      <c r="B55" s="6">
        <f t="shared" si="1"/>
        <v>1055606.3286183167</v>
      </c>
      <c r="D55">
        <f t="shared" si="0"/>
        <v>352787.2034949598</v>
      </c>
    </row>
    <row r="56" spans="2:4">
      <c r="B56" s="6">
        <f t="shared" si="1"/>
        <v>1212573.2532083201</v>
      </c>
      <c r="D56">
        <f t="shared" si="0"/>
        <v>367657.03899466334</v>
      </c>
    </row>
    <row r="57" spans="2:4">
      <c r="B57" s="6">
        <f t="shared" si="1"/>
        <v>1392880.9012738005</v>
      </c>
      <c r="D57">
        <f t="shared" si="0"/>
        <v>382526.87449436687</v>
      </c>
    </row>
    <row r="58" spans="2:4">
      <c r="B58" s="6">
        <f t="shared" si="1"/>
        <v>1600000.0000000023</v>
      </c>
      <c r="D58">
        <f t="shared" si="0"/>
        <v>397396.70999407041</v>
      </c>
    </row>
    <row r="59" spans="2:4">
      <c r="B59" s="6">
        <f t="shared" si="1"/>
        <v>1837917.3679952589</v>
      </c>
      <c r="D59">
        <f t="shared" si="0"/>
        <v>412266.54549377394</v>
      </c>
    </row>
    <row r="60" spans="2:4">
      <c r="B60" s="6">
        <f t="shared" si="1"/>
        <v>2111212.6572366343</v>
      </c>
      <c r="D60">
        <f t="shared" ref="D60:D62" si="2">D59+$D$38*$D$33</f>
        <v>427136.38099347748</v>
      </c>
    </row>
    <row r="61" spans="2:4">
      <c r="B61" s="6">
        <f t="shared" si="1"/>
        <v>2425146.5064166412</v>
      </c>
      <c r="D61">
        <f t="shared" si="2"/>
        <v>442006.21649318101</v>
      </c>
    </row>
    <row r="62" spans="2:4">
      <c r="B62" s="6">
        <f t="shared" si="1"/>
        <v>2785761.8025476024</v>
      </c>
      <c r="D62">
        <f t="shared" si="2"/>
        <v>456876.05199288455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CE74-DF9C-FE46-9CE0-B8945F486AF4}">
  <dimension ref="A1:AB41"/>
  <sheetViews>
    <sheetView zoomScale="75" zoomScaleNormal="112" workbookViewId="0">
      <selection activeCell="A18" sqref="A18"/>
    </sheetView>
  </sheetViews>
  <sheetFormatPr baseColWidth="10" defaultRowHeight="37"/>
  <cols>
    <col min="1" max="1" width="101" style="18" customWidth="1"/>
    <col min="2" max="2" width="53.33203125" style="9" customWidth="1"/>
    <col min="3" max="3" width="40.6640625" style="10" customWidth="1"/>
    <col min="4" max="4" width="40.6640625" style="23" customWidth="1"/>
    <col min="5" max="5" width="37.5" customWidth="1"/>
    <col min="6" max="14" width="40.6640625" customWidth="1"/>
  </cols>
  <sheetData>
    <row r="1" spans="1:28" ht="131" customHeight="1">
      <c r="A1" s="32" t="s">
        <v>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116" customHeight="1">
      <c r="A2" s="16" t="s">
        <v>37</v>
      </c>
      <c r="B2" s="14" t="s">
        <v>39</v>
      </c>
      <c r="C2" s="13" t="s">
        <v>40</v>
      </c>
      <c r="D2" s="22" t="s">
        <v>41</v>
      </c>
      <c r="E2" s="12" t="s">
        <v>42</v>
      </c>
    </row>
    <row r="3" spans="1:28" ht="130" customHeight="1">
      <c r="A3" s="17" t="s">
        <v>46</v>
      </c>
      <c r="B3" s="9" t="s">
        <v>38</v>
      </c>
      <c r="C3" s="10">
        <f>(1+0.005)^365</f>
        <v>6.1746527834309033</v>
      </c>
      <c r="D3" s="21"/>
    </row>
    <row r="4" spans="1:28" ht="116" customHeight="1">
      <c r="B4" s="9" t="s">
        <v>43</v>
      </c>
    </row>
    <row r="5" spans="1:28" ht="116" customHeight="1">
      <c r="A5" s="14" t="s">
        <v>57</v>
      </c>
      <c r="D5" s="21">
        <f>6.17-1</f>
        <v>5.17</v>
      </c>
    </row>
    <row r="6" spans="1:28" ht="116" customHeight="1">
      <c r="D6" s="21"/>
    </row>
    <row r="7" spans="1:28" ht="175" customHeight="1">
      <c r="A7" s="19" t="s">
        <v>47</v>
      </c>
      <c r="B7" s="9" t="s">
        <v>44</v>
      </c>
      <c r="D7" s="21">
        <v>0.18</v>
      </c>
    </row>
    <row r="8" spans="1:28" ht="116" customHeight="1">
      <c r="B8" s="9" t="s">
        <v>45</v>
      </c>
      <c r="D8" s="21">
        <v>7.0000000000000007E-2</v>
      </c>
    </row>
    <row r="9" spans="1:28" ht="116" customHeight="1">
      <c r="A9" s="14" t="s">
        <v>57</v>
      </c>
      <c r="D9" s="21">
        <f>(1+D7)/(1+D8) - 1</f>
        <v>0.10280373831775691</v>
      </c>
    </row>
    <row r="10" spans="1:28" ht="116" customHeight="1">
      <c r="D10" s="21"/>
    </row>
    <row r="11" spans="1:28" ht="132" customHeight="1">
      <c r="A11" s="20" t="s">
        <v>16</v>
      </c>
      <c r="B11" s="9" t="s">
        <v>48</v>
      </c>
      <c r="D11" s="21">
        <v>0.1</v>
      </c>
    </row>
    <row r="12" spans="1:28" ht="116" customHeight="1">
      <c r="B12" s="9" t="s">
        <v>49</v>
      </c>
    </row>
    <row r="13" spans="1:28" ht="116" customHeight="1">
      <c r="D13" s="21"/>
    </row>
    <row r="14" spans="1:28" ht="116" customHeight="1">
      <c r="A14" s="14" t="s">
        <v>57</v>
      </c>
      <c r="D14" s="21">
        <f>(1+D11/4)^4-1</f>
        <v>0.10381289062499977</v>
      </c>
    </row>
    <row r="15" spans="1:28" ht="135" customHeight="1">
      <c r="A15" s="20" t="s">
        <v>17</v>
      </c>
      <c r="B15" s="9" t="s">
        <v>44</v>
      </c>
      <c r="D15" s="21">
        <v>0.12</v>
      </c>
    </row>
    <row r="16" spans="1:28" ht="116" customHeight="1">
      <c r="B16" s="9" t="s">
        <v>50</v>
      </c>
      <c r="D16" s="21">
        <v>8.5000000000000006E-2</v>
      </c>
    </row>
    <row r="17" spans="1:4" ht="116" customHeight="1">
      <c r="B17" s="9" t="s">
        <v>51</v>
      </c>
    </row>
    <row r="18" spans="1:4" ht="116" customHeight="1">
      <c r="A18" s="14" t="s">
        <v>57</v>
      </c>
      <c r="D18" s="21">
        <f>(1+D15)/(1+D16)-1</f>
        <v>3.2258064516129226E-2</v>
      </c>
    </row>
    <row r="19" spans="1:4" ht="116" customHeight="1">
      <c r="D19" s="21"/>
    </row>
    <row r="20" spans="1:4" ht="116" customHeight="1">
      <c r="D20" s="21"/>
    </row>
    <row r="21" spans="1:4" ht="116" customHeight="1">
      <c r="D21" s="21"/>
    </row>
    <row r="22" spans="1:4" ht="116" customHeight="1">
      <c r="D22" s="21"/>
    </row>
    <row r="23" spans="1:4" ht="116" customHeight="1">
      <c r="D23" s="21"/>
    </row>
    <row r="24" spans="1:4" ht="116" customHeight="1">
      <c r="D24" s="21"/>
    </row>
    <row r="25" spans="1:4" ht="116" customHeight="1">
      <c r="D25" s="21"/>
    </row>
    <row r="26" spans="1:4" ht="116" customHeight="1">
      <c r="D26" s="21"/>
    </row>
    <row r="27" spans="1:4" ht="116" customHeight="1">
      <c r="D27" s="21"/>
    </row>
    <row r="28" spans="1:4" ht="116" customHeight="1">
      <c r="D28" s="21"/>
    </row>
    <row r="29" spans="1:4" ht="116" customHeight="1">
      <c r="D29" s="21"/>
    </row>
    <row r="30" spans="1:4" ht="116" customHeight="1">
      <c r="D30" s="21"/>
    </row>
    <row r="31" spans="1:4" ht="116" customHeight="1">
      <c r="D31" s="21"/>
    </row>
    <row r="32" spans="1:4" ht="116" customHeight="1">
      <c r="D32" s="21"/>
    </row>
    <row r="33" spans="4:4" ht="116" customHeight="1">
      <c r="D33" s="21"/>
    </row>
    <row r="34" spans="4:4" ht="116" customHeight="1">
      <c r="D34" s="21"/>
    </row>
    <row r="35" spans="4:4" ht="116" customHeight="1">
      <c r="D35" s="21"/>
    </row>
    <row r="36" spans="4:4" ht="116" customHeight="1">
      <c r="D36" s="21"/>
    </row>
    <row r="37" spans="4:4" ht="116" customHeight="1">
      <c r="D37" s="21"/>
    </row>
    <row r="38" spans="4:4" ht="116" customHeight="1">
      <c r="D38" s="21"/>
    </row>
    <row r="39" spans="4:4" ht="116" customHeight="1">
      <c r="D39" s="21"/>
    </row>
    <row r="40" spans="4:4" ht="116" customHeight="1">
      <c r="D40" s="21"/>
    </row>
    <row r="41" spans="4:4" ht="116" customHeight="1"/>
  </sheetData>
  <mergeCells count="1">
    <mergeCell ref="A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B934-E1FC-BA46-BF04-B2A24F5ED3C1}">
  <dimension ref="A1:M33"/>
  <sheetViews>
    <sheetView topLeftCell="A5" zoomScale="25" workbookViewId="0">
      <selection activeCell="C11" sqref="C11"/>
    </sheetView>
  </sheetViews>
  <sheetFormatPr baseColWidth="10" defaultRowHeight="37"/>
  <cols>
    <col min="1" max="1" width="100.1640625" style="26" customWidth="1"/>
    <col min="2" max="2" width="62.6640625" style="9" customWidth="1"/>
    <col min="3" max="3" width="46.83203125" style="11" customWidth="1"/>
    <col min="4" max="4" width="46.83203125" style="15" customWidth="1"/>
    <col min="5" max="5" width="46.83203125" style="24" customWidth="1"/>
    <col min="6" max="11" width="46.83203125" customWidth="1"/>
  </cols>
  <sheetData>
    <row r="1" spans="1:13" ht="35">
      <c r="A1" s="34" t="s">
        <v>18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5" customHeight="1">
      <c r="A2" s="16" t="s">
        <v>37</v>
      </c>
      <c r="B2" s="14" t="s">
        <v>39</v>
      </c>
      <c r="C2" s="13" t="s">
        <v>40</v>
      </c>
      <c r="D2" s="22" t="s">
        <v>41</v>
      </c>
      <c r="E2" s="12" t="s">
        <v>42</v>
      </c>
    </row>
    <row r="3" spans="1:13" ht="155" customHeight="1">
      <c r="A3" s="25" t="s">
        <v>19</v>
      </c>
      <c r="C3" s="11">
        <v>250000</v>
      </c>
      <c r="D3" s="15">
        <v>0.1</v>
      </c>
      <c r="E3" s="24">
        <v>15</v>
      </c>
    </row>
    <row r="4" spans="1:13" ht="155" customHeight="1"/>
    <row r="5" spans="1:13" ht="155" customHeight="1">
      <c r="A5" s="14" t="s">
        <v>57</v>
      </c>
      <c r="C5" s="11">
        <f>PV(D3,E3,-C3)</f>
        <v>1901519.8765770914</v>
      </c>
    </row>
    <row r="6" spans="1:13" ht="155" customHeight="1">
      <c r="A6" s="25" t="s">
        <v>20</v>
      </c>
      <c r="C6" s="11">
        <v>100</v>
      </c>
      <c r="D6" s="15">
        <v>0.08</v>
      </c>
      <c r="E6" s="24">
        <v>10</v>
      </c>
    </row>
    <row r="7" spans="1:13" ht="155" customHeight="1">
      <c r="C7" s="27">
        <f>FV(D6/12,E6*12,-C6)</f>
        <v>18294.603518170716</v>
      </c>
      <c r="E7" s="24">
        <v>20</v>
      </c>
    </row>
    <row r="8" spans="1:13" ht="155" customHeight="1">
      <c r="A8" s="14" t="s">
        <v>57</v>
      </c>
      <c r="C8" s="27">
        <f>FV(D6/12,12*(E7-E6),0,-C7)</f>
        <v>40607.438043975002</v>
      </c>
    </row>
    <row r="9" spans="1:13" ht="204" customHeight="1">
      <c r="A9" s="25" t="s">
        <v>52</v>
      </c>
      <c r="C9" s="11">
        <v>7000000</v>
      </c>
      <c r="D9" s="15">
        <v>0.12</v>
      </c>
      <c r="E9" s="24">
        <v>20</v>
      </c>
    </row>
    <row r="10" spans="1:13" ht="155" customHeight="1"/>
    <row r="11" spans="1:13" ht="155" customHeight="1">
      <c r="A11" s="14" t="s">
        <v>57</v>
      </c>
      <c r="B11" s="27" t="s">
        <v>54</v>
      </c>
      <c r="C11" s="11">
        <f>PMT(D9/12,E9*12,-C9)</f>
        <v>77076.029349872697</v>
      </c>
    </row>
    <row r="12" spans="1:13" ht="155" customHeight="1">
      <c r="A12" s="25" t="s">
        <v>53</v>
      </c>
      <c r="C12" s="11">
        <v>7000000</v>
      </c>
      <c r="D12" s="15">
        <v>0.12</v>
      </c>
    </row>
    <row r="13" spans="1:13" ht="155" customHeight="1"/>
    <row r="14" spans="1:13" ht="155" customHeight="1">
      <c r="A14" s="14" t="s">
        <v>57</v>
      </c>
      <c r="B14" s="11">
        <f>C12*(D12/12)</f>
        <v>70000</v>
      </c>
    </row>
    <row r="15" spans="1:13" ht="155" customHeight="1"/>
    <row r="16" spans="1:13" ht="155" customHeight="1"/>
    <row r="17" ht="155" customHeight="1"/>
    <row r="18" ht="155" customHeight="1"/>
    <row r="19" ht="155" customHeight="1"/>
    <row r="20" ht="155" customHeight="1"/>
    <row r="21" ht="155" customHeight="1"/>
    <row r="22" ht="155" customHeight="1"/>
    <row r="23" ht="155" customHeight="1"/>
    <row r="24" ht="155" customHeight="1"/>
    <row r="25" ht="155" customHeight="1"/>
    <row r="26" ht="155" customHeight="1"/>
    <row r="27" ht="155" customHeight="1"/>
    <row r="28" ht="155" customHeight="1"/>
    <row r="29" ht="155" customHeight="1"/>
    <row r="30" ht="155" customHeight="1"/>
    <row r="31" ht="155" customHeight="1"/>
    <row r="32" ht="155" customHeight="1"/>
    <row r="33" ht="155" customHeight="1"/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2A0A-0B34-7F4B-8F3D-EB509C12C076}">
  <dimension ref="A1:O28"/>
  <sheetViews>
    <sheetView zoomScale="25" workbookViewId="0">
      <selection activeCell="B3" sqref="B3"/>
    </sheetView>
  </sheetViews>
  <sheetFormatPr baseColWidth="10" defaultRowHeight="37"/>
  <cols>
    <col min="1" max="1" width="97.5" style="14" customWidth="1"/>
    <col min="2" max="2" width="43.1640625" style="9" customWidth="1"/>
    <col min="3" max="3" width="33.1640625" style="11" customWidth="1"/>
    <col min="4" max="4" width="35" style="21" customWidth="1"/>
    <col min="5" max="5" width="37.6640625" style="9" customWidth="1"/>
    <col min="6" max="7" width="20.6640625" customWidth="1"/>
    <col min="8" max="12" width="48.83203125" customWidth="1"/>
  </cols>
  <sheetData>
    <row r="1" spans="1:15" ht="85" customHeight="1">
      <c r="A1" s="35" t="s">
        <v>21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50" customHeight="1">
      <c r="A2" s="12" t="s">
        <v>37</v>
      </c>
      <c r="B2" s="14" t="s">
        <v>60</v>
      </c>
      <c r="C2" s="13" t="s">
        <v>40</v>
      </c>
      <c r="D2" s="22" t="s">
        <v>41</v>
      </c>
      <c r="E2" s="12" t="s">
        <v>42</v>
      </c>
    </row>
    <row r="3" spans="1:15" ht="150" customHeight="1">
      <c r="A3" s="29" t="s">
        <v>55</v>
      </c>
      <c r="C3" s="28">
        <v>1000</v>
      </c>
      <c r="D3" s="21">
        <v>0.05</v>
      </c>
      <c r="E3" s="9">
        <v>3</v>
      </c>
    </row>
    <row r="4" spans="1:15" ht="150" customHeight="1">
      <c r="C4" s="28">
        <v>900</v>
      </c>
      <c r="E4" s="9">
        <v>1</v>
      </c>
    </row>
    <row r="5" spans="1:15" ht="150" customHeight="1">
      <c r="A5" s="14" t="s">
        <v>57</v>
      </c>
      <c r="D5" s="21">
        <f>RATE(E3,D3*C3,-C4,1000)</f>
        <v>8.9468026327162928E-2</v>
      </c>
    </row>
    <row r="6" spans="1:15" ht="150" customHeight="1">
      <c r="A6" s="12" t="s">
        <v>22</v>
      </c>
      <c r="C6" s="11">
        <v>1100</v>
      </c>
      <c r="D6" s="21">
        <v>0.12</v>
      </c>
      <c r="E6" s="9">
        <v>4</v>
      </c>
    </row>
    <row r="7" spans="1:15" ht="150" customHeight="1">
      <c r="C7" s="11">
        <v>100</v>
      </c>
    </row>
    <row r="8" spans="1:15" ht="150" customHeight="1">
      <c r="A8" s="14" t="s">
        <v>57</v>
      </c>
      <c r="C8" s="11">
        <f>FV(D6,E6,C7,-C6)</f>
        <v>1252.9384960000002</v>
      </c>
    </row>
    <row r="9" spans="1:15" ht="239" customHeight="1">
      <c r="A9" s="29" t="s">
        <v>56</v>
      </c>
      <c r="C9" s="11">
        <v>1000</v>
      </c>
      <c r="D9" s="21">
        <v>0.12</v>
      </c>
      <c r="E9" s="9">
        <v>7</v>
      </c>
    </row>
    <row r="10" spans="1:15" ht="150" customHeight="1">
      <c r="D10" s="21">
        <v>0.1</v>
      </c>
      <c r="E10" s="9">
        <v>2</v>
      </c>
    </row>
    <row r="11" spans="1:15" ht="150" customHeight="1"/>
    <row r="12" spans="1:15" ht="150" customHeight="1">
      <c r="A12" s="14" t="s">
        <v>57</v>
      </c>
      <c r="C12" s="11">
        <f>PV(D10/2,E9*E10,D9*C9/2,-C9)</f>
        <v>-88.850503409858561</v>
      </c>
    </row>
    <row r="13" spans="1:15" ht="183" customHeight="1">
      <c r="A13" s="12" t="s">
        <v>23</v>
      </c>
      <c r="C13" s="11">
        <v>1000</v>
      </c>
      <c r="D13" s="21">
        <v>0.12</v>
      </c>
      <c r="E13" s="9">
        <v>7</v>
      </c>
    </row>
    <row r="14" spans="1:15" ht="150" customHeight="1">
      <c r="C14" s="11">
        <v>950</v>
      </c>
      <c r="E14" s="9">
        <v>2</v>
      </c>
    </row>
    <row r="15" spans="1:15" ht="150" customHeight="1">
      <c r="A15" s="14" t="s">
        <v>57</v>
      </c>
      <c r="D15" s="21">
        <f>RATE(E13*E14,D13*C13/2,-950,1000)</f>
        <v>6.5566177421156988E-2</v>
      </c>
    </row>
    <row r="16" spans="1:15" ht="214" customHeight="1">
      <c r="A16" s="12" t="s">
        <v>24</v>
      </c>
      <c r="C16" s="11">
        <v>1000000</v>
      </c>
      <c r="D16" s="21">
        <v>0.16</v>
      </c>
      <c r="E16" s="9">
        <v>2</v>
      </c>
    </row>
    <row r="17" spans="1:5" ht="150" customHeight="1"/>
    <row r="18" spans="1:5" ht="150" customHeight="1">
      <c r="C18" s="11">
        <f>PMT(D16/12,E16*12,-C16)</f>
        <v>48963.110517610046</v>
      </c>
    </row>
    <row r="19" spans="1:5" ht="150" customHeight="1">
      <c r="A19" s="14" t="s">
        <v>57</v>
      </c>
      <c r="C19" s="11">
        <f>C18*24-C16</f>
        <v>175114.65242264117</v>
      </c>
    </row>
    <row r="20" spans="1:5" ht="208" customHeight="1">
      <c r="A20" s="30" t="s">
        <v>25</v>
      </c>
      <c r="B20" s="9" t="s">
        <v>58</v>
      </c>
      <c r="C20" s="11">
        <v>3000000</v>
      </c>
      <c r="D20" s="21">
        <v>0.1</v>
      </c>
      <c r="E20" s="9">
        <v>4</v>
      </c>
    </row>
    <row r="21" spans="1:5" ht="150" customHeight="1">
      <c r="B21" s="9" t="s">
        <v>59</v>
      </c>
      <c r="C21" s="11">
        <v>500000</v>
      </c>
      <c r="D21" s="21">
        <v>0.11</v>
      </c>
      <c r="E21" s="9">
        <v>3</v>
      </c>
    </row>
    <row r="22" spans="1:5" ht="150" customHeight="1">
      <c r="B22" s="9" t="s">
        <v>58</v>
      </c>
      <c r="C22" s="11">
        <f>PMT(D20/4,E20*4,-C20)*16</f>
        <v>3676751.4530872651</v>
      </c>
    </row>
    <row r="23" spans="1:5" ht="150" customHeight="1">
      <c r="B23" s="9" t="s">
        <v>59</v>
      </c>
      <c r="C23" s="11">
        <f>PMT(D21/12,12*E21,-C20,C21)*36+C21</f>
        <v>3611484.5405301843</v>
      </c>
    </row>
    <row r="24" spans="1:5" ht="150" customHeight="1"/>
    <row r="25" spans="1:5" ht="150" customHeight="1">
      <c r="A25" s="14" t="s">
        <v>57</v>
      </c>
      <c r="C25" s="11">
        <f>C22-C23</f>
        <v>65266.912557080854</v>
      </c>
    </row>
    <row r="26" spans="1:5" ht="150" customHeight="1"/>
    <row r="27" spans="1:5" ht="150" customHeight="1"/>
    <row r="28" spans="1:5" ht="150" customHeight="1"/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Временная стоимость денег</vt:lpstr>
      <vt:lpstr>Эффективная ставка</vt:lpstr>
      <vt:lpstr>Аннуитеты</vt:lpstr>
      <vt:lpstr>Расчеты по облигациям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2023-07-31T16:41:48Z</dcterms:created>
  <dcterms:modified xsi:type="dcterms:W3CDTF">2023-09-06T10:05:36Z</dcterms:modified>
</cp:coreProperties>
</file>