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slanpepa/Documents/МЭИ/2023:2024/Финансовая математика/"/>
    </mc:Choice>
  </mc:AlternateContent>
  <xr:revisionPtr revIDLastSave="0" documentId="13_ncr:1_{1EF8590D-F19C-AB48-9412-0554322EDD99}" xr6:coauthVersionLast="47" xr6:coauthVersionMax="47" xr10:uidLastSave="{00000000-0000-0000-0000-000000000000}"/>
  <bookViews>
    <workbookView xWindow="0" yWindow="0" windowWidth="28800" windowHeight="18000" xr2:uid="{0A7BBE08-EF59-0C4B-80E5-8BFA86904E4C}"/>
  </bookViews>
  <sheets>
    <sheet name="Временная стоимость денег" sheetId="4" r:id="rId1"/>
    <sheet name="Домашнее задание"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43" i="6" l="1"/>
  <c r="C43" i="6" s="1"/>
  <c r="D43" i="6" s="1"/>
  <c r="E43" i="6" s="1"/>
  <c r="F43" i="6" s="1"/>
  <c r="G43" i="6" s="1"/>
  <c r="B42" i="6"/>
  <c r="B44" i="6" s="1"/>
  <c r="C41" i="6"/>
  <c r="D41" i="6"/>
  <c r="E41" i="6"/>
  <c r="F41" i="6"/>
  <c r="G41" i="6"/>
  <c r="B41" i="6"/>
  <c r="C40" i="6"/>
  <c r="D40" i="6"/>
  <c r="E40" i="6"/>
  <c r="F40" i="6"/>
  <c r="G40" i="6"/>
  <c r="B40" i="6"/>
  <c r="C25" i="6"/>
  <c r="B27" i="6" s="1"/>
  <c r="B29" i="6" s="1"/>
  <c r="D25" i="6"/>
  <c r="E25" i="6"/>
  <c r="F25" i="6"/>
  <c r="G25" i="6"/>
  <c r="B25" i="6"/>
  <c r="C24" i="6"/>
  <c r="D24" i="6"/>
  <c r="E24" i="6"/>
  <c r="F24" i="6"/>
  <c r="G24" i="6"/>
  <c r="B24" i="6"/>
  <c r="B35" i="4"/>
  <c r="C14" i="6"/>
  <c r="D14" i="6"/>
  <c r="E14" i="6"/>
  <c r="F14" i="6"/>
  <c r="G14" i="6"/>
  <c r="H14" i="6"/>
  <c r="B14" i="6"/>
  <c r="B6" i="6"/>
  <c r="G124" i="6"/>
  <c r="F124" i="6"/>
  <c r="E124" i="6"/>
  <c r="D124" i="6"/>
  <c r="D88" i="4"/>
  <c r="D91" i="4" s="1"/>
  <c r="C88" i="4"/>
  <c r="C91" i="4" s="1"/>
  <c r="F83" i="4"/>
  <c r="G83" i="4"/>
  <c r="H83" i="4"/>
  <c r="I83" i="4"/>
  <c r="J83" i="4"/>
  <c r="K83" i="4"/>
  <c r="L83" i="4"/>
  <c r="E83" i="4"/>
  <c r="F82" i="4"/>
  <c r="G82" i="4"/>
  <c r="H82" i="4"/>
  <c r="I82" i="4"/>
  <c r="J82" i="4"/>
  <c r="K82" i="4"/>
  <c r="L82" i="4"/>
  <c r="E82" i="4"/>
  <c r="B72" i="4"/>
  <c r="B71" i="4"/>
  <c r="B70" i="4"/>
  <c r="B69" i="4"/>
  <c r="B49" i="4"/>
  <c r="B47" i="4"/>
  <c r="B46" i="4"/>
  <c r="D29" i="4"/>
  <c r="E29" i="4"/>
  <c r="F29" i="4"/>
  <c r="G29" i="4"/>
  <c r="H29" i="4"/>
  <c r="I29" i="4"/>
  <c r="J29" i="4"/>
  <c r="K29" i="4"/>
  <c r="C29" i="4"/>
  <c r="B31" i="4" s="1"/>
  <c r="E124" i="4"/>
  <c r="F124" i="4"/>
  <c r="G124" i="4"/>
  <c r="D124" i="4"/>
  <c r="H21" i="4"/>
  <c r="H22" i="4" s="1"/>
  <c r="I21" i="4"/>
  <c r="I22" i="4" s="1"/>
  <c r="J21" i="4"/>
  <c r="J22" i="4" s="1"/>
  <c r="K21" i="4"/>
  <c r="K22" i="4" s="1"/>
  <c r="L21" i="4"/>
  <c r="L22" i="4" s="1"/>
  <c r="M21" i="4"/>
  <c r="M22" i="4" s="1"/>
  <c r="N21" i="4"/>
  <c r="N22" i="4" s="1"/>
  <c r="F21" i="4"/>
  <c r="F22" i="4" s="1"/>
  <c r="G21" i="4"/>
  <c r="G22" i="4" s="1"/>
  <c r="B12" i="4"/>
  <c r="C10" i="4"/>
  <c r="E9" i="4"/>
  <c r="E10" i="4" s="1"/>
  <c r="F9" i="4"/>
  <c r="F10" i="4" s="1"/>
  <c r="G9" i="4"/>
  <c r="G10" i="4" s="1"/>
  <c r="D9" i="4"/>
  <c r="D10" i="4" s="1"/>
  <c r="B8" i="4"/>
  <c r="B7" i="4"/>
  <c r="B16" i="6" l="1"/>
  <c r="B26" i="6"/>
  <c r="B28" i="6" s="1"/>
  <c r="L85" i="4"/>
  <c r="L86" i="4" s="1"/>
  <c r="L88" i="4" s="1"/>
  <c r="L91" i="4" s="1"/>
  <c r="C125" i="6"/>
  <c r="F85" i="4"/>
  <c r="F86" i="4" s="1"/>
  <c r="B15" i="6"/>
  <c r="E85" i="4"/>
  <c r="E88" i="4" s="1"/>
  <c r="E91" i="4" s="1"/>
  <c r="G85" i="4"/>
  <c r="G86" i="4" s="1"/>
  <c r="G88" i="4" s="1"/>
  <c r="G91" i="4" s="1"/>
  <c r="K85" i="4"/>
  <c r="K86" i="4" s="1"/>
  <c r="K88" i="4" s="1"/>
  <c r="K91" i="4" s="1"/>
  <c r="C44" i="6"/>
  <c r="D44" i="6" s="1"/>
  <c r="E44" i="6" s="1"/>
  <c r="F44" i="6" s="1"/>
  <c r="G44" i="6" s="1"/>
  <c r="I85" i="4"/>
  <c r="I86" i="4" s="1"/>
  <c r="I88" i="4" s="1"/>
  <c r="I91" i="4" s="1"/>
  <c r="C125" i="4"/>
  <c r="C42" i="6"/>
  <c r="D42" i="6" s="1"/>
  <c r="E42" i="6" s="1"/>
  <c r="F42" i="6" s="1"/>
  <c r="G42" i="6" s="1"/>
  <c r="B45" i="6"/>
  <c r="C45" i="6" s="1"/>
  <c r="D45" i="6" s="1"/>
  <c r="E45" i="6" s="1"/>
  <c r="F45" i="6" s="1"/>
  <c r="G45" i="6" s="1"/>
  <c r="J85" i="4"/>
  <c r="H85" i="4"/>
  <c r="B23" i="4"/>
  <c r="B30" i="4"/>
  <c r="B11" i="4"/>
  <c r="F88" i="4" l="1"/>
  <c r="F91" i="4" s="1"/>
  <c r="J86" i="4"/>
  <c r="J88" i="4" s="1"/>
  <c r="J91" i="4" s="1"/>
  <c r="H86" i="4"/>
  <c r="H88" i="4" s="1"/>
  <c r="H91" i="4" s="1"/>
  <c r="C93" i="4" l="1"/>
</calcChain>
</file>

<file path=xl/sharedStrings.xml><?xml version="1.0" encoding="utf-8"?>
<sst xmlns="http://schemas.openxmlformats.org/spreadsheetml/2006/main" count="135" uniqueCount="92">
  <si>
    <t>Задача</t>
  </si>
  <si>
    <t>ОТВЕТ:</t>
  </si>
  <si>
    <t xml:space="preserve">год </t>
  </si>
  <si>
    <t xml:space="preserve">денежный поток </t>
  </si>
  <si>
    <t>Есть инвестиционный проект с денежными потоками по годам, указанными ниже.
Определить чистую приведенную стоимость (NPV) этого проекта без применения встроенных функций Excel (то есть непосредственно по формуле NPV), если стоимость денег для инвестора равна 12%. Также, применить расчеты на основе дисконтирующих множителей.</t>
  </si>
  <si>
    <t>Определить внутреннюю норму доходности проекта из задачи 1 путем использования встроенной функции Excel.</t>
  </si>
  <si>
    <t>денежный поток</t>
  </si>
  <si>
    <t>Год</t>
  </si>
  <si>
    <t>Есть инвестиционный проект со следующими денежными потоками по годам, определить NPV, если первые 4 года ставка дисконтирования равна 15%, а последующие 4 года становится 10%.</t>
  </si>
  <si>
    <t xml:space="preserve">
Есть инвестиционный проект со следующими денежными потоками по кварталам.
Определить чистую приведенную стоимость (NPV) этого проекта без применения встроенных функций Excel (то есть непосредственно по формуле NPV), если стоимость денег для инвестора равна 12%.</t>
  </si>
  <si>
    <t xml:space="preserve">квартал </t>
  </si>
  <si>
    <t xml:space="preserve">Определить внутреннюю норму доходности проекта из задачи. </t>
  </si>
  <si>
    <t xml:space="preserve">Инвестор рассматривает инвестиционный проект со следующими параметрами: инвестиция в размере 50 млн руб. приносит затем ежеквартальную финансовую ренту в размере 3 млн руб/квартал в течение 5 лет. Если стоимость денег для инвестора оценивается в 9% годовых, то следует ли ему принять этот инвестиционный проект? </t>
  </si>
  <si>
    <r>
      <t xml:space="preserve">Есть три инвестиционных проекта со следующими параметрами. </t>
    </r>
    <r>
      <rPr>
        <sz val="32"/>
        <color theme="1"/>
        <rFont val="11,Italic"/>
      </rPr>
      <t xml:space="preserve">Если нужно выбрать только один проект, то какой является наиболее предпочтительным с точки зрения роста благосостояния инвестора? </t>
    </r>
  </si>
  <si>
    <t xml:space="preserve">Инвестиции, млн руб. </t>
  </si>
  <si>
    <t xml:space="preserve">Срок, лет </t>
  </si>
  <si>
    <t xml:space="preserve">NPV, млн руб. </t>
  </si>
  <si>
    <t xml:space="preserve">IRR, % </t>
  </si>
  <si>
    <t xml:space="preserve">Проект А </t>
  </si>
  <si>
    <t xml:space="preserve">Проект Б </t>
  </si>
  <si>
    <t xml:space="preserve">Проект В </t>
  </si>
  <si>
    <t>Есть два инвестиционных проекта со следующими денежными потоками. Для какого инвестора выгодней проект А, проект Б? Для первого инвестора стоимость денег равна 10% годовых, а для второго инвестора 18% годовых.</t>
  </si>
  <si>
    <t xml:space="preserve">Согласно бизнес-плану строительства завода по производству тракторов общие инвестиции в 0 году составят 500 млн руб., и еще 250 млн руб. в 1 году. График производства продукции указан ниже. Цена единицы продукции в бизнес-плане принята за 5 млн руб. Затраты на производство единицы продукции (себестоимость) составляют 2,7 млн руб/ед. Кроме того, каждый год после запуска производства тратится еще 70 млн руб. на содержание завода и офиса управляющей компании. Налог в размере 20% годовых платится каждый год с прибыли завода, если она положительна (прибыль = выручка от продажи продукции минус себестоимость минус постоянные расходы на содержание завода и офиса). В конце срока (в конце 9 года) предполагается продать завод по остаточной стоимости оборудования за 90 млн руб. Инвестор построил денежные потоки по проекту и оказалось, что для него NPV = 0. Какова стоимость денег у инвестора? </t>
  </si>
  <si>
    <t xml:space="preserve">Год </t>
  </si>
  <si>
    <t xml:space="preserve">Объем производства, ед </t>
  </si>
  <si>
    <t>Для инвестиционного проекта из задачи 1 определить срок окупаемости обыкновенный и дисконтированный, с точностью до 1 месяца.(12% годовых)</t>
  </si>
  <si>
    <t>Для инвестиционного проекта из предыдущей задачи определить индекс доходности.</t>
  </si>
  <si>
    <t>Есть два инвестиционных проекта со следующими денежными потоками.
Инвестор хочет выбрать один из проектов по критерию ликвидности. Какой он должен выбрать?</t>
  </si>
  <si>
    <t>NPV=</t>
  </si>
  <si>
    <t>дисконтные множители</t>
  </si>
  <si>
    <t>дисконтированные потоки</t>
  </si>
  <si>
    <t>дисконтные потоки</t>
  </si>
  <si>
    <t xml:space="preserve">Инвестору предлагают два проекта на выбор. Аналитик определил, что проект А имеет NPV=115 млн.руб. и IRR = 25%. Проект Б имеет следующие денежные потоки: Если стоимость денег для инвестора равна 10% годовых, то какой проект следует выбрать и почему? </t>
  </si>
  <si>
    <t>дисконтированный поток</t>
  </si>
  <si>
    <t>Есть инвестиционный проект с денежными потоками по годам:
Необходимо принять решение, инвестируем в проект или нет, если ставка дисконтирования 15% годовых. Проверить, если денежные потоки по кварталам.</t>
  </si>
  <si>
    <t>PV=</t>
  </si>
  <si>
    <t>0</t>
  </si>
  <si>
    <t>1</t>
  </si>
  <si>
    <t>2</t>
  </si>
  <si>
    <t>3</t>
  </si>
  <si>
    <t>4</t>
  </si>
  <si>
    <t>5</t>
  </si>
  <si>
    <t>6</t>
  </si>
  <si>
    <t>7</t>
  </si>
  <si>
    <t>NPV A 1</t>
  </si>
  <si>
    <t>NPV A 2</t>
  </si>
  <si>
    <t>8</t>
  </si>
  <si>
    <t>NPV B 1</t>
  </si>
  <si>
    <t>NPV B 2</t>
  </si>
  <si>
    <t>цена</t>
  </si>
  <si>
    <t>себестоимость</t>
  </si>
  <si>
    <t>Выручка</t>
  </si>
  <si>
    <t>пост расходы</t>
  </si>
  <si>
    <t>прибыль</t>
  </si>
  <si>
    <t>налог на прибыль</t>
  </si>
  <si>
    <t>денежный поток</t>
  </si>
  <si>
    <t>инвестиции</t>
  </si>
  <si>
    <t>продажа от оборудования</t>
  </si>
  <si>
    <t>итого</t>
  </si>
  <si>
    <t>всд</t>
  </si>
  <si>
    <t>нужно посмотреть, у какого потока окупаемость произойдёт быстрей</t>
  </si>
  <si>
    <t xml:space="preserve">Есть инвестиционный проект с денежными потоками по кварталам:Необходимо принять решение, инвестируем в проект или нет, если ставка дисконтирования 15% годовых. </t>
  </si>
  <si>
    <t>ставка дисконтрования</t>
  </si>
  <si>
    <t>ответ:</t>
  </si>
  <si>
    <t>Инвестировать.</t>
  </si>
  <si>
    <t xml:space="preserve">Для инвестиционного проекта с денежными потоками: найти NPV, если первые два года ставка дисконтирования равна 20%, следующие два года она равна 15%, и затем становится 10%. </t>
  </si>
  <si>
    <t>квартал</t>
  </si>
  <si>
    <t>год</t>
  </si>
  <si>
    <t>проценты</t>
  </si>
  <si>
    <t>ВНД</t>
  </si>
  <si>
    <t>Есть два инвестиционных проекта со следующими денежными потоками:Если стоимость денег равна 10%, и инвестор хочет получить максимальную доходность на вложенный рубль инвестиций, то какой проект он должен выбрать?</t>
  </si>
  <si>
    <t>Проект А</t>
  </si>
  <si>
    <t>Стоимость денег</t>
  </si>
  <si>
    <t>NPV A=</t>
  </si>
  <si>
    <t>дисконтированный поток A=</t>
  </si>
  <si>
    <t>дисконтированный поток Б=</t>
  </si>
  <si>
    <t>т</t>
  </si>
  <si>
    <t>NPV B=</t>
  </si>
  <si>
    <t>PI A=</t>
  </si>
  <si>
    <t>PI B=</t>
  </si>
  <si>
    <t>Проект A</t>
  </si>
  <si>
    <t>Есть два инвестиционных проекта со следующими денежными потоками:Инвестор хочет выбрать один из проектов по критерию ликвидности с учетом временной стоимости денег в размере 10% годовых. Какой он должен выбрать?</t>
  </si>
  <si>
    <t>проект А</t>
  </si>
  <si>
    <t>проект Б</t>
  </si>
  <si>
    <t xml:space="preserve">стоимость денег </t>
  </si>
  <si>
    <t>дисконтированный поток А:</t>
  </si>
  <si>
    <t>дисконтированный поток Б:</t>
  </si>
  <si>
    <t>ликвидность А</t>
  </si>
  <si>
    <t>ликвидность Б</t>
  </si>
  <si>
    <t>ликвидность дисконтированная А</t>
  </si>
  <si>
    <t>ликвидность дисконтированная Б</t>
  </si>
  <si>
    <t>дисконтированная окупаемость проекта Б лучше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</si>
</sst>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0.00\ &quot;₽&quot;;[Red]\-#,##0.00\ &quot;₽&quot;"/>
    <numFmt numFmtId="44" formatCode="_-* #,##0.00\ &quot;₽&quot;_-;\-* #,##0.00\ &quot;₽&quot;_-;_-* &quot;-&quot;??\ &quot;₽&quot;_-;_-@_-"/>
    <numFmt numFmtId="43" formatCode="_-* #,##0.00_-;\-* #,##0.00_-;_-* &quot;-&quot;??_-;_-@_-"/>
    <numFmt numFmtId="164" formatCode="[$$-409]#,##0.00"/>
    <numFmt numFmtId="165" formatCode="_-* #,##0.0\ &quot;₽&quot;_-;\-* #,##0.0\ &quot;₽&quot;_-;_-* &quot;-&quot;??\ &quot;₽&quot;_-;_-@_-"/>
    <numFmt numFmtId="166" formatCode="0.0"/>
    <numFmt numFmtId="167" formatCode="_-* #,##0_-;\-* #,##0_-;_-* &quot;-&quot;??_-;_-@_-"/>
  </numFmts>
  <fonts count="32">
    <font>
      <sz val="12"/>
      <color theme="1"/>
      <name val="Calibri"/>
      <family val="2"/>
      <charset val="204"/>
      <scheme val="minor"/>
    </font>
    <font>
      <sz val="12"/>
      <color theme="1"/>
      <name val="Calibri"/>
      <family val="2"/>
      <charset val="204"/>
      <scheme val="minor"/>
    </font>
    <font>
      <sz val="24"/>
      <color theme="1"/>
      <name val="Calibri"/>
      <family val="2"/>
      <charset val="204"/>
      <scheme val="minor"/>
    </font>
    <font>
      <sz val="24"/>
      <color rgb="FF2C2D30"/>
      <name val="Helvetica Neue"/>
      <family val="2"/>
    </font>
    <font>
      <b/>
      <sz val="24"/>
      <color theme="1"/>
      <name val="Calibri"/>
      <family val="2"/>
      <scheme val="minor"/>
    </font>
    <font>
      <b/>
      <sz val="32"/>
      <color theme="1"/>
      <name val="Calibri"/>
      <family val="2"/>
      <scheme val="minor"/>
    </font>
    <font>
      <sz val="20"/>
      <color rgb="FF2C2D30"/>
      <name val="Helvetica Neue"/>
      <family val="2"/>
    </font>
    <font>
      <sz val="32"/>
      <color theme="1"/>
      <name val="Arial"/>
      <family val="2"/>
      <charset val="204"/>
    </font>
    <font>
      <sz val="32"/>
      <color theme="1"/>
      <name val="Arial,Bold"/>
      <charset val="204"/>
    </font>
    <font>
      <b/>
      <sz val="28"/>
      <color theme="1"/>
      <name val="Arial,Bold"/>
      <charset val="204"/>
    </font>
    <font>
      <sz val="32"/>
      <color theme="1"/>
      <name val="11,Italic"/>
    </font>
    <font>
      <sz val="16"/>
      <color theme="1"/>
      <name val="Arial,Italic"/>
    </font>
    <font>
      <sz val="32"/>
      <color theme="1"/>
      <name val="Arial,Italic"/>
    </font>
    <font>
      <sz val="32"/>
      <color theme="1"/>
      <name val="Arial,Italic"/>
      <charset val="204"/>
    </font>
    <font>
      <sz val="24"/>
      <color theme="1"/>
      <name val="Arial"/>
      <family val="2"/>
      <charset val="204"/>
    </font>
    <font>
      <sz val="24"/>
      <color theme="1"/>
      <name val="Arial,Bold"/>
      <charset val="204"/>
    </font>
    <font>
      <sz val="14"/>
      <color theme="1"/>
      <name val="Arial,Italic"/>
    </font>
    <font>
      <sz val="24"/>
      <color theme="1"/>
      <name val="Arial,Italic"/>
    </font>
    <font>
      <b/>
      <sz val="28"/>
      <color theme="1"/>
      <name val="Calibri"/>
      <family val="2"/>
      <scheme val="minor"/>
    </font>
    <font>
      <sz val="28"/>
      <color theme="1"/>
      <name val="Arial,Bold"/>
      <charset val="204"/>
    </font>
    <font>
      <sz val="28"/>
      <color theme="1"/>
      <name val="Calibri"/>
      <family val="2"/>
      <charset val="204"/>
      <scheme val="minor"/>
    </font>
    <font>
      <sz val="28"/>
      <color theme="1"/>
      <name val="Arial,Bold"/>
    </font>
    <font>
      <sz val="28"/>
      <color theme="1"/>
      <name val="Calibri"/>
      <family val="2"/>
      <scheme val="minor"/>
    </font>
    <font>
      <sz val="28"/>
      <color theme="1"/>
      <name val="Arial"/>
      <family val="2"/>
      <charset val="204"/>
    </font>
    <font>
      <sz val="28"/>
      <color theme="1"/>
      <name val="Arial"/>
      <family val="2"/>
    </font>
    <font>
      <i/>
      <sz val="28"/>
      <color theme="1"/>
      <name val="Calibri"/>
      <family val="2"/>
      <scheme val="minor"/>
    </font>
    <font>
      <sz val="28"/>
      <color theme="1"/>
      <name val="Arial,Italic"/>
    </font>
    <font>
      <sz val="8"/>
      <name val="Calibri"/>
      <family val="2"/>
      <charset val="204"/>
      <scheme val="minor"/>
    </font>
    <font>
      <sz val="32"/>
      <color rgb="FF2C2D30"/>
      <name val="Helvetica Neue"/>
      <family val="2"/>
    </font>
    <font>
      <b/>
      <sz val="28"/>
      <color theme="1"/>
      <name val="Calibri"/>
      <family val="2"/>
      <charset val="204"/>
      <scheme val="minor"/>
    </font>
    <font>
      <b/>
      <sz val="28"/>
      <color theme="1"/>
      <name val="Cordia New"/>
      <family val="2"/>
      <charset val="204"/>
    </font>
    <font>
      <sz val="28"/>
      <color rgb="FF2C2D30"/>
      <name val="Helvetica Neue"/>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90">
    <xf numFmtId="0" fontId="0" fillId="0" borderId="0" xfId="0"/>
    <xf numFmtId="0" fontId="5"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horizontal="center" vertical="top" wrapText="1"/>
    </xf>
    <xf numFmtId="0" fontId="10" fillId="0" borderId="0" xfId="0" applyFont="1" applyAlignment="1">
      <alignment horizontal="center" vertical="center" wrapText="1"/>
    </xf>
    <xf numFmtId="0" fontId="11" fillId="0" borderId="0" xfId="0" applyFont="1"/>
    <xf numFmtId="0" fontId="11" fillId="0" borderId="0" xfId="0" applyFont="1" applyAlignment="1">
      <alignment horizontal="center" vertical="top"/>
    </xf>
    <xf numFmtId="0" fontId="12" fillId="0" borderId="0" xfId="0" applyFont="1" applyAlignment="1">
      <alignment horizontal="center" vertical="top" wrapText="1"/>
    </xf>
    <xf numFmtId="0" fontId="10" fillId="0" borderId="0" xfId="0" applyFont="1" applyAlignment="1">
      <alignment horizontal="center" vertical="top" wrapText="1"/>
    </xf>
    <xf numFmtId="0" fontId="13" fillId="0" borderId="0" xfId="0" applyFont="1" applyAlignment="1">
      <alignment horizontal="center" vertical="top" wrapText="1"/>
    </xf>
    <xf numFmtId="0" fontId="16" fillId="0" borderId="0" xfId="0" applyFont="1" applyAlignment="1">
      <alignment wrapText="1"/>
    </xf>
    <xf numFmtId="0" fontId="0" fillId="0" borderId="0" xfId="0" applyAlignment="1">
      <alignment wrapText="1"/>
    </xf>
    <xf numFmtId="0" fontId="17"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horizontal="center" vertical="center" wrapText="1"/>
    </xf>
    <xf numFmtId="0" fontId="14" fillId="0" borderId="0" xfId="0" applyFont="1" applyAlignment="1">
      <alignment horizontal="center" vertical="center"/>
    </xf>
    <xf numFmtId="0" fontId="2" fillId="0" borderId="0" xfId="0" applyFont="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9" fillId="0" borderId="0" xfId="0" applyFont="1" applyAlignment="1">
      <alignment horizontal="center" vertical="center"/>
    </xf>
    <xf numFmtId="43" fontId="18" fillId="0" borderId="0" xfId="2" applyFont="1" applyAlignment="1">
      <alignment horizontal="center" vertical="center"/>
    </xf>
    <xf numFmtId="44" fontId="18" fillId="0" borderId="0" xfId="0" applyNumberFormat="1" applyFont="1" applyAlignment="1">
      <alignment horizontal="center" vertical="center"/>
    </xf>
    <xf numFmtId="44" fontId="22" fillId="0" borderId="0" xfId="0" applyNumberFormat="1" applyFont="1" applyAlignment="1">
      <alignment horizontal="center" vertical="center"/>
    </xf>
    <xf numFmtId="0" fontId="23" fillId="0" borderId="0" xfId="0" applyFont="1" applyAlignment="1">
      <alignment horizontal="center" vertical="center"/>
    </xf>
    <xf numFmtId="164" fontId="22" fillId="0" borderId="0" xfId="0" applyNumberFormat="1" applyFont="1" applyAlignment="1">
      <alignment horizontal="center" vertical="center"/>
    </xf>
    <xf numFmtId="0" fontId="19" fillId="0" borderId="0" xfId="0" applyFont="1" applyAlignment="1">
      <alignment horizontal="center" vertical="center" wrapText="1"/>
    </xf>
    <xf numFmtId="12" fontId="18" fillId="0" borderId="0" xfId="1" applyNumberFormat="1" applyFont="1" applyAlignment="1">
      <alignment horizontal="center" vertical="center"/>
    </xf>
    <xf numFmtId="10" fontId="22" fillId="0" borderId="0" xfId="1" applyNumberFormat="1" applyFont="1" applyAlignment="1">
      <alignment horizontal="center" vertical="center"/>
    </xf>
    <xf numFmtId="2" fontId="22" fillId="0" borderId="0" xfId="2" applyNumberFormat="1" applyFont="1" applyAlignment="1">
      <alignment horizontal="center" vertical="center"/>
    </xf>
    <xf numFmtId="0" fontId="25" fillId="0" borderId="0" xfId="0" applyFont="1" applyAlignment="1">
      <alignment horizontal="center" vertical="center" wrapText="1"/>
    </xf>
    <xf numFmtId="0" fontId="22" fillId="0" borderId="0" xfId="0" applyFont="1" applyAlignment="1">
      <alignment horizontal="center" vertical="center"/>
    </xf>
    <xf numFmtId="0" fontId="20" fillId="0" borderId="0" xfId="0" applyFont="1" applyAlignment="1">
      <alignment horizontal="center" vertical="center"/>
    </xf>
    <xf numFmtId="9" fontId="20" fillId="0" borderId="0" xfId="1" applyFont="1" applyAlignment="1">
      <alignment horizontal="center" vertical="center"/>
    </xf>
    <xf numFmtId="9" fontId="18" fillId="0" borderId="0" xfId="0" applyNumberFormat="1" applyFont="1" applyAlignment="1">
      <alignment horizontal="center" vertical="center"/>
    </xf>
    <xf numFmtId="9" fontId="18" fillId="0" borderId="0" xfId="1" applyFont="1" applyAlignment="1">
      <alignment horizontal="center" vertical="center"/>
    </xf>
    <xf numFmtId="10" fontId="18" fillId="0" borderId="0" xfId="1" applyNumberFormat="1" applyFont="1" applyAlignment="1">
      <alignment horizontal="center" vertical="center"/>
    </xf>
    <xf numFmtId="9" fontId="22" fillId="0" borderId="0" xfId="1" applyFont="1" applyAlignment="1">
      <alignment horizontal="center" vertical="center"/>
    </xf>
    <xf numFmtId="0" fontId="26" fillId="0" borderId="0" xfId="0" applyFont="1" applyAlignment="1">
      <alignment horizontal="center" vertical="top" wrapText="1"/>
    </xf>
    <xf numFmtId="43" fontId="22" fillId="0" borderId="0" xfId="2" applyFont="1" applyAlignment="1">
      <alignment horizontal="center" vertical="center"/>
    </xf>
    <xf numFmtId="165" fontId="22" fillId="0" borderId="0" xfId="0" applyNumberFormat="1" applyFont="1" applyAlignment="1">
      <alignment horizontal="center" vertical="center"/>
    </xf>
    <xf numFmtId="9" fontId="2" fillId="0" borderId="0" xfId="1" applyFont="1"/>
    <xf numFmtId="8" fontId="18" fillId="0" borderId="0" xfId="0" applyNumberFormat="1" applyFont="1" applyAlignment="1">
      <alignment horizontal="center" vertical="center"/>
    </xf>
    <xf numFmtId="0" fontId="23" fillId="0" borderId="0" xfId="0" applyFont="1" applyAlignment="1">
      <alignment horizontal="center" vertical="center" wrapText="1"/>
    </xf>
    <xf numFmtId="0" fontId="14" fillId="0" borderId="0" xfId="0" applyFont="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4" fillId="0" borderId="0" xfId="0" applyFont="1" applyAlignment="1">
      <alignment horizontal="center" vertical="center"/>
    </xf>
    <xf numFmtId="9" fontId="24" fillId="0" borderId="0" xfId="0" applyNumberFormat="1" applyFont="1" applyAlignment="1">
      <alignment horizontal="center" vertical="center"/>
    </xf>
    <xf numFmtId="8" fontId="19" fillId="0" borderId="0" xfId="0" applyNumberFormat="1" applyFont="1" applyAlignment="1">
      <alignment horizontal="center" vertical="center" wrapText="1"/>
    </xf>
    <xf numFmtId="44" fontId="23" fillId="0" borderId="0" xfId="0" applyNumberFormat="1" applyFont="1" applyAlignment="1">
      <alignment horizontal="center" vertical="center" wrapText="1"/>
    </xf>
    <xf numFmtId="10" fontId="23" fillId="0" borderId="0" xfId="1" applyNumberFormat="1" applyFont="1" applyFill="1" applyAlignment="1">
      <alignment horizontal="center" vertical="center" wrapText="1"/>
    </xf>
    <xf numFmtId="9" fontId="23" fillId="0" borderId="0" xfId="1" applyFont="1" applyFill="1" applyAlignment="1">
      <alignment horizontal="center" vertical="center" wrapText="1"/>
    </xf>
    <xf numFmtId="1" fontId="22" fillId="0" borderId="0" xfId="2" applyNumberFormat="1" applyFont="1" applyAlignment="1">
      <alignment horizontal="center" vertical="center"/>
    </xf>
    <xf numFmtId="2" fontId="22" fillId="0" borderId="0" xfId="0" applyNumberFormat="1" applyFont="1" applyAlignment="1">
      <alignment horizontal="center" vertical="center"/>
    </xf>
    <xf numFmtId="1" fontId="22" fillId="0" borderId="0" xfId="0" applyNumberFormat="1" applyFont="1" applyAlignment="1">
      <alignment horizontal="center" vertical="center"/>
    </xf>
    <xf numFmtId="167" fontId="22" fillId="0" borderId="0" xfId="2" applyNumberFormat="1" applyFont="1" applyAlignment="1">
      <alignment horizontal="center" vertical="center"/>
    </xf>
    <xf numFmtId="9" fontId="22" fillId="0" borderId="0" xfId="0" applyNumberFormat="1" applyFont="1" applyAlignment="1">
      <alignment horizontal="center" vertical="center"/>
    </xf>
    <xf numFmtId="0" fontId="28" fillId="0" borderId="0" xfId="0" applyFont="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center" vertical="center" wrapText="1"/>
    </xf>
    <xf numFmtId="0" fontId="31" fillId="0" borderId="0" xfId="0" applyFont="1" applyAlignment="1">
      <alignment horizontal="center" vertical="center" wrapText="1"/>
    </xf>
    <xf numFmtId="2" fontId="18" fillId="0" borderId="0" xfId="0" applyNumberFormat="1" applyFont="1" applyAlignment="1">
      <alignment horizontal="center" vertical="center"/>
    </xf>
    <xf numFmtId="166" fontId="18" fillId="0" borderId="0" xfId="0" applyNumberFormat="1" applyFont="1" applyAlignment="1">
      <alignment horizontal="center" vertical="center"/>
    </xf>
    <xf numFmtId="1" fontId="18" fillId="0" borderId="0" xfId="0" applyNumberFormat="1" applyFont="1" applyAlignment="1">
      <alignment horizontal="center" vertical="center"/>
    </xf>
    <xf numFmtId="1" fontId="22" fillId="0" borderId="0" xfId="1" applyNumberFormat="1" applyFont="1" applyAlignment="1">
      <alignment horizontal="center" vertical="center"/>
    </xf>
    <xf numFmtId="1" fontId="20" fillId="0" borderId="0" xfId="0" applyNumberFormat="1" applyFont="1" applyAlignment="1">
      <alignment horizontal="center" vertical="center"/>
    </xf>
    <xf numFmtId="1" fontId="18" fillId="0" borderId="0" xfId="1" applyNumberFormat="1" applyFont="1" applyAlignment="1">
      <alignment horizontal="center" vertical="center"/>
    </xf>
    <xf numFmtId="0" fontId="19" fillId="0" borderId="0" xfId="0" applyFont="1" applyAlignment="1">
      <alignment vertical="center"/>
    </xf>
    <xf numFmtId="0" fontId="18" fillId="0" borderId="0" xfId="0" applyFont="1" applyAlignment="1">
      <alignment horizontal="right" vertical="center" wrapText="1"/>
    </xf>
    <xf numFmtId="2" fontId="23" fillId="0" borderId="0" xfId="2" applyNumberFormat="1" applyFont="1" applyFill="1" applyAlignment="1">
      <alignment horizontal="center" vertical="center"/>
    </xf>
    <xf numFmtId="2" fontId="20" fillId="0" borderId="0" xfId="2" applyNumberFormat="1" applyFont="1" applyAlignment="1">
      <alignment horizontal="center" vertical="center"/>
    </xf>
    <xf numFmtId="1" fontId="19" fillId="0" borderId="0" xfId="2" applyNumberFormat="1" applyFont="1" applyFill="1" applyAlignment="1">
      <alignment horizontal="center" vertical="center"/>
    </xf>
    <xf numFmtId="1" fontId="23" fillId="0" borderId="0" xfId="2" applyNumberFormat="1" applyFont="1" applyFill="1" applyAlignment="1">
      <alignment horizontal="center" vertical="center"/>
    </xf>
    <xf numFmtId="1" fontId="20" fillId="0" borderId="0" xfId="2" applyNumberFormat="1" applyFont="1" applyAlignment="1">
      <alignment horizontal="center" vertical="center"/>
    </xf>
    <xf numFmtId="0" fontId="2" fillId="0" borderId="0" xfId="0" applyFont="1" applyAlignment="1">
      <alignment horizontal="right" vertical="top" wrapText="1"/>
    </xf>
    <xf numFmtId="2" fontId="19" fillId="0" borderId="0" xfId="0" applyNumberFormat="1" applyFont="1" applyAlignment="1">
      <alignment horizontal="center" vertical="center"/>
    </xf>
    <xf numFmtId="1" fontId="19" fillId="0" borderId="0" xfId="0" applyNumberFormat="1" applyFont="1" applyAlignment="1">
      <alignment horizontal="center" vertical="center"/>
    </xf>
    <xf numFmtId="44" fontId="20" fillId="0" borderId="0" xfId="0" applyNumberFormat="1" applyFont="1" applyAlignment="1">
      <alignment horizontal="center" vertical="center"/>
    </xf>
    <xf numFmtId="10" fontId="20" fillId="0" borderId="0" xfId="1" applyNumberFormat="1" applyFont="1" applyAlignment="1">
      <alignment horizontal="center" vertical="center"/>
    </xf>
    <xf numFmtId="0" fontId="23" fillId="0" borderId="0" xfId="0" applyFont="1" applyAlignment="1">
      <alignment horizontal="center" vertical="center"/>
    </xf>
    <xf numFmtId="0" fontId="19" fillId="0" borderId="0" xfId="0" applyFont="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center" vertical="center"/>
    </xf>
    <xf numFmtId="0" fontId="7"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cellXfs>
  <cellStyles count="3">
    <cellStyle name="Обычный" xfId="0" builtinId="0"/>
    <cellStyle name="Процентный" xfId="1" builtinId="5"/>
    <cellStyle name="Финансовый" xfId="2" builtinId="3"/>
  </cellStyles>
  <dxfs count="22">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4"/>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4"/>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numFmt numFmtId="34" formatCode="_-* #,##0.00\ &quot;₽&quot;_-;\-* #,##0.00\ &quot;₽&quot;_-;_-* &quot;-&quot;??\ &quot;₽&quot;_-;_-@_-"/>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Bold"/>
        <charset val="204"/>
        <scheme val="none"/>
      </font>
      <numFmt numFmtId="12" formatCode="#,##0.00\ &quot;₽&quot;;[Red]\-#,##0.00\ &quot;₽&quo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Bold"/>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
        <family val="2"/>
        <charset val="204"/>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28"/>
        <color theme="1"/>
        <name val="Arial,Bold"/>
        <charset val="204"/>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17B2FA-89D9-9242-BCF5-E2A6615E3930}" name="Таблица1" displayName="Таблица1" ref="B66:K69" totalsRowCount="1" headerRowDxfId="21" dataDxfId="20">
  <autoFilter ref="B66:K68" xr:uid="{5217B2FA-89D9-9242-BCF5-E2A6615E3930}"/>
  <tableColumns count="10">
    <tableColumn id="1" xr3:uid="{820B3813-CEF2-CA4B-B2C0-A83AF8EB281E}" name="квартал " totalsRowFunction="custom" dataDxfId="19" totalsRowDxfId="18">
      <totalsRowFormula>C67+NPV(K67/4,D67:J67)</totalsRowFormula>
    </tableColumn>
    <tableColumn id="2" xr3:uid="{9015A8DC-EA73-A940-87A3-B53A7A9EB2C9}" name="0" dataDxfId="17" totalsRowDxfId="16"/>
    <tableColumn id="3" xr3:uid="{7BD94943-9C5A-5A44-9262-A2ED31304292}" name="1" dataDxfId="15" totalsRowDxfId="14" totalsRowCellStyle="Процентный"/>
    <tableColumn id="4" xr3:uid="{7B5D3E04-E742-C147-92B9-5D717A8D9A5C}" name="2" dataDxfId="13" totalsRowDxfId="12"/>
    <tableColumn id="5" xr3:uid="{A2759720-2001-9848-8D18-FB80CABD7122}" name="3" dataDxfId="11" totalsRowDxfId="10"/>
    <tableColumn id="6" xr3:uid="{E8E7087A-64F4-F748-9C5C-F57D253C955B}" name="4" dataDxfId="9" totalsRowDxfId="8"/>
    <tableColumn id="7" xr3:uid="{255E4D7E-D6A6-B845-BBEB-7F04F692F638}" name="5" dataDxfId="7" totalsRowDxfId="6"/>
    <tableColumn id="8" xr3:uid="{E5801CA2-07DD-A840-B4AC-D8774D0D36C9}" name="6" dataDxfId="5" totalsRowDxfId="4"/>
    <tableColumn id="9" xr3:uid="{CDED3B70-57CC-BB46-8940-7FB9A2ABE572}" name="7" dataDxfId="3" totalsRowDxfId="2"/>
    <tableColumn id="10" xr3:uid="{05D15436-2AE3-5E48-A6FC-E8E1D4197759}" name="8" dataDxfId="1" totalsRowDxfId="0"/>
  </tableColumns>
  <tableStyleInfo name="TableStyleLight1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65A0-8FF1-624B-B1CD-7FD55F36D3AC}">
  <dimension ref="A1:N125"/>
  <sheetViews>
    <sheetView tabSelected="1" zoomScale="50" zoomScaleNormal="91" workbookViewId="0">
      <selection activeCell="D9" sqref="D9"/>
    </sheetView>
  </sheetViews>
  <sheetFormatPr baseColWidth="10" defaultRowHeight="37"/>
  <cols>
    <col min="1" max="1" width="144.33203125" style="2" customWidth="1"/>
    <col min="2" max="2" width="40.83203125" style="21" customWidth="1"/>
    <col min="3" max="3" width="32.33203125" style="25" customWidth="1"/>
    <col min="4" max="4" width="30.5" style="30" customWidth="1"/>
    <col min="5" max="5" width="19.5" style="33" customWidth="1"/>
    <col min="6" max="6" width="19.83203125" style="34" customWidth="1"/>
    <col min="7" max="7" width="21" style="34" customWidth="1"/>
    <col min="8" max="8" width="27.33203125" style="34" customWidth="1"/>
    <col min="9" max="9" width="22.33203125" style="34" customWidth="1"/>
    <col min="10" max="10" width="27.83203125" customWidth="1"/>
    <col min="11" max="11" width="26" customWidth="1"/>
    <col min="12" max="12" width="21" customWidth="1"/>
    <col min="13" max="13" width="16.5" customWidth="1"/>
  </cols>
  <sheetData>
    <row r="1" spans="1:9" s="1" customFormat="1" ht="129" customHeight="1">
      <c r="A1" s="4" t="s">
        <v>0</v>
      </c>
      <c r="B1" s="20"/>
      <c r="C1" s="24"/>
      <c r="D1" s="29"/>
      <c r="E1" s="32"/>
      <c r="F1" s="21"/>
      <c r="G1" s="21"/>
      <c r="H1" s="21"/>
      <c r="I1" s="21"/>
    </row>
    <row r="2" spans="1:9" ht="302" customHeight="1">
      <c r="A2" s="3" t="s">
        <v>4</v>
      </c>
    </row>
    <row r="3" spans="1:9" ht="64" customHeight="1">
      <c r="B3" s="84" t="s">
        <v>7</v>
      </c>
      <c r="C3" s="84">
        <v>0</v>
      </c>
      <c r="D3" s="84">
        <v>1</v>
      </c>
      <c r="E3" s="84">
        <v>2</v>
      </c>
      <c r="F3" s="84">
        <v>3</v>
      </c>
      <c r="G3" s="84">
        <v>4</v>
      </c>
    </row>
    <row r="4" spans="1:9" ht="40" customHeight="1">
      <c r="B4" s="84"/>
      <c r="C4" s="84"/>
      <c r="D4" s="84"/>
      <c r="E4" s="84"/>
      <c r="F4" s="84"/>
      <c r="G4" s="84"/>
      <c r="H4" s="35">
        <v>0.12</v>
      </c>
    </row>
    <row r="5" spans="1:9" ht="84" customHeight="1">
      <c r="B5" s="85" t="s">
        <v>6</v>
      </c>
      <c r="C5" s="83">
        <v>-100</v>
      </c>
      <c r="D5" s="83">
        <v>20</v>
      </c>
      <c r="E5" s="83">
        <v>50</v>
      </c>
      <c r="F5" s="83">
        <v>90</v>
      </c>
      <c r="G5" s="83">
        <v>150</v>
      </c>
    </row>
    <row r="6" spans="1:9" ht="55" customHeight="1">
      <c r="B6" s="85"/>
      <c r="C6" s="83"/>
      <c r="D6" s="83"/>
      <c r="E6" s="83"/>
      <c r="F6" s="83"/>
      <c r="G6" s="83"/>
    </row>
    <row r="7" spans="1:9" ht="42" customHeight="1">
      <c r="B7" s="23">
        <f>NPV(H4,D5:G6)+C5</f>
        <v>117.10477079862551</v>
      </c>
    </row>
    <row r="8" spans="1:9" ht="54" customHeight="1">
      <c r="A8" s="19" t="s">
        <v>28</v>
      </c>
      <c r="B8" s="23">
        <f>C5+D5/(1+H4)+E5/(1+H4)^2+F5/(1+H4)^3+G5/(1+H4)^4</f>
        <v>117.10477079862554</v>
      </c>
      <c r="C8" s="27"/>
    </row>
    <row r="9" spans="1:9" ht="145" customHeight="1">
      <c r="A9" s="2" t="s">
        <v>29</v>
      </c>
      <c r="C9" s="21">
        <v>1</v>
      </c>
      <c r="D9" s="31">
        <f>1/(1+$H$4)^D3</f>
        <v>0.89285714285714279</v>
      </c>
      <c r="E9" s="31">
        <f>1/(1+$H$4)^E3</f>
        <v>0.79719387755102034</v>
      </c>
      <c r="F9" s="31">
        <f>1/(1+$H$4)^F3</f>
        <v>0.71178024781341087</v>
      </c>
      <c r="G9" s="31">
        <f>1/(1+$H$4)^G3</f>
        <v>0.63551807840483121</v>
      </c>
    </row>
    <row r="10" spans="1:9" ht="145" customHeight="1">
      <c r="A10" s="2" t="s">
        <v>30</v>
      </c>
      <c r="C10" s="25">
        <f>C9*C5</f>
        <v>-100</v>
      </c>
      <c r="D10" s="25">
        <f t="shared" ref="D10:G10" si="0">D9*D5</f>
        <v>17.857142857142854</v>
      </c>
      <c r="E10" s="25">
        <f t="shared" si="0"/>
        <v>39.859693877551017</v>
      </c>
      <c r="F10" s="25">
        <f t="shared" si="0"/>
        <v>64.060222303206984</v>
      </c>
      <c r="G10" s="25">
        <f t="shared" si="0"/>
        <v>95.327711760724682</v>
      </c>
    </row>
    <row r="11" spans="1:9" ht="242" customHeight="1">
      <c r="A11" s="2" t="s">
        <v>1</v>
      </c>
      <c r="B11" s="24">
        <f>SUM(C10:G10)</f>
        <v>117.10477079862554</v>
      </c>
    </row>
    <row r="12" spans="1:9" ht="145" customHeight="1">
      <c r="A12" s="2" t="s">
        <v>5</v>
      </c>
      <c r="B12" s="38">
        <f>IRR(C5:G6)</f>
        <v>0.45526117585263171</v>
      </c>
    </row>
    <row r="13" spans="1:9" ht="145" customHeight="1">
      <c r="A13" s="2" t="s">
        <v>8</v>
      </c>
    </row>
    <row r="14" spans="1:9" ht="42" customHeight="1">
      <c r="I14" s="35"/>
    </row>
    <row r="15" spans="1:9" ht="48" customHeight="1">
      <c r="I15" s="35"/>
    </row>
    <row r="16" spans="1:9" ht="40" customHeight="1"/>
    <row r="17" spans="1:14" ht="51" customHeight="1">
      <c r="B17" s="84" t="s">
        <v>2</v>
      </c>
      <c r="F17" s="84">
        <v>0</v>
      </c>
      <c r="G17" s="84">
        <v>1</v>
      </c>
      <c r="H17" s="84">
        <v>2</v>
      </c>
      <c r="I17" s="84">
        <v>3</v>
      </c>
      <c r="J17" s="84">
        <v>4</v>
      </c>
      <c r="K17" s="84">
        <v>5</v>
      </c>
      <c r="L17" s="84">
        <v>6</v>
      </c>
      <c r="M17" s="84">
        <v>7</v>
      </c>
      <c r="N17" s="84">
        <v>8</v>
      </c>
    </row>
    <row r="18" spans="1:14">
      <c r="B18" s="84"/>
      <c r="E18" s="39">
        <v>0.15</v>
      </c>
      <c r="F18" s="84"/>
      <c r="G18" s="84"/>
      <c r="H18" s="84"/>
      <c r="I18" s="84"/>
      <c r="J18" s="84"/>
      <c r="K18" s="84"/>
      <c r="L18" s="84"/>
      <c r="M18" s="84"/>
      <c r="N18" s="84"/>
    </row>
    <row r="19" spans="1:14">
      <c r="B19" s="84" t="s">
        <v>3</v>
      </c>
      <c r="E19" s="39">
        <v>0.1</v>
      </c>
      <c r="F19" s="83">
        <v>-100</v>
      </c>
      <c r="G19" s="83">
        <v>0</v>
      </c>
      <c r="H19" s="83">
        <v>0</v>
      </c>
      <c r="I19" s="83">
        <v>25</v>
      </c>
      <c r="J19" s="83">
        <v>25</v>
      </c>
      <c r="K19" s="83">
        <v>50</v>
      </c>
      <c r="L19" s="83">
        <v>50</v>
      </c>
      <c r="M19" s="83">
        <v>0</v>
      </c>
      <c r="N19" s="83">
        <v>200</v>
      </c>
    </row>
    <row r="20" spans="1:14">
      <c r="B20" s="84"/>
      <c r="F20" s="83"/>
      <c r="G20" s="83"/>
      <c r="H20" s="83"/>
      <c r="I20" s="83"/>
      <c r="J20" s="83"/>
      <c r="K20" s="83"/>
      <c r="L20" s="83"/>
      <c r="M20" s="83"/>
      <c r="N20" s="83"/>
    </row>
    <row r="21" spans="1:14">
      <c r="A21" s="19"/>
      <c r="F21" s="34">
        <f t="shared" ref="F21:N21" si="1">1/(1+$E$18)^F17</f>
        <v>1</v>
      </c>
      <c r="G21" s="34">
        <f t="shared" si="1"/>
        <v>0.86956521739130443</v>
      </c>
      <c r="H21" s="34">
        <f t="shared" si="1"/>
        <v>0.7561436672967865</v>
      </c>
      <c r="I21" s="34">
        <f t="shared" si="1"/>
        <v>0.65751623243198831</v>
      </c>
      <c r="J21" s="34">
        <f t="shared" si="1"/>
        <v>0.57175324559303342</v>
      </c>
      <c r="K21" s="34">
        <f t="shared" si="1"/>
        <v>0.49717673529828987</v>
      </c>
      <c r="L21" s="34">
        <f t="shared" si="1"/>
        <v>0.43232759591155645</v>
      </c>
      <c r="M21" s="34">
        <f t="shared" si="1"/>
        <v>0.37593703992309269</v>
      </c>
      <c r="N21" s="34">
        <f t="shared" si="1"/>
        <v>0.32690177384616753</v>
      </c>
    </row>
    <row r="22" spans="1:14">
      <c r="A22" s="19" t="s">
        <v>31</v>
      </c>
      <c r="F22" s="34">
        <f>F19*F21</f>
        <v>-100</v>
      </c>
      <c r="G22" s="34">
        <f t="shared" ref="G22:N22" si="2">G19*G21</f>
        <v>0</v>
      </c>
      <c r="H22" s="34">
        <f t="shared" si="2"/>
        <v>0</v>
      </c>
      <c r="I22" s="34">
        <f t="shared" si="2"/>
        <v>16.437905810799709</v>
      </c>
      <c r="J22" s="34">
        <f t="shared" si="2"/>
        <v>14.293831139825835</v>
      </c>
      <c r="K22" s="34">
        <f t="shared" si="2"/>
        <v>24.858836764914493</v>
      </c>
      <c r="L22" s="34">
        <f t="shared" si="2"/>
        <v>21.616379795577821</v>
      </c>
      <c r="M22" s="34">
        <f t="shared" si="2"/>
        <v>0</v>
      </c>
      <c r="N22" s="34">
        <f t="shared" si="2"/>
        <v>65.380354769233506</v>
      </c>
    </row>
    <row r="23" spans="1:14">
      <c r="A23" s="19" t="s">
        <v>28</v>
      </c>
      <c r="B23" s="21">
        <f>SUM(F22:N22)</f>
        <v>42.587308280351365</v>
      </c>
    </row>
    <row r="24" spans="1:14" ht="192">
      <c r="A24" s="6" t="s">
        <v>9</v>
      </c>
    </row>
    <row r="25" spans="1:14" ht="31">
      <c r="B25" s="84" t="s">
        <v>10</v>
      </c>
      <c r="C25" s="84">
        <v>0</v>
      </c>
      <c r="D25" s="84">
        <v>1</v>
      </c>
      <c r="E25" s="84">
        <v>2</v>
      </c>
      <c r="F25" s="84">
        <v>3</v>
      </c>
      <c r="G25" s="84">
        <v>4</v>
      </c>
      <c r="H25" s="84">
        <v>5</v>
      </c>
      <c r="I25" s="84">
        <v>6</v>
      </c>
      <c r="J25" s="86">
        <v>7</v>
      </c>
      <c r="K25" s="86">
        <v>8</v>
      </c>
      <c r="L25" s="43">
        <v>0.12</v>
      </c>
    </row>
    <row r="26" spans="1:14" ht="31">
      <c r="B26" s="84"/>
      <c r="C26" s="84"/>
      <c r="D26" s="84"/>
      <c r="E26" s="84"/>
      <c r="F26" s="84"/>
      <c r="G26" s="84"/>
      <c r="H26" s="84"/>
      <c r="I26" s="84"/>
      <c r="J26" s="86"/>
      <c r="K26" s="86"/>
    </row>
    <row r="27" spans="1:14" ht="31">
      <c r="B27" s="84" t="s">
        <v>3</v>
      </c>
      <c r="C27" s="83">
        <v>-100</v>
      </c>
      <c r="D27" s="83">
        <v>10</v>
      </c>
      <c r="E27" s="83">
        <v>10</v>
      </c>
      <c r="F27" s="83">
        <v>15</v>
      </c>
      <c r="G27" s="83">
        <v>15</v>
      </c>
      <c r="H27" s="83">
        <v>25</v>
      </c>
      <c r="I27" s="83">
        <v>25</v>
      </c>
      <c r="J27" s="87">
        <v>50</v>
      </c>
      <c r="K27" s="87">
        <v>50</v>
      </c>
    </row>
    <row r="28" spans="1:14" ht="31">
      <c r="B28" s="84"/>
      <c r="C28" s="83"/>
      <c r="D28" s="83"/>
      <c r="E28" s="83"/>
      <c r="F28" s="83"/>
      <c r="G28" s="83"/>
      <c r="H28" s="83"/>
      <c r="I28" s="83"/>
      <c r="J28" s="87"/>
      <c r="K28" s="87"/>
    </row>
    <row r="29" spans="1:14">
      <c r="A29" s="19" t="s">
        <v>31</v>
      </c>
      <c r="C29" s="25">
        <f>C27/(1+$L$25/4)^C25</f>
        <v>-100</v>
      </c>
      <c r="D29" s="25">
        <f t="shared" ref="D29:K29" si="3">D27/(1+$L$25/4)^D25</f>
        <v>9.7087378640776691</v>
      </c>
      <c r="E29" s="25">
        <f t="shared" si="3"/>
        <v>9.4259590913375444</v>
      </c>
      <c r="F29" s="25">
        <f t="shared" si="3"/>
        <v>13.727124890297393</v>
      </c>
      <c r="G29" s="25">
        <f t="shared" si="3"/>
        <v>13.327305718735335</v>
      </c>
      <c r="H29" s="25">
        <f t="shared" si="3"/>
        <v>21.565219609604103</v>
      </c>
      <c r="I29" s="25">
        <f t="shared" si="3"/>
        <v>20.937106417091361</v>
      </c>
      <c r="J29" s="25">
        <f t="shared" si="3"/>
        <v>40.65457556716769</v>
      </c>
      <c r="K29" s="25">
        <f t="shared" si="3"/>
        <v>39.470461715696786</v>
      </c>
    </row>
    <row r="30" spans="1:14">
      <c r="A30" s="19" t="s">
        <v>28</v>
      </c>
      <c r="B30" s="24">
        <f>SUM(C29:K29)</f>
        <v>68.816490874007883</v>
      </c>
    </row>
    <row r="31" spans="1:14" ht="39" customHeight="1">
      <c r="A31" s="19" t="s">
        <v>28</v>
      </c>
      <c r="B31" s="24">
        <f>C29+NPV(L25/4,D27:K28)</f>
        <v>68.816490874007854</v>
      </c>
    </row>
    <row r="33" spans="1:9">
      <c r="A33" s="5"/>
    </row>
    <row r="35" spans="1:9" ht="82">
      <c r="A35" s="7" t="s">
        <v>11</v>
      </c>
      <c r="B35" s="36">
        <f>IRR(C27:K28)*4</f>
        <v>0.53649230871072273</v>
      </c>
    </row>
    <row r="39" spans="1:9" ht="194" customHeight="1">
      <c r="A39" s="10" t="s">
        <v>34</v>
      </c>
    </row>
    <row r="40" spans="1:9">
      <c r="A40" s="9"/>
    </row>
    <row r="42" spans="1:9">
      <c r="B42" s="84" t="s">
        <v>2</v>
      </c>
      <c r="C42" s="84">
        <v>0</v>
      </c>
      <c r="D42" s="84">
        <v>1</v>
      </c>
      <c r="E42" s="84">
        <v>2</v>
      </c>
      <c r="F42" s="84">
        <v>3</v>
      </c>
      <c r="G42" s="84">
        <v>4</v>
      </c>
      <c r="H42" s="84">
        <v>5</v>
      </c>
      <c r="I42" s="35">
        <v>0.15</v>
      </c>
    </row>
    <row r="43" spans="1:9">
      <c r="B43" s="84"/>
      <c r="C43" s="84"/>
      <c r="D43" s="84"/>
      <c r="E43" s="84"/>
      <c r="F43" s="84"/>
      <c r="G43" s="84"/>
      <c r="H43" s="84"/>
    </row>
    <row r="44" spans="1:9">
      <c r="B44" s="84" t="s">
        <v>3</v>
      </c>
      <c r="C44" s="83">
        <v>-1200</v>
      </c>
      <c r="D44" s="83">
        <v>0</v>
      </c>
      <c r="E44" s="83">
        <v>300</v>
      </c>
      <c r="F44" s="83">
        <v>500</v>
      </c>
      <c r="G44" s="83">
        <v>150</v>
      </c>
      <c r="H44" s="83">
        <v>750</v>
      </c>
    </row>
    <row r="45" spans="1:9">
      <c r="A45" s="3"/>
      <c r="B45" s="84"/>
      <c r="C45" s="83"/>
      <c r="D45" s="83"/>
      <c r="E45" s="83"/>
      <c r="F45" s="83"/>
      <c r="G45" s="83"/>
      <c r="H45" s="83"/>
    </row>
    <row r="46" spans="1:9">
      <c r="B46" s="44">
        <f>C44+NPV(I42,D44:H45)</f>
        <v>-185.75324528229737</v>
      </c>
    </row>
    <row r="47" spans="1:9">
      <c r="B47" s="44">
        <f>C44+NPV(I42/4,D44:H45)</f>
        <v>279.79357622484895</v>
      </c>
    </row>
    <row r="48" spans="1:9" ht="253" customHeight="1">
      <c r="A48" s="11" t="s">
        <v>12</v>
      </c>
    </row>
    <row r="49" spans="1:6">
      <c r="A49" s="19" t="s">
        <v>35</v>
      </c>
      <c r="B49" s="44">
        <f>-50+PV(9%/4,4*5,-3)</f>
        <v>-2.108862890072345</v>
      </c>
    </row>
    <row r="51" spans="1:6">
      <c r="A51" s="2" t="s">
        <v>1</v>
      </c>
    </row>
    <row r="53" spans="1:6" ht="221" customHeight="1">
      <c r="A53" s="12" t="s">
        <v>13</v>
      </c>
      <c r="B53" s="34"/>
      <c r="C53" s="47" t="s">
        <v>14</v>
      </c>
      <c r="D53" s="47" t="s">
        <v>15</v>
      </c>
      <c r="E53" s="47" t="s">
        <v>16</v>
      </c>
      <c r="F53" s="47" t="s">
        <v>17</v>
      </c>
    </row>
    <row r="54" spans="1:6">
      <c r="B54" s="48" t="s">
        <v>18</v>
      </c>
      <c r="C54" s="49">
        <v>35</v>
      </c>
      <c r="D54" s="49">
        <v>4</v>
      </c>
      <c r="E54" s="49">
        <v>50</v>
      </c>
      <c r="F54" s="50">
        <v>0.25</v>
      </c>
    </row>
    <row r="55" spans="1:6" ht="37" customHeight="1">
      <c r="B55" s="48" t="s">
        <v>19</v>
      </c>
      <c r="C55" s="49">
        <v>70</v>
      </c>
      <c r="D55" s="49">
        <v>3</v>
      </c>
      <c r="E55" s="49">
        <v>100</v>
      </c>
      <c r="F55" s="50">
        <v>0.2</v>
      </c>
    </row>
    <row r="56" spans="1:6" ht="72" customHeight="1">
      <c r="B56" s="48" t="s">
        <v>20</v>
      </c>
      <c r="C56" s="49">
        <v>250</v>
      </c>
      <c r="D56" s="49">
        <v>10</v>
      </c>
      <c r="E56" s="49">
        <v>200</v>
      </c>
      <c r="F56" s="50">
        <v>0.15</v>
      </c>
    </row>
    <row r="57" spans="1:6">
      <c r="A57" s="2" t="s">
        <v>1</v>
      </c>
      <c r="B57" s="48"/>
      <c r="C57" s="49"/>
      <c r="D57" s="49"/>
      <c r="E57" s="49"/>
      <c r="F57" s="50"/>
    </row>
    <row r="58" spans="1:6">
      <c r="B58" s="48"/>
      <c r="C58" s="49"/>
      <c r="D58" s="49"/>
      <c r="E58" s="49"/>
      <c r="F58" s="50"/>
    </row>
    <row r="66" spans="1:12" ht="209" customHeight="1">
      <c r="A66" s="2" t="s">
        <v>21</v>
      </c>
      <c r="B66" s="28" t="s">
        <v>10</v>
      </c>
      <c r="C66" s="28" t="s">
        <v>36</v>
      </c>
      <c r="D66" s="28" t="s">
        <v>37</v>
      </c>
      <c r="E66" s="28" t="s">
        <v>38</v>
      </c>
      <c r="F66" s="28" t="s">
        <v>39</v>
      </c>
      <c r="G66" s="28" t="s">
        <v>40</v>
      </c>
      <c r="H66" s="28" t="s">
        <v>41</v>
      </c>
      <c r="I66" s="28" t="s">
        <v>42</v>
      </c>
      <c r="J66" s="17" t="s">
        <v>43</v>
      </c>
      <c r="K66" s="28" t="s">
        <v>46</v>
      </c>
    </row>
    <row r="67" spans="1:12" ht="36">
      <c r="B67" s="28" t="s">
        <v>18</v>
      </c>
      <c r="C67" s="45">
        <v>-125</v>
      </c>
      <c r="D67" s="45">
        <v>30</v>
      </c>
      <c r="E67" s="45">
        <v>40</v>
      </c>
      <c r="F67" s="45">
        <v>50</v>
      </c>
      <c r="G67" s="45">
        <v>40</v>
      </c>
      <c r="H67" s="45">
        <v>30</v>
      </c>
      <c r="I67" s="45">
        <v>20</v>
      </c>
      <c r="J67" s="46">
        <v>10</v>
      </c>
      <c r="K67" s="54">
        <v>0.1</v>
      </c>
    </row>
    <row r="68" spans="1:12" ht="36">
      <c r="B68" s="28" t="s">
        <v>19</v>
      </c>
      <c r="C68" s="45">
        <v>-150</v>
      </c>
      <c r="D68" s="45">
        <v>0</v>
      </c>
      <c r="E68" s="45">
        <v>10</v>
      </c>
      <c r="F68" s="45">
        <v>20</v>
      </c>
      <c r="G68" s="45">
        <v>30</v>
      </c>
      <c r="H68" s="45">
        <v>40</v>
      </c>
      <c r="I68" s="45">
        <v>50</v>
      </c>
      <c r="J68" s="46">
        <v>120</v>
      </c>
      <c r="K68" s="54">
        <v>0.18</v>
      </c>
    </row>
    <row r="69" spans="1:12" ht="31" customHeight="1">
      <c r="A69" s="2" t="s">
        <v>44</v>
      </c>
      <c r="B69" s="51">
        <f>C67+NPV(K67/4,D67:J67)</f>
        <v>77.183083166943987</v>
      </c>
      <c r="C69" s="52"/>
      <c r="D69" s="53"/>
      <c r="E69" s="45"/>
      <c r="F69" s="45"/>
      <c r="G69" s="45"/>
      <c r="H69" s="45"/>
      <c r="I69" s="45"/>
      <c r="J69" s="46"/>
      <c r="K69" s="45"/>
    </row>
    <row r="70" spans="1:12" ht="31" customHeight="1">
      <c r="A70" s="2" t="s">
        <v>45</v>
      </c>
      <c r="B70" s="51">
        <f>C68+NPV(K68/4,D67:J67)</f>
        <v>39.474346704669557</v>
      </c>
      <c r="C70" s="45"/>
      <c r="D70" s="45"/>
      <c r="E70" s="45"/>
      <c r="F70" s="45"/>
      <c r="G70" s="45"/>
      <c r="H70" s="45"/>
      <c r="I70" s="45"/>
      <c r="J70" s="46"/>
    </row>
    <row r="71" spans="1:12" ht="31" customHeight="1">
      <c r="A71" s="2" t="s">
        <v>47</v>
      </c>
      <c r="B71" s="44">
        <f>C68+NPV(K67/4,D68:J68)</f>
        <v>84.689494536731274</v>
      </c>
    </row>
    <row r="72" spans="1:12" ht="31" customHeight="1">
      <c r="A72" s="2" t="s">
        <v>48</v>
      </c>
      <c r="B72" s="44">
        <f>C68+NPV(K68/4,D68:J68)</f>
        <v>60.512315597098848</v>
      </c>
    </row>
    <row r="77" spans="1:12" ht="409.5" customHeight="1">
      <c r="A77" s="15" t="s">
        <v>22</v>
      </c>
      <c r="B77" s="22" t="s">
        <v>23</v>
      </c>
      <c r="C77" s="55">
        <v>0</v>
      </c>
      <c r="D77" s="55">
        <v>1</v>
      </c>
      <c r="E77" s="22">
        <v>2</v>
      </c>
      <c r="F77" s="22">
        <v>3</v>
      </c>
      <c r="G77" s="22">
        <v>4</v>
      </c>
      <c r="H77" s="22">
        <v>5</v>
      </c>
      <c r="I77" s="22">
        <v>6</v>
      </c>
      <c r="J77" s="22">
        <v>7</v>
      </c>
      <c r="K77" s="16">
        <v>8</v>
      </c>
      <c r="L77" s="16">
        <v>9</v>
      </c>
    </row>
    <row r="78" spans="1:12" ht="72">
      <c r="A78" s="13"/>
      <c r="B78" s="28" t="s">
        <v>24</v>
      </c>
      <c r="E78" s="26">
        <v>10</v>
      </c>
      <c r="F78" s="26">
        <v>50</v>
      </c>
      <c r="G78" s="26">
        <v>100</v>
      </c>
      <c r="H78" s="26">
        <v>150</v>
      </c>
      <c r="I78" s="26">
        <v>200</v>
      </c>
      <c r="J78" s="26">
        <v>200</v>
      </c>
      <c r="K78" s="18">
        <v>200</v>
      </c>
      <c r="L78" s="18">
        <v>200</v>
      </c>
    </row>
    <row r="79" spans="1:12">
      <c r="A79" s="14"/>
      <c r="B79" s="21" t="s">
        <v>49</v>
      </c>
      <c r="C79" s="56">
        <v>5</v>
      </c>
    </row>
    <row r="80" spans="1:12">
      <c r="A80" s="13"/>
      <c r="B80" s="21" t="s">
        <v>50</v>
      </c>
      <c r="C80" s="56">
        <v>2.7</v>
      </c>
    </row>
    <row r="81" spans="1:12">
      <c r="A81" s="14"/>
      <c r="B81" s="21" t="s">
        <v>54</v>
      </c>
      <c r="C81" s="39">
        <v>0.2</v>
      </c>
    </row>
    <row r="82" spans="1:12">
      <c r="A82" s="13"/>
      <c r="B82" s="21" t="s">
        <v>51</v>
      </c>
      <c r="C82" s="57">
        <v>0</v>
      </c>
      <c r="D82" s="58">
        <v>5</v>
      </c>
      <c r="E82" s="33">
        <f>$C$79*E78</f>
        <v>50</v>
      </c>
      <c r="F82" s="33">
        <f t="shared" ref="F82:L82" si="4">$C$79*F78</f>
        <v>250</v>
      </c>
      <c r="G82" s="33">
        <f t="shared" si="4"/>
        <v>500</v>
      </c>
      <c r="H82" s="33">
        <f t="shared" si="4"/>
        <v>750</v>
      </c>
      <c r="I82" s="33">
        <f t="shared" si="4"/>
        <v>1000</v>
      </c>
      <c r="J82" s="33">
        <f t="shared" si="4"/>
        <v>1000</v>
      </c>
      <c r="K82" s="33">
        <f t="shared" si="4"/>
        <v>1000</v>
      </c>
      <c r="L82" s="33">
        <f t="shared" si="4"/>
        <v>1000</v>
      </c>
    </row>
    <row r="83" spans="1:12">
      <c r="B83" s="21" t="s">
        <v>50</v>
      </c>
      <c r="C83" s="57">
        <v>0</v>
      </c>
      <c r="D83" s="55">
        <v>0</v>
      </c>
      <c r="E83" s="33">
        <f>-E78*$C$80</f>
        <v>-27</v>
      </c>
      <c r="F83" s="33">
        <f t="shared" ref="F83:L83" si="5">-F78*$C$80</f>
        <v>-135</v>
      </c>
      <c r="G83" s="33">
        <f t="shared" si="5"/>
        <v>-270</v>
      </c>
      <c r="H83" s="33">
        <f t="shared" si="5"/>
        <v>-405</v>
      </c>
      <c r="I83" s="33">
        <f t="shared" si="5"/>
        <v>-540</v>
      </c>
      <c r="J83" s="33">
        <f t="shared" si="5"/>
        <v>-540</v>
      </c>
      <c r="K83" s="33">
        <f t="shared" si="5"/>
        <v>-540</v>
      </c>
      <c r="L83" s="33">
        <f t="shared" si="5"/>
        <v>-540</v>
      </c>
    </row>
    <row r="84" spans="1:12" ht="34" customHeight="1">
      <c r="B84" s="21" t="s">
        <v>52</v>
      </c>
      <c r="C84" s="57">
        <v>0</v>
      </c>
      <c r="D84" s="55">
        <v>0</v>
      </c>
      <c r="E84" s="55">
        <v>-70</v>
      </c>
      <c r="F84" s="55">
        <v>-70</v>
      </c>
      <c r="G84" s="55">
        <v>-70</v>
      </c>
      <c r="H84" s="55">
        <v>-70</v>
      </c>
      <c r="I84" s="55">
        <v>-70</v>
      </c>
      <c r="J84" s="55">
        <v>-70</v>
      </c>
      <c r="K84" s="55">
        <v>-70</v>
      </c>
      <c r="L84" s="55">
        <v>-70</v>
      </c>
    </row>
    <row r="85" spans="1:12">
      <c r="B85" s="21" t="s">
        <v>53</v>
      </c>
      <c r="C85" s="57">
        <v>0</v>
      </c>
      <c r="D85" s="55">
        <v>0</v>
      </c>
      <c r="E85" s="55">
        <f>E82+E83+E84</f>
        <v>-47</v>
      </c>
      <c r="F85" s="55">
        <f t="shared" ref="F85:L85" si="6">F82+F83+F84</f>
        <v>45</v>
      </c>
      <c r="G85" s="55">
        <f t="shared" si="6"/>
        <v>160</v>
      </c>
      <c r="H85" s="55">
        <f t="shared" si="6"/>
        <v>275</v>
      </c>
      <c r="I85" s="55">
        <f t="shared" si="6"/>
        <v>390</v>
      </c>
      <c r="J85" s="55">
        <f t="shared" si="6"/>
        <v>390</v>
      </c>
      <c r="K85" s="55">
        <f t="shared" si="6"/>
        <v>390</v>
      </c>
      <c r="L85" s="55">
        <f t="shared" si="6"/>
        <v>390</v>
      </c>
    </row>
    <row r="86" spans="1:12">
      <c r="B86" s="28" t="s">
        <v>54</v>
      </c>
      <c r="C86" s="55">
        <v>0</v>
      </c>
      <c r="D86" s="55">
        <v>0</v>
      </c>
      <c r="E86" s="45">
        <v>0</v>
      </c>
      <c r="F86" s="45">
        <f>-F85*$C$81</f>
        <v>-9</v>
      </c>
      <c r="G86" s="45">
        <f t="shared" ref="G86:L86" si="7">-G85*$C$81</f>
        <v>-32</v>
      </c>
      <c r="H86" s="45">
        <f t="shared" si="7"/>
        <v>-55</v>
      </c>
      <c r="I86" s="45">
        <f t="shared" si="7"/>
        <v>-78</v>
      </c>
      <c r="J86" s="45">
        <f t="shared" si="7"/>
        <v>-78</v>
      </c>
      <c r="K86" s="45">
        <f t="shared" si="7"/>
        <v>-78</v>
      </c>
      <c r="L86" s="45">
        <f t="shared" si="7"/>
        <v>-78</v>
      </c>
    </row>
    <row r="88" spans="1:12">
      <c r="B88" s="21" t="s">
        <v>55</v>
      </c>
      <c r="C88" s="25">
        <f>SUM(C85:C86)</f>
        <v>0</v>
      </c>
      <c r="D88" s="25">
        <f t="shared" ref="D88:L88" si="8">SUM(D85:D86)</f>
        <v>0</v>
      </c>
      <c r="E88" s="25">
        <f t="shared" si="8"/>
        <v>-47</v>
      </c>
      <c r="F88" s="25">
        <f t="shared" si="8"/>
        <v>36</v>
      </c>
      <c r="G88" s="25">
        <f t="shared" si="8"/>
        <v>128</v>
      </c>
      <c r="H88" s="25">
        <f t="shared" si="8"/>
        <v>220</v>
      </c>
      <c r="I88" s="25">
        <f t="shared" si="8"/>
        <v>312</v>
      </c>
      <c r="J88" s="25">
        <f t="shared" si="8"/>
        <v>312</v>
      </c>
      <c r="K88" s="25">
        <f t="shared" si="8"/>
        <v>312</v>
      </c>
      <c r="L88" s="25">
        <f t="shared" si="8"/>
        <v>312</v>
      </c>
    </row>
    <row r="89" spans="1:12">
      <c r="B89" s="21" t="s">
        <v>56</v>
      </c>
      <c r="C89" s="25">
        <v>-500</v>
      </c>
      <c r="D89" s="41">
        <v>-250</v>
      </c>
      <c r="E89" s="33">
        <v>0</v>
      </c>
      <c r="F89" s="33">
        <v>0</v>
      </c>
      <c r="G89" s="33">
        <v>0</v>
      </c>
      <c r="H89" s="33">
        <v>0</v>
      </c>
      <c r="I89" s="33">
        <v>0</v>
      </c>
      <c r="J89" s="33">
        <v>0</v>
      </c>
      <c r="K89" s="33">
        <v>0</v>
      </c>
      <c r="L89" s="33">
        <v>0</v>
      </c>
    </row>
    <row r="90" spans="1:12">
      <c r="B90" s="21" t="s">
        <v>57</v>
      </c>
      <c r="C90" s="25">
        <v>0</v>
      </c>
      <c r="D90" s="25">
        <v>0</v>
      </c>
      <c r="E90" s="25">
        <v>0</v>
      </c>
      <c r="F90" s="25">
        <v>0</v>
      </c>
      <c r="G90" s="25">
        <v>0</v>
      </c>
      <c r="H90" s="25">
        <v>0</v>
      </c>
      <c r="I90" s="25">
        <v>0</v>
      </c>
      <c r="J90" s="25">
        <v>0</v>
      </c>
      <c r="K90" s="25">
        <v>0</v>
      </c>
      <c r="L90" s="25">
        <v>90</v>
      </c>
    </row>
    <row r="91" spans="1:12">
      <c r="B91" s="21" t="s">
        <v>58</v>
      </c>
      <c r="C91" s="25">
        <f>SUM(C88:C90)</f>
        <v>-500</v>
      </c>
      <c r="D91" s="25">
        <f t="shared" ref="D91:L91" si="9">SUM(D88:D90)</f>
        <v>-250</v>
      </c>
      <c r="E91" s="25">
        <f t="shared" si="9"/>
        <v>-47</v>
      </c>
      <c r="F91" s="25">
        <f t="shared" si="9"/>
        <v>36</v>
      </c>
      <c r="G91" s="25">
        <f t="shared" si="9"/>
        <v>128</v>
      </c>
      <c r="H91" s="25">
        <f t="shared" si="9"/>
        <v>220</v>
      </c>
      <c r="I91" s="25">
        <f t="shared" si="9"/>
        <v>312</v>
      </c>
      <c r="J91" s="25">
        <f t="shared" si="9"/>
        <v>312</v>
      </c>
      <c r="K91" s="25">
        <f t="shared" si="9"/>
        <v>312</v>
      </c>
      <c r="L91" s="25">
        <f t="shared" si="9"/>
        <v>402</v>
      </c>
    </row>
    <row r="93" spans="1:12">
      <c r="A93" s="2" t="s">
        <v>1</v>
      </c>
      <c r="B93" s="21" t="s">
        <v>59</v>
      </c>
      <c r="C93" s="59">
        <f>IRR(C91:L91)</f>
        <v>0.12963081334120652</v>
      </c>
    </row>
    <row r="94" spans="1:12" ht="64">
      <c r="A94" s="2" t="s">
        <v>25</v>
      </c>
      <c r="B94" s="28" t="s">
        <v>2</v>
      </c>
      <c r="C94" s="28">
        <v>0</v>
      </c>
      <c r="D94" s="28">
        <v>1</v>
      </c>
      <c r="E94" s="28">
        <v>2</v>
      </c>
      <c r="F94" s="28">
        <v>3</v>
      </c>
      <c r="G94" s="28">
        <v>4</v>
      </c>
    </row>
    <row r="95" spans="1:12">
      <c r="B95" s="28" t="s">
        <v>3</v>
      </c>
      <c r="C95" s="45">
        <v>-100</v>
      </c>
      <c r="D95" s="45">
        <v>20</v>
      </c>
      <c r="E95" s="45">
        <v>50</v>
      </c>
      <c r="F95" s="45">
        <v>90</v>
      </c>
      <c r="G95" s="45">
        <v>150</v>
      </c>
    </row>
    <row r="98" spans="1:8" ht="64">
      <c r="A98" s="2" t="s">
        <v>26</v>
      </c>
    </row>
    <row r="100" spans="1:8" ht="134" customHeight="1"/>
    <row r="103" spans="1:8">
      <c r="B103" s="22"/>
      <c r="C103" s="26"/>
      <c r="D103" s="26"/>
      <c r="E103" s="26"/>
      <c r="F103" s="26"/>
      <c r="G103" s="26"/>
      <c r="H103" s="26"/>
    </row>
    <row r="109" spans="1:8" ht="96">
      <c r="A109" s="2" t="s">
        <v>27</v>
      </c>
      <c r="B109" s="22" t="s">
        <v>2</v>
      </c>
      <c r="C109" s="22">
        <v>0</v>
      </c>
      <c r="D109" s="22">
        <v>1</v>
      </c>
      <c r="E109" s="22">
        <v>2</v>
      </c>
      <c r="F109" s="22">
        <v>3</v>
      </c>
      <c r="G109" s="22">
        <v>4</v>
      </c>
      <c r="H109" s="22">
        <v>5</v>
      </c>
    </row>
    <row r="110" spans="1:8">
      <c r="B110" s="22" t="s">
        <v>18</v>
      </c>
      <c r="C110" s="26">
        <v>-1200</v>
      </c>
      <c r="D110" s="26">
        <v>0</v>
      </c>
      <c r="E110" s="26">
        <v>300</v>
      </c>
      <c r="F110" s="26">
        <v>500</v>
      </c>
      <c r="G110" s="26">
        <v>150</v>
      </c>
      <c r="H110" s="26">
        <v>750</v>
      </c>
    </row>
    <row r="111" spans="1:8">
      <c r="B111" s="22" t="s">
        <v>19</v>
      </c>
      <c r="C111" s="26">
        <v>-1200</v>
      </c>
      <c r="D111" s="26">
        <v>200</v>
      </c>
      <c r="E111" s="26">
        <v>300</v>
      </c>
      <c r="F111" s="26">
        <v>400</v>
      </c>
      <c r="G111" s="26">
        <v>400</v>
      </c>
      <c r="H111" s="26">
        <v>450</v>
      </c>
    </row>
    <row r="113" spans="1:9">
      <c r="A113" s="2" t="s">
        <v>60</v>
      </c>
    </row>
    <row r="119" spans="1:9" ht="195" customHeight="1">
      <c r="A119" s="40" t="s">
        <v>32</v>
      </c>
    </row>
    <row r="120" spans="1:9">
      <c r="A120" s="8"/>
      <c r="C120" s="88" t="s">
        <v>2</v>
      </c>
      <c r="D120" s="88">
        <v>0</v>
      </c>
      <c r="E120" s="88">
        <v>1</v>
      </c>
      <c r="F120" s="88">
        <v>2</v>
      </c>
      <c r="G120" s="88">
        <v>3</v>
      </c>
    </row>
    <row r="121" spans="1:9">
      <c r="C121" s="88"/>
      <c r="D121" s="88"/>
      <c r="E121" s="88"/>
      <c r="F121" s="88"/>
      <c r="G121" s="88"/>
      <c r="I121" s="35">
        <v>0.1</v>
      </c>
    </row>
    <row r="122" spans="1:9">
      <c r="C122" s="88" t="s">
        <v>3</v>
      </c>
      <c r="D122" s="89">
        <v>-150</v>
      </c>
      <c r="E122" s="89">
        <v>50</v>
      </c>
      <c r="F122" s="89">
        <v>125</v>
      </c>
      <c r="G122" s="89">
        <v>150</v>
      </c>
    </row>
    <row r="123" spans="1:9">
      <c r="C123" s="88"/>
      <c r="D123" s="89"/>
      <c r="E123" s="89"/>
      <c r="F123" s="89"/>
      <c r="G123" s="89"/>
    </row>
    <row r="124" spans="1:9">
      <c r="A124" s="19" t="s">
        <v>33</v>
      </c>
      <c r="D124" s="41">
        <f>D122/(1+$I$121)^D120</f>
        <v>-150</v>
      </c>
      <c r="E124" s="41">
        <f t="shared" ref="E124:G124" si="10">E122/(1+$I$121)^E120</f>
        <v>45.454545454545453</v>
      </c>
      <c r="F124" s="41">
        <f t="shared" si="10"/>
        <v>103.30578512396693</v>
      </c>
      <c r="G124" s="41">
        <f t="shared" si="10"/>
        <v>112.69722013523663</v>
      </c>
    </row>
    <row r="125" spans="1:9">
      <c r="A125" s="19" t="s">
        <v>28</v>
      </c>
      <c r="C125" s="42">
        <f>SUM(D124:G124)</f>
        <v>111.45755071374901</v>
      </c>
    </row>
  </sheetData>
  <mergeCells count="76">
    <mergeCell ref="C122:C123"/>
    <mergeCell ref="D122:D123"/>
    <mergeCell ref="E122:E123"/>
    <mergeCell ref="F122:F123"/>
    <mergeCell ref="G122:G123"/>
    <mergeCell ref="H17:H18"/>
    <mergeCell ref="N17:N18"/>
    <mergeCell ref="N19:N20"/>
    <mergeCell ref="F17:F18"/>
    <mergeCell ref="F19:F20"/>
    <mergeCell ref="L17:L18"/>
    <mergeCell ref="K17:K18"/>
    <mergeCell ref="J17:J18"/>
    <mergeCell ref="I17:I18"/>
    <mergeCell ref="M17:M18"/>
    <mergeCell ref="L19:L20"/>
    <mergeCell ref="M19:M20"/>
    <mergeCell ref="G17:G18"/>
    <mergeCell ref="G44:G45"/>
    <mergeCell ref="H44:H45"/>
    <mergeCell ref="C120:C121"/>
    <mergeCell ref="D120:D121"/>
    <mergeCell ref="E120:E121"/>
    <mergeCell ref="F120:F121"/>
    <mergeCell ref="G120:G121"/>
    <mergeCell ref="B44:B45"/>
    <mergeCell ref="C44:C45"/>
    <mergeCell ref="D44:D45"/>
    <mergeCell ref="E44:E45"/>
    <mergeCell ref="F44:F45"/>
    <mergeCell ref="H27:H28"/>
    <mergeCell ref="I27:I28"/>
    <mergeCell ref="J27:J28"/>
    <mergeCell ref="K27:K28"/>
    <mergeCell ref="B42:B43"/>
    <mergeCell ref="C42:C43"/>
    <mergeCell ref="D42:D43"/>
    <mergeCell ref="E42:E43"/>
    <mergeCell ref="F42:F43"/>
    <mergeCell ref="G42:G43"/>
    <mergeCell ref="H42:H43"/>
    <mergeCell ref="H25:H26"/>
    <mergeCell ref="I25:I26"/>
    <mergeCell ref="J25:J26"/>
    <mergeCell ref="K25:K26"/>
    <mergeCell ref="B27:B28"/>
    <mergeCell ref="C27:C28"/>
    <mergeCell ref="D27:D28"/>
    <mergeCell ref="E27:E28"/>
    <mergeCell ref="F27:F28"/>
    <mergeCell ref="G27:G28"/>
    <mergeCell ref="B25:B26"/>
    <mergeCell ref="C25:C26"/>
    <mergeCell ref="D25:D26"/>
    <mergeCell ref="E25:E26"/>
    <mergeCell ref="F25:F26"/>
    <mergeCell ref="G25:G26"/>
    <mergeCell ref="B19:B20"/>
    <mergeCell ref="G19:G20"/>
    <mergeCell ref="I19:I20"/>
    <mergeCell ref="J19:J20"/>
    <mergeCell ref="K19:K20"/>
    <mergeCell ref="H19:H20"/>
    <mergeCell ref="B17:B18"/>
    <mergeCell ref="B5:B6"/>
    <mergeCell ref="C5:C6"/>
    <mergeCell ref="D5:D6"/>
    <mergeCell ref="E5:E6"/>
    <mergeCell ref="F5:F6"/>
    <mergeCell ref="G5:G6"/>
    <mergeCell ref="B3:B4"/>
    <mergeCell ref="C3:C4"/>
    <mergeCell ref="D3:D4"/>
    <mergeCell ref="E3:E4"/>
    <mergeCell ref="F3:F4"/>
    <mergeCell ref="G3:G4"/>
  </mergeCells>
  <phoneticPr fontId="27" type="noConversion"/>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39891-85E7-9743-8BE0-E82E5DAD977D}">
  <dimension ref="A1:N125"/>
  <sheetViews>
    <sheetView zoomScale="50" zoomScaleNormal="91" workbookViewId="0">
      <selection activeCell="A47" sqref="A47"/>
    </sheetView>
  </sheetViews>
  <sheetFormatPr baseColWidth="10" defaultRowHeight="37"/>
  <cols>
    <col min="1" max="1" width="144.33203125" style="2" customWidth="1"/>
    <col min="2" max="2" width="40.83203125" style="21" customWidth="1"/>
    <col min="3" max="3" width="32.33203125" style="25" customWidth="1"/>
    <col min="4" max="4" width="30.5" style="30" customWidth="1"/>
    <col min="5" max="5" width="19.5" style="33" customWidth="1"/>
    <col min="6" max="6" width="19.83203125" style="34" customWidth="1"/>
    <col min="7" max="7" width="21" style="34" customWidth="1"/>
    <col min="8" max="8" width="27.33203125" style="34" customWidth="1"/>
    <col min="9" max="9" width="22.33203125" style="34" customWidth="1"/>
    <col min="10" max="10" width="27.83203125" customWidth="1"/>
    <col min="11" max="11" width="26" customWidth="1"/>
    <col min="12" max="12" width="21" customWidth="1"/>
    <col min="13" max="13" width="16.5" customWidth="1"/>
  </cols>
  <sheetData>
    <row r="1" spans="1:9" s="1" customFormat="1" ht="115" customHeight="1">
      <c r="A1" s="4" t="s">
        <v>0</v>
      </c>
      <c r="B1" s="20"/>
      <c r="C1" s="24"/>
      <c r="D1" s="29"/>
      <c r="E1" s="32"/>
      <c r="F1" s="21"/>
      <c r="G1" s="21"/>
      <c r="H1" s="21"/>
      <c r="I1" s="21"/>
    </row>
    <row r="2" spans="1:9" ht="194" customHeight="1">
      <c r="A2" s="60" t="s">
        <v>61</v>
      </c>
    </row>
    <row r="3" spans="1:9" ht="64" customHeight="1">
      <c r="A3" s="62" t="s">
        <v>66</v>
      </c>
      <c r="B3" s="22">
        <v>0</v>
      </c>
      <c r="C3" s="22">
        <v>1</v>
      </c>
      <c r="D3" s="22">
        <v>2</v>
      </c>
      <c r="E3" s="22">
        <v>3</v>
      </c>
      <c r="F3" s="22">
        <v>4</v>
      </c>
      <c r="G3" s="22">
        <v>5</v>
      </c>
    </row>
    <row r="4" spans="1:9" ht="40" customHeight="1">
      <c r="A4" s="63" t="s">
        <v>6</v>
      </c>
      <c r="B4" s="26">
        <v>-1200</v>
      </c>
      <c r="C4" s="26">
        <v>100</v>
      </c>
      <c r="D4" s="26">
        <v>200</v>
      </c>
      <c r="E4" s="26">
        <v>300</v>
      </c>
      <c r="F4" s="26">
        <v>400</v>
      </c>
      <c r="G4" s="34">
        <v>500</v>
      </c>
      <c r="H4" s="35"/>
    </row>
    <row r="5" spans="1:9" ht="84" customHeight="1">
      <c r="A5" s="63" t="s">
        <v>62</v>
      </c>
      <c r="B5" s="35">
        <v>0.12</v>
      </c>
      <c r="C5" s="26"/>
      <c r="D5" s="26"/>
      <c r="E5" s="26"/>
      <c r="F5" s="26"/>
      <c r="G5" s="26"/>
    </row>
    <row r="6" spans="1:9" ht="55" customHeight="1">
      <c r="A6" s="61" t="s">
        <v>28</v>
      </c>
      <c r="B6" s="44">
        <f>B4+NPV(B5/4,C4:G4)</f>
        <v>146.84826963183309</v>
      </c>
    </row>
    <row r="7" spans="1:9" ht="42" customHeight="1">
      <c r="A7" s="61" t="s">
        <v>63</v>
      </c>
      <c r="B7" s="23" t="s">
        <v>64</v>
      </c>
    </row>
    <row r="8" spans="1:9" ht="54" customHeight="1">
      <c r="A8" s="19"/>
      <c r="B8" s="23"/>
      <c r="C8" s="27"/>
    </row>
    <row r="9" spans="1:9" ht="145" customHeight="1">
      <c r="C9" s="21"/>
      <c r="D9" s="31"/>
      <c r="E9" s="31"/>
      <c r="F9" s="31"/>
      <c r="G9" s="31"/>
    </row>
    <row r="10" spans="1:9" ht="264" customHeight="1">
      <c r="A10" s="64" t="s">
        <v>65</v>
      </c>
      <c r="D10" s="25"/>
      <c r="E10" s="25"/>
      <c r="F10" s="25"/>
      <c r="G10" s="25"/>
    </row>
    <row r="11" spans="1:9" ht="84" customHeight="1">
      <c r="A11" s="72" t="s">
        <v>67</v>
      </c>
      <c r="B11" s="67">
        <v>0</v>
      </c>
      <c r="C11" s="57">
        <v>1</v>
      </c>
      <c r="D11" s="68">
        <v>0.02</v>
      </c>
      <c r="E11" s="57">
        <v>3</v>
      </c>
      <c r="F11" s="69">
        <v>4</v>
      </c>
      <c r="G11" s="69">
        <v>5</v>
      </c>
      <c r="H11" s="69">
        <v>6</v>
      </c>
    </row>
    <row r="12" spans="1:9" ht="72" customHeight="1">
      <c r="A12" s="72" t="s">
        <v>55</v>
      </c>
      <c r="B12" s="70">
        <v>-1500</v>
      </c>
      <c r="C12" s="57">
        <v>100</v>
      </c>
      <c r="D12" s="68">
        <v>2</v>
      </c>
      <c r="E12" s="57">
        <v>300</v>
      </c>
      <c r="F12" s="69">
        <v>400</v>
      </c>
      <c r="G12" s="69">
        <v>500</v>
      </c>
      <c r="H12" s="69">
        <v>600</v>
      </c>
    </row>
    <row r="13" spans="1:9" ht="57" customHeight="1">
      <c r="A13" s="19" t="s">
        <v>68</v>
      </c>
      <c r="B13" s="37">
        <v>0</v>
      </c>
      <c r="C13" s="39">
        <v>0.2</v>
      </c>
      <c r="D13" s="39">
        <v>0.2</v>
      </c>
      <c r="E13" s="39">
        <v>0.15</v>
      </c>
      <c r="F13" s="35">
        <v>0.15</v>
      </c>
      <c r="G13" s="35">
        <v>0.1</v>
      </c>
      <c r="H13" s="35">
        <v>0.1</v>
      </c>
    </row>
    <row r="14" spans="1:9" ht="42" customHeight="1">
      <c r="A14" s="19"/>
      <c r="B14" s="66">
        <f>B12/(1+B13)^B11</f>
        <v>-1500</v>
      </c>
      <c r="C14" s="66">
        <f t="shared" ref="C14:H14" si="0">C12/(1+C13)^C11</f>
        <v>83.333333333333343</v>
      </c>
      <c r="D14" s="66">
        <f t="shared" si="0"/>
        <v>1.9927204180414506</v>
      </c>
      <c r="E14" s="66">
        <f t="shared" si="0"/>
        <v>197.25486972959652</v>
      </c>
      <c r="F14" s="66">
        <f t="shared" si="0"/>
        <v>228.70129823721334</v>
      </c>
      <c r="G14" s="66">
        <f t="shared" si="0"/>
        <v>310.46066152957746</v>
      </c>
      <c r="H14" s="66">
        <f t="shared" si="0"/>
        <v>338.68435803226629</v>
      </c>
      <c r="I14" s="35"/>
    </row>
    <row r="15" spans="1:9" ht="59" customHeight="1">
      <c r="A15" s="19" t="s">
        <v>28</v>
      </c>
      <c r="B15" s="66">
        <f>SUM(B14:H14)</f>
        <v>-339.57275871997166</v>
      </c>
      <c r="I15" s="35"/>
    </row>
    <row r="16" spans="1:9" ht="121" customHeight="1">
      <c r="A16" s="2" t="s">
        <v>69</v>
      </c>
      <c r="B16" s="36">
        <f>IRR(B14:H14)</f>
        <v>-5.5214761932880885E-2</v>
      </c>
    </row>
    <row r="17" spans="1:14" ht="51" customHeight="1">
      <c r="B17" s="71"/>
      <c r="F17" s="22"/>
      <c r="G17" s="22"/>
      <c r="H17" s="22"/>
      <c r="I17" s="22"/>
      <c r="J17" s="22"/>
      <c r="K17" s="22"/>
      <c r="L17" s="22"/>
      <c r="M17" s="22"/>
      <c r="N17" s="22"/>
    </row>
    <row r="18" spans="1:14">
      <c r="B18" s="71"/>
      <c r="E18" s="39"/>
      <c r="F18" s="22"/>
      <c r="G18" s="22"/>
      <c r="H18" s="22"/>
      <c r="I18" s="22"/>
      <c r="J18" s="22"/>
      <c r="K18" s="22"/>
      <c r="L18" s="22"/>
      <c r="M18" s="22"/>
      <c r="N18" s="22"/>
    </row>
    <row r="19" spans="1:14" ht="180">
      <c r="A19" s="64" t="s">
        <v>70</v>
      </c>
      <c r="B19" s="71"/>
      <c r="E19" s="39"/>
      <c r="F19" s="26"/>
      <c r="G19" s="26"/>
      <c r="H19" s="26"/>
      <c r="I19" s="26"/>
      <c r="J19" s="26"/>
      <c r="K19" s="26"/>
      <c r="L19" s="26"/>
      <c r="M19" s="26"/>
      <c r="N19" s="26"/>
    </row>
    <row r="20" spans="1:14">
      <c r="A20" s="19" t="s">
        <v>7</v>
      </c>
      <c r="B20" s="75">
        <v>0</v>
      </c>
      <c r="C20" s="55">
        <v>1</v>
      </c>
      <c r="D20" s="55">
        <v>0.02</v>
      </c>
      <c r="E20" s="55">
        <v>3</v>
      </c>
      <c r="F20" s="76">
        <v>4</v>
      </c>
      <c r="G20" s="76">
        <v>5</v>
      </c>
      <c r="H20" s="26"/>
      <c r="I20" s="26"/>
      <c r="J20" s="26"/>
      <c r="K20" s="26"/>
      <c r="L20" s="26"/>
      <c r="M20" s="26"/>
      <c r="N20" s="26"/>
    </row>
    <row r="21" spans="1:14">
      <c r="A21" s="19" t="s">
        <v>71</v>
      </c>
      <c r="B21" s="77">
        <v>-1000</v>
      </c>
      <c r="C21" s="77">
        <v>100</v>
      </c>
      <c r="D21" s="77">
        <v>250</v>
      </c>
      <c r="E21" s="77">
        <v>450</v>
      </c>
      <c r="F21" s="77">
        <v>500</v>
      </c>
      <c r="G21" s="77">
        <v>550</v>
      </c>
      <c r="J21" s="34"/>
      <c r="K21" s="34"/>
      <c r="L21" s="34"/>
      <c r="M21" s="34"/>
      <c r="N21" s="34"/>
    </row>
    <row r="22" spans="1:14">
      <c r="A22" s="19" t="s">
        <v>19</v>
      </c>
      <c r="B22" s="77">
        <v>-1000</v>
      </c>
      <c r="C22" s="77">
        <v>200</v>
      </c>
      <c r="D22" s="77">
        <v>300</v>
      </c>
      <c r="E22" s="77">
        <v>400</v>
      </c>
      <c r="F22" s="77">
        <v>450</v>
      </c>
      <c r="G22" s="77">
        <v>500</v>
      </c>
      <c r="J22" s="34"/>
      <c r="K22" s="34"/>
      <c r="L22" s="34"/>
      <c r="M22" s="34"/>
      <c r="N22" s="34"/>
    </row>
    <row r="23" spans="1:14">
      <c r="A23" s="19" t="s">
        <v>72</v>
      </c>
      <c r="B23" s="35">
        <v>0.1</v>
      </c>
      <c r="C23" s="81"/>
      <c r="D23" s="82"/>
      <c r="E23" s="34"/>
    </row>
    <row r="24" spans="1:14">
      <c r="A24" s="78" t="s">
        <v>74</v>
      </c>
      <c r="B24" s="69">
        <f>B21/(1+$B$23)^B20</f>
        <v>-1000</v>
      </c>
      <c r="C24" s="69">
        <f t="shared" ref="C24:G24" si="1">C21/(1+$B$23)^C20</f>
        <v>90.909090909090907</v>
      </c>
      <c r="D24" s="69">
        <f t="shared" si="1"/>
        <v>249.52390301403435</v>
      </c>
      <c r="E24" s="69">
        <f t="shared" si="1"/>
        <v>338.09166040570989</v>
      </c>
      <c r="F24" s="69">
        <f t="shared" si="1"/>
        <v>341.50672768253526</v>
      </c>
      <c r="G24" s="69">
        <f t="shared" si="1"/>
        <v>341.50672768253526</v>
      </c>
    </row>
    <row r="25" spans="1:14" ht="32" customHeight="1">
      <c r="A25" s="19" t="s">
        <v>75</v>
      </c>
      <c r="B25" s="80">
        <f>B22/(1+B23)^B20</f>
        <v>-1000</v>
      </c>
      <c r="C25" s="80">
        <f t="shared" ref="C25:G25" si="2">C22/(1+C23)^C20</f>
        <v>200</v>
      </c>
      <c r="D25" s="80">
        <f t="shared" si="2"/>
        <v>300</v>
      </c>
      <c r="E25" s="80">
        <f t="shared" si="2"/>
        <v>400</v>
      </c>
      <c r="F25" s="80">
        <f t="shared" si="2"/>
        <v>450</v>
      </c>
      <c r="G25" s="80">
        <f t="shared" si="2"/>
        <v>500</v>
      </c>
      <c r="H25" s="84"/>
      <c r="I25" s="84"/>
      <c r="J25" s="86"/>
      <c r="K25" s="86"/>
      <c r="L25" s="43"/>
    </row>
    <row r="26" spans="1:14" ht="31" customHeight="1">
      <c r="A26" s="19" t="s">
        <v>73</v>
      </c>
      <c r="B26" s="80">
        <f>SUM(B24:G24)</f>
        <v>361.5381096939056</v>
      </c>
      <c r="C26" s="22"/>
      <c r="D26" s="22"/>
      <c r="E26" s="22"/>
      <c r="F26" s="22"/>
      <c r="G26" s="22"/>
      <c r="H26" s="84"/>
      <c r="I26" s="84"/>
      <c r="J26" s="86"/>
      <c r="K26" s="86"/>
    </row>
    <row r="27" spans="1:14" ht="32" customHeight="1">
      <c r="A27" s="19" t="s">
        <v>77</v>
      </c>
      <c r="B27" s="80">
        <f>SUM(B25:G25)</f>
        <v>850</v>
      </c>
      <c r="C27" s="26"/>
      <c r="D27" s="26"/>
      <c r="E27" s="26"/>
      <c r="F27" s="26"/>
      <c r="G27" s="26"/>
      <c r="H27" s="26"/>
      <c r="I27" s="26"/>
      <c r="J27" s="87"/>
      <c r="K27" s="87"/>
    </row>
    <row r="28" spans="1:14" ht="31" customHeight="1">
      <c r="A28" s="19" t="s">
        <v>78</v>
      </c>
      <c r="B28" s="79">
        <f>1+B26/B21</f>
        <v>0.63846189030609435</v>
      </c>
      <c r="C28" s="26"/>
      <c r="D28" s="26"/>
      <c r="E28" s="26"/>
      <c r="F28" s="26"/>
      <c r="G28" s="26"/>
      <c r="H28" s="26"/>
      <c r="I28" s="26"/>
      <c r="J28" s="87"/>
      <c r="K28" s="87"/>
    </row>
    <row r="29" spans="1:14">
      <c r="A29" s="19" t="s">
        <v>79</v>
      </c>
      <c r="B29" s="21">
        <f>1+B27/B22</f>
        <v>0.15000000000000002</v>
      </c>
      <c r="D29" s="25"/>
      <c r="E29" s="25"/>
      <c r="F29" s="25"/>
      <c r="G29" s="25"/>
      <c r="H29" s="25"/>
      <c r="I29" s="25"/>
      <c r="J29" s="25"/>
      <c r="K29" s="25"/>
    </row>
    <row r="30" spans="1:14">
      <c r="A30" s="19" t="s">
        <v>1</v>
      </c>
      <c r="B30" s="24" t="s">
        <v>80</v>
      </c>
    </row>
    <row r="31" spans="1:14" ht="39" customHeight="1">
      <c r="A31" s="19"/>
      <c r="B31" s="24"/>
      <c r="G31" s="34" t="s">
        <v>76</v>
      </c>
    </row>
    <row r="33" spans="1:9">
      <c r="A33" s="5"/>
    </row>
    <row r="35" spans="1:9" ht="180">
      <c r="A35" s="64" t="s">
        <v>81</v>
      </c>
      <c r="B35" s="36"/>
    </row>
    <row r="36" spans="1:9">
      <c r="A36" s="2" t="s">
        <v>67</v>
      </c>
      <c r="B36" s="75">
        <v>0</v>
      </c>
      <c r="C36" s="31">
        <v>1</v>
      </c>
      <c r="D36" s="31">
        <v>0.02</v>
      </c>
      <c r="E36" s="31">
        <v>3</v>
      </c>
      <c r="F36" s="73">
        <v>4</v>
      </c>
      <c r="G36" s="73">
        <v>5</v>
      </c>
    </row>
    <row r="37" spans="1:9">
      <c r="A37" s="2" t="s">
        <v>82</v>
      </c>
      <c r="B37" s="77">
        <v>-1000</v>
      </c>
      <c r="C37" s="74">
        <v>100</v>
      </c>
      <c r="D37" s="74">
        <v>250</v>
      </c>
      <c r="E37" s="74">
        <v>450</v>
      </c>
      <c r="F37" s="74">
        <v>500</v>
      </c>
      <c r="G37" s="74">
        <v>550</v>
      </c>
    </row>
    <row r="38" spans="1:9">
      <c r="A38" s="2" t="s">
        <v>83</v>
      </c>
      <c r="B38" s="77">
        <v>-1000</v>
      </c>
      <c r="C38" s="74">
        <v>200</v>
      </c>
      <c r="D38" s="74">
        <v>300</v>
      </c>
      <c r="E38" s="74">
        <v>400</v>
      </c>
      <c r="F38" s="74">
        <v>450</v>
      </c>
      <c r="G38" s="74">
        <v>500</v>
      </c>
    </row>
    <row r="39" spans="1:9" ht="39" customHeight="1">
      <c r="A39" s="10" t="s">
        <v>84</v>
      </c>
      <c r="B39" s="37">
        <v>0.1</v>
      </c>
      <c r="C39" s="37">
        <v>0.1</v>
      </c>
      <c r="D39" s="37">
        <v>0.1</v>
      </c>
      <c r="E39" s="37">
        <v>0.1</v>
      </c>
      <c r="F39" s="37">
        <v>0.1</v>
      </c>
      <c r="G39" s="37">
        <v>0.1</v>
      </c>
    </row>
    <row r="40" spans="1:9">
      <c r="A40" s="2" t="s">
        <v>85</v>
      </c>
      <c r="B40" s="21">
        <f>B37/(1+B39)^B36</f>
        <v>-1000</v>
      </c>
      <c r="C40" s="65">
        <f t="shared" ref="C40:G40" si="3">C37/(1+C39)^C36</f>
        <v>90.909090909090907</v>
      </c>
      <c r="D40" s="65">
        <f t="shared" si="3"/>
        <v>249.52390301403435</v>
      </c>
      <c r="E40" s="65">
        <f t="shared" si="3"/>
        <v>338.09166040570989</v>
      </c>
      <c r="F40" s="65">
        <f t="shared" si="3"/>
        <v>341.50672768253526</v>
      </c>
      <c r="G40" s="65">
        <f t="shared" si="3"/>
        <v>341.50672768253526</v>
      </c>
    </row>
    <row r="41" spans="1:9">
      <c r="A41" s="2" t="s">
        <v>86</v>
      </c>
      <c r="B41" s="21">
        <f>B38/(1+B39)^B36</f>
        <v>-1000</v>
      </c>
      <c r="C41" s="65">
        <f t="shared" ref="C41:G41" si="4">C38/(1+C39)^C36</f>
        <v>181.81818181818181</v>
      </c>
      <c r="D41" s="65">
        <f t="shared" si="4"/>
        <v>299.42868361684123</v>
      </c>
      <c r="E41" s="65">
        <f t="shared" si="4"/>
        <v>300.52592036063101</v>
      </c>
      <c r="F41" s="65">
        <f t="shared" si="4"/>
        <v>307.35605491428174</v>
      </c>
      <c r="G41" s="65">
        <f t="shared" si="4"/>
        <v>310.46066152957746</v>
      </c>
    </row>
    <row r="42" spans="1:9">
      <c r="A42" s="2" t="s">
        <v>87</v>
      </c>
      <c r="B42" s="80">
        <f>B37</f>
        <v>-1000</v>
      </c>
      <c r="C42" s="79">
        <f>B42+C37</f>
        <v>-900</v>
      </c>
      <c r="D42" s="79">
        <f t="shared" ref="D42:G42" si="5">C42+D37</f>
        <v>-650</v>
      </c>
      <c r="E42" s="79">
        <f t="shared" si="5"/>
        <v>-200</v>
      </c>
      <c r="F42" s="79">
        <f t="shared" si="5"/>
        <v>300</v>
      </c>
      <c r="G42" s="79">
        <f t="shared" si="5"/>
        <v>850</v>
      </c>
      <c r="H42" s="22"/>
      <c r="I42" s="35"/>
    </row>
    <row r="43" spans="1:9">
      <c r="A43" s="2" t="s">
        <v>88</v>
      </c>
      <c r="B43" s="80">
        <f>B38</f>
        <v>-1000</v>
      </c>
      <c r="C43" s="79">
        <f>B43+C38</f>
        <v>-800</v>
      </c>
      <c r="D43" s="79">
        <f t="shared" ref="D43:G43" si="6">C43+D38</f>
        <v>-500</v>
      </c>
      <c r="E43" s="79">
        <f t="shared" si="6"/>
        <v>-100</v>
      </c>
      <c r="F43" s="79">
        <f t="shared" si="6"/>
        <v>350</v>
      </c>
      <c r="G43" s="79">
        <f t="shared" si="6"/>
        <v>850</v>
      </c>
      <c r="H43" s="22"/>
    </row>
    <row r="44" spans="1:9">
      <c r="A44" s="2" t="s">
        <v>89</v>
      </c>
      <c r="B44" s="80">
        <f>B42</f>
        <v>-1000</v>
      </c>
      <c r="C44" s="79">
        <f>B44+C40</f>
        <v>-909.09090909090912</v>
      </c>
      <c r="D44" s="79">
        <f t="shared" ref="D44:G44" si="7">C44+D40</f>
        <v>-659.5670060768748</v>
      </c>
      <c r="E44" s="79">
        <f t="shared" si="7"/>
        <v>-321.47534567116492</v>
      </c>
      <c r="F44" s="79">
        <f t="shared" si="7"/>
        <v>20.03138201137034</v>
      </c>
      <c r="G44" s="79">
        <f t="shared" si="7"/>
        <v>361.5381096939056</v>
      </c>
      <c r="H44" s="26"/>
    </row>
    <row r="45" spans="1:9">
      <c r="A45" s="3" t="s">
        <v>90</v>
      </c>
      <c r="B45" s="22">
        <f>B43/(1+B39)^B36</f>
        <v>-1000</v>
      </c>
      <c r="C45" s="79">
        <f>B45+C41</f>
        <v>-818.18181818181824</v>
      </c>
      <c r="D45" s="79">
        <f t="shared" ref="D45:G45" si="8">C45+D41</f>
        <v>-518.75313456497702</v>
      </c>
      <c r="E45" s="79">
        <f t="shared" si="8"/>
        <v>-218.22721420434601</v>
      </c>
      <c r="F45" s="79">
        <f t="shared" si="8"/>
        <v>89.12884070993573</v>
      </c>
      <c r="G45" s="79">
        <f t="shared" si="8"/>
        <v>399.58950223951319</v>
      </c>
      <c r="H45" s="26"/>
    </row>
    <row r="46" spans="1:9">
      <c r="A46" s="2" t="s">
        <v>63</v>
      </c>
      <c r="B46" s="44" t="s">
        <v>91</v>
      </c>
    </row>
    <row r="47" spans="1:9">
      <c r="B47" s="44"/>
    </row>
    <row r="48" spans="1:9" ht="253" customHeight="1">
      <c r="A48" s="11"/>
    </row>
    <row r="49" spans="1:6">
      <c r="A49" s="19"/>
      <c r="B49" s="44"/>
    </row>
    <row r="53" spans="1:6" ht="221" customHeight="1">
      <c r="A53" s="12"/>
      <c r="B53" s="34"/>
      <c r="C53" s="47"/>
      <c r="D53" s="47"/>
      <c r="E53" s="47"/>
      <c r="F53" s="47"/>
    </row>
    <row r="54" spans="1:6">
      <c r="B54" s="48"/>
      <c r="C54" s="49"/>
      <c r="D54" s="49"/>
      <c r="E54" s="49"/>
      <c r="F54" s="50"/>
    </row>
    <row r="55" spans="1:6" ht="37" customHeight="1">
      <c r="B55" s="48"/>
      <c r="C55" s="49"/>
      <c r="D55" s="49"/>
      <c r="E55" s="49"/>
      <c r="F55" s="50"/>
    </row>
    <row r="56" spans="1:6" ht="72" customHeight="1">
      <c r="B56" s="48"/>
      <c r="C56" s="49"/>
      <c r="D56" s="49"/>
      <c r="E56" s="49"/>
      <c r="F56" s="50"/>
    </row>
    <row r="57" spans="1:6">
      <c r="B57" s="48"/>
      <c r="C57" s="49"/>
      <c r="D57" s="49"/>
      <c r="E57" s="49"/>
      <c r="F57" s="50"/>
    </row>
    <row r="58" spans="1:6">
      <c r="B58" s="48"/>
      <c r="C58" s="49"/>
      <c r="D58" s="49"/>
      <c r="E58" s="49"/>
      <c r="F58" s="50"/>
    </row>
    <row r="66" spans="1:12" ht="209" customHeight="1">
      <c r="B66" s="28"/>
      <c r="C66" s="28"/>
      <c r="D66" s="28"/>
      <c r="E66" s="28"/>
      <c r="F66" s="28"/>
      <c r="G66" s="28"/>
      <c r="H66" s="28"/>
      <c r="I66" s="28"/>
      <c r="J66" s="17"/>
      <c r="K66" s="28"/>
    </row>
    <row r="67" spans="1:12" ht="35">
      <c r="B67" s="28"/>
      <c r="C67" s="45"/>
      <c r="D67" s="45"/>
      <c r="E67" s="45"/>
      <c r="F67" s="45"/>
      <c r="G67" s="45"/>
      <c r="H67" s="45"/>
      <c r="I67" s="45"/>
      <c r="J67" s="46"/>
      <c r="K67" s="54"/>
    </row>
    <row r="68" spans="1:12" ht="35">
      <c r="B68" s="28"/>
      <c r="C68" s="45"/>
      <c r="D68" s="45"/>
      <c r="E68" s="45"/>
      <c r="F68" s="45"/>
      <c r="G68" s="45"/>
      <c r="H68" s="45"/>
      <c r="I68" s="45"/>
      <c r="J68" s="46"/>
      <c r="K68" s="54"/>
    </row>
    <row r="69" spans="1:12" ht="31" customHeight="1">
      <c r="B69" s="51"/>
      <c r="C69" s="52"/>
      <c r="D69" s="53"/>
      <c r="E69" s="45"/>
      <c r="F69" s="45"/>
      <c r="G69" s="45"/>
      <c r="H69" s="45"/>
      <c r="I69" s="45"/>
      <c r="J69" s="46"/>
      <c r="K69" s="45"/>
    </row>
    <row r="70" spans="1:12" ht="31" customHeight="1">
      <c r="B70" s="51"/>
      <c r="C70" s="45"/>
      <c r="D70" s="45"/>
      <c r="E70" s="45"/>
      <c r="F70" s="45"/>
      <c r="G70" s="45"/>
      <c r="H70" s="45"/>
      <c r="I70" s="45"/>
      <c r="J70" s="46"/>
    </row>
    <row r="71" spans="1:12" ht="31" customHeight="1">
      <c r="B71" s="44"/>
    </row>
    <row r="72" spans="1:12" ht="31" customHeight="1">
      <c r="B72" s="44"/>
    </row>
    <row r="77" spans="1:12" ht="409.5" customHeight="1">
      <c r="A77" s="15"/>
      <c r="B77" s="22"/>
      <c r="C77" s="55"/>
      <c r="D77" s="55"/>
      <c r="E77" s="22"/>
      <c r="F77" s="22"/>
      <c r="G77" s="22"/>
      <c r="H77" s="22"/>
      <c r="I77" s="22"/>
      <c r="J77" s="22"/>
      <c r="K77" s="16"/>
      <c r="L77" s="16"/>
    </row>
    <row r="78" spans="1:12">
      <c r="A78" s="13"/>
      <c r="B78" s="28"/>
      <c r="E78" s="26"/>
      <c r="F78" s="26"/>
      <c r="G78" s="26"/>
      <c r="H78" s="26"/>
      <c r="I78" s="26"/>
      <c r="J78" s="26"/>
      <c r="K78" s="18"/>
      <c r="L78" s="18"/>
    </row>
    <row r="79" spans="1:12">
      <c r="A79" s="14"/>
      <c r="C79" s="56"/>
    </row>
    <row r="80" spans="1:12">
      <c r="A80" s="13"/>
      <c r="C80" s="56"/>
    </row>
    <row r="81" spans="1:12">
      <c r="A81" s="14"/>
      <c r="C81" s="39"/>
    </row>
    <row r="82" spans="1:12">
      <c r="A82" s="13"/>
      <c r="C82" s="57"/>
      <c r="D82" s="58"/>
      <c r="F82" s="33"/>
      <c r="G82" s="33"/>
      <c r="H82" s="33"/>
      <c r="I82" s="33"/>
      <c r="J82" s="33"/>
      <c r="K82" s="33"/>
      <c r="L82" s="33"/>
    </row>
    <row r="83" spans="1:12">
      <c r="C83" s="57"/>
      <c r="D83" s="55"/>
      <c r="F83" s="33"/>
      <c r="G83" s="33"/>
      <c r="H83" s="33"/>
      <c r="I83" s="33"/>
      <c r="J83" s="33"/>
      <c r="K83" s="33"/>
      <c r="L83" s="33"/>
    </row>
    <row r="84" spans="1:12" ht="34" customHeight="1">
      <c r="C84" s="57"/>
      <c r="D84" s="55"/>
      <c r="E84" s="55"/>
      <c r="F84" s="55"/>
      <c r="G84" s="55"/>
      <c r="H84" s="55"/>
      <c r="I84" s="55"/>
      <c r="J84" s="55"/>
      <c r="K84" s="55"/>
      <c r="L84" s="55"/>
    </row>
    <row r="85" spans="1:12">
      <c r="C85" s="57"/>
      <c r="D85" s="55"/>
      <c r="E85" s="55"/>
      <c r="F85" s="55"/>
      <c r="G85" s="55"/>
      <c r="H85" s="55"/>
      <c r="I85" s="55"/>
      <c r="J85" s="55"/>
      <c r="K85" s="55"/>
      <c r="L85" s="55"/>
    </row>
    <row r="86" spans="1:12">
      <c r="B86" s="28"/>
      <c r="C86" s="55"/>
      <c r="D86" s="55"/>
      <c r="E86" s="45"/>
      <c r="F86" s="45"/>
      <c r="G86" s="45"/>
      <c r="H86" s="45"/>
      <c r="I86" s="45"/>
      <c r="J86" s="45"/>
      <c r="K86" s="45"/>
      <c r="L86" s="45"/>
    </row>
    <row r="88" spans="1:12">
      <c r="D88" s="25"/>
      <c r="E88" s="25"/>
      <c r="F88" s="25"/>
      <c r="G88" s="25"/>
      <c r="H88" s="25"/>
      <c r="I88" s="25"/>
      <c r="J88" s="25"/>
      <c r="K88" s="25"/>
      <c r="L88" s="25"/>
    </row>
    <row r="89" spans="1:12">
      <c r="D89" s="41"/>
      <c r="F89" s="33"/>
      <c r="G89" s="33"/>
      <c r="H89" s="33"/>
      <c r="I89" s="33"/>
      <c r="J89" s="33"/>
      <c r="K89" s="33"/>
      <c r="L89" s="33"/>
    </row>
    <row r="90" spans="1:12">
      <c r="D90" s="25"/>
      <c r="E90" s="25"/>
      <c r="F90" s="25"/>
      <c r="G90" s="25"/>
      <c r="H90" s="25"/>
      <c r="I90" s="25"/>
      <c r="J90" s="25"/>
      <c r="K90" s="25"/>
      <c r="L90" s="25"/>
    </row>
    <row r="91" spans="1:12">
      <c r="D91" s="25"/>
      <c r="E91" s="25"/>
      <c r="F91" s="25"/>
      <c r="G91" s="25"/>
      <c r="H91" s="25"/>
      <c r="I91" s="25"/>
      <c r="J91" s="25"/>
      <c r="K91" s="25"/>
      <c r="L91" s="25"/>
    </row>
    <row r="93" spans="1:12">
      <c r="C93" s="59"/>
    </row>
    <row r="94" spans="1:12">
      <c r="B94" s="28"/>
      <c r="C94" s="28"/>
      <c r="D94" s="28"/>
      <c r="E94" s="28"/>
      <c r="F94" s="28"/>
      <c r="G94" s="28"/>
    </row>
    <row r="95" spans="1:12">
      <c r="B95" s="28"/>
      <c r="C95" s="45"/>
      <c r="D95" s="45"/>
      <c r="E95" s="45"/>
      <c r="F95" s="45"/>
      <c r="G95" s="45"/>
    </row>
    <row r="100" spans="1:8" ht="134" customHeight="1"/>
    <row r="103" spans="1:8">
      <c r="B103" s="22"/>
      <c r="C103" s="26"/>
      <c r="D103" s="26"/>
      <c r="E103" s="26"/>
      <c r="F103" s="26"/>
      <c r="G103" s="26"/>
      <c r="H103" s="26"/>
    </row>
    <row r="109" spans="1:8" ht="96">
      <c r="A109" s="2" t="s">
        <v>27</v>
      </c>
      <c r="B109" s="22" t="s">
        <v>2</v>
      </c>
      <c r="C109" s="22">
        <v>0</v>
      </c>
      <c r="D109" s="22">
        <v>1</v>
      </c>
      <c r="E109" s="22">
        <v>2</v>
      </c>
      <c r="F109" s="22">
        <v>3</v>
      </c>
      <c r="G109" s="22">
        <v>4</v>
      </c>
      <c r="H109" s="22">
        <v>5</v>
      </c>
    </row>
    <row r="110" spans="1:8">
      <c r="B110" s="22" t="s">
        <v>18</v>
      </c>
      <c r="C110" s="26">
        <v>-1200</v>
      </c>
      <c r="D110" s="26">
        <v>0</v>
      </c>
      <c r="E110" s="26">
        <v>300</v>
      </c>
      <c r="F110" s="26">
        <v>500</v>
      </c>
      <c r="G110" s="26">
        <v>150</v>
      </c>
      <c r="H110" s="26">
        <v>750</v>
      </c>
    </row>
    <row r="111" spans="1:8">
      <c r="B111" s="22" t="s">
        <v>19</v>
      </c>
      <c r="C111" s="26">
        <v>-1200</v>
      </c>
      <c r="D111" s="26">
        <v>200</v>
      </c>
      <c r="E111" s="26">
        <v>300</v>
      </c>
      <c r="F111" s="26">
        <v>400</v>
      </c>
      <c r="G111" s="26">
        <v>400</v>
      </c>
      <c r="H111" s="26">
        <v>450</v>
      </c>
    </row>
    <row r="113" spans="1:9">
      <c r="A113" s="2" t="s">
        <v>60</v>
      </c>
    </row>
    <row r="119" spans="1:9" ht="195" customHeight="1">
      <c r="A119" s="40" t="s">
        <v>32</v>
      </c>
    </row>
    <row r="120" spans="1:9">
      <c r="A120" s="8"/>
      <c r="C120" s="88" t="s">
        <v>2</v>
      </c>
      <c r="D120" s="88">
        <v>0</v>
      </c>
      <c r="E120" s="88">
        <v>1</v>
      </c>
      <c r="F120" s="88">
        <v>2</v>
      </c>
      <c r="G120" s="88">
        <v>3</v>
      </c>
    </row>
    <row r="121" spans="1:9">
      <c r="C121" s="88"/>
      <c r="D121" s="88"/>
      <c r="E121" s="88"/>
      <c r="F121" s="88"/>
      <c r="G121" s="88"/>
      <c r="I121" s="35">
        <v>0.1</v>
      </c>
    </row>
    <row r="122" spans="1:9">
      <c r="C122" s="88" t="s">
        <v>3</v>
      </c>
      <c r="D122" s="89">
        <v>-150</v>
      </c>
      <c r="E122" s="89">
        <v>50</v>
      </c>
      <c r="F122" s="89">
        <v>125</v>
      </c>
      <c r="G122" s="89">
        <v>150</v>
      </c>
    </row>
    <row r="123" spans="1:9">
      <c r="C123" s="88"/>
      <c r="D123" s="89"/>
      <c r="E123" s="89"/>
      <c r="F123" s="89"/>
      <c r="G123" s="89"/>
    </row>
    <row r="124" spans="1:9">
      <c r="A124" s="19" t="s">
        <v>33</v>
      </c>
      <c r="D124" s="41">
        <f>D122/(1+$I$121)^D120</f>
        <v>-150</v>
      </c>
      <c r="E124" s="41">
        <f t="shared" ref="E124:G124" si="9">E122/(1+$I$121)^E120</f>
        <v>45.454545454545453</v>
      </c>
      <c r="F124" s="41">
        <f t="shared" si="9"/>
        <v>103.30578512396693</v>
      </c>
      <c r="G124" s="41">
        <f t="shared" si="9"/>
        <v>112.69722013523663</v>
      </c>
    </row>
    <row r="125" spans="1:9">
      <c r="A125" s="19" t="s">
        <v>28</v>
      </c>
      <c r="C125" s="42">
        <f>SUM(D124:G124)</f>
        <v>111.45755071374901</v>
      </c>
    </row>
  </sheetData>
  <mergeCells count="16">
    <mergeCell ref="C120:C121"/>
    <mergeCell ref="D120:D121"/>
    <mergeCell ref="E120:E121"/>
    <mergeCell ref="F120:F121"/>
    <mergeCell ref="G120:G121"/>
    <mergeCell ref="C122:C123"/>
    <mergeCell ref="D122:D123"/>
    <mergeCell ref="E122:E123"/>
    <mergeCell ref="F122:F123"/>
    <mergeCell ref="G122:G123"/>
    <mergeCell ref="J27:J28"/>
    <mergeCell ref="K27:K28"/>
    <mergeCell ref="H25:H26"/>
    <mergeCell ref="I25:I26"/>
    <mergeCell ref="J25:J26"/>
    <mergeCell ref="K25:K26"/>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Временная стоимость денег</vt:lpstr>
      <vt:lpstr>Домашнее задание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2023-08-02T16:24:01Z</dcterms:created>
  <dcterms:modified xsi:type="dcterms:W3CDTF">2023-09-26T08:29:18Z</dcterms:modified>
</cp:coreProperties>
</file>