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mian/Documents/business/datalya/"/>
    </mc:Choice>
  </mc:AlternateContent>
  <bookViews>
    <workbookView xWindow="6720" yWindow="1880" windowWidth="28160" windowHeight="16880" tabRatio="500"/>
  </bookViews>
  <sheets>
    <sheet name="model" sheetId="3" r:id="rId1"/>
    <sheet name="Golden_peak_rate(est)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3" l="1"/>
  <c r="B15" i="3"/>
  <c r="B16" i="3"/>
  <c r="B17" i="3"/>
  <c r="B18" i="3"/>
  <c r="M35" i="2"/>
  <c r="M37" i="2"/>
  <c r="M43" i="2"/>
  <c r="L35" i="2"/>
  <c r="L37" i="2"/>
  <c r="L43" i="2"/>
  <c r="J35" i="2"/>
  <c r="J37" i="2"/>
  <c r="J43" i="2"/>
  <c r="I35" i="2"/>
  <c r="I37" i="2"/>
  <c r="I43" i="2"/>
  <c r="G35" i="2"/>
  <c r="G37" i="2"/>
  <c r="G43" i="2"/>
  <c r="F35" i="2"/>
  <c r="F37" i="2"/>
  <c r="F43" i="2"/>
  <c r="M34" i="2"/>
  <c r="M42" i="2"/>
  <c r="L34" i="2"/>
  <c r="L42" i="2"/>
  <c r="J34" i="2"/>
  <c r="J42" i="2"/>
  <c r="I34" i="2"/>
  <c r="I42" i="2"/>
  <c r="G34" i="2"/>
  <c r="G42" i="2"/>
  <c r="F34" i="2"/>
  <c r="F42" i="2"/>
  <c r="M40" i="2"/>
  <c r="L40" i="2"/>
  <c r="J40" i="2"/>
  <c r="I40" i="2"/>
  <c r="G40" i="2"/>
  <c r="F40" i="2"/>
  <c r="M39" i="2"/>
  <c r="L39" i="2"/>
  <c r="J39" i="2"/>
  <c r="I39" i="2"/>
  <c r="G39" i="2"/>
  <c r="F39" i="2"/>
  <c r="M32" i="2"/>
  <c r="L32" i="2"/>
  <c r="J32" i="2"/>
  <c r="I32" i="2"/>
  <c r="G32" i="2"/>
  <c r="F32" i="2"/>
  <c r="M31" i="2"/>
  <c r="L31" i="2"/>
  <c r="J31" i="2"/>
  <c r="I31" i="2"/>
  <c r="G31" i="2"/>
  <c r="F31" i="2"/>
  <c r="O30" i="2"/>
  <c r="M30" i="2"/>
  <c r="L30" i="2"/>
  <c r="J30" i="2"/>
  <c r="I30" i="2"/>
  <c r="G30" i="2"/>
  <c r="F30" i="2"/>
  <c r="O29" i="2"/>
  <c r="M29" i="2"/>
  <c r="L29" i="2"/>
  <c r="J29" i="2"/>
  <c r="I29" i="2"/>
  <c r="G29" i="2"/>
  <c r="F29" i="2"/>
  <c r="N28" i="2"/>
  <c r="K28" i="2"/>
  <c r="H28" i="2"/>
  <c r="N27" i="2"/>
  <c r="K27" i="2"/>
  <c r="H27" i="2"/>
  <c r="N26" i="2"/>
  <c r="K26" i="2"/>
  <c r="H26" i="2"/>
  <c r="N25" i="2"/>
  <c r="K25" i="2"/>
  <c r="H25" i="2"/>
  <c r="N24" i="2"/>
  <c r="K24" i="2"/>
  <c r="H24" i="2"/>
  <c r="N23" i="2"/>
  <c r="K23" i="2"/>
  <c r="H23" i="2"/>
  <c r="N22" i="2"/>
  <c r="K22" i="2"/>
  <c r="H22" i="2"/>
</calcChain>
</file>

<file path=xl/sharedStrings.xml><?xml version="1.0" encoding="utf-8"?>
<sst xmlns="http://schemas.openxmlformats.org/spreadsheetml/2006/main" count="89" uniqueCount="60">
  <si>
    <t>Period</t>
  </si>
  <si>
    <t>Peak Period (AM) </t>
  </si>
  <si>
    <t>Peak Hours (AM)</t>
  </si>
  <si>
    <t>Peak Period (PM)</t>
  </si>
  <si>
    <t>Peak Hours (PM)</t>
  </si>
  <si>
    <t>Weekday Midday</t>
  </si>
  <si>
    <t>Weekend Midday</t>
  </si>
  <si>
    <t>Off Peak </t>
  </si>
  <si>
    <t>Mon-Fri: 6am-7am,</t>
  </si>
  <si>
    <t>Mon-Fri: 7am-9am</t>
  </si>
  <si>
    <t>Mon-Fri: 2:30pm-4pm,</t>
  </si>
  <si>
    <t>Mon-Fri: 4pm-6pm</t>
  </si>
  <si>
    <t>Weekdays 10am-2:30pm</t>
  </si>
  <si>
    <t>Weekends &amp; Holidays</t>
  </si>
  <si>
    <t>Weekdays 7pm-6am,</t>
  </si>
  <si>
    <t>9am-10am</t>
  </si>
  <si>
    <t>6pm-7pm</t>
  </si>
  <si>
    <t>11am-7pm</t>
  </si>
  <si>
    <t>7pm-11am</t>
  </si>
  <si>
    <t>Zone 1</t>
  </si>
  <si>
    <t>(per km)</t>
  </si>
  <si>
    <t>Zone 2</t>
  </si>
  <si>
    <t>Zone 3</t>
  </si>
  <si>
    <t>Highway 407</t>
  </si>
  <si>
    <t>(east of Brock Road)</t>
  </si>
  <si>
    <t>and Highway 412</t>
  </si>
  <si>
    <t>Zone 1 eb</t>
  </si>
  <si>
    <t>Zone 1 wb</t>
  </si>
  <si>
    <t>Zone 2 eb</t>
  </si>
  <si>
    <t>Zone 2 wb</t>
  </si>
  <si>
    <t>Zone 3 eb</t>
  </si>
  <si>
    <t>Zone 3 wb</t>
  </si>
  <si>
    <t>annual income</t>
  </si>
  <si>
    <t>max</t>
  </si>
  <si>
    <t>year-work hours</t>
  </si>
  <si>
    <t>min</t>
  </si>
  <si>
    <t>distance travelled (km)</t>
  </si>
  <si>
    <t>mean-peak</t>
  </si>
  <si>
    <t>speed on 407 (km/h)</t>
  </si>
  <si>
    <t>mode-peak</t>
  </si>
  <si>
    <t>speed on 4xx (km/h)</t>
  </si>
  <si>
    <t>golden peak rate</t>
  </si>
  <si>
    <t>cost of travel ($)</t>
  </si>
  <si>
    <t>diff matrix</t>
  </si>
  <si>
    <t>diff matric (%)</t>
  </si>
  <si>
    <t>Golden peak rate (c / km)</t>
  </si>
  <si>
    <t>Assumptions</t>
  </si>
  <si>
    <t>tollfree speed (km/h)</t>
  </si>
  <si>
    <t>407-speed (km/h)</t>
  </si>
  <si>
    <t>Year-work-hours</t>
  </si>
  <si>
    <t>Inputs:  type your values in green boxes</t>
  </si>
  <si>
    <t>Annual Salary ($)</t>
  </si>
  <si>
    <t>Distance to travel (right now) (km)</t>
  </si>
  <si>
    <t>Outputs</t>
  </si>
  <si>
    <t>Personal worth per hour ($)</t>
  </si>
  <si>
    <t>Personal cost on free highway ($)</t>
  </si>
  <si>
    <t>Toll cost on 407 ($)</t>
  </si>
  <si>
    <t>Cross check with 407 ETR official calculator</t>
  </si>
  <si>
    <t>Travel cost on 407 including personal time</t>
  </si>
  <si>
    <t>is 407 worth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</si>
</sst>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0"/>
      <color rgb="FF222222"/>
      <name val="Calibri"/>
      <family val="2"/>
    </font>
    <font>
      <sz val="12"/>
      <color rgb="FF222222"/>
      <name val="Arial"/>
      <family val="2"/>
    </font>
    <font>
      <strike/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F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7FC8C8"/>
        <bgColor indexed="64"/>
      </patternFill>
    </fill>
    <fill>
      <patternFill patternType="solid">
        <fgColor rgb="FF69A0C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left" vertical="center"/>
    </xf>
    <xf numFmtId="0" fontId="2" fillId="3" borderId="2" xfId="1" applyFont="1" applyFill="1" applyBorder="1" applyAlignment="1">
      <alignment horizontal="left" vertical="center"/>
    </xf>
    <xf numFmtId="0" fontId="2" fillId="4" borderId="2" xfId="1" applyFont="1" applyFill="1" applyBorder="1" applyAlignment="1">
      <alignment horizontal="left" vertical="center"/>
    </xf>
    <xf numFmtId="0" fontId="2" fillId="3" borderId="3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3" fillId="3" borderId="5" xfId="1" applyFont="1" applyFill="1" applyBorder="1" applyAlignment="1">
      <alignment horizontal="left" vertical="center"/>
    </xf>
    <xf numFmtId="0" fontId="1" fillId="4" borderId="0" xfId="1" applyFill="1" applyAlignment="1">
      <alignment horizontal="left" vertical="center"/>
    </xf>
    <xf numFmtId="0" fontId="1" fillId="3" borderId="0" xfId="1" applyFill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4" fillId="5" borderId="0" xfId="1" applyFont="1" applyFill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1" fillId="5" borderId="0" xfId="1" applyFill="1" applyAlignment="1">
      <alignment horizontal="left" vertical="center"/>
    </xf>
    <xf numFmtId="0" fontId="1" fillId="5" borderId="5" xfId="1" applyFill="1" applyBorder="1" applyAlignment="1">
      <alignment horizontal="left" vertical="center"/>
    </xf>
    <xf numFmtId="0" fontId="4" fillId="4" borderId="0" xfId="1" applyFont="1" applyFill="1" applyAlignment="1">
      <alignment horizontal="left" vertical="center"/>
    </xf>
    <xf numFmtId="0" fontId="4" fillId="4" borderId="5" xfId="1" applyFont="1" applyFill="1" applyBorder="1" applyAlignment="1">
      <alignment horizontal="left" vertical="center"/>
    </xf>
    <xf numFmtId="0" fontId="1" fillId="4" borderId="5" xfId="1" applyFill="1" applyBorder="1" applyAlignment="1">
      <alignment horizontal="left" vertical="center"/>
    </xf>
    <xf numFmtId="0" fontId="4" fillId="6" borderId="0" xfId="1" applyFont="1" applyFill="1" applyAlignment="1">
      <alignment horizontal="left" vertical="center"/>
    </xf>
    <xf numFmtId="0" fontId="4" fillId="6" borderId="5" xfId="1" applyFont="1" applyFill="1" applyBorder="1" applyAlignment="1">
      <alignment horizontal="left" vertical="center"/>
    </xf>
    <xf numFmtId="0" fontId="1" fillId="6" borderId="0" xfId="1" applyFill="1" applyAlignment="1">
      <alignment horizontal="left" vertical="center"/>
    </xf>
    <xf numFmtId="0" fontId="1" fillId="6" borderId="5" xfId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 indent="1"/>
    </xf>
    <xf numFmtId="0" fontId="4" fillId="4" borderId="0" xfId="1" applyFont="1" applyFill="1" applyAlignment="1">
      <alignment horizontal="left" vertical="center"/>
    </xf>
    <xf numFmtId="0" fontId="4" fillId="4" borderId="5" xfId="1" applyFont="1" applyFill="1" applyBorder="1" applyAlignment="1">
      <alignment horizontal="left" vertical="center"/>
    </xf>
    <xf numFmtId="0" fontId="3" fillId="2" borderId="6" xfId="1" applyFont="1" applyFill="1" applyBorder="1" applyAlignment="1">
      <alignment horizontal="left" vertical="center" indent="1"/>
    </xf>
    <xf numFmtId="0" fontId="4" fillId="4" borderId="7" xfId="1" applyFont="1" applyFill="1" applyBorder="1" applyAlignment="1">
      <alignment horizontal="left" vertical="center"/>
    </xf>
    <xf numFmtId="0" fontId="4" fillId="4" borderId="8" xfId="1" applyFont="1" applyFill="1" applyBorder="1" applyAlignment="1">
      <alignment horizontal="left" vertical="center"/>
    </xf>
    <xf numFmtId="0" fontId="1" fillId="7" borderId="9" xfId="1" applyFill="1" applyBorder="1" applyAlignment="1">
      <alignment horizontal="left" vertical="center"/>
    </xf>
    <xf numFmtId="0" fontId="5" fillId="5" borderId="0" xfId="1" applyFont="1" applyFill="1" applyAlignment="1">
      <alignment horizontal="left" vertical="center"/>
    </xf>
    <xf numFmtId="0" fontId="5" fillId="4" borderId="0" xfId="1" applyFont="1" applyFill="1" applyAlignment="1">
      <alignment horizontal="left" vertical="center"/>
    </xf>
    <xf numFmtId="0" fontId="5" fillId="6" borderId="0" xfId="1" applyFont="1" applyFill="1" applyAlignment="1">
      <alignment horizontal="left" vertical="center"/>
    </xf>
    <xf numFmtId="0" fontId="5" fillId="5" borderId="5" xfId="1" applyFont="1" applyFill="1" applyBorder="1" applyAlignment="1">
      <alignment horizontal="left" vertical="center"/>
    </xf>
    <xf numFmtId="0" fontId="5" fillId="5" borderId="0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horizontal="left" vertical="center"/>
    </xf>
    <xf numFmtId="0" fontId="5" fillId="6" borderId="5" xfId="1" applyFont="1" applyFill="1" applyBorder="1" applyAlignment="1">
      <alignment horizontal="left" vertical="center"/>
    </xf>
    <xf numFmtId="0" fontId="2" fillId="4" borderId="0" xfId="1" applyFont="1" applyFill="1" applyBorder="1" applyAlignment="1">
      <alignment horizontal="left" vertical="center"/>
    </xf>
    <xf numFmtId="165" fontId="0" fillId="0" borderId="0" xfId="2" applyNumberFormat="1" applyFont="1"/>
    <xf numFmtId="0" fontId="1" fillId="7" borderId="9" xfId="1" applyFill="1" applyBorder="1"/>
    <xf numFmtId="0" fontId="1" fillId="7" borderId="10" xfId="1" applyFill="1" applyBorder="1"/>
    <xf numFmtId="0" fontId="2" fillId="3" borderId="0" xfId="1" applyFont="1" applyFill="1" applyBorder="1" applyAlignment="1">
      <alignment horizontal="left" vertical="center"/>
    </xf>
    <xf numFmtId="0" fontId="1" fillId="7" borderId="0" xfId="1" applyFill="1" applyBorder="1"/>
    <xf numFmtId="164" fontId="1" fillId="0" borderId="0" xfId="1" applyNumberFormat="1"/>
    <xf numFmtId="2" fontId="1" fillId="7" borderId="9" xfId="1" applyNumberFormat="1" applyFill="1" applyBorder="1"/>
    <xf numFmtId="0" fontId="1" fillId="0" borderId="0" xfId="1" applyFont="1"/>
    <xf numFmtId="0" fontId="1" fillId="7" borderId="9" xfId="1" applyFont="1" applyFill="1" applyBorder="1"/>
    <xf numFmtId="0" fontId="6" fillId="0" borderId="0" xfId="1" applyFont="1"/>
    <xf numFmtId="0" fontId="7" fillId="0" borderId="0" xfId="1" applyFont="1"/>
    <xf numFmtId="0" fontId="1" fillId="8" borderId="9" xfId="1" applyFont="1" applyFill="1" applyBorder="1"/>
    <xf numFmtId="0" fontId="8" fillId="0" borderId="0" xfId="3"/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407etr.com/en/tolls/tolls/toll-calculator.html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38.83203125" style="1" bestFit="1" customWidth="1"/>
    <col min="2" max="2" width="8.83203125" style="1"/>
    <col min="3" max="3" width="39.1640625" style="1" bestFit="1" customWidth="1"/>
    <col min="4" max="4" width="38.83203125" style="1" bestFit="1" customWidth="1"/>
    <col min="5" max="16384" width="8.83203125" style="1"/>
  </cols>
  <sheetData>
    <row r="2" spans="1:5" x14ac:dyDescent="0.2">
      <c r="A2" s="47" t="s">
        <v>45</v>
      </c>
      <c r="B2" s="48">
        <v>31.75</v>
      </c>
      <c r="C2" s="47"/>
      <c r="D2" s="47"/>
      <c r="E2" s="47"/>
    </row>
    <row r="3" spans="1:5" x14ac:dyDescent="0.2">
      <c r="A3" s="47"/>
      <c r="B3" s="47"/>
      <c r="C3" s="47"/>
    </row>
    <row r="4" spans="1:5" x14ac:dyDescent="0.2">
      <c r="A4" s="49" t="s">
        <v>46</v>
      </c>
      <c r="B4" s="47"/>
      <c r="C4" s="47"/>
    </row>
    <row r="5" spans="1:5" ht="16" x14ac:dyDescent="0.2">
      <c r="A5" s="50" t="s">
        <v>47</v>
      </c>
      <c r="B5" s="48">
        <v>50</v>
      </c>
      <c r="C5" s="47"/>
    </row>
    <row r="6" spans="1:5" ht="16" x14ac:dyDescent="0.2">
      <c r="A6" s="50" t="s">
        <v>48</v>
      </c>
      <c r="B6" s="48">
        <v>100</v>
      </c>
      <c r="C6" s="47"/>
      <c r="D6" s="47"/>
      <c r="E6" s="47"/>
    </row>
    <row r="7" spans="1:5" ht="16" x14ac:dyDescent="0.2">
      <c r="A7" s="50" t="s">
        <v>49</v>
      </c>
      <c r="B7" s="48">
        <v>2000</v>
      </c>
      <c r="C7" s="47"/>
      <c r="D7" s="47"/>
      <c r="E7" s="47"/>
    </row>
    <row r="8" spans="1:5" ht="16" x14ac:dyDescent="0.2">
      <c r="A8" s="50"/>
      <c r="B8" s="47"/>
      <c r="C8" s="47"/>
      <c r="D8" s="47"/>
      <c r="E8" s="47"/>
    </row>
    <row r="9" spans="1:5" x14ac:dyDescent="0.2">
      <c r="A9" s="49" t="s">
        <v>50</v>
      </c>
      <c r="B9" s="47"/>
      <c r="C9" s="47"/>
    </row>
    <row r="10" spans="1:5" x14ac:dyDescent="0.2">
      <c r="A10" s="47" t="s">
        <v>51</v>
      </c>
      <c r="B10" s="51">
        <v>90000</v>
      </c>
      <c r="C10" s="47"/>
    </row>
    <row r="11" spans="1:5" x14ac:dyDescent="0.2">
      <c r="A11" s="47" t="s">
        <v>52</v>
      </c>
      <c r="B11" s="51">
        <v>50</v>
      </c>
      <c r="C11" s="47"/>
    </row>
    <row r="12" spans="1:5" ht="16" x14ac:dyDescent="0.2">
      <c r="A12" s="50"/>
      <c r="B12" s="47"/>
      <c r="C12" s="47"/>
      <c r="D12" s="47"/>
      <c r="E12" s="47"/>
    </row>
    <row r="13" spans="1:5" x14ac:dyDescent="0.2">
      <c r="A13" s="49" t="s">
        <v>53</v>
      </c>
      <c r="B13" s="47"/>
      <c r="C13" s="47"/>
      <c r="D13" s="47"/>
      <c r="E13" s="47"/>
    </row>
    <row r="14" spans="1:5" x14ac:dyDescent="0.2">
      <c r="A14" s="47" t="s">
        <v>54</v>
      </c>
      <c r="B14" s="48">
        <f>B10/B7</f>
        <v>45</v>
      </c>
      <c r="C14" s="47"/>
      <c r="D14" s="47"/>
      <c r="E14" s="47"/>
    </row>
    <row r="15" spans="1:5" x14ac:dyDescent="0.2">
      <c r="A15" s="47" t="s">
        <v>55</v>
      </c>
      <c r="B15" s="48">
        <f>B11/B5*B14</f>
        <v>45</v>
      </c>
      <c r="C15" s="47"/>
      <c r="D15" s="47"/>
      <c r="E15" s="47"/>
    </row>
    <row r="16" spans="1:5" x14ac:dyDescent="0.2">
      <c r="A16" s="47" t="s">
        <v>56</v>
      </c>
      <c r="B16" s="48">
        <f>B11*B2/100</f>
        <v>15.875</v>
      </c>
      <c r="C16" s="52" t="s">
        <v>57</v>
      </c>
      <c r="D16" s="47"/>
      <c r="E16" s="47"/>
    </row>
    <row r="17" spans="1:5" x14ac:dyDescent="0.2">
      <c r="A17" s="47" t="s">
        <v>58</v>
      </c>
      <c r="B17" s="48">
        <f>B16+B11/B6*B5</f>
        <v>40.875</v>
      </c>
      <c r="D17" s="47"/>
      <c r="E17" s="47"/>
    </row>
    <row r="18" spans="1:5" x14ac:dyDescent="0.2">
      <c r="A18" s="47" t="s">
        <v>59</v>
      </c>
      <c r="B18" s="48" t="str">
        <f>IF(B15&gt;B17, "yes", "no")</f>
        <v>yes</v>
      </c>
    </row>
  </sheetData>
  <hyperlinks>
    <hyperlink ref="C16" r:id="rId1" display="Cross check with 407 ETR official calculator: https://www.407etr.com/en/tolls/tolls/toll-calculator.html 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workbookViewId="0">
      <selection activeCell="C32" sqref="C32"/>
    </sheetView>
  </sheetViews>
  <sheetFormatPr baseColWidth="10" defaultColWidth="8.83203125" defaultRowHeight="15" x14ac:dyDescent="0.2"/>
  <cols>
    <col min="1" max="1" width="8.83203125" style="1"/>
    <col min="2" max="2" width="25.33203125" style="1" bestFit="1" customWidth="1"/>
    <col min="3" max="3" width="20.6640625" style="1" bestFit="1" customWidth="1"/>
    <col min="4" max="4" width="19.6640625" style="1" bestFit="1" customWidth="1"/>
    <col min="5" max="5" width="20.1640625" style="1" bestFit="1" customWidth="1"/>
    <col min="6" max="6" width="19.6640625" style="1" bestFit="1" customWidth="1"/>
    <col min="7" max="7" width="20.5" style="1" bestFit="1" customWidth="1"/>
    <col min="8" max="8" width="20.1640625" style="1" bestFit="1" customWidth="1"/>
    <col min="9" max="9" width="18.5" style="1" bestFit="1" customWidth="1"/>
    <col min="10" max="16384" width="8.83203125" style="1"/>
  </cols>
  <sheetData>
    <row r="1" spans="2:9" ht="16" thickBot="1" x14ac:dyDescent="0.25"/>
    <row r="2" spans="2:9" ht="16" x14ac:dyDescent="0.2">
      <c r="B2" s="2" t="s">
        <v>0</v>
      </c>
      <c r="C2" s="3" t="s">
        <v>1</v>
      </c>
      <c r="D2" s="4" t="s">
        <v>2</v>
      </c>
      <c r="E2" s="3" t="s">
        <v>3</v>
      </c>
      <c r="F2" s="4" t="s">
        <v>4</v>
      </c>
      <c r="G2" s="3" t="s">
        <v>5</v>
      </c>
      <c r="H2" s="4" t="s">
        <v>6</v>
      </c>
      <c r="I2" s="5" t="s">
        <v>7</v>
      </c>
    </row>
    <row r="3" spans="2:9" x14ac:dyDescent="0.2">
      <c r="B3" s="6"/>
      <c r="C3" s="7" t="s">
        <v>8</v>
      </c>
      <c r="D3" s="8" t="s">
        <v>9</v>
      </c>
      <c r="E3" s="7" t="s">
        <v>10</v>
      </c>
      <c r="F3" s="8" t="s">
        <v>11</v>
      </c>
      <c r="G3" s="7" t="s">
        <v>12</v>
      </c>
      <c r="H3" s="8" t="s">
        <v>13</v>
      </c>
      <c r="I3" s="9" t="s">
        <v>14</v>
      </c>
    </row>
    <row r="4" spans="2:9" x14ac:dyDescent="0.2">
      <c r="B4" s="6"/>
      <c r="C4" s="7" t="s">
        <v>15</v>
      </c>
      <c r="D4" s="10"/>
      <c r="E4" s="7" t="s">
        <v>16</v>
      </c>
      <c r="F4" s="10"/>
      <c r="G4" s="11"/>
      <c r="H4" s="8" t="s">
        <v>17</v>
      </c>
      <c r="I4" s="9" t="s">
        <v>13</v>
      </c>
    </row>
    <row r="5" spans="2:9" x14ac:dyDescent="0.2">
      <c r="B5" s="6"/>
      <c r="C5" s="11"/>
      <c r="D5" s="10"/>
      <c r="E5" s="11"/>
      <c r="F5" s="10"/>
      <c r="G5" s="11"/>
      <c r="H5" s="10"/>
      <c r="I5" s="9" t="s">
        <v>18</v>
      </c>
    </row>
    <row r="6" spans="2:9" ht="16" x14ac:dyDescent="0.2">
      <c r="B6" s="12"/>
      <c r="C6" s="13">
        <v>35.97</v>
      </c>
      <c r="D6" s="13">
        <v>42.42</v>
      </c>
      <c r="E6" s="13">
        <v>35.950000000000003</v>
      </c>
      <c r="F6" s="13">
        <v>40.85</v>
      </c>
      <c r="G6" s="13">
        <v>30.88</v>
      </c>
      <c r="H6" s="13">
        <v>28.29</v>
      </c>
      <c r="I6" s="14">
        <v>22.48</v>
      </c>
    </row>
    <row r="7" spans="2:9" ht="16" x14ac:dyDescent="0.2">
      <c r="B7" s="12" t="s">
        <v>19</v>
      </c>
      <c r="C7" s="13">
        <v>34.65</v>
      </c>
      <c r="D7" s="13">
        <v>39.42</v>
      </c>
      <c r="E7" s="13">
        <v>37.32</v>
      </c>
      <c r="F7" s="13">
        <v>44.74</v>
      </c>
      <c r="G7" s="13">
        <v>30.88</v>
      </c>
      <c r="H7" s="13">
        <v>28.29</v>
      </c>
      <c r="I7" s="14">
        <v>22.48</v>
      </c>
    </row>
    <row r="8" spans="2:9" x14ac:dyDescent="0.2">
      <c r="B8" s="15" t="s">
        <v>20</v>
      </c>
      <c r="C8" s="16"/>
      <c r="D8" s="16"/>
      <c r="E8" s="16"/>
      <c r="F8" s="16"/>
      <c r="G8" s="16"/>
      <c r="H8" s="16"/>
      <c r="I8" s="17"/>
    </row>
    <row r="9" spans="2:9" ht="16" x14ac:dyDescent="0.2">
      <c r="B9" s="12"/>
      <c r="C9" s="18">
        <v>35.97</v>
      </c>
      <c r="D9" s="18">
        <v>42.42</v>
      </c>
      <c r="E9" s="18">
        <v>37.32</v>
      </c>
      <c r="F9" s="18">
        <v>44.74</v>
      </c>
      <c r="G9" s="18">
        <v>30.88</v>
      </c>
      <c r="H9" s="18">
        <v>28.29</v>
      </c>
      <c r="I9" s="19">
        <v>22.48</v>
      </c>
    </row>
    <row r="10" spans="2:9" ht="16" x14ac:dyDescent="0.2">
      <c r="B10" s="12" t="s">
        <v>21</v>
      </c>
      <c r="C10" s="18">
        <v>35.97</v>
      </c>
      <c r="D10" s="18">
        <v>40.92</v>
      </c>
      <c r="E10" s="18">
        <v>37.32</v>
      </c>
      <c r="F10" s="18">
        <v>42.4</v>
      </c>
      <c r="G10" s="18">
        <v>30.88</v>
      </c>
      <c r="H10" s="18">
        <v>28.29</v>
      </c>
      <c r="I10" s="19">
        <v>22.48</v>
      </c>
    </row>
    <row r="11" spans="2:9" x14ac:dyDescent="0.2">
      <c r="B11" s="15" t="s">
        <v>20</v>
      </c>
      <c r="C11" s="10"/>
      <c r="D11" s="10"/>
      <c r="E11" s="10"/>
      <c r="F11" s="10"/>
      <c r="G11" s="10"/>
      <c r="H11" s="10"/>
      <c r="I11" s="20"/>
    </row>
    <row r="12" spans="2:9" ht="16" x14ac:dyDescent="0.2">
      <c r="B12" s="12"/>
      <c r="C12" s="21">
        <v>34.65</v>
      </c>
      <c r="D12" s="21">
        <v>39.42</v>
      </c>
      <c r="E12" s="21">
        <v>37.32</v>
      </c>
      <c r="F12" s="21">
        <v>44.74</v>
      </c>
      <c r="G12" s="21">
        <v>30.88</v>
      </c>
      <c r="H12" s="21">
        <v>28.29</v>
      </c>
      <c r="I12" s="22">
        <v>22.48</v>
      </c>
    </row>
    <row r="13" spans="2:9" ht="16" x14ac:dyDescent="0.2">
      <c r="B13" s="12" t="s">
        <v>22</v>
      </c>
      <c r="C13" s="21">
        <v>35.97</v>
      </c>
      <c r="D13" s="21">
        <v>42.42</v>
      </c>
      <c r="E13" s="21">
        <v>35.950000000000003</v>
      </c>
      <c r="F13" s="21">
        <v>40.85</v>
      </c>
      <c r="G13" s="21">
        <v>30.88</v>
      </c>
      <c r="H13" s="21">
        <v>28.29</v>
      </c>
      <c r="I13" s="22">
        <v>22.48</v>
      </c>
    </row>
    <row r="14" spans="2:9" x14ac:dyDescent="0.2">
      <c r="B14" s="15" t="s">
        <v>20</v>
      </c>
      <c r="C14" s="23"/>
      <c r="D14" s="23"/>
      <c r="E14" s="23"/>
      <c r="F14" s="23"/>
      <c r="G14" s="23"/>
      <c r="H14" s="23"/>
      <c r="I14" s="24"/>
    </row>
    <row r="15" spans="2:9" ht="16" x14ac:dyDescent="0.2">
      <c r="B15" s="25"/>
      <c r="C15" s="26">
        <v>29</v>
      </c>
      <c r="D15" s="26">
        <v>29</v>
      </c>
      <c r="E15" s="26">
        <v>29</v>
      </c>
      <c r="F15" s="26">
        <v>29</v>
      </c>
      <c r="G15" s="26">
        <v>23</v>
      </c>
      <c r="H15" s="26">
        <v>22</v>
      </c>
      <c r="I15" s="27">
        <v>19</v>
      </c>
    </row>
    <row r="16" spans="2:9" ht="16" x14ac:dyDescent="0.2">
      <c r="B16" s="25" t="s">
        <v>23</v>
      </c>
      <c r="C16" s="26"/>
      <c r="D16" s="26"/>
      <c r="E16" s="26"/>
      <c r="F16" s="26"/>
      <c r="G16" s="26"/>
      <c r="H16" s="26"/>
      <c r="I16" s="27"/>
    </row>
    <row r="17" spans="2:19" ht="16" x14ac:dyDescent="0.2">
      <c r="B17" s="25" t="s">
        <v>24</v>
      </c>
      <c r="C17" s="26"/>
      <c r="D17" s="26"/>
      <c r="E17" s="26"/>
      <c r="F17" s="26"/>
      <c r="G17" s="26"/>
      <c r="H17" s="26"/>
      <c r="I17" s="27"/>
    </row>
    <row r="18" spans="2:19" ht="16" x14ac:dyDescent="0.2">
      <c r="B18" s="25" t="s">
        <v>25</v>
      </c>
      <c r="C18" s="26"/>
      <c r="D18" s="26"/>
      <c r="E18" s="26"/>
      <c r="F18" s="26"/>
      <c r="G18" s="26"/>
      <c r="H18" s="26"/>
      <c r="I18" s="27"/>
    </row>
    <row r="19" spans="2:19" ht="16" thickBot="1" x14ac:dyDescent="0.25">
      <c r="B19" s="28" t="s">
        <v>20</v>
      </c>
      <c r="C19" s="29"/>
      <c r="D19" s="29"/>
      <c r="E19" s="29"/>
      <c r="F19" s="29"/>
      <c r="G19" s="29"/>
      <c r="H19" s="29"/>
      <c r="I19" s="30"/>
    </row>
    <row r="20" spans="2:19" ht="16" thickBot="1" x14ac:dyDescent="0.25"/>
    <row r="21" spans="2:19" ht="17" thickBot="1" x14ac:dyDescent="0.25">
      <c r="B21" s="2" t="s">
        <v>0</v>
      </c>
      <c r="C21" s="6"/>
      <c r="D21" s="6"/>
      <c r="E21" s="6"/>
      <c r="F21" s="12" t="s">
        <v>26</v>
      </c>
      <c r="G21" s="12" t="s">
        <v>27</v>
      </c>
      <c r="I21" s="12" t="s">
        <v>28</v>
      </c>
      <c r="J21" s="12" t="s">
        <v>29</v>
      </c>
      <c r="L21" s="12" t="s">
        <v>30</v>
      </c>
      <c r="M21" s="12" t="s">
        <v>31</v>
      </c>
      <c r="N21" s="15" t="s">
        <v>20</v>
      </c>
      <c r="O21" s="25" t="s">
        <v>23</v>
      </c>
      <c r="P21" s="25" t="s">
        <v>24</v>
      </c>
      <c r="Q21" s="25" t="s">
        <v>25</v>
      </c>
      <c r="S21" s="28" t="s">
        <v>20</v>
      </c>
    </row>
    <row r="22" spans="2:19" ht="17" thickBot="1" x14ac:dyDescent="0.25">
      <c r="B22" s="3" t="s">
        <v>1</v>
      </c>
      <c r="C22" s="7" t="s">
        <v>8</v>
      </c>
      <c r="D22" s="7" t="s">
        <v>15</v>
      </c>
      <c r="E22" s="11"/>
      <c r="F22" s="13">
        <v>35.97</v>
      </c>
      <c r="G22" s="13">
        <v>34.65</v>
      </c>
      <c r="H22" s="31">
        <f t="shared" ref="H22:H28" si="0">F22-G22</f>
        <v>1.3200000000000003</v>
      </c>
      <c r="I22" s="18">
        <v>35.97</v>
      </c>
      <c r="J22" s="18">
        <v>35.97</v>
      </c>
      <c r="K22" s="31">
        <f t="shared" ref="K22:K28" si="1">I22-J22</f>
        <v>0</v>
      </c>
      <c r="L22" s="21">
        <v>34.65</v>
      </c>
      <c r="M22" s="21">
        <v>35.97</v>
      </c>
      <c r="N22" s="31">
        <f t="shared" ref="N22:N28" si="2">L22-M22</f>
        <v>-1.3200000000000003</v>
      </c>
      <c r="O22" s="26">
        <v>29</v>
      </c>
      <c r="P22" s="26"/>
      <c r="Q22" s="26"/>
      <c r="R22" s="26"/>
      <c r="S22" s="29"/>
    </row>
    <row r="23" spans="2:19" ht="17" thickBot="1" x14ac:dyDescent="0.25">
      <c r="B23" s="4" t="s">
        <v>2</v>
      </c>
      <c r="C23" s="8" t="s">
        <v>9</v>
      </c>
      <c r="D23" s="10"/>
      <c r="E23" s="10"/>
      <c r="F23" s="13">
        <v>42.42</v>
      </c>
      <c r="G23" s="13">
        <v>39.42</v>
      </c>
      <c r="H23" s="31">
        <f t="shared" si="0"/>
        <v>3</v>
      </c>
      <c r="I23" s="18">
        <v>42.42</v>
      </c>
      <c r="J23" s="18">
        <v>40.92</v>
      </c>
      <c r="K23" s="31">
        <f t="shared" si="1"/>
        <v>1.5</v>
      </c>
      <c r="L23" s="21">
        <v>39.42</v>
      </c>
      <c r="M23" s="21">
        <v>42.42</v>
      </c>
      <c r="N23" s="31">
        <f t="shared" si="2"/>
        <v>-3</v>
      </c>
      <c r="O23" s="26">
        <v>29</v>
      </c>
      <c r="P23" s="26"/>
      <c r="Q23" s="26"/>
      <c r="R23" s="26"/>
      <c r="S23" s="29"/>
    </row>
    <row r="24" spans="2:19" ht="17" thickBot="1" x14ac:dyDescent="0.25">
      <c r="B24" s="3" t="s">
        <v>3</v>
      </c>
      <c r="C24" s="7" t="s">
        <v>10</v>
      </c>
      <c r="D24" s="7" t="s">
        <v>16</v>
      </c>
      <c r="E24" s="11"/>
      <c r="F24" s="13">
        <v>35.950000000000003</v>
      </c>
      <c r="G24" s="13">
        <v>37.32</v>
      </c>
      <c r="H24" s="31">
        <f t="shared" si="0"/>
        <v>-1.3699999999999974</v>
      </c>
      <c r="I24" s="18">
        <v>37.32</v>
      </c>
      <c r="J24" s="18">
        <v>37.32</v>
      </c>
      <c r="K24" s="31">
        <f t="shared" si="1"/>
        <v>0</v>
      </c>
      <c r="L24" s="21">
        <v>37.32</v>
      </c>
      <c r="M24" s="21">
        <v>35.950000000000003</v>
      </c>
      <c r="N24" s="31">
        <f t="shared" si="2"/>
        <v>1.3699999999999974</v>
      </c>
      <c r="O24" s="26">
        <v>29</v>
      </c>
      <c r="P24" s="26"/>
      <c r="Q24" s="26"/>
      <c r="R24" s="26"/>
      <c r="S24" s="29"/>
    </row>
    <row r="25" spans="2:19" ht="17" thickBot="1" x14ac:dyDescent="0.25">
      <c r="B25" s="4" t="s">
        <v>4</v>
      </c>
      <c r="C25" s="8" t="s">
        <v>11</v>
      </c>
      <c r="D25" s="10"/>
      <c r="E25" s="10"/>
      <c r="F25" s="13">
        <v>40.85</v>
      </c>
      <c r="G25" s="13">
        <v>44.74</v>
      </c>
      <c r="H25" s="31">
        <f t="shared" si="0"/>
        <v>-3.8900000000000006</v>
      </c>
      <c r="I25" s="18">
        <v>44.74</v>
      </c>
      <c r="J25" s="18">
        <v>42.4</v>
      </c>
      <c r="K25" s="31">
        <f t="shared" si="1"/>
        <v>2.3400000000000034</v>
      </c>
      <c r="L25" s="21">
        <v>44.74</v>
      </c>
      <c r="M25" s="21">
        <v>40.85</v>
      </c>
      <c r="N25" s="31">
        <f t="shared" si="2"/>
        <v>3.8900000000000006</v>
      </c>
      <c r="O25" s="26">
        <v>29</v>
      </c>
      <c r="P25" s="26"/>
      <c r="Q25" s="26"/>
      <c r="R25" s="26"/>
      <c r="S25" s="29"/>
    </row>
    <row r="26" spans="2:19" ht="17" thickBot="1" x14ac:dyDescent="0.25">
      <c r="B26" s="3" t="s">
        <v>5</v>
      </c>
      <c r="C26" s="7" t="s">
        <v>12</v>
      </c>
      <c r="D26" s="11"/>
      <c r="E26" s="11"/>
      <c r="F26" s="32">
        <v>30.88</v>
      </c>
      <c r="G26" s="32">
        <v>30.88</v>
      </c>
      <c r="H26" s="31">
        <f t="shared" si="0"/>
        <v>0</v>
      </c>
      <c r="I26" s="33">
        <v>30.88</v>
      </c>
      <c r="J26" s="33">
        <v>30.88</v>
      </c>
      <c r="K26" s="31">
        <f t="shared" si="1"/>
        <v>0</v>
      </c>
      <c r="L26" s="34">
        <v>30.88</v>
      </c>
      <c r="M26" s="34">
        <v>30.88</v>
      </c>
      <c r="N26" s="31">
        <f t="shared" si="2"/>
        <v>0</v>
      </c>
      <c r="O26" s="26">
        <v>23</v>
      </c>
      <c r="P26" s="26"/>
      <c r="Q26" s="26"/>
      <c r="R26" s="26"/>
      <c r="S26" s="29"/>
    </row>
    <row r="27" spans="2:19" ht="17" thickBot="1" x14ac:dyDescent="0.25">
      <c r="B27" s="4" t="s">
        <v>6</v>
      </c>
      <c r="C27" s="8" t="s">
        <v>13</v>
      </c>
      <c r="D27" s="8" t="s">
        <v>17</v>
      </c>
      <c r="E27" s="10"/>
      <c r="F27" s="32">
        <v>28.29</v>
      </c>
      <c r="G27" s="32">
        <v>28.29</v>
      </c>
      <c r="H27" s="31">
        <f t="shared" si="0"/>
        <v>0</v>
      </c>
      <c r="I27" s="33">
        <v>28.29</v>
      </c>
      <c r="J27" s="33">
        <v>28.29</v>
      </c>
      <c r="K27" s="31">
        <f t="shared" si="1"/>
        <v>0</v>
      </c>
      <c r="L27" s="34">
        <v>28.29</v>
      </c>
      <c r="M27" s="34">
        <v>28.29</v>
      </c>
      <c r="N27" s="31">
        <f t="shared" si="2"/>
        <v>0</v>
      </c>
      <c r="O27" s="26">
        <v>22</v>
      </c>
      <c r="P27" s="26"/>
      <c r="Q27" s="26"/>
      <c r="R27" s="26"/>
      <c r="S27" s="29"/>
    </row>
    <row r="28" spans="2:19" ht="17" thickBot="1" x14ac:dyDescent="0.25">
      <c r="B28" s="5" t="s">
        <v>7</v>
      </c>
      <c r="C28" s="9" t="s">
        <v>14</v>
      </c>
      <c r="D28" s="9" t="s">
        <v>13</v>
      </c>
      <c r="E28" s="9" t="s">
        <v>18</v>
      </c>
      <c r="F28" s="35">
        <v>22.48</v>
      </c>
      <c r="G28" s="36">
        <v>22.48</v>
      </c>
      <c r="H28" s="31">
        <f t="shared" si="0"/>
        <v>0</v>
      </c>
      <c r="I28" s="37">
        <v>22.48</v>
      </c>
      <c r="J28" s="37">
        <v>22.48</v>
      </c>
      <c r="K28" s="31">
        <f t="shared" si="1"/>
        <v>0</v>
      </c>
      <c r="L28" s="38">
        <v>22.48</v>
      </c>
      <c r="M28" s="38">
        <v>22.48</v>
      </c>
      <c r="N28" s="31">
        <f t="shared" si="2"/>
        <v>0</v>
      </c>
      <c r="O28" s="27">
        <v>19</v>
      </c>
      <c r="P28" s="27"/>
      <c r="Q28" s="27"/>
      <c r="R28" s="27"/>
      <c r="S28" s="30"/>
    </row>
    <row r="29" spans="2:19" ht="16" x14ac:dyDescent="0.2">
      <c r="B29" s="39" t="s">
        <v>32</v>
      </c>
      <c r="C29" s="40">
        <v>50000</v>
      </c>
      <c r="E29" s="1" t="s">
        <v>33</v>
      </c>
      <c r="F29" s="41">
        <f>MAX(F22:F28)</f>
        <v>42.42</v>
      </c>
      <c r="G29" s="41">
        <f>MAX(G22:G28)</f>
        <v>44.74</v>
      </c>
      <c r="I29" s="41">
        <f>MAX(I22:I28)</f>
        <v>44.74</v>
      </c>
      <c r="J29" s="41">
        <f>MAX(J22:J28)</f>
        <v>42.4</v>
      </c>
      <c r="K29" s="41"/>
      <c r="L29" s="41">
        <f>MAX(L22:L28)</f>
        <v>44.74</v>
      </c>
      <c r="M29" s="41">
        <f>MAX(M22:M28)</f>
        <v>42.42</v>
      </c>
      <c r="N29" s="42"/>
      <c r="O29" s="41">
        <f>MAX(O22:O28)</f>
        <v>29</v>
      </c>
    </row>
    <row r="30" spans="2:19" ht="16" x14ac:dyDescent="0.2">
      <c r="B30" s="43" t="s">
        <v>34</v>
      </c>
      <c r="C30" s="1">
        <v>2000</v>
      </c>
      <c r="E30" s="1" t="s">
        <v>35</v>
      </c>
      <c r="F30" s="41">
        <f>MIN(F22:F25)</f>
        <v>35.950000000000003</v>
      </c>
      <c r="G30" s="41">
        <f>MIN(G22:G25)</f>
        <v>34.65</v>
      </c>
      <c r="H30" s="41"/>
      <c r="I30" s="41">
        <f>MIN(I22:I25)</f>
        <v>35.97</v>
      </c>
      <c r="J30" s="41">
        <f>MIN(J22:J25)</f>
        <v>35.97</v>
      </c>
      <c r="K30" s="41"/>
      <c r="L30" s="41">
        <f>MIN(L22:L25)</f>
        <v>34.65</v>
      </c>
      <c r="M30" s="41">
        <f>MIN(M22:M25)</f>
        <v>35.950000000000003</v>
      </c>
      <c r="N30" s="44"/>
      <c r="O30" s="44">
        <f>MIN(O22:O25)</f>
        <v>29</v>
      </c>
    </row>
    <row r="31" spans="2:19" x14ac:dyDescent="0.2">
      <c r="B31" s="1" t="s">
        <v>36</v>
      </c>
      <c r="C31" s="1">
        <v>50</v>
      </c>
      <c r="E31" s="1" t="s">
        <v>37</v>
      </c>
      <c r="F31" s="41">
        <f>AVERAGE(F22:F25)</f>
        <v>38.797499999999999</v>
      </c>
      <c r="G31" s="41">
        <f>AVERAGE(G22:G25)</f>
        <v>39.032499999999999</v>
      </c>
      <c r="H31" s="41"/>
      <c r="I31" s="41">
        <f>AVERAGE(I22:I25)</f>
        <v>40.112500000000004</v>
      </c>
      <c r="J31" s="41">
        <f>AVERAGE(J22:J25)</f>
        <v>39.152500000000003</v>
      </c>
      <c r="K31" s="41"/>
      <c r="L31" s="41">
        <f>AVERAGE(L22:L25)</f>
        <v>39.032499999999999</v>
      </c>
      <c r="M31" s="41">
        <f>AVERAGE(M22:M25)</f>
        <v>38.797499999999999</v>
      </c>
    </row>
    <row r="32" spans="2:19" x14ac:dyDescent="0.2">
      <c r="B32" s="1" t="s">
        <v>38</v>
      </c>
      <c r="C32" s="1">
        <v>100</v>
      </c>
      <c r="E32" s="1" t="s">
        <v>39</v>
      </c>
      <c r="F32" s="41">
        <f>MEDIAN(F22:F25)</f>
        <v>38.409999999999997</v>
      </c>
      <c r="G32" s="41">
        <f>MEDIAN(G22:G25)</f>
        <v>38.370000000000005</v>
      </c>
      <c r="H32" s="41"/>
      <c r="I32" s="41">
        <f>MEDIAN(I22:I25)</f>
        <v>39.870000000000005</v>
      </c>
      <c r="J32" s="41">
        <f>MEDIAN(J22:J25)</f>
        <v>39.120000000000005</v>
      </c>
      <c r="K32" s="41"/>
      <c r="L32" s="41">
        <f>MEDIAN(L22:L25)</f>
        <v>38.370000000000005</v>
      </c>
      <c r="M32" s="41">
        <f>MEDIAN(M22:M25)</f>
        <v>38.409999999999997</v>
      </c>
    </row>
    <row r="33" spans="2:13" x14ac:dyDescent="0.2">
      <c r="B33" s="1" t="s">
        <v>40</v>
      </c>
      <c r="C33" s="1">
        <v>50</v>
      </c>
    </row>
    <row r="34" spans="2:13" x14ac:dyDescent="0.2">
      <c r="B34" s="1" t="s">
        <v>41</v>
      </c>
      <c r="C34" s="1">
        <v>38.5</v>
      </c>
      <c r="E34" s="1" t="s">
        <v>42</v>
      </c>
      <c r="F34" s="41">
        <f>($C$31/$C$32)*$C$29/$C$30+($C$31*F22/100)</f>
        <v>30.484999999999999</v>
      </c>
      <c r="G34" s="41">
        <f>($C$31/$C$32)*$C$29/$C$30+($C$31*G22/100)</f>
        <v>29.824999999999999</v>
      </c>
      <c r="I34" s="41">
        <f>($C$31/$C$32)*$C$29/$C$30+($C$31*I22/100)</f>
        <v>30.484999999999999</v>
      </c>
      <c r="J34" s="41">
        <f>($C$31/$C$32)*$C$29/$C$30+($C$31*J22/100)</f>
        <v>30.484999999999999</v>
      </c>
      <c r="L34" s="41">
        <f>($C$31/$C$32)*$C$29/$C$30+($C$31*L22/100)</f>
        <v>29.824999999999999</v>
      </c>
      <c r="M34" s="41">
        <f>($C$31/$C$32)*$C$29/$C$30+($C$31*M22/100)</f>
        <v>30.484999999999999</v>
      </c>
    </row>
    <row r="35" spans="2:13" x14ac:dyDescent="0.2">
      <c r="F35" s="41">
        <f>($C$31/$C$32)*$C$29/$C$30+($C$31*F23/100)</f>
        <v>33.71</v>
      </c>
      <c r="G35" s="41">
        <f>($C$31/$C$32)*$C$29/$C$30+($C$31*G23/100)</f>
        <v>32.21</v>
      </c>
      <c r="I35" s="41">
        <f>($C$31/$C$32)*$C$29/$C$30+($C$31*I23/100)</f>
        <v>33.71</v>
      </c>
      <c r="J35" s="41">
        <f>($C$31/$C$32)*$C$29/$C$30+($C$31*J23/100)</f>
        <v>32.96</v>
      </c>
      <c r="L35" s="41">
        <f>($C$31/$C$32)*$C$29/$C$30+($C$31*L23/100)</f>
        <v>32.21</v>
      </c>
      <c r="M35" s="41">
        <f>($C$31/$C$32)*$C$29/$C$30+($C$31*M23/100)</f>
        <v>33.71</v>
      </c>
    </row>
    <row r="37" spans="2:13" x14ac:dyDescent="0.2">
      <c r="F37" s="41">
        <f>($C$31/$C$32)*$C$29/$C$30+($C$31*$C$34/100)</f>
        <v>31.75</v>
      </c>
      <c r="G37" s="41">
        <f>($C$31/$C$32)*$C$29/$C$30+($C$31*$C$34/100)</f>
        <v>31.75</v>
      </c>
      <c r="H37" s="45"/>
      <c r="I37" s="41">
        <f>($C$31/$C$32)*$C$29/$C$30+($C$31*$C$34/100)</f>
        <v>31.75</v>
      </c>
      <c r="J37" s="41">
        <f>($C$31/$C$32)*$C$29/$C$30+($C$31*$C$34/100)</f>
        <v>31.75</v>
      </c>
      <c r="L37" s="41">
        <f>($C$31/$C$32)*$C$29/$C$30+($C$31*$C$34/100)</f>
        <v>31.75</v>
      </c>
      <c r="M37" s="41">
        <f>($C$31/$C$32)*$C$29/$C$30+($C$31*$C$34/100)</f>
        <v>31.75</v>
      </c>
    </row>
    <row r="39" spans="2:13" x14ac:dyDescent="0.2">
      <c r="E39" s="1" t="s">
        <v>43</v>
      </c>
      <c r="F39" s="41">
        <f>F34-F$37</f>
        <v>-1.2650000000000006</v>
      </c>
      <c r="G39" s="41">
        <f t="shared" ref="G39:G40" si="3">G34-G$37</f>
        <v>-1.9250000000000007</v>
      </c>
      <c r="I39" s="41">
        <f>I34-I$37</f>
        <v>-1.2650000000000006</v>
      </c>
      <c r="J39" s="41">
        <f t="shared" ref="J39:J40" si="4">J34-J$37</f>
        <v>-1.2650000000000006</v>
      </c>
      <c r="L39" s="41">
        <f>L34-L$37</f>
        <v>-1.9250000000000007</v>
      </c>
      <c r="M39" s="41">
        <f t="shared" ref="M39:M40" si="5">M34-M$37</f>
        <v>-1.2650000000000006</v>
      </c>
    </row>
    <row r="40" spans="2:13" x14ac:dyDescent="0.2">
      <c r="F40" s="41">
        <f t="shared" ref="F40" si="6">F35-F$37</f>
        <v>1.9600000000000009</v>
      </c>
      <c r="G40" s="41">
        <f t="shared" si="3"/>
        <v>0.46000000000000085</v>
      </c>
      <c r="I40" s="41">
        <f t="shared" ref="I40" si="7">I35-I$37</f>
        <v>1.9600000000000009</v>
      </c>
      <c r="J40" s="41">
        <f t="shared" si="4"/>
        <v>1.2100000000000009</v>
      </c>
      <c r="L40" s="41">
        <f t="shared" ref="L40" si="8">L35-L$37</f>
        <v>0.46000000000000085</v>
      </c>
      <c r="M40" s="41">
        <f t="shared" si="5"/>
        <v>1.9600000000000009</v>
      </c>
    </row>
    <row r="42" spans="2:13" x14ac:dyDescent="0.2">
      <c r="E42" s="1" t="s">
        <v>44</v>
      </c>
      <c r="F42" s="46">
        <f>(F34-F$37)/F34*100</f>
        <v>-4.1495817615220618</v>
      </c>
      <c r="G42" s="46">
        <f>(G34-G$37)/G34*100</f>
        <v>-6.4543168482816453</v>
      </c>
      <c r="I42" s="46">
        <f>(I34-I$37)/I34*100</f>
        <v>-4.1495817615220618</v>
      </c>
      <c r="J42" s="46">
        <f>(J34-J$37)/J34*100</f>
        <v>-4.1495817615220618</v>
      </c>
      <c r="L42" s="46">
        <f>(L34-L$37)/L34*100</f>
        <v>-6.4543168482816453</v>
      </c>
      <c r="M42" s="46">
        <f>(M34-M$37)/M34*100</f>
        <v>-4.1495817615220618</v>
      </c>
    </row>
    <row r="43" spans="2:13" x14ac:dyDescent="0.2">
      <c r="F43" s="46">
        <f>(F35-F$37)/F35*100</f>
        <v>5.8142984277662437</v>
      </c>
      <c r="G43" s="46">
        <f>(G35-G$37)/G35*100</f>
        <v>1.4281279105867768</v>
      </c>
      <c r="I43" s="46">
        <f>(I35-I$37)/I35*100</f>
        <v>5.8142984277662437</v>
      </c>
      <c r="J43" s="46">
        <f>(J35-J$37)/J35*100</f>
        <v>3.6711165048543712</v>
      </c>
      <c r="L43" s="46">
        <f>(L35-L$37)/L35*100</f>
        <v>1.4281279105867768</v>
      </c>
      <c r="M43" s="46">
        <f>(M35-M$37)/M35*100</f>
        <v>5.8142984277662437</v>
      </c>
    </row>
  </sheetData>
  <mergeCells count="16">
    <mergeCell ref="O25:S25"/>
    <mergeCell ref="O26:S26"/>
    <mergeCell ref="O27:S27"/>
    <mergeCell ref="O28:S28"/>
    <mergeCell ref="H15:H19"/>
    <mergeCell ref="I15:I19"/>
    <mergeCell ref="B21:E21"/>
    <mergeCell ref="O22:S22"/>
    <mergeCell ref="O23:S23"/>
    <mergeCell ref="O24:S24"/>
    <mergeCell ref="B2:B5"/>
    <mergeCell ref="C15:C19"/>
    <mergeCell ref="D15:D19"/>
    <mergeCell ref="E15:E19"/>
    <mergeCell ref="F15:F19"/>
    <mergeCell ref="G15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Golden_peak_rate(est)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2017-11-08T23:32:56Z</dcterms:created>
  <dcterms:modified xsi:type="dcterms:W3CDTF">2017-11-08T23:35:01Z</dcterms:modified>
</cp:coreProperties>
</file>