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driguez/data/hyperwall/"/>
    </mc:Choice>
  </mc:AlternateContent>
  <xr:revisionPtr revIDLastSave="0" documentId="13_ncr:1_{19D89BD3-1D0F-6648-8E2D-029EBBFF5BFE}" xr6:coauthVersionLast="45" xr6:coauthVersionMax="45" xr10:uidLastSave="{00000000-0000-0000-0000-000000000000}"/>
  <bookViews>
    <workbookView xWindow="8120" yWindow="3920" windowWidth="31200" windowHeight="20920" activeTab="2" xr2:uid="{80839707-F499-4546-A427-4E02420E1512}"/>
  </bookViews>
  <sheets>
    <sheet name="Sheet1" sheetId="1" r:id="rId1"/>
    <sheet name="Sheet2" sheetId="2" r:id="rId2"/>
    <sheet name="Sheet3" sheetId="3" r:id="rId3"/>
  </sheets>
  <definedNames>
    <definedName name="_xlchart.v1.0" hidden="1">Sheet3!$A$3:$A$9</definedName>
    <definedName name="_xlchart.v1.1" hidden="1">Sheet3!$B$3:$B$9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C9" i="3"/>
  <c r="B9" i="3"/>
  <c r="C4" i="3"/>
  <c r="B4" i="3"/>
  <c r="C18" i="3"/>
  <c r="C2" i="3" s="1"/>
  <c r="B18" i="3"/>
  <c r="H27" i="2" l="1"/>
  <c r="B28" i="2"/>
  <c r="C2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4" i="2"/>
  <c r="G14" i="2"/>
  <c r="G27" i="2"/>
  <c r="E28" i="2" l="1"/>
  <c r="J3" i="1"/>
  <c r="J4" i="1"/>
  <c r="J5" i="1"/>
  <c r="J6" i="1"/>
  <c r="J7" i="1"/>
  <c r="J9" i="1"/>
  <c r="J10" i="1"/>
  <c r="J12" i="1"/>
  <c r="J14" i="1"/>
  <c r="J8" i="1"/>
  <c r="J11" i="1"/>
  <c r="J13" i="1"/>
  <c r="J15" i="1"/>
  <c r="J17" i="1"/>
  <c r="J18" i="1"/>
  <c r="J19" i="1"/>
  <c r="J2" i="1"/>
  <c r="I20" i="1"/>
  <c r="J20" i="1" s="1"/>
  <c r="B26" i="1"/>
  <c r="N3" i="1"/>
  <c r="N6" i="1"/>
  <c r="N8" i="1"/>
  <c r="N15" i="1"/>
  <c r="B25" i="1"/>
  <c r="N4" i="1" s="1"/>
  <c r="N12" i="1" l="1"/>
  <c r="N19" i="1"/>
  <c r="N2" i="1"/>
  <c r="N10" i="1"/>
  <c r="N18" i="1"/>
  <c r="N20" i="1"/>
  <c r="N9" i="1"/>
  <c r="N17" i="1"/>
  <c r="N7" i="1"/>
  <c r="N13" i="1"/>
  <c r="N5" i="1"/>
  <c r="N11" i="1"/>
</calcChain>
</file>

<file path=xl/sharedStrings.xml><?xml version="1.0" encoding="utf-8"?>
<sst xmlns="http://schemas.openxmlformats.org/spreadsheetml/2006/main" count="115" uniqueCount="70">
  <si>
    <t>years</t>
  </si>
  <si>
    <t>notes</t>
  </si>
  <si>
    <t>1978-1996</t>
  </si>
  <si>
    <t>1990, 1995</t>
  </si>
  <si>
    <t>space shuttle</t>
  </si>
  <si>
    <t>1993, 1996</t>
  </si>
  <si>
    <t>1992-2001</t>
  </si>
  <si>
    <t>1999-2007</t>
  </si>
  <si>
    <t>2003-2012</t>
  </si>
  <si>
    <t>77% of sky</t>
  </si>
  <si>
    <t>2009-2013</t>
  </si>
  <si>
    <t>2014-2018</t>
  </si>
  <si>
    <t>FFI not in CAOM</t>
  </si>
  <si>
    <t>1990-present</t>
  </si>
  <si>
    <t>2004-present</t>
  </si>
  <si>
    <t>DR2 in 2019</t>
  </si>
  <si>
    <t>All</t>
  </si>
  <si>
    <t>(no Spitzer)</t>
  </si>
  <si>
    <t>(no Spitzer or PS1)</t>
  </si>
  <si>
    <t>HUT+WUPPE+BEFS+TUES</t>
  </si>
  <si>
    <t>mission</t>
  </si>
  <si>
    <t>percent</t>
  </si>
  <si>
    <t>IUE</t>
  </si>
  <si>
    <t>HUT</t>
  </si>
  <si>
    <t>WUPPE</t>
  </si>
  <si>
    <t>BEFS</t>
  </si>
  <si>
    <t>TUES</t>
  </si>
  <si>
    <t>EUVE</t>
  </si>
  <si>
    <t>FUSE</t>
  </si>
  <si>
    <t>GALEX</t>
  </si>
  <si>
    <t>Kepler</t>
  </si>
  <si>
    <t>K2</t>
  </si>
  <si>
    <t>HST</t>
  </si>
  <si>
    <t>Swift</t>
  </si>
  <si>
    <t>PS1</t>
  </si>
  <si>
    <t>Spitzer</t>
  </si>
  <si>
    <t>HLSP</t>
  </si>
  <si>
    <t>Shuttle</t>
  </si>
  <si>
    <t>scaling factor</t>
  </si>
  <si>
    <t>scaled_percent</t>
  </si>
  <si>
    <t>too high acoording to Rick</t>
  </si>
  <si>
    <t>full sky</t>
  </si>
  <si>
    <t>spatial_sqdeg</t>
  </si>
  <si>
    <t>htm_sq_deg</t>
  </si>
  <si>
    <t>116 sq deg</t>
  </si>
  <si>
    <t>galex</t>
  </si>
  <si>
    <t>kepler</t>
  </si>
  <si>
    <t>collection</t>
  </si>
  <si>
    <t>HLA</t>
  </si>
  <si>
    <t>JWST</t>
  </si>
  <si>
    <t>K2FFI</t>
  </si>
  <si>
    <t>KeplerFFI</t>
  </si>
  <si>
    <t>SPITZER_SHA</t>
  </si>
  <si>
    <t>SWIFT</t>
  </si>
  <si>
    <t>TESS</t>
  </si>
  <si>
    <t>num_observations</t>
  </si>
  <si>
    <t>sum_contentLength</t>
  </si>
  <si>
    <t>as of Nov 5</t>
  </si>
  <si>
    <t>3 TB per month</t>
  </si>
  <si>
    <t>from SR15 (GB)</t>
  </si>
  <si>
    <t>in GB</t>
  </si>
  <si>
    <t>1024^3</t>
  </si>
  <si>
    <t>1 billion</t>
  </si>
  <si>
    <t>num_files</t>
  </si>
  <si>
    <t>totals</t>
  </si>
  <si>
    <t>shuttle</t>
  </si>
  <si>
    <t>2018-present</t>
  </si>
  <si>
    <t>2010-2014</t>
  </si>
  <si>
    <t>Smaller Missions</t>
  </si>
  <si>
    <t>Kepler &amp;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</si>
</sst>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"/>
    <numFmt numFmtId="165" formatCode="0.0000"/>
    <numFmt numFmtId="166" formatCode="0.000"/>
    <numFmt numFmtId="167" formatCode="_(* #,##0.0_);_(* \(#,##0.0\);_(* &quot;-&quot;??_);_(@_)"/>
    <numFmt numFmtId="168" formatCode="_(* #,##0_);_(* \(#,##0\);_(* &quot;-&quot;??_);_(@_)"/>
    <numFmt numFmtId="169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 applyFon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43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391B5"/>
      <color rgb="FFFF8F7F"/>
      <color rgb="FFFFDF71"/>
      <color rgb="FF5ABBA7"/>
      <color rgb="FFA3D977"/>
      <color rgb="FFFFC374"/>
      <color rgb="FF99D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D2F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4F-654C-B20B-F0C6856E397D}"/>
              </c:ext>
            </c:extLst>
          </c:dPt>
          <c:dPt>
            <c:idx val="1"/>
            <c:bubble3D val="0"/>
            <c:spPr>
              <a:solidFill>
                <a:srgbClr val="FFC37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4F-654C-B20B-F0C6856E397D}"/>
              </c:ext>
            </c:extLst>
          </c:dPt>
          <c:dPt>
            <c:idx val="2"/>
            <c:bubble3D val="0"/>
            <c:spPr>
              <a:solidFill>
                <a:srgbClr val="5ABBA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4F-654C-B20B-F0C6856E397D}"/>
              </c:ext>
            </c:extLst>
          </c:dPt>
          <c:dPt>
            <c:idx val="3"/>
            <c:bubble3D val="0"/>
            <c:spPr>
              <a:solidFill>
                <a:srgbClr val="FFDF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4F-654C-B20B-F0C6856E397D}"/>
              </c:ext>
            </c:extLst>
          </c:dPt>
          <c:dPt>
            <c:idx val="4"/>
            <c:bubble3D val="0"/>
            <c:spPr>
              <a:solidFill>
                <a:srgbClr val="FF8F7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4F-654C-B20B-F0C6856E397D}"/>
              </c:ext>
            </c:extLst>
          </c:dPt>
          <c:dPt>
            <c:idx val="5"/>
            <c:bubble3D val="0"/>
            <c:spPr>
              <a:solidFill>
                <a:srgbClr val="A3D97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4F-654C-B20B-F0C6856E397D}"/>
              </c:ext>
            </c:extLst>
          </c:dPt>
          <c:dPt>
            <c:idx val="6"/>
            <c:bubble3D val="0"/>
            <c:spPr>
              <a:solidFill>
                <a:srgbClr val="B391B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4F-654C-B20B-F0C6856E397D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4F-654C-B20B-F0C6856E397D}"/>
              </c:ext>
            </c:extLst>
          </c:dPt>
          <c:dLbls>
            <c:dLbl>
              <c:idx val="0"/>
              <c:layout>
                <c:manualLayout>
                  <c:x val="-3.0697114327189547E-2"/>
                  <c:y val="0.195785519639872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4F-654C-B20B-F0C6856E397D}"/>
                </c:ext>
              </c:extLst>
            </c:dLbl>
            <c:dLbl>
              <c:idx val="3"/>
              <c:layout>
                <c:manualLayout>
                  <c:x val="1.8616878546606153E-2"/>
                  <c:y val="-0.127069450926664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4F-654C-B20B-F0C6856E397D}"/>
                </c:ext>
              </c:extLst>
            </c:dLbl>
            <c:dLbl>
              <c:idx val="4"/>
              <c:layout>
                <c:manualLayout>
                  <c:x val="2.8228016539831962E-2"/>
                  <c:y val="-3.67410909200403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4F-654C-B20B-F0C6856E397D}"/>
                </c:ext>
              </c:extLst>
            </c:dLbl>
            <c:dLbl>
              <c:idx val="5"/>
              <c:layout>
                <c:manualLayout>
                  <c:x val="3.3635353890819515E-2"/>
                  <c:y val="1.60757892835097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4F-654C-B20B-F0C6856E397D}"/>
                </c:ext>
              </c:extLst>
            </c:dLbl>
            <c:dLbl>
              <c:idx val="6"/>
              <c:layout>
                <c:manualLayout>
                  <c:x val="-8.3798882681565268E-3"/>
                  <c:y val="2.44946628325379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4F-654C-B20B-F0C6856E397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Sheet3!$A$3:$A$10</c:f>
              <c:strCache>
                <c:ptCount val="8"/>
                <c:pt idx="0">
                  <c:v>GALEX</c:v>
                </c:pt>
                <c:pt idx="1">
                  <c:v>HST</c:v>
                </c:pt>
                <c:pt idx="2">
                  <c:v>HLSP</c:v>
                </c:pt>
                <c:pt idx="3">
                  <c:v>IUE</c:v>
                </c:pt>
                <c:pt idx="4">
                  <c:v>SWIFT</c:v>
                </c:pt>
                <c:pt idx="5">
                  <c:v>TESS</c:v>
                </c:pt>
                <c:pt idx="6">
                  <c:v>Kepler &amp; K2</c:v>
                </c:pt>
                <c:pt idx="7">
                  <c:v>PS1</c:v>
                </c:pt>
              </c:strCache>
            </c:strRef>
          </c:cat>
          <c:val>
            <c:numRef>
              <c:f>Sheet3!$B$3:$B$10</c:f>
              <c:numCache>
                <c:formatCode>General</c:formatCode>
                <c:ptCount val="8"/>
                <c:pt idx="0">
                  <c:v>274911</c:v>
                </c:pt>
                <c:pt idx="1">
                  <c:v>2257534</c:v>
                </c:pt>
                <c:pt idx="2">
                  <c:v>3169946</c:v>
                </c:pt>
                <c:pt idx="3">
                  <c:v>101971</c:v>
                </c:pt>
                <c:pt idx="4">
                  <c:v>266243</c:v>
                </c:pt>
                <c:pt idx="5">
                  <c:v>658116</c:v>
                </c:pt>
                <c:pt idx="6">
                  <c:v>1710407</c:v>
                </c:pt>
                <c:pt idx="7">
                  <c:v>22028142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654C-B20B-F0C6856E39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165100</xdr:rowOff>
    </xdr:from>
    <xdr:to>
      <xdr:col>15</xdr:col>
      <xdr:colOff>431800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29BC4-5AEA-0045-9862-C695BF60C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4B45-3DFE-7547-9C8E-92A5FF91CB8F}">
  <dimension ref="A1:N26"/>
  <sheetViews>
    <sheetView workbookViewId="0">
      <selection activeCell="E15" sqref="E15"/>
    </sheetView>
  </sheetViews>
  <sheetFormatPr baseColWidth="10" defaultRowHeight="16" x14ac:dyDescent="0.2"/>
  <cols>
    <col min="2" max="2" width="12.6640625" bestFit="1" customWidth="1"/>
    <col min="9" max="9" width="13.1640625" customWidth="1"/>
    <col min="10" max="10" width="12.1640625" bestFit="1" customWidth="1"/>
  </cols>
  <sheetData>
    <row r="1" spans="1:14" x14ac:dyDescent="0.2">
      <c r="A1" t="s">
        <v>20</v>
      </c>
      <c r="B1" t="s">
        <v>43</v>
      </c>
      <c r="C1" t="s">
        <v>21</v>
      </c>
      <c r="D1" t="s">
        <v>0</v>
      </c>
      <c r="F1" t="s">
        <v>1</v>
      </c>
      <c r="I1" t="s">
        <v>42</v>
      </c>
      <c r="J1" t="s">
        <v>21</v>
      </c>
      <c r="N1" t="s">
        <v>39</v>
      </c>
    </row>
    <row r="2" spans="1:14" x14ac:dyDescent="0.2">
      <c r="A2" t="s">
        <v>22</v>
      </c>
      <c r="B2">
        <v>236.1</v>
      </c>
      <c r="C2">
        <v>0.57199999999999995</v>
      </c>
      <c r="D2" t="s">
        <v>2</v>
      </c>
      <c r="I2">
        <v>0.43343593386691398</v>
      </c>
      <c r="J2" s="1">
        <f t="shared" ref="J2:J15" si="0">I2/$D$25*100</f>
        <v>1.0506783531158391E-3</v>
      </c>
      <c r="N2" s="3">
        <f t="shared" ref="N2:N13" si="1">C2*$B$25</f>
        <v>0.54696057125116415</v>
      </c>
    </row>
    <row r="3" spans="1:14" x14ac:dyDescent="0.2">
      <c r="A3" t="s">
        <v>23</v>
      </c>
      <c r="B3">
        <v>7.44</v>
      </c>
      <c r="C3">
        <v>1.7999999999999999E-2</v>
      </c>
      <c r="D3" t="s">
        <v>3</v>
      </c>
      <c r="F3" t="s">
        <v>4</v>
      </c>
      <c r="I3">
        <v>6.8614594179313607E-2</v>
      </c>
      <c r="J3" s="1">
        <f t="shared" si="0"/>
        <v>1.6632646990954975E-4</v>
      </c>
      <c r="N3" s="3">
        <f t="shared" si="1"/>
        <v>1.7212045948463209E-2</v>
      </c>
    </row>
    <row r="4" spans="1:14" x14ac:dyDescent="0.2">
      <c r="A4" t="s">
        <v>24</v>
      </c>
      <c r="B4">
        <v>3.6</v>
      </c>
      <c r="C4">
        <v>8.9999999999999993E-3</v>
      </c>
      <c r="D4" t="s">
        <v>3</v>
      </c>
      <c r="F4" t="s">
        <v>4</v>
      </c>
      <c r="I4">
        <v>2.1204885539279901E-3</v>
      </c>
      <c r="J4" s="1">
        <f t="shared" si="0"/>
        <v>5.1402093079023251E-6</v>
      </c>
      <c r="N4" s="3">
        <f t="shared" si="1"/>
        <v>8.6060229742316047E-3</v>
      </c>
    </row>
    <row r="5" spans="1:14" x14ac:dyDescent="0.2">
      <c r="A5" t="s">
        <v>25</v>
      </c>
      <c r="B5">
        <v>3.31</v>
      </c>
      <c r="C5">
        <v>8.0000000000000002E-3</v>
      </c>
      <c r="D5" t="s">
        <v>5</v>
      </c>
      <c r="F5" t="s">
        <v>4</v>
      </c>
      <c r="I5">
        <v>1.7626030036030399E-3</v>
      </c>
      <c r="J5" s="1">
        <f t="shared" si="0"/>
        <v>4.2726702525575695E-6</v>
      </c>
      <c r="N5" s="3">
        <f t="shared" si="1"/>
        <v>7.6497981993169824E-3</v>
      </c>
    </row>
    <row r="6" spans="1:14" x14ac:dyDescent="0.2">
      <c r="A6" t="s">
        <v>26</v>
      </c>
      <c r="B6">
        <v>1.29</v>
      </c>
      <c r="C6">
        <v>3.0000000000000001E-3</v>
      </c>
      <c r="D6">
        <v>1996</v>
      </c>
      <c r="F6" t="s">
        <v>4</v>
      </c>
      <c r="I6">
        <v>9.5768725838168999E-4</v>
      </c>
      <c r="J6" s="1">
        <f t="shared" si="0"/>
        <v>2.3214994254386306E-6</v>
      </c>
      <c r="N6" s="3">
        <f t="shared" si="1"/>
        <v>2.8686743247438684E-3</v>
      </c>
    </row>
    <row r="7" spans="1:14" x14ac:dyDescent="0.2">
      <c r="A7" t="s">
        <v>27</v>
      </c>
      <c r="B7">
        <v>17.3</v>
      </c>
      <c r="C7">
        <v>4.2000000000000003E-2</v>
      </c>
      <c r="D7" t="s">
        <v>6</v>
      </c>
      <c r="I7">
        <v>0.246800793668977</v>
      </c>
      <c r="J7" s="1">
        <f t="shared" si="0"/>
        <v>5.9826200639705857E-4</v>
      </c>
      <c r="N7" s="3">
        <f t="shared" si="1"/>
        <v>4.0161440546414157E-2</v>
      </c>
    </row>
    <row r="8" spans="1:14" x14ac:dyDescent="0.2">
      <c r="A8" t="s">
        <v>32</v>
      </c>
      <c r="B8">
        <v>1041.33</v>
      </c>
      <c r="C8">
        <v>2.524</v>
      </c>
      <c r="D8" t="s">
        <v>13</v>
      </c>
      <c r="F8" t="s">
        <v>40</v>
      </c>
      <c r="J8" s="1">
        <f t="shared" si="0"/>
        <v>0</v>
      </c>
      <c r="N8" s="3">
        <f t="shared" si="1"/>
        <v>2.4135113318845081</v>
      </c>
    </row>
    <row r="9" spans="1:14" x14ac:dyDescent="0.2">
      <c r="A9" t="s">
        <v>28</v>
      </c>
      <c r="B9">
        <v>53.43</v>
      </c>
      <c r="C9">
        <v>0.13</v>
      </c>
      <c r="D9" t="s">
        <v>7</v>
      </c>
      <c r="I9">
        <v>0.130389167940822</v>
      </c>
      <c r="J9" s="1">
        <f t="shared" si="0"/>
        <v>3.1607226243099689E-4</v>
      </c>
      <c r="N9" s="3">
        <f t="shared" si="1"/>
        <v>0.12430922073890097</v>
      </c>
    </row>
    <row r="10" spans="1:14" x14ac:dyDescent="0.2">
      <c r="A10" t="s">
        <v>29</v>
      </c>
      <c r="B10">
        <v>33218.910000000003</v>
      </c>
      <c r="C10">
        <v>80.525000000000006</v>
      </c>
      <c r="D10" t="s">
        <v>8</v>
      </c>
      <c r="F10" t="s">
        <v>9</v>
      </c>
      <c r="J10" s="1">
        <f t="shared" si="0"/>
        <v>0</v>
      </c>
      <c r="N10" s="3">
        <f t="shared" si="1"/>
        <v>77</v>
      </c>
    </row>
    <row r="11" spans="1:14" x14ac:dyDescent="0.2">
      <c r="A11" t="s">
        <v>33</v>
      </c>
      <c r="B11">
        <v>4906.8500000000004</v>
      </c>
      <c r="C11">
        <v>11.895</v>
      </c>
      <c r="D11" t="s">
        <v>14</v>
      </c>
      <c r="J11" s="1">
        <f t="shared" si="0"/>
        <v>0</v>
      </c>
      <c r="N11" s="3">
        <f t="shared" si="1"/>
        <v>11.374293697609437</v>
      </c>
    </row>
    <row r="12" spans="1:14" x14ac:dyDescent="0.2">
      <c r="A12" t="s">
        <v>30</v>
      </c>
      <c r="B12">
        <v>148.21</v>
      </c>
      <c r="C12">
        <v>0.35899999999999999</v>
      </c>
      <c r="D12" t="s">
        <v>10</v>
      </c>
      <c r="F12" t="s">
        <v>44</v>
      </c>
      <c r="I12">
        <v>122.94196580725099</v>
      </c>
      <c r="J12" s="1">
        <f t="shared" si="0"/>
        <v>0.29801973502928014</v>
      </c>
      <c r="N12" s="3">
        <f t="shared" si="1"/>
        <v>0.34328469419434954</v>
      </c>
    </row>
    <row r="13" spans="1:14" x14ac:dyDescent="0.2">
      <c r="A13" t="s">
        <v>34</v>
      </c>
      <c r="B13">
        <v>31566.21</v>
      </c>
      <c r="C13">
        <v>76.519000000000005</v>
      </c>
      <c r="D13" t="s">
        <v>67</v>
      </c>
      <c r="F13" t="s">
        <v>15</v>
      </c>
      <c r="J13" s="1">
        <f t="shared" si="0"/>
        <v>0</v>
      </c>
      <c r="N13" s="3">
        <f t="shared" si="1"/>
        <v>73.16936355169203</v>
      </c>
    </row>
    <row r="14" spans="1:14" x14ac:dyDescent="0.2">
      <c r="A14" t="s">
        <v>31</v>
      </c>
      <c r="D14" t="s">
        <v>11</v>
      </c>
      <c r="F14" t="s">
        <v>12</v>
      </c>
      <c r="J14" s="1">
        <f t="shared" si="0"/>
        <v>0</v>
      </c>
      <c r="N14" s="3"/>
    </row>
    <row r="15" spans="1:14" x14ac:dyDescent="0.2">
      <c r="A15" t="s">
        <v>35</v>
      </c>
      <c r="B15">
        <v>7091.33</v>
      </c>
      <c r="C15">
        <v>17.190000000000001</v>
      </c>
      <c r="J15" s="1">
        <f t="shared" si="0"/>
        <v>0</v>
      </c>
      <c r="N15" s="3">
        <f>C15*$B$25</f>
        <v>16.437503880782366</v>
      </c>
    </row>
    <row r="16" spans="1:14" x14ac:dyDescent="0.2">
      <c r="A16" t="s">
        <v>54</v>
      </c>
      <c r="D16" t="s">
        <v>66</v>
      </c>
      <c r="J16" s="1"/>
      <c r="N16" s="3"/>
    </row>
    <row r="17" spans="1:14" x14ac:dyDescent="0.2">
      <c r="A17" t="s">
        <v>36</v>
      </c>
      <c r="B17">
        <v>5980.95</v>
      </c>
      <c r="C17">
        <v>14.497999999999999</v>
      </c>
      <c r="J17" s="1">
        <f>I17/$D$25*100</f>
        <v>0</v>
      </c>
      <c r="N17" s="3">
        <f>C17*$B$25</f>
        <v>13.863346786712201</v>
      </c>
    </row>
    <row r="18" spans="1:14" x14ac:dyDescent="0.2">
      <c r="A18" t="s">
        <v>16</v>
      </c>
      <c r="B18">
        <v>39263.65</v>
      </c>
      <c r="C18">
        <v>95.18</v>
      </c>
      <c r="F18" t="s">
        <v>17</v>
      </c>
      <c r="J18" s="1">
        <f>I18/$D$25*100</f>
        <v>0</v>
      </c>
      <c r="N18" s="3">
        <f>C18*$B$25</f>
        <v>91.013474076373797</v>
      </c>
    </row>
    <row r="19" spans="1:14" x14ac:dyDescent="0.2">
      <c r="A19" t="s">
        <v>16</v>
      </c>
      <c r="B19">
        <v>35308.32</v>
      </c>
      <c r="C19">
        <v>85.59</v>
      </c>
      <c r="F19" t="s">
        <v>18</v>
      </c>
      <c r="J19" s="1">
        <f>I19/$D$25*100</f>
        <v>0</v>
      </c>
      <c r="N19" s="3">
        <f>C19*$B$25</f>
        <v>81.843278484942559</v>
      </c>
    </row>
    <row r="20" spans="1:14" x14ac:dyDescent="0.2">
      <c r="A20" t="s">
        <v>37</v>
      </c>
      <c r="B20">
        <v>11.25</v>
      </c>
      <c r="C20">
        <v>2.7E-2</v>
      </c>
      <c r="F20" t="s">
        <v>19</v>
      </c>
      <c r="I20">
        <f>SUM(I3:I6)</f>
        <v>7.3455372995226323E-2</v>
      </c>
      <c r="J20" s="1">
        <f>I20/$D$25*100</f>
        <v>1.7806084889544828E-4</v>
      </c>
      <c r="N20" s="3">
        <f>C20*$B$25</f>
        <v>2.5818068922694816E-2</v>
      </c>
    </row>
    <row r="24" spans="1:14" x14ac:dyDescent="0.2">
      <c r="B24" t="s">
        <v>38</v>
      </c>
      <c r="D24" t="s">
        <v>41</v>
      </c>
    </row>
    <row r="25" spans="1:14" x14ac:dyDescent="0.2">
      <c r="A25" t="s">
        <v>45</v>
      </c>
      <c r="B25" s="2">
        <f>77/$C$10</f>
        <v>0.95622477491462277</v>
      </c>
      <c r="D25">
        <v>41252.961249419299</v>
      </c>
    </row>
    <row r="26" spans="1:14" x14ac:dyDescent="0.2">
      <c r="A26" t="s">
        <v>46</v>
      </c>
      <c r="B26" s="2">
        <f>116/B12</f>
        <v>0.78267323392483634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387-2054-2543-91D5-9B957548F840}">
  <dimension ref="A1:I28"/>
  <sheetViews>
    <sheetView workbookViewId="0">
      <selection activeCell="A21" sqref="A1:C21"/>
    </sheetView>
  </sheetViews>
  <sheetFormatPr baseColWidth="10" defaultRowHeight="16" x14ac:dyDescent="0.2"/>
  <cols>
    <col min="1" max="1" width="12.1640625" bestFit="1" customWidth="1"/>
    <col min="2" max="2" width="17.5" customWidth="1"/>
    <col min="3" max="3" width="14" bestFit="1" customWidth="1"/>
    <col min="4" max="4" width="17.6640625" customWidth="1"/>
    <col min="5" max="5" width="13.5" customWidth="1"/>
  </cols>
  <sheetData>
    <row r="1" spans="1:8" x14ac:dyDescent="0.2">
      <c r="A1" t="s">
        <v>47</v>
      </c>
      <c r="B1" t="s">
        <v>55</v>
      </c>
      <c r="C1" t="s">
        <v>63</v>
      </c>
      <c r="D1" t="s">
        <v>56</v>
      </c>
      <c r="E1" t="s">
        <v>60</v>
      </c>
      <c r="H1" t="s">
        <v>59</v>
      </c>
    </row>
    <row r="2" spans="1:8" x14ac:dyDescent="0.2">
      <c r="A2" t="s">
        <v>25</v>
      </c>
      <c r="B2">
        <v>319</v>
      </c>
      <c r="C2">
        <v>2725</v>
      </c>
      <c r="D2">
        <v>2451198076</v>
      </c>
      <c r="E2" s="7">
        <f>D2/$E$24</f>
        <v>2.2828561030328274</v>
      </c>
    </row>
    <row r="3" spans="1:8" x14ac:dyDescent="0.2">
      <c r="A3" t="s">
        <v>27</v>
      </c>
      <c r="B3">
        <v>1367</v>
      </c>
      <c r="C3">
        <v>9842</v>
      </c>
      <c r="D3">
        <v>81583137856</v>
      </c>
      <c r="E3" s="7">
        <f t="shared" ref="E3:E21" si="0">D3/$E$24</f>
        <v>75.98021799325943</v>
      </c>
      <c r="H3">
        <v>96</v>
      </c>
    </row>
    <row r="4" spans="1:8" x14ac:dyDescent="0.2">
      <c r="A4" t="s">
        <v>28</v>
      </c>
      <c r="B4">
        <v>5731</v>
      </c>
      <c r="C4">
        <v>1532075</v>
      </c>
      <c r="D4">
        <v>587677729967</v>
      </c>
      <c r="E4" s="7">
        <f t="shared" si="0"/>
        <v>547.31753651704639</v>
      </c>
      <c r="H4" s="4">
        <v>1200</v>
      </c>
    </row>
    <row r="5" spans="1:8" x14ac:dyDescent="0.2">
      <c r="A5" t="s">
        <v>29</v>
      </c>
      <c r="B5">
        <v>274911</v>
      </c>
      <c r="C5">
        <v>18840050</v>
      </c>
      <c r="D5" s="6">
        <v>17990760357811</v>
      </c>
      <c r="E5" s="7">
        <f t="shared" si="0"/>
        <v>16755.201255726628</v>
      </c>
      <c r="H5" s="4">
        <v>28590</v>
      </c>
    </row>
    <row r="6" spans="1:8" x14ac:dyDescent="0.2">
      <c r="A6" t="s">
        <v>48</v>
      </c>
      <c r="B6">
        <v>900019</v>
      </c>
      <c r="C6">
        <v>2248346</v>
      </c>
      <c r="D6" s="6">
        <v>57908050171200</v>
      </c>
      <c r="E6" s="7">
        <f t="shared" si="0"/>
        <v>53931.074376404285</v>
      </c>
      <c r="H6" s="4">
        <v>90000</v>
      </c>
    </row>
    <row r="7" spans="1:8" x14ac:dyDescent="0.2">
      <c r="A7" t="s">
        <v>36</v>
      </c>
      <c r="B7">
        <v>3169946</v>
      </c>
      <c r="C7">
        <v>9406271</v>
      </c>
      <c r="D7" s="6">
        <v>9379144910661</v>
      </c>
      <c r="E7" s="7">
        <f t="shared" si="0"/>
        <v>8735.0093858884647</v>
      </c>
      <c r="H7" s="4">
        <v>7505</v>
      </c>
    </row>
    <row r="8" spans="1:8" x14ac:dyDescent="0.2">
      <c r="A8" t="s">
        <v>32</v>
      </c>
      <c r="B8">
        <v>1357515</v>
      </c>
      <c r="C8">
        <v>17422033</v>
      </c>
      <c r="D8" s="6">
        <v>146618669070408</v>
      </c>
      <c r="E8" s="7">
        <f t="shared" si="0"/>
        <v>136549.27636534721</v>
      </c>
      <c r="H8" s="4">
        <v>107230</v>
      </c>
    </row>
    <row r="9" spans="1:8" x14ac:dyDescent="0.2">
      <c r="A9" t="s">
        <v>23</v>
      </c>
      <c r="B9">
        <v>653</v>
      </c>
      <c r="C9">
        <v>8726</v>
      </c>
      <c r="D9" s="6">
        <v>3143178514</v>
      </c>
      <c r="E9" s="7">
        <f t="shared" si="0"/>
        <v>2.9273131061345339</v>
      </c>
    </row>
    <row r="10" spans="1:8" x14ac:dyDescent="0.2">
      <c r="A10" t="s">
        <v>22</v>
      </c>
      <c r="B10">
        <v>101971</v>
      </c>
      <c r="C10">
        <v>955434</v>
      </c>
      <c r="D10" s="6">
        <v>191035141255</v>
      </c>
      <c r="E10" s="7">
        <f t="shared" si="0"/>
        <v>177.91533959563822</v>
      </c>
      <c r="H10">
        <v>600</v>
      </c>
    </row>
    <row r="11" spans="1:8" x14ac:dyDescent="0.2">
      <c r="A11" t="s">
        <v>49</v>
      </c>
      <c r="B11">
        <v>27550</v>
      </c>
      <c r="D11" s="6"/>
      <c r="E11" s="7">
        <f t="shared" si="0"/>
        <v>0</v>
      </c>
    </row>
    <row r="12" spans="1:8" x14ac:dyDescent="0.2">
      <c r="A12" t="s">
        <v>31</v>
      </c>
      <c r="B12">
        <v>1492746</v>
      </c>
      <c r="C12">
        <v>3342905</v>
      </c>
      <c r="D12" s="6">
        <v>4403495417547</v>
      </c>
      <c r="E12" s="7">
        <f t="shared" si="0"/>
        <v>4101.0746895773336</v>
      </c>
    </row>
    <row r="13" spans="1:8" x14ac:dyDescent="0.2">
      <c r="A13" t="s">
        <v>50</v>
      </c>
      <c r="B13">
        <v>532</v>
      </c>
      <c r="C13">
        <v>1596</v>
      </c>
      <c r="D13" s="6">
        <v>216871527936</v>
      </c>
      <c r="E13" s="7">
        <f t="shared" si="0"/>
        <v>201.97734975814819</v>
      </c>
    </row>
    <row r="14" spans="1:8" x14ac:dyDescent="0.2">
      <c r="A14" t="s">
        <v>30</v>
      </c>
      <c r="B14">
        <v>212993</v>
      </c>
      <c r="C14">
        <v>6728700</v>
      </c>
      <c r="D14" s="6">
        <v>17350990159044</v>
      </c>
      <c r="E14" s="7">
        <f t="shared" si="0"/>
        <v>16159.368827048689</v>
      </c>
      <c r="G14">
        <f>SUM(B14:B15)</f>
        <v>217129</v>
      </c>
    </row>
    <row r="15" spans="1:8" x14ac:dyDescent="0.2">
      <c r="A15" t="s">
        <v>51</v>
      </c>
      <c r="B15">
        <v>4136</v>
      </c>
      <c r="C15">
        <v>12408</v>
      </c>
      <c r="D15" s="6">
        <v>1687020315648</v>
      </c>
      <c r="E15" s="7">
        <f t="shared" si="0"/>
        <v>1571.1601037979126</v>
      </c>
    </row>
    <row r="16" spans="1:8" x14ac:dyDescent="0.2">
      <c r="A16" t="s">
        <v>34</v>
      </c>
      <c r="B16">
        <v>22028142</v>
      </c>
      <c r="C16">
        <v>104280276</v>
      </c>
      <c r="D16" s="6">
        <v>1177090480293440</v>
      </c>
      <c r="E16" s="7">
        <f t="shared" si="0"/>
        <v>1096250.9366622567</v>
      </c>
    </row>
    <row r="17" spans="1:9" x14ac:dyDescent="0.2">
      <c r="A17" t="s">
        <v>52</v>
      </c>
      <c r="B17">
        <v>117608</v>
      </c>
      <c r="D17" s="6"/>
      <c r="E17" s="7">
        <f t="shared" si="0"/>
        <v>0</v>
      </c>
    </row>
    <row r="18" spans="1:9" x14ac:dyDescent="0.2">
      <c r="A18" t="s">
        <v>53</v>
      </c>
      <c r="B18">
        <v>266243</v>
      </c>
      <c r="C18">
        <v>1407298</v>
      </c>
      <c r="D18" s="6">
        <v>7621203911483</v>
      </c>
      <c r="E18" s="7">
        <f t="shared" si="0"/>
        <v>7097.799248511903</v>
      </c>
      <c r="H18">
        <v>6641</v>
      </c>
    </row>
    <row r="19" spans="1:9" x14ac:dyDescent="0.2">
      <c r="A19" t="s">
        <v>54</v>
      </c>
      <c r="B19">
        <v>73664</v>
      </c>
      <c r="C19">
        <v>1353640</v>
      </c>
      <c r="D19" s="6">
        <v>34821786831339</v>
      </c>
      <c r="E19" s="7">
        <f t="shared" si="0"/>
        <v>32430.316164474003</v>
      </c>
      <c r="F19" t="s">
        <v>57</v>
      </c>
      <c r="I19" t="s">
        <v>58</v>
      </c>
    </row>
    <row r="20" spans="1:9" x14ac:dyDescent="0.2">
      <c r="A20" t="s">
        <v>26</v>
      </c>
      <c r="B20">
        <v>186</v>
      </c>
      <c r="C20">
        <v>4678</v>
      </c>
      <c r="D20" s="6">
        <v>218829672</v>
      </c>
      <c r="E20" s="11">
        <f t="shared" si="0"/>
        <v>0.20380101352930069</v>
      </c>
    </row>
    <row r="21" spans="1:9" x14ac:dyDescent="0.2">
      <c r="A21" t="s">
        <v>24</v>
      </c>
      <c r="B21">
        <v>238</v>
      </c>
      <c r="C21">
        <v>1429</v>
      </c>
      <c r="D21" s="6">
        <v>15079956</v>
      </c>
      <c r="E21" s="11">
        <f t="shared" si="0"/>
        <v>1.4044303447008133E-2</v>
      </c>
    </row>
    <row r="24" spans="1:9" x14ac:dyDescent="0.2">
      <c r="D24" t="s">
        <v>61</v>
      </c>
      <c r="E24">
        <f>1024*1024*1024</f>
        <v>1073741824</v>
      </c>
    </row>
    <row r="25" spans="1:9" x14ac:dyDescent="0.2">
      <c r="D25" s="5" t="s">
        <v>62</v>
      </c>
      <c r="E25" s="5">
        <v>1000000000</v>
      </c>
    </row>
    <row r="26" spans="1:9" x14ac:dyDescent="0.2">
      <c r="G26" t="s">
        <v>65</v>
      </c>
    </row>
    <row r="27" spans="1:9" x14ac:dyDescent="0.2">
      <c r="G27">
        <f>SUM(B2,B9,B20:B21)</f>
        <v>1396</v>
      </c>
      <c r="H27" s="10">
        <f>E2+E9+E20+E21</f>
        <v>5.4280145261436701</v>
      </c>
    </row>
    <row r="28" spans="1:9" x14ac:dyDescent="0.2">
      <c r="A28" t="s">
        <v>64</v>
      </c>
      <c r="B28" s="8">
        <f>SUM(B2:B21)</f>
        <v>30036470</v>
      </c>
      <c r="C28" s="8">
        <f>SUM(C2:C21)</f>
        <v>167558432</v>
      </c>
      <c r="D28" s="9"/>
      <c r="E28" s="8">
        <f>SUM(E2:E21)</f>
        <v>1374589.8355374234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5220-8E4C-984D-8EB2-28D8EB0271BC}">
  <dimension ref="A1:C32"/>
  <sheetViews>
    <sheetView tabSelected="1" workbookViewId="0">
      <selection activeCell="S22" sqref="S22"/>
    </sheetView>
  </sheetViews>
  <sheetFormatPr baseColWidth="10" defaultRowHeight="16" x14ac:dyDescent="0.2"/>
  <cols>
    <col min="2" max="2" width="10.33203125" customWidth="1"/>
  </cols>
  <sheetData>
    <row r="1" spans="1:3" x14ac:dyDescent="0.2">
      <c r="A1" t="s">
        <v>47</v>
      </c>
      <c r="B1" t="s">
        <v>55</v>
      </c>
      <c r="C1" t="s">
        <v>63</v>
      </c>
    </row>
    <row r="2" spans="1:3" x14ac:dyDescent="0.2">
      <c r="A2" t="s">
        <v>68</v>
      </c>
      <c r="B2">
        <f>SUM(B18:B20)</f>
        <v>8494</v>
      </c>
      <c r="C2">
        <f>SUM(C18:C20)</f>
        <v>1559475</v>
      </c>
    </row>
    <row r="3" spans="1:3" x14ac:dyDescent="0.2">
      <c r="A3" t="s">
        <v>29</v>
      </c>
      <c r="B3">
        <v>274911</v>
      </c>
      <c r="C3">
        <v>18840050</v>
      </c>
    </row>
    <row r="4" spans="1:3" x14ac:dyDescent="0.2">
      <c r="A4" t="s">
        <v>32</v>
      </c>
      <c r="B4">
        <f>SUM(B29:B30)</f>
        <v>2257534</v>
      </c>
      <c r="C4">
        <f>SUM(C29:C30)</f>
        <v>19670379</v>
      </c>
    </row>
    <row r="5" spans="1:3" x14ac:dyDescent="0.2">
      <c r="A5" t="s">
        <v>36</v>
      </c>
      <c r="B5">
        <v>3169946</v>
      </c>
      <c r="C5">
        <v>9406271</v>
      </c>
    </row>
    <row r="6" spans="1:3" x14ac:dyDescent="0.2">
      <c r="A6" t="s">
        <v>22</v>
      </c>
      <c r="B6">
        <v>101971</v>
      </c>
      <c r="C6">
        <v>955434</v>
      </c>
    </row>
    <row r="7" spans="1:3" x14ac:dyDescent="0.2">
      <c r="A7" t="s">
        <v>53</v>
      </c>
      <c r="B7">
        <v>266243</v>
      </c>
      <c r="C7">
        <v>1407298</v>
      </c>
    </row>
    <row r="8" spans="1:3" x14ac:dyDescent="0.2">
      <c r="A8" t="s">
        <v>54</v>
      </c>
      <c r="B8">
        <v>658116</v>
      </c>
      <c r="C8">
        <v>1433609</v>
      </c>
    </row>
    <row r="9" spans="1:3" x14ac:dyDescent="0.2">
      <c r="A9" t="s">
        <v>69</v>
      </c>
      <c r="B9">
        <f>SUM(B22:B25)</f>
        <v>1710407</v>
      </c>
      <c r="C9">
        <f>SUM(C22:C25)</f>
        <v>10085609</v>
      </c>
    </row>
    <row r="10" spans="1:3" x14ac:dyDescent="0.2">
      <c r="A10" t="s">
        <v>34</v>
      </c>
      <c r="B10">
        <v>22028142</v>
      </c>
      <c r="C10">
        <v>104280276</v>
      </c>
    </row>
    <row r="13" spans="1:3" x14ac:dyDescent="0.2">
      <c r="A13" t="s">
        <v>23</v>
      </c>
      <c r="B13">
        <v>653</v>
      </c>
      <c r="C13">
        <v>8726</v>
      </c>
    </row>
    <row r="14" spans="1:3" x14ac:dyDescent="0.2">
      <c r="A14" t="s">
        <v>25</v>
      </c>
      <c r="B14">
        <v>319</v>
      </c>
      <c r="C14">
        <v>2725</v>
      </c>
    </row>
    <row r="15" spans="1:3" x14ac:dyDescent="0.2">
      <c r="A15" t="s">
        <v>26</v>
      </c>
      <c r="B15">
        <v>186</v>
      </c>
      <c r="C15">
        <v>4678</v>
      </c>
    </row>
    <row r="16" spans="1:3" x14ac:dyDescent="0.2">
      <c r="A16" t="s">
        <v>24</v>
      </c>
      <c r="B16">
        <v>238</v>
      </c>
      <c r="C16">
        <v>1429</v>
      </c>
    </row>
    <row r="18" spans="1:3" x14ac:dyDescent="0.2">
      <c r="A18" t="s">
        <v>37</v>
      </c>
      <c r="B18">
        <f>SUM(B13:B16)</f>
        <v>1396</v>
      </c>
      <c r="C18">
        <f>SUM(C13:C16)</f>
        <v>17558</v>
      </c>
    </row>
    <row r="19" spans="1:3" x14ac:dyDescent="0.2">
      <c r="A19" t="s">
        <v>27</v>
      </c>
      <c r="B19">
        <v>1367</v>
      </c>
      <c r="C19">
        <v>9842</v>
      </c>
    </row>
    <row r="20" spans="1:3" x14ac:dyDescent="0.2">
      <c r="A20" t="s">
        <v>28</v>
      </c>
      <c r="B20">
        <v>5731</v>
      </c>
      <c r="C20">
        <v>1532075</v>
      </c>
    </row>
    <row r="22" spans="1:3" x14ac:dyDescent="0.2">
      <c r="A22" t="s">
        <v>31</v>
      </c>
      <c r="B22">
        <v>1492746</v>
      </c>
      <c r="C22">
        <v>3342905</v>
      </c>
    </row>
    <row r="23" spans="1:3" x14ac:dyDescent="0.2">
      <c r="A23" t="s">
        <v>50</v>
      </c>
      <c r="B23">
        <v>532</v>
      </c>
      <c r="C23">
        <v>1596</v>
      </c>
    </row>
    <row r="24" spans="1:3" x14ac:dyDescent="0.2">
      <c r="A24" t="s">
        <v>30</v>
      </c>
      <c r="B24">
        <v>212993</v>
      </c>
      <c r="C24">
        <v>6728700</v>
      </c>
    </row>
    <row r="25" spans="1:3" x14ac:dyDescent="0.2">
      <c r="A25" t="s">
        <v>51</v>
      </c>
      <c r="B25">
        <v>4136</v>
      </c>
      <c r="C25">
        <v>12408</v>
      </c>
    </row>
    <row r="27" spans="1:3" x14ac:dyDescent="0.2">
      <c r="A27" t="s">
        <v>52</v>
      </c>
      <c r="B27">
        <v>117608</v>
      </c>
    </row>
    <row r="29" spans="1:3" x14ac:dyDescent="0.2">
      <c r="A29" t="s">
        <v>48</v>
      </c>
      <c r="B29">
        <v>900019</v>
      </c>
      <c r="C29">
        <v>2248346</v>
      </c>
    </row>
    <row r="30" spans="1:3" x14ac:dyDescent="0.2">
      <c r="A30" t="s">
        <v>32</v>
      </c>
      <c r="B30">
        <v>1357515</v>
      </c>
      <c r="C30">
        <v>17422033</v>
      </c>
    </row>
    <row r="32" spans="1:3" x14ac:dyDescent="0.2">
      <c r="A32" t="s">
        <v>49</v>
      </c>
      <c r="B32">
        <v>27550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2019-11-01T14:42:03Z</dcterms:created>
  <dcterms:modified xsi:type="dcterms:W3CDTF">2019-12-06T21:40:46Z</dcterms:modified>
</cp:coreProperties>
</file>