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21_Spring2022_roster" sheetId="1" r:id="rId4"/>
  </sheets>
  <definedNames/>
  <calcPr/>
</workbook>
</file>

<file path=xl/sharedStrings.xml><?xml version="1.0" encoding="utf-8"?>
<sst xmlns="http://schemas.openxmlformats.org/spreadsheetml/2006/main" count="168" uniqueCount="145">
  <si>
    <t>First name</t>
  </si>
  <si>
    <t>Last name</t>
  </si>
  <si>
    <t>Email address</t>
  </si>
  <si>
    <t>Course Grade</t>
  </si>
  <si>
    <t>Test 1</t>
  </si>
  <si>
    <t>Test 2</t>
  </si>
  <si>
    <t>Test 3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</si>
  <si>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</si>
  <si>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</si>
  <si>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</si>
  <si>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</si>
  <si>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</si>
  <si>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</si>
  <si>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</si>
  <si>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</si>
  <si>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</si>
  <si>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</si>
  <si>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HW_top8</t>
  </si>
  <si>
    <t>FP EC</t>
  </si>
  <si>
    <t>FP Proposal</t>
  </si>
  <si>
    <t>FP Report</t>
  </si>
  <si>
    <t>FP Poster</t>
  </si>
  <si>
    <t>FP Presentation</t>
  </si>
  <si>
    <t>FP peer evaluation</t>
  </si>
  <si>
    <t>FP tot</t>
  </si>
  <si>
    <t>Participation</t>
  </si>
  <si>
    <t>RQ1</t>
  </si>
  <si>
    <t>RQ2</t>
  </si>
  <si>
    <t>RQ3</t>
  </si>
  <si>
    <t>RQ4</t>
  </si>
  <si>
    <t>RQ5</t>
  </si>
  <si>
    <t>RQ6</t>
  </si>
  <si>
    <t>RQ7</t>
  </si>
  <si>
    <t>RQ8</t>
  </si>
  <si>
    <t>RQ tot %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</si>
  <si>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</si>
  <si>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</si>
  <si>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</si>
  <si>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</si>
  <si>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</si>
  <si>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</si>
  <si>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</si>
  <si>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</si>
  <si>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</si>
  <si>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</si>
  <si>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</si>
  <si>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</si>
  <si>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 tot %</t>
  </si>
  <si>
    <t>Abraham</t>
  </si>
  <si>
    <t>Porschet</t>
  </si>
  <si>
    <t>aporsch1@swarthmore.edu</t>
  </si>
  <si>
    <t>A-</t>
  </si>
  <si>
    <t>Anika</t>
  </si>
  <si>
    <t>Rajamani</t>
  </si>
  <si>
    <t>arajama1@swarthmore.edu</t>
  </si>
  <si>
    <t xml:space="preserve">A </t>
  </si>
  <si>
    <t>Brandon</t>
  </si>
  <si>
    <t>Cramblit</t>
  </si>
  <si>
    <t>bcrambl1@swarthmore.edu</t>
  </si>
  <si>
    <t>A</t>
  </si>
  <si>
    <t>Christopher</t>
  </si>
  <si>
    <t>Meng</t>
  </si>
  <si>
    <t>cmeng1@swarthmore.edu</t>
  </si>
  <si>
    <t>A+</t>
  </si>
  <si>
    <t>Dulce</t>
  </si>
  <si>
    <t>Ventura</t>
  </si>
  <si>
    <t>dventur1@swarthmore.edu</t>
  </si>
  <si>
    <t>Elaine</t>
  </si>
  <si>
    <t>Kim</t>
  </si>
  <si>
    <t>ekim8@swarthmore.edu</t>
  </si>
  <si>
    <t>Elizabeth</t>
  </si>
  <si>
    <t>Rosenthal</t>
  </si>
  <si>
    <t>erosent1@swarthmore.edu</t>
  </si>
  <si>
    <t>George</t>
  </si>
  <si>
    <t>Briggs</t>
  </si>
  <si>
    <t>gbriggs1@swarthmore.edu</t>
  </si>
  <si>
    <t>B+</t>
  </si>
  <si>
    <t>Isabelle</t>
  </si>
  <si>
    <t>Courtney</t>
  </si>
  <si>
    <t>icourtn1@swarthmore.edu</t>
  </si>
  <si>
    <t>Jessica</t>
  </si>
  <si>
    <t>Sang</t>
  </si>
  <si>
    <t>jsang1@swarthmore.edu</t>
  </si>
  <si>
    <t>Joanne</t>
  </si>
  <si>
    <t>Miao</t>
  </si>
  <si>
    <t>jmiao1@swarthmore.edu</t>
  </si>
  <si>
    <t>John</t>
  </si>
  <si>
    <t>Bohman</t>
  </si>
  <si>
    <t>jbohman1@swarthmore.edu</t>
  </si>
  <si>
    <t>Justin</t>
  </si>
  <si>
    <t>Pontrella</t>
  </si>
  <si>
    <t>jpontre1@swarthmore.edu</t>
  </si>
  <si>
    <t>C</t>
  </si>
  <si>
    <t>Koji</t>
  </si>
  <si>
    <t>Flynn-Do</t>
  </si>
  <si>
    <t>kflynnd1@swarthmore.edu</t>
  </si>
  <si>
    <t>Liam</t>
  </si>
  <si>
    <t>Maniscalco</t>
  </si>
  <si>
    <t>lmanisc1@swarthmore.edu</t>
  </si>
  <si>
    <t>Lizbeth</t>
  </si>
  <si>
    <t>Zarate-Hernandez</t>
  </si>
  <si>
    <t>lzarate1@swarthmore.edu</t>
  </si>
  <si>
    <t>Mackenzie</t>
  </si>
  <si>
    <t>Tucker</t>
  </si>
  <si>
    <t>mtucker1@swarthmore.edu</t>
  </si>
  <si>
    <t>Malavika</t>
  </si>
  <si>
    <t>Eby</t>
  </si>
  <si>
    <t>meby1@swarthmore.edu</t>
  </si>
  <si>
    <t>Maxim</t>
  </si>
  <si>
    <t>Pogorelov</t>
  </si>
  <si>
    <t>mpogore1@swarthmore.edu</t>
  </si>
  <si>
    <t>Oliver</t>
  </si>
  <si>
    <t>Clackson</t>
  </si>
  <si>
    <t>oclacks1@swarthmore.edu</t>
  </si>
  <si>
    <t>Pakorn</t>
  </si>
  <si>
    <t>Nunta-aree</t>
  </si>
  <si>
    <t>pnuntaa1@swarthmore.edu</t>
  </si>
  <si>
    <t>Raya</t>
  </si>
  <si>
    <t>Tuffaha</t>
  </si>
  <si>
    <t>rtuffah1@swarthmore.edu</t>
  </si>
  <si>
    <t xml:space="preserve">B. </t>
  </si>
  <si>
    <t>Satchel</t>
  </si>
  <si>
    <t>Tsai</t>
  </si>
  <si>
    <t>stsai1@swarthmore.edu</t>
  </si>
  <si>
    <t>Shikha</t>
  </si>
  <si>
    <t>Shrestha</t>
  </si>
  <si>
    <t>dshrest2@swarthmore.edu</t>
  </si>
  <si>
    <t>Sumin</t>
  </si>
  <si>
    <t>Byun</t>
  </si>
  <si>
    <t>sbyun1@swarthmore.edu</t>
  </si>
  <si>
    <t>Tyrique</t>
  </si>
  <si>
    <t>Arthur</t>
  </si>
  <si>
    <t>tarthur1@swarthmore.edu</t>
  </si>
  <si>
    <t>William</t>
  </si>
  <si>
    <t>Vespole</t>
  </si>
  <si>
    <t>wvespol1@swarthmore.edu</t>
  </si>
  <si>
    <t>B</t>
  </si>
  <si>
    <t>Xinxin</t>
  </si>
  <si>
    <t>Li</t>
  </si>
  <si>
    <t>xli5@swarthmore.edu</t>
  </si>
  <si>
    <t>Yasharbek</t>
  </si>
  <si>
    <t>Sabitov</t>
  </si>
  <si>
    <t>ysabito1@swarthmore.edu</t>
  </si>
  <si>
    <t>Zhengfei</t>
  </si>
  <si>
    <t>zli4@swarthmore.edu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</si>
</sst>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1" numFmtId="0" xfId="0" applyFont="1"/>
    <xf borderId="0" fillId="2" fontId="2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3.88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>
      <c r="A2" s="1" t="s">
        <v>48</v>
      </c>
      <c r="B2" s="1" t="s">
        <v>49</v>
      </c>
      <c r="C2" s="1" t="s">
        <v>50</v>
      </c>
      <c r="D2" s="1" t="s">
        <v>51</v>
      </c>
      <c r="E2" s="1">
        <f t="shared" ref="E2:E31" si="1">0.33*S2+0.14*AA2+0.1*(F2 +G2 + T2) +0.13*(H2) +0.2*Z2</f>
        <v>0.9140910227</v>
      </c>
      <c r="F2" s="2">
        <f>24.375/30</f>
        <v>0.8125</v>
      </c>
      <c r="G2" s="3">
        <f>27.75/30</f>
        <v>0.925</v>
      </c>
      <c r="H2" s="4">
        <f>48.3/65</f>
        <v>0.7430769231</v>
      </c>
      <c r="I2" s="2">
        <v>8.5</v>
      </c>
      <c r="J2" s="2">
        <v>8.0</v>
      </c>
      <c r="K2" s="2">
        <v>8.5</v>
      </c>
      <c r="L2" s="2">
        <v>8.17</v>
      </c>
      <c r="M2" s="2">
        <v>6.58</v>
      </c>
      <c r="N2" s="2">
        <v>10.0</v>
      </c>
      <c r="O2" s="2">
        <v>10.0</v>
      </c>
      <c r="P2" s="2">
        <v>10.0</v>
      </c>
      <c r="Q2" s="2">
        <v>9.5</v>
      </c>
      <c r="R2" s="2">
        <v>10.0</v>
      </c>
      <c r="S2" s="1">
        <f t="shared" ref="S2:S31" si="2">(large(I2:R2,1)+large(I2:R2,2)+large(I2:R2,3)+large(I2:R2,4)+large(I2:R2,5)+large(I2:R2,6)+large(I2:R2,7)+large(I2:R2,8))/80</f>
        <v>0.933375</v>
      </c>
      <c r="T2" s="1">
        <v>0.03</v>
      </c>
      <c r="U2" s="2">
        <v>20.0</v>
      </c>
      <c r="V2" s="1">
        <v>35.0</v>
      </c>
      <c r="W2" s="1">
        <v>25.0</v>
      </c>
      <c r="X2" s="1">
        <v>16.0</v>
      </c>
      <c r="Y2" s="1">
        <v>10.0</v>
      </c>
      <c r="Z2" s="1">
        <f t="shared" ref="Z2:Z31" si="3">sum(U2:Y2)/110</f>
        <v>0.9636363636</v>
      </c>
      <c r="AA2" s="1">
        <f t="shared" ref="AA2:AA31" si="4">average(AJ2,AW2)</f>
        <v>1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1.0</v>
      </c>
      <c r="AH2" s="1">
        <v>1.0</v>
      </c>
      <c r="AI2" s="1">
        <v>1.0</v>
      </c>
      <c r="AJ2" s="4">
        <f t="shared" ref="AJ2:AJ31" si="5">sum(AB2:AI2)/8</f>
        <v>1</v>
      </c>
      <c r="AK2" s="1">
        <v>1.0</v>
      </c>
      <c r="AL2" s="1">
        <v>1.0</v>
      </c>
      <c r="AM2" s="1">
        <v>1.0</v>
      </c>
      <c r="AN2" s="1">
        <v>1.0</v>
      </c>
      <c r="AO2" s="1">
        <v>1.0</v>
      </c>
      <c r="AP2" s="1">
        <v>1.0</v>
      </c>
      <c r="AQ2" s="1">
        <v>1.0</v>
      </c>
      <c r="AR2" s="1">
        <v>1.0</v>
      </c>
      <c r="AS2" s="1">
        <v>1.0</v>
      </c>
      <c r="AT2" s="1">
        <v>1.0</v>
      </c>
      <c r="AU2" s="1">
        <v>1.0</v>
      </c>
      <c r="AV2" s="1">
        <v>1.0</v>
      </c>
      <c r="AW2" s="1">
        <f t="shared" ref="AW2:AW31" si="6">sum(AK2:AV2)/12</f>
        <v>1</v>
      </c>
    </row>
    <row r="3">
      <c r="A3" s="1" t="s">
        <v>52</v>
      </c>
      <c r="B3" s="1" t="s">
        <v>53</v>
      </c>
      <c r="C3" s="1" t="s">
        <v>54</v>
      </c>
      <c r="D3" s="1" t="s">
        <v>55</v>
      </c>
      <c r="E3" s="1">
        <f t="shared" si="1"/>
        <v>0.9249132576</v>
      </c>
      <c r="F3" s="2">
        <f>26.875/30</f>
        <v>0.8958333333</v>
      </c>
      <c r="G3" s="3">
        <f>26.5/30</f>
        <v>0.8833333333</v>
      </c>
      <c r="H3" s="4">
        <f>53.8/65</f>
        <v>0.8276923077</v>
      </c>
      <c r="I3" s="2">
        <v>10.0</v>
      </c>
      <c r="J3" s="2">
        <v>8.5</v>
      </c>
      <c r="K3" s="2">
        <v>9.5</v>
      </c>
      <c r="L3" s="2">
        <v>9.0</v>
      </c>
      <c r="M3" s="2">
        <v>8.9</v>
      </c>
      <c r="N3" s="2">
        <v>10.0</v>
      </c>
      <c r="O3" s="2">
        <v>9.8</v>
      </c>
      <c r="P3" s="2">
        <v>10.0</v>
      </c>
      <c r="Q3" s="2">
        <v>10.0</v>
      </c>
      <c r="R3" s="2">
        <v>10.0</v>
      </c>
      <c r="S3" s="1">
        <f t="shared" si="2"/>
        <v>0.97875</v>
      </c>
      <c r="T3" s="1">
        <v>0.03</v>
      </c>
      <c r="U3" s="2">
        <v>20.0</v>
      </c>
      <c r="V3" s="1">
        <v>35.0</v>
      </c>
      <c r="W3" s="1">
        <v>25.0</v>
      </c>
      <c r="X3" s="1">
        <v>16.0</v>
      </c>
      <c r="Y3" s="1">
        <v>9.0</v>
      </c>
      <c r="Z3" s="1">
        <f t="shared" si="3"/>
        <v>0.9545454545</v>
      </c>
      <c r="AA3" s="1">
        <f t="shared" si="4"/>
        <v>0.875</v>
      </c>
      <c r="AB3" s="1">
        <v>1.0</v>
      </c>
      <c r="AC3" s="1">
        <v>1.0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J3" s="4">
        <f t="shared" si="5"/>
        <v>1</v>
      </c>
      <c r="AK3" s="1">
        <v>1.0</v>
      </c>
      <c r="AL3" s="1">
        <v>1.0</v>
      </c>
      <c r="AM3" s="1">
        <v>1.0</v>
      </c>
      <c r="AN3" s="1">
        <v>1.0</v>
      </c>
      <c r="AO3" s="1">
        <v>1.0</v>
      </c>
      <c r="AR3" s="1">
        <v>1.0</v>
      </c>
      <c r="AT3" s="1">
        <v>1.0</v>
      </c>
      <c r="AU3" s="1">
        <v>1.0</v>
      </c>
      <c r="AV3" s="1">
        <v>1.0</v>
      </c>
      <c r="AW3" s="1">
        <f t="shared" si="6"/>
        <v>0.75</v>
      </c>
    </row>
    <row r="4">
      <c r="A4" s="1" t="s">
        <v>56</v>
      </c>
      <c r="B4" s="1" t="s">
        <v>57</v>
      </c>
      <c r="C4" s="1" t="s">
        <v>58</v>
      </c>
      <c r="D4" s="1" t="s">
        <v>59</v>
      </c>
      <c r="E4" s="1">
        <f t="shared" si="1"/>
        <v>0.9492532197</v>
      </c>
      <c r="F4" s="5">
        <f>24.75/30</f>
        <v>0.825</v>
      </c>
      <c r="G4" s="2">
        <f>27.25/30</f>
        <v>0.9083333333</v>
      </c>
      <c r="H4" s="4">
        <f>57.3/65</f>
        <v>0.8815384615</v>
      </c>
      <c r="I4" s="2">
        <v>10.0</v>
      </c>
      <c r="J4" s="2">
        <v>9.0</v>
      </c>
      <c r="K4" s="2">
        <v>9.5</v>
      </c>
      <c r="L4" s="2">
        <v>9.05</v>
      </c>
      <c r="M4" s="2">
        <v>9.5</v>
      </c>
      <c r="N4" s="2">
        <v>10.0</v>
      </c>
      <c r="O4" s="2">
        <v>8.5</v>
      </c>
      <c r="P4" s="2">
        <v>10.0</v>
      </c>
      <c r="Q4" s="2">
        <v>10.0</v>
      </c>
      <c r="R4" s="2">
        <v>10.0</v>
      </c>
      <c r="S4" s="1">
        <f t="shared" si="2"/>
        <v>0.975625</v>
      </c>
      <c r="T4" s="1">
        <v>0.03</v>
      </c>
      <c r="U4" s="2">
        <v>18.0</v>
      </c>
      <c r="V4" s="1">
        <v>35.0</v>
      </c>
      <c r="W4" s="1">
        <v>25.0</v>
      </c>
      <c r="X4" s="1">
        <v>20.0</v>
      </c>
      <c r="Y4" s="1">
        <v>10.0</v>
      </c>
      <c r="Z4" s="1">
        <f t="shared" si="3"/>
        <v>0.9818181818</v>
      </c>
      <c r="AA4" s="1">
        <f t="shared" si="4"/>
        <v>1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4">
        <f t="shared" si="5"/>
        <v>1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f t="shared" si="6"/>
        <v>1</v>
      </c>
    </row>
    <row r="5">
      <c r="A5" s="1" t="s">
        <v>60</v>
      </c>
      <c r="B5" s="1" t="s">
        <v>61</v>
      </c>
      <c r="C5" s="1" t="s">
        <v>62</v>
      </c>
      <c r="D5" s="1" t="s">
        <v>63</v>
      </c>
      <c r="E5" s="1">
        <f t="shared" si="1"/>
        <v>0.9889333333</v>
      </c>
      <c r="F5" s="2">
        <f>29.5/30</f>
        <v>0.9833333333</v>
      </c>
      <c r="G5" s="2">
        <f>28.5/30</f>
        <v>0.95</v>
      </c>
      <c r="H5" s="4">
        <f>61.3/65</f>
        <v>0.9430769231</v>
      </c>
      <c r="I5" s="2">
        <v>10.0</v>
      </c>
      <c r="J5" s="2">
        <v>10.0</v>
      </c>
      <c r="K5" s="2">
        <v>10.0</v>
      </c>
      <c r="L5" s="2">
        <v>10.0</v>
      </c>
      <c r="M5" s="2">
        <v>10.0</v>
      </c>
      <c r="N5" s="2">
        <v>10.0</v>
      </c>
      <c r="O5" s="2">
        <v>10.0</v>
      </c>
      <c r="P5" s="2">
        <v>10.0</v>
      </c>
      <c r="Q5" s="2">
        <v>10.0</v>
      </c>
      <c r="R5" s="2">
        <v>10.0</v>
      </c>
      <c r="S5" s="1">
        <f t="shared" si="2"/>
        <v>1</v>
      </c>
      <c r="T5" s="1">
        <v>0.03</v>
      </c>
      <c r="U5" s="2">
        <v>20.0</v>
      </c>
      <c r="V5" s="1">
        <v>35.0</v>
      </c>
      <c r="W5" s="1">
        <v>25.0</v>
      </c>
      <c r="X5" s="1">
        <v>20.0</v>
      </c>
      <c r="Y5" s="1">
        <v>10.0</v>
      </c>
      <c r="Z5" s="1">
        <f t="shared" si="3"/>
        <v>1</v>
      </c>
      <c r="AA5" s="1">
        <f t="shared" si="4"/>
        <v>1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1.0</v>
      </c>
      <c r="AH5" s="1">
        <v>1.0</v>
      </c>
      <c r="AI5" s="1">
        <v>1.0</v>
      </c>
      <c r="AJ5" s="4">
        <f t="shared" si="5"/>
        <v>1</v>
      </c>
      <c r="AK5" s="1">
        <v>1.0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1.0</v>
      </c>
      <c r="AR5" s="1">
        <v>1.0</v>
      </c>
      <c r="AS5" s="1">
        <v>1.0</v>
      </c>
      <c r="AT5" s="1">
        <v>1.0</v>
      </c>
      <c r="AU5" s="1">
        <v>1.0</v>
      </c>
      <c r="AV5" s="1">
        <v>1.0</v>
      </c>
      <c r="AW5" s="1">
        <f t="shared" si="6"/>
        <v>1</v>
      </c>
    </row>
    <row r="6">
      <c r="A6" s="6" t="s">
        <v>64</v>
      </c>
      <c r="B6" s="6" t="s">
        <v>65</v>
      </c>
      <c r="C6" s="6" t="s">
        <v>66</v>
      </c>
      <c r="D6" s="6" t="s">
        <v>51</v>
      </c>
      <c r="E6" s="6">
        <f t="shared" si="1"/>
        <v>0.9241333333</v>
      </c>
      <c r="F6" s="7">
        <f>26.075/30</f>
        <v>0.8691666667</v>
      </c>
      <c r="G6" s="8">
        <f>25/30</f>
        <v>0.8333333333</v>
      </c>
      <c r="H6" s="9">
        <f>61.8/65</f>
        <v>0.9507692308</v>
      </c>
      <c r="I6" s="8">
        <v>9.5</v>
      </c>
      <c r="J6" s="8">
        <v>9.0</v>
      </c>
      <c r="K6" s="8">
        <v>8.5</v>
      </c>
      <c r="L6" s="8">
        <v>8.3</v>
      </c>
      <c r="M6" s="8">
        <v>7.83</v>
      </c>
      <c r="N6" s="8">
        <v>10.0</v>
      </c>
      <c r="O6" s="8">
        <v>7.9</v>
      </c>
      <c r="P6" s="8">
        <v>10.0</v>
      </c>
      <c r="Q6" s="10"/>
      <c r="R6" s="8">
        <v>10.0</v>
      </c>
      <c r="S6" s="6">
        <f t="shared" si="2"/>
        <v>0.915</v>
      </c>
      <c r="T6" s="6">
        <v>0.0</v>
      </c>
      <c r="U6" s="8">
        <v>20.0</v>
      </c>
      <c r="V6" s="6">
        <v>35.0</v>
      </c>
      <c r="W6" s="6">
        <v>25.0</v>
      </c>
      <c r="X6" s="6">
        <v>20.0</v>
      </c>
      <c r="Y6" s="6">
        <v>10.0</v>
      </c>
      <c r="Z6" s="6">
        <f t="shared" si="3"/>
        <v>1</v>
      </c>
      <c r="AA6" s="6">
        <f t="shared" si="4"/>
        <v>0.9166666667</v>
      </c>
      <c r="AB6" s="6">
        <v>1.0</v>
      </c>
      <c r="AC6" s="6">
        <v>1.0</v>
      </c>
      <c r="AD6" s="6">
        <v>1.0</v>
      </c>
      <c r="AE6" s="6">
        <v>1.0</v>
      </c>
      <c r="AF6" s="6">
        <v>1.0</v>
      </c>
      <c r="AG6" s="6">
        <v>1.0</v>
      </c>
      <c r="AH6" s="6">
        <v>1.0</v>
      </c>
      <c r="AI6" s="6">
        <v>1.0</v>
      </c>
      <c r="AJ6" s="9">
        <f t="shared" si="5"/>
        <v>1</v>
      </c>
      <c r="AK6" s="6">
        <v>1.0</v>
      </c>
      <c r="AL6" s="6">
        <v>1.0</v>
      </c>
      <c r="AM6" s="6">
        <v>1.0</v>
      </c>
      <c r="AN6" s="6">
        <v>1.0</v>
      </c>
      <c r="AO6" s="6">
        <v>1.0</v>
      </c>
      <c r="AP6" s="6">
        <v>1.0</v>
      </c>
      <c r="AQ6" s="9"/>
      <c r="AR6" s="6">
        <v>1.0</v>
      </c>
      <c r="AS6" s="9"/>
      <c r="AT6" s="6">
        <v>1.0</v>
      </c>
      <c r="AU6" s="6">
        <v>1.0</v>
      </c>
      <c r="AV6" s="6">
        <v>1.0</v>
      </c>
      <c r="AW6" s="6">
        <f t="shared" si="6"/>
        <v>0.8333333333</v>
      </c>
    </row>
    <row r="7">
      <c r="A7" s="1" t="s">
        <v>67</v>
      </c>
      <c r="B7" s="1" t="s">
        <v>68</v>
      </c>
      <c r="C7" s="1" t="s">
        <v>69</v>
      </c>
      <c r="D7" s="1" t="s">
        <v>59</v>
      </c>
      <c r="E7" s="1">
        <f t="shared" si="1"/>
        <v>0.9367087121</v>
      </c>
      <c r="F7" s="5">
        <f>27.5/30</f>
        <v>0.9166666667</v>
      </c>
      <c r="G7" s="3">
        <f>25.75/30</f>
        <v>0.8583333333</v>
      </c>
      <c r="H7" s="4">
        <f>56.8/65</f>
        <v>0.8738461538</v>
      </c>
      <c r="I7" s="2">
        <v>8.5</v>
      </c>
      <c r="J7" s="2">
        <v>9.0</v>
      </c>
      <c r="K7" s="2">
        <v>10.0</v>
      </c>
      <c r="L7" s="2">
        <v>9.0</v>
      </c>
      <c r="M7" s="2">
        <v>9.3</v>
      </c>
      <c r="N7" s="2">
        <v>10.0</v>
      </c>
      <c r="O7" s="2">
        <v>10.0</v>
      </c>
      <c r="P7" s="2">
        <v>10.0</v>
      </c>
      <c r="Q7" s="2">
        <v>10.0</v>
      </c>
      <c r="R7" s="2">
        <v>10.0</v>
      </c>
      <c r="S7" s="1">
        <f t="shared" si="2"/>
        <v>0.97875</v>
      </c>
      <c r="T7" s="1">
        <v>0.03</v>
      </c>
      <c r="U7" s="2">
        <v>13.0</v>
      </c>
      <c r="V7" s="1">
        <v>35.0</v>
      </c>
      <c r="W7" s="1">
        <v>25.0</v>
      </c>
      <c r="X7" s="1">
        <v>19.0</v>
      </c>
      <c r="Y7" s="1">
        <v>10.0</v>
      </c>
      <c r="Z7" s="1">
        <f t="shared" si="3"/>
        <v>0.9272727273</v>
      </c>
      <c r="AA7" s="1">
        <f t="shared" si="4"/>
        <v>0.9583333333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>
        <v>1.0</v>
      </c>
      <c r="AJ7" s="4">
        <f t="shared" si="5"/>
        <v>1</v>
      </c>
      <c r="AK7" s="1">
        <v>1.0</v>
      </c>
      <c r="AL7" s="1">
        <v>1.0</v>
      </c>
      <c r="AM7" s="1">
        <v>1.0</v>
      </c>
      <c r="AN7" s="1">
        <v>1.0</v>
      </c>
      <c r="AO7" s="1">
        <v>1.0</v>
      </c>
      <c r="AP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1.0</v>
      </c>
      <c r="AW7" s="1">
        <f t="shared" si="6"/>
        <v>0.9166666667</v>
      </c>
    </row>
    <row r="8">
      <c r="A8" s="1" t="s">
        <v>70</v>
      </c>
      <c r="B8" s="1" t="s">
        <v>71</v>
      </c>
      <c r="C8" s="1" t="s">
        <v>72</v>
      </c>
      <c r="D8" s="1" t="s">
        <v>63</v>
      </c>
      <c r="E8" s="1">
        <f t="shared" si="1"/>
        <v>0.981475</v>
      </c>
      <c r="F8" s="2">
        <f>28.75/30</f>
        <v>0.9583333333</v>
      </c>
      <c r="G8" s="2">
        <f>28.25/30</f>
        <v>0.9416666667</v>
      </c>
      <c r="H8" s="4">
        <f>61.3/65</f>
        <v>0.9430769231</v>
      </c>
      <c r="I8" s="2">
        <v>10.0</v>
      </c>
      <c r="J8" s="2">
        <v>10.0</v>
      </c>
      <c r="K8" s="2">
        <v>9.5</v>
      </c>
      <c r="L8" s="2">
        <v>9.5</v>
      </c>
      <c r="M8" s="2">
        <v>9.4</v>
      </c>
      <c r="N8" s="2">
        <v>10.0</v>
      </c>
      <c r="O8" s="2">
        <v>10.0</v>
      </c>
      <c r="P8" s="2">
        <v>10.0</v>
      </c>
      <c r="Q8" s="2">
        <v>9.5</v>
      </c>
      <c r="R8" s="2">
        <v>10.0</v>
      </c>
      <c r="S8" s="1">
        <f t="shared" si="2"/>
        <v>0.9875</v>
      </c>
      <c r="T8" s="1">
        <v>0.03</v>
      </c>
      <c r="U8" s="2">
        <v>20.0</v>
      </c>
      <c r="V8" s="1">
        <v>35.0</v>
      </c>
      <c r="W8" s="1">
        <v>25.0</v>
      </c>
      <c r="X8" s="1">
        <v>20.0</v>
      </c>
      <c r="Y8" s="1">
        <v>10.0</v>
      </c>
      <c r="Z8" s="1">
        <f t="shared" si="3"/>
        <v>1</v>
      </c>
      <c r="AA8" s="1">
        <f t="shared" si="4"/>
        <v>1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1.0</v>
      </c>
      <c r="AI8" s="1">
        <v>1.0</v>
      </c>
      <c r="AJ8" s="4">
        <f t="shared" si="5"/>
        <v>1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f t="shared" si="6"/>
        <v>1</v>
      </c>
    </row>
    <row r="9">
      <c r="A9" s="6" t="s">
        <v>73</v>
      </c>
      <c r="B9" s="6" t="s">
        <v>74</v>
      </c>
      <c r="C9" s="6" t="s">
        <v>75</v>
      </c>
      <c r="D9" s="11" t="s">
        <v>76</v>
      </c>
      <c r="E9" s="6">
        <f t="shared" si="1"/>
        <v>0.8655170455</v>
      </c>
      <c r="F9" s="12">
        <f>21.975/30</f>
        <v>0.7325</v>
      </c>
      <c r="G9" s="8">
        <f>24.25/30</f>
        <v>0.8083333333</v>
      </c>
      <c r="H9" s="9">
        <f>53.8/65</f>
        <v>0.8276923077</v>
      </c>
      <c r="I9" s="8">
        <v>7.5</v>
      </c>
      <c r="J9" s="8">
        <v>8.0</v>
      </c>
      <c r="K9" s="8">
        <v>5.5</v>
      </c>
      <c r="L9" s="8">
        <v>6.55</v>
      </c>
      <c r="M9" s="8">
        <v>6.15</v>
      </c>
      <c r="N9" s="8">
        <v>10.0</v>
      </c>
      <c r="O9" s="8">
        <v>9.1</v>
      </c>
      <c r="P9" s="8">
        <v>10.0</v>
      </c>
      <c r="Q9" s="8">
        <v>8.75</v>
      </c>
      <c r="R9" s="8">
        <v>9.0</v>
      </c>
      <c r="S9" s="6">
        <f t="shared" si="2"/>
        <v>0.86125</v>
      </c>
      <c r="T9" s="6">
        <v>0.0</v>
      </c>
      <c r="U9" s="8">
        <v>13.0</v>
      </c>
      <c r="V9" s="6">
        <v>35.0</v>
      </c>
      <c r="W9" s="6">
        <v>25.0</v>
      </c>
      <c r="X9" s="6">
        <v>19.0</v>
      </c>
      <c r="Y9" s="6">
        <v>10.0</v>
      </c>
      <c r="Z9" s="6">
        <f t="shared" si="3"/>
        <v>0.9272727273</v>
      </c>
      <c r="AA9" s="6">
        <f t="shared" si="4"/>
        <v>0.9583333333</v>
      </c>
      <c r="AB9" s="6">
        <v>1.0</v>
      </c>
      <c r="AC9" s="6">
        <v>1.0</v>
      </c>
      <c r="AD9" s="6">
        <v>1.0</v>
      </c>
      <c r="AE9" s="6">
        <v>1.0</v>
      </c>
      <c r="AF9" s="6">
        <v>1.0</v>
      </c>
      <c r="AG9" s="6">
        <v>1.0</v>
      </c>
      <c r="AH9" s="6">
        <v>1.0</v>
      </c>
      <c r="AI9" s="6">
        <v>1.0</v>
      </c>
      <c r="AJ9" s="9">
        <f t="shared" si="5"/>
        <v>1</v>
      </c>
      <c r="AK9" s="6">
        <v>1.0</v>
      </c>
      <c r="AL9" s="6">
        <v>1.0</v>
      </c>
      <c r="AM9" s="6">
        <v>1.0</v>
      </c>
      <c r="AN9" s="6">
        <v>1.0</v>
      </c>
      <c r="AO9" s="6">
        <v>1.0</v>
      </c>
      <c r="AP9" s="6">
        <v>1.0</v>
      </c>
      <c r="AQ9" s="9"/>
      <c r="AR9" s="6">
        <v>1.0</v>
      </c>
      <c r="AS9" s="6">
        <v>1.0</v>
      </c>
      <c r="AT9" s="6">
        <v>1.0</v>
      </c>
      <c r="AU9" s="6">
        <v>1.0</v>
      </c>
      <c r="AV9" s="6">
        <v>1.0</v>
      </c>
      <c r="AW9" s="6">
        <f t="shared" si="6"/>
        <v>0.9166666667</v>
      </c>
    </row>
    <row r="10">
      <c r="A10" s="1" t="s">
        <v>77</v>
      </c>
      <c r="B10" s="1" t="s">
        <v>78</v>
      </c>
      <c r="C10" s="1" t="s">
        <v>79</v>
      </c>
      <c r="D10" s="1" t="s">
        <v>59</v>
      </c>
      <c r="E10" s="1">
        <f t="shared" si="1"/>
        <v>0.9282022727</v>
      </c>
      <c r="F10" s="5">
        <f>27/30</f>
        <v>0.9</v>
      </c>
      <c r="G10" s="3">
        <f>25/30</f>
        <v>0.8333333333</v>
      </c>
      <c r="H10" s="4">
        <f>59.3/65</f>
        <v>0.9123076923</v>
      </c>
      <c r="I10" s="2">
        <v>9.5</v>
      </c>
      <c r="J10" s="2">
        <v>9.5</v>
      </c>
      <c r="K10" s="2">
        <v>7.5</v>
      </c>
      <c r="L10" s="2">
        <v>9.5</v>
      </c>
      <c r="M10" s="2">
        <v>7.03</v>
      </c>
      <c r="N10" s="2">
        <v>10.0</v>
      </c>
      <c r="O10" s="2">
        <v>8.5</v>
      </c>
      <c r="P10" s="2">
        <v>10.0</v>
      </c>
      <c r="Q10" s="2">
        <v>9.0</v>
      </c>
      <c r="R10" s="2">
        <v>9.0</v>
      </c>
      <c r="S10" s="1">
        <f t="shared" si="2"/>
        <v>0.9375</v>
      </c>
      <c r="T10" s="1">
        <v>0.0</v>
      </c>
      <c r="U10" s="2">
        <v>16.0</v>
      </c>
      <c r="V10" s="1">
        <v>35.0</v>
      </c>
      <c r="W10" s="1">
        <v>25.0</v>
      </c>
      <c r="X10" s="1">
        <v>20.0</v>
      </c>
      <c r="Y10" s="1">
        <v>10.0</v>
      </c>
      <c r="Z10" s="1">
        <f t="shared" si="3"/>
        <v>0.9636363636</v>
      </c>
      <c r="AA10" s="1">
        <f t="shared" si="4"/>
        <v>0.9583333333</v>
      </c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1.0</v>
      </c>
      <c r="AH10" s="1">
        <v>1.0</v>
      </c>
      <c r="AI10" s="1">
        <v>1.0</v>
      </c>
      <c r="AJ10" s="4">
        <f t="shared" si="5"/>
        <v>1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R10" s="1">
        <v>1.0</v>
      </c>
      <c r="AS10" s="1">
        <v>1.0</v>
      </c>
      <c r="AT10" s="1">
        <v>1.0</v>
      </c>
      <c r="AU10" s="1">
        <v>1.0</v>
      </c>
      <c r="AV10" s="1">
        <v>1.0</v>
      </c>
      <c r="AW10" s="1">
        <f t="shared" si="6"/>
        <v>0.9166666667</v>
      </c>
    </row>
    <row r="11">
      <c r="A11" s="1" t="s">
        <v>80</v>
      </c>
      <c r="B11" s="1" t="s">
        <v>81</v>
      </c>
      <c r="C11" s="1" t="s">
        <v>82</v>
      </c>
      <c r="D11" s="1" t="s">
        <v>63</v>
      </c>
      <c r="E11" s="1">
        <f t="shared" si="1"/>
        <v>0.9787041667</v>
      </c>
      <c r="F11" s="2">
        <f>27.25/30</f>
        <v>0.9083333333</v>
      </c>
      <c r="G11" s="2">
        <f>26.5/30</f>
        <v>0.8833333333</v>
      </c>
      <c r="H11" s="4">
        <f>64.3/65</f>
        <v>0.9892307692</v>
      </c>
      <c r="I11" s="2">
        <v>10.0</v>
      </c>
      <c r="J11" s="2">
        <v>10.0</v>
      </c>
      <c r="K11" s="2">
        <v>9.5</v>
      </c>
      <c r="L11" s="2">
        <v>9.0</v>
      </c>
      <c r="M11" s="3"/>
      <c r="N11" s="2">
        <v>10.0</v>
      </c>
      <c r="O11" s="2">
        <v>10.0</v>
      </c>
      <c r="P11" s="2">
        <v>10.0</v>
      </c>
      <c r="Q11" s="2">
        <v>10.0</v>
      </c>
      <c r="R11" s="2">
        <v>10.0</v>
      </c>
      <c r="S11" s="1">
        <f t="shared" si="2"/>
        <v>0.99375</v>
      </c>
      <c r="T11" s="1">
        <v>0.03</v>
      </c>
      <c r="U11" s="2">
        <v>20.0</v>
      </c>
      <c r="V11" s="1">
        <v>35.0</v>
      </c>
      <c r="W11" s="1">
        <v>25.0</v>
      </c>
      <c r="X11" s="1">
        <v>20.0</v>
      </c>
      <c r="Y11" s="1">
        <v>10.0</v>
      </c>
      <c r="Z11" s="1">
        <f t="shared" si="3"/>
        <v>1</v>
      </c>
      <c r="AA11" s="1">
        <f t="shared" si="4"/>
        <v>1</v>
      </c>
      <c r="AB11" s="1">
        <v>1.0</v>
      </c>
      <c r="AC11" s="1">
        <v>1.0</v>
      </c>
      <c r="AD11" s="1">
        <v>1.0</v>
      </c>
      <c r="AE11" s="1">
        <v>1.0</v>
      </c>
      <c r="AF11" s="1">
        <v>1.0</v>
      </c>
      <c r="AG11" s="1">
        <v>1.0</v>
      </c>
      <c r="AH11" s="1">
        <v>1.0</v>
      </c>
      <c r="AI11" s="1">
        <v>1.0</v>
      </c>
      <c r="AJ11" s="4">
        <f t="shared" si="5"/>
        <v>1</v>
      </c>
      <c r="AK11" s="1">
        <v>1.0</v>
      </c>
      <c r="AL11" s="1">
        <v>1.0</v>
      </c>
      <c r="AM11" s="1">
        <v>1.0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1.0</v>
      </c>
      <c r="AW11" s="1">
        <f t="shared" si="6"/>
        <v>1</v>
      </c>
    </row>
    <row r="12">
      <c r="A12" s="6" t="s">
        <v>83</v>
      </c>
      <c r="B12" s="6" t="s">
        <v>84</v>
      </c>
      <c r="C12" s="6" t="s">
        <v>85</v>
      </c>
      <c r="D12" s="6" t="s">
        <v>63</v>
      </c>
      <c r="E12" s="6">
        <f t="shared" si="1"/>
        <v>0.9649484848</v>
      </c>
      <c r="F12" s="8">
        <f>26.75/30</f>
        <v>0.8916666667</v>
      </c>
      <c r="G12" s="10">
        <f>27/30</f>
        <v>0.9</v>
      </c>
      <c r="H12" s="9">
        <f>57.3/65</f>
        <v>0.8815384615</v>
      </c>
      <c r="I12" s="8">
        <v>10.0</v>
      </c>
      <c r="J12" s="8">
        <v>10.0</v>
      </c>
      <c r="K12" s="8">
        <v>10.0</v>
      </c>
      <c r="L12" s="8">
        <v>10.0</v>
      </c>
      <c r="M12" s="8">
        <v>9.45</v>
      </c>
      <c r="N12" s="8">
        <v>10.0</v>
      </c>
      <c r="O12" s="8">
        <v>10.0</v>
      </c>
      <c r="P12" s="8">
        <v>10.0</v>
      </c>
      <c r="Q12" s="8">
        <v>10.0</v>
      </c>
      <c r="R12" s="8">
        <v>10.0</v>
      </c>
      <c r="S12" s="6">
        <f t="shared" si="2"/>
        <v>1</v>
      </c>
      <c r="T12" s="6">
        <v>0.03</v>
      </c>
      <c r="U12" s="8">
        <v>19.0</v>
      </c>
      <c r="V12" s="6">
        <v>35.0</v>
      </c>
      <c r="W12" s="6">
        <v>25.0</v>
      </c>
      <c r="X12" s="6">
        <v>20.0</v>
      </c>
      <c r="Y12" s="6">
        <v>10.0</v>
      </c>
      <c r="Z12" s="6">
        <f t="shared" si="3"/>
        <v>0.9909090909</v>
      </c>
      <c r="AA12" s="6">
        <f t="shared" si="4"/>
        <v>1</v>
      </c>
      <c r="AB12" s="6">
        <v>1.0</v>
      </c>
      <c r="AC12" s="6">
        <v>1.0</v>
      </c>
      <c r="AD12" s="6">
        <v>1.0</v>
      </c>
      <c r="AE12" s="6">
        <v>1.0</v>
      </c>
      <c r="AF12" s="6">
        <v>1.0</v>
      </c>
      <c r="AG12" s="6">
        <v>1.0</v>
      </c>
      <c r="AH12" s="6">
        <v>1.0</v>
      </c>
      <c r="AI12" s="6">
        <v>1.0</v>
      </c>
      <c r="AJ12" s="9">
        <f t="shared" si="5"/>
        <v>1</v>
      </c>
      <c r="AK12" s="6">
        <v>1.0</v>
      </c>
      <c r="AL12" s="6">
        <v>1.0</v>
      </c>
      <c r="AM12" s="6">
        <v>1.0</v>
      </c>
      <c r="AN12" s="6">
        <v>1.0</v>
      </c>
      <c r="AO12" s="6">
        <v>1.0</v>
      </c>
      <c r="AP12" s="6">
        <v>1.0</v>
      </c>
      <c r="AQ12" s="6">
        <v>1.0</v>
      </c>
      <c r="AR12" s="6">
        <v>1.0</v>
      </c>
      <c r="AS12" s="6">
        <v>1.0</v>
      </c>
      <c r="AT12" s="6">
        <v>1.0</v>
      </c>
      <c r="AU12" s="6">
        <v>1.0</v>
      </c>
      <c r="AV12" s="6">
        <v>1.0</v>
      </c>
      <c r="AW12" s="6">
        <f t="shared" si="6"/>
        <v>1</v>
      </c>
    </row>
    <row r="13">
      <c r="A13" s="1" t="s">
        <v>86</v>
      </c>
      <c r="B13" s="1" t="s">
        <v>87</v>
      </c>
      <c r="C13" s="1" t="s">
        <v>88</v>
      </c>
      <c r="D13" s="1" t="s">
        <v>51</v>
      </c>
      <c r="E13" s="1">
        <f t="shared" si="1"/>
        <v>0.9191210227</v>
      </c>
      <c r="F13" s="5">
        <f>22.125/30</f>
        <v>0.7375</v>
      </c>
      <c r="G13" s="3">
        <f>25/30</f>
        <v>0.8333333333</v>
      </c>
      <c r="H13" s="4">
        <f>55.3/65</f>
        <v>0.8507692308</v>
      </c>
      <c r="I13" s="2">
        <v>9.5</v>
      </c>
      <c r="J13" s="2">
        <v>10.0</v>
      </c>
      <c r="K13" s="2">
        <v>10.0</v>
      </c>
      <c r="L13" s="2">
        <v>10.0</v>
      </c>
      <c r="M13" s="2">
        <v>9.45</v>
      </c>
      <c r="N13" s="2">
        <v>8.0</v>
      </c>
      <c r="O13" s="2">
        <v>8.9</v>
      </c>
      <c r="P13" s="2">
        <v>10.0</v>
      </c>
      <c r="Q13" s="2">
        <v>10.0</v>
      </c>
      <c r="R13" s="2">
        <v>9.0</v>
      </c>
      <c r="S13" s="1">
        <f t="shared" si="2"/>
        <v>0.974375</v>
      </c>
      <c r="T13" s="1">
        <v>0.03</v>
      </c>
      <c r="U13" s="2">
        <v>16.0</v>
      </c>
      <c r="V13" s="1">
        <v>35.0</v>
      </c>
      <c r="W13" s="1">
        <v>25.0</v>
      </c>
      <c r="X13" s="1">
        <v>20.0</v>
      </c>
      <c r="Y13" s="1">
        <v>10.0</v>
      </c>
      <c r="Z13" s="1">
        <f t="shared" si="3"/>
        <v>0.9636363636</v>
      </c>
      <c r="AA13" s="1">
        <f t="shared" si="4"/>
        <v>0.9583333333</v>
      </c>
      <c r="AB13" s="1">
        <v>1.0</v>
      </c>
      <c r="AC13" s="1">
        <v>1.0</v>
      </c>
      <c r="AD13" s="1">
        <v>1.0</v>
      </c>
      <c r="AE13" s="1">
        <v>1.0</v>
      </c>
      <c r="AF13" s="1">
        <v>1.0</v>
      </c>
      <c r="AG13" s="1">
        <v>1.0</v>
      </c>
      <c r="AH13" s="1">
        <v>1.0</v>
      </c>
      <c r="AI13" s="1">
        <v>1.0</v>
      </c>
      <c r="AJ13" s="4">
        <f t="shared" si="5"/>
        <v>1</v>
      </c>
      <c r="AK13" s="1">
        <v>1.0</v>
      </c>
      <c r="AL13" s="1">
        <v>1.0</v>
      </c>
      <c r="AM13" s="1">
        <v>1.0</v>
      </c>
      <c r="AN13" s="1">
        <v>1.0</v>
      </c>
      <c r="AO13" s="1">
        <v>1.0</v>
      </c>
      <c r="AP13" s="1">
        <v>1.0</v>
      </c>
      <c r="AR13" s="1">
        <v>1.0</v>
      </c>
      <c r="AS13" s="1">
        <v>1.0</v>
      </c>
      <c r="AT13" s="1">
        <v>1.0</v>
      </c>
      <c r="AU13" s="1">
        <v>1.0</v>
      </c>
      <c r="AV13" s="1">
        <v>1.0</v>
      </c>
      <c r="AW13" s="1">
        <f t="shared" si="6"/>
        <v>0.9166666667</v>
      </c>
    </row>
    <row r="14">
      <c r="A14" s="1" t="s">
        <v>89</v>
      </c>
      <c r="B14" s="1" t="s">
        <v>90</v>
      </c>
      <c r="C14" s="1" t="s">
        <v>91</v>
      </c>
      <c r="D14" s="11" t="s">
        <v>92</v>
      </c>
      <c r="E14" s="1">
        <f t="shared" si="1"/>
        <v>0.70964375</v>
      </c>
      <c r="F14" s="5">
        <f>24.25/30</f>
        <v>0.8083333333</v>
      </c>
      <c r="G14" s="2">
        <f>19.75/30</f>
        <v>0.6583333333</v>
      </c>
      <c r="H14" s="4">
        <f>48.3/65</f>
        <v>0.7430769231</v>
      </c>
      <c r="I14" s="2">
        <v>7.5</v>
      </c>
      <c r="J14" s="2">
        <v>7.5</v>
      </c>
      <c r="K14" s="3"/>
      <c r="L14" s="2">
        <v>3.0</v>
      </c>
      <c r="M14" s="2">
        <v>8.0</v>
      </c>
      <c r="N14" s="2">
        <v>5.0</v>
      </c>
      <c r="O14" s="2">
        <v>4.2</v>
      </c>
      <c r="P14" s="3"/>
      <c r="Q14" s="2">
        <v>4.75</v>
      </c>
      <c r="R14" s="2">
        <v>2.0</v>
      </c>
      <c r="S14" s="1">
        <f t="shared" si="2"/>
        <v>0.524375</v>
      </c>
      <c r="T14" s="1">
        <v>0.0</v>
      </c>
      <c r="U14" s="2">
        <v>20.0</v>
      </c>
      <c r="V14" s="1">
        <v>35.0</v>
      </c>
      <c r="W14" s="1">
        <v>25.0</v>
      </c>
      <c r="X14" s="1">
        <v>20.0</v>
      </c>
      <c r="Y14" s="1">
        <v>10.0</v>
      </c>
      <c r="Z14" s="1">
        <f t="shared" si="3"/>
        <v>1</v>
      </c>
      <c r="AA14" s="1">
        <f t="shared" si="4"/>
        <v>0.6666666667</v>
      </c>
      <c r="AB14" s="1">
        <v>1.0</v>
      </c>
      <c r="AC14" s="1">
        <v>1.0</v>
      </c>
      <c r="AD14" s="1">
        <v>1.0</v>
      </c>
      <c r="AE14" s="1">
        <v>1.0</v>
      </c>
      <c r="AF14" s="1">
        <v>1.0</v>
      </c>
      <c r="AG14" s="1">
        <v>1.0</v>
      </c>
      <c r="AH14" s="1">
        <v>1.0</v>
      </c>
      <c r="AI14" s="1">
        <v>1.0</v>
      </c>
      <c r="AJ14" s="4">
        <f t="shared" si="5"/>
        <v>1</v>
      </c>
      <c r="AK14" s="1">
        <v>1.0</v>
      </c>
      <c r="AL14" s="1">
        <v>1.0</v>
      </c>
      <c r="AM14" s="1">
        <v>1.0</v>
      </c>
      <c r="AO14" s="1">
        <v>1.0</v>
      </c>
      <c r="AW14" s="1">
        <f t="shared" si="6"/>
        <v>0.3333333333</v>
      </c>
    </row>
    <row r="15">
      <c r="A15" s="1" t="s">
        <v>93</v>
      </c>
      <c r="B15" s="1" t="s">
        <v>94</v>
      </c>
      <c r="C15" s="1" t="s">
        <v>95</v>
      </c>
      <c r="D15" s="1" t="s">
        <v>59</v>
      </c>
      <c r="E15" s="1">
        <f t="shared" si="1"/>
        <v>0.9280739394</v>
      </c>
      <c r="F15" s="5">
        <f>27.5/30</f>
        <v>0.9166666667</v>
      </c>
      <c r="G15" s="3">
        <f>27/30</f>
        <v>0.9</v>
      </c>
      <c r="H15" s="4">
        <f>61.3/65</f>
        <v>0.9430769231</v>
      </c>
      <c r="I15" s="2">
        <v>9.5</v>
      </c>
      <c r="J15" s="2">
        <v>10.0</v>
      </c>
      <c r="K15" s="2">
        <v>10.0</v>
      </c>
      <c r="L15" s="2">
        <v>8.33</v>
      </c>
      <c r="M15" s="2">
        <v>6.38</v>
      </c>
      <c r="N15" s="2">
        <v>9.0</v>
      </c>
      <c r="O15" s="2">
        <v>10.0</v>
      </c>
      <c r="P15" s="2">
        <v>10.0</v>
      </c>
      <c r="Q15" s="2">
        <v>7.25</v>
      </c>
      <c r="R15" s="3"/>
      <c r="S15" s="1">
        <f t="shared" si="2"/>
        <v>0.926</v>
      </c>
      <c r="T15" s="1">
        <v>0.03</v>
      </c>
      <c r="U15" s="2">
        <v>20.0</v>
      </c>
      <c r="V15" s="1">
        <v>35.0</v>
      </c>
      <c r="W15" s="1">
        <v>25.0</v>
      </c>
      <c r="X15" s="1">
        <v>16.0</v>
      </c>
      <c r="Y15" s="1">
        <v>10.0</v>
      </c>
      <c r="Z15" s="1">
        <f t="shared" si="3"/>
        <v>0.9636363636</v>
      </c>
      <c r="AA15" s="1">
        <f t="shared" si="4"/>
        <v>0.875</v>
      </c>
      <c r="AB15" s="1">
        <v>1.0</v>
      </c>
      <c r="AC15" s="1">
        <v>1.0</v>
      </c>
      <c r="AD15" s="1">
        <v>1.0</v>
      </c>
      <c r="AE15" s="1">
        <v>1.0</v>
      </c>
      <c r="AF15" s="1">
        <v>1.0</v>
      </c>
      <c r="AG15" s="1">
        <v>1.0</v>
      </c>
      <c r="AH15" s="1">
        <v>1.0</v>
      </c>
      <c r="AI15" s="1">
        <v>1.0</v>
      </c>
      <c r="AJ15" s="4">
        <f t="shared" si="5"/>
        <v>1</v>
      </c>
      <c r="AK15" s="1">
        <v>1.0</v>
      </c>
      <c r="AL15" s="1">
        <v>1.0</v>
      </c>
      <c r="AM15" s="1">
        <v>1.0</v>
      </c>
      <c r="AO15" s="1">
        <v>1.0</v>
      </c>
      <c r="AP15" s="1">
        <v>1.0</v>
      </c>
      <c r="AQ15" s="1">
        <v>1.0</v>
      </c>
      <c r="AS15" s="1">
        <v>1.0</v>
      </c>
      <c r="AT15" s="1">
        <v>1.0</v>
      </c>
      <c r="AV15" s="1">
        <v>1.0</v>
      </c>
      <c r="AW15" s="1">
        <f t="shared" si="6"/>
        <v>0.75</v>
      </c>
    </row>
    <row r="16">
      <c r="A16" s="6" t="s">
        <v>96</v>
      </c>
      <c r="B16" s="6" t="s">
        <v>97</v>
      </c>
      <c r="C16" s="6" t="s">
        <v>98</v>
      </c>
      <c r="D16" s="11" t="s">
        <v>76</v>
      </c>
      <c r="E16" s="6">
        <f t="shared" si="1"/>
        <v>0.8564863636</v>
      </c>
      <c r="F16" s="8">
        <f>25.75/30</f>
        <v>0.8583333333</v>
      </c>
      <c r="G16" s="8">
        <f>23/30</f>
        <v>0.7666666667</v>
      </c>
      <c r="H16" s="9">
        <f>50.8/65</f>
        <v>0.7815384615</v>
      </c>
      <c r="I16" s="8">
        <v>9.0</v>
      </c>
      <c r="J16" s="8">
        <v>9.0</v>
      </c>
      <c r="K16" s="8">
        <v>7.5</v>
      </c>
      <c r="L16" s="10"/>
      <c r="M16" s="8">
        <v>5.1</v>
      </c>
      <c r="N16" s="8">
        <v>10.0</v>
      </c>
      <c r="O16" s="8">
        <v>8.0</v>
      </c>
      <c r="P16" s="8">
        <v>10.0</v>
      </c>
      <c r="Q16" s="8">
        <v>9.5</v>
      </c>
      <c r="R16" s="8">
        <v>7.0</v>
      </c>
      <c r="S16" s="6">
        <f t="shared" si="2"/>
        <v>0.875</v>
      </c>
      <c r="T16" s="6">
        <v>0.0</v>
      </c>
      <c r="U16" s="8">
        <v>15.0</v>
      </c>
      <c r="V16" s="6">
        <v>26.0</v>
      </c>
      <c r="W16" s="6">
        <v>20.0</v>
      </c>
      <c r="X16" s="6">
        <v>19.0</v>
      </c>
      <c r="Y16" s="6">
        <v>10.0</v>
      </c>
      <c r="Z16" s="6">
        <f t="shared" si="3"/>
        <v>0.8181818182</v>
      </c>
      <c r="AA16" s="6">
        <f t="shared" si="4"/>
        <v>1</v>
      </c>
      <c r="AB16" s="6">
        <v>1.0</v>
      </c>
      <c r="AC16" s="6">
        <v>1.0</v>
      </c>
      <c r="AD16" s="6">
        <v>1.0</v>
      </c>
      <c r="AE16" s="6">
        <v>1.0</v>
      </c>
      <c r="AF16" s="6">
        <v>1.0</v>
      </c>
      <c r="AG16" s="6">
        <v>1.0</v>
      </c>
      <c r="AH16" s="6">
        <v>1.0</v>
      </c>
      <c r="AI16" s="6">
        <v>1.0</v>
      </c>
      <c r="AJ16" s="9">
        <f t="shared" si="5"/>
        <v>1</v>
      </c>
      <c r="AK16" s="6">
        <v>1.0</v>
      </c>
      <c r="AL16" s="6">
        <v>1.0</v>
      </c>
      <c r="AM16" s="6">
        <v>1.0</v>
      </c>
      <c r="AN16" s="6">
        <v>1.0</v>
      </c>
      <c r="AO16" s="6">
        <v>1.0</v>
      </c>
      <c r="AP16" s="6">
        <v>1.0</v>
      </c>
      <c r="AQ16" s="6">
        <v>1.0</v>
      </c>
      <c r="AR16" s="6">
        <v>1.0</v>
      </c>
      <c r="AS16" s="6">
        <v>1.0</v>
      </c>
      <c r="AT16" s="6">
        <v>1.0</v>
      </c>
      <c r="AU16" s="6">
        <v>1.0</v>
      </c>
      <c r="AV16" s="6">
        <v>1.0</v>
      </c>
      <c r="AW16" s="6">
        <f t="shared" si="6"/>
        <v>1</v>
      </c>
    </row>
    <row r="17">
      <c r="A17" s="1" t="s">
        <v>99</v>
      </c>
      <c r="B17" s="1" t="s">
        <v>100</v>
      </c>
      <c r="C17" s="1" t="s">
        <v>101</v>
      </c>
      <c r="D17" s="1" t="s">
        <v>59</v>
      </c>
      <c r="E17" s="1">
        <f t="shared" si="1"/>
        <v>0.9349193182</v>
      </c>
      <c r="F17" s="2">
        <f>22.75/30</f>
        <v>0.7583333333</v>
      </c>
      <c r="G17" s="2">
        <f>26/30</f>
        <v>0.8666666667</v>
      </c>
      <c r="H17" s="4">
        <f>53.3/65</f>
        <v>0.82</v>
      </c>
      <c r="I17" s="2">
        <v>9.0</v>
      </c>
      <c r="J17" s="2">
        <v>10.0</v>
      </c>
      <c r="K17" s="2">
        <v>9.5</v>
      </c>
      <c r="L17" s="2">
        <v>7.8</v>
      </c>
      <c r="M17" s="2">
        <v>9.9</v>
      </c>
      <c r="N17" s="2">
        <v>10.0</v>
      </c>
      <c r="O17" s="2">
        <v>9.3</v>
      </c>
      <c r="P17" s="2">
        <v>10.0</v>
      </c>
      <c r="Q17" s="2">
        <v>10.0</v>
      </c>
      <c r="R17" s="2">
        <v>10.0</v>
      </c>
      <c r="S17" s="1">
        <f t="shared" si="2"/>
        <v>0.98375</v>
      </c>
      <c r="T17" s="1">
        <v>0.03</v>
      </c>
      <c r="U17" s="2">
        <v>19.0</v>
      </c>
      <c r="V17" s="1">
        <v>35.0</v>
      </c>
      <c r="W17" s="1">
        <v>25.0</v>
      </c>
      <c r="X17" s="1">
        <v>20.0</v>
      </c>
      <c r="Y17" s="1">
        <v>10.0</v>
      </c>
      <c r="Z17" s="1">
        <f t="shared" si="3"/>
        <v>0.9909090909</v>
      </c>
      <c r="AA17" s="1">
        <f t="shared" si="4"/>
        <v>1</v>
      </c>
      <c r="AB17" s="1">
        <v>1.0</v>
      </c>
      <c r="AC17" s="1">
        <v>1.0</v>
      </c>
      <c r="AD17" s="1">
        <v>1.0</v>
      </c>
      <c r="AE17" s="1">
        <v>1.0</v>
      </c>
      <c r="AF17" s="1">
        <v>1.0</v>
      </c>
      <c r="AG17" s="1">
        <v>1.0</v>
      </c>
      <c r="AH17" s="1">
        <v>1.0</v>
      </c>
      <c r="AI17" s="1">
        <v>1.0</v>
      </c>
      <c r="AJ17" s="4">
        <f t="shared" si="5"/>
        <v>1</v>
      </c>
      <c r="AK17" s="1">
        <v>1.0</v>
      </c>
      <c r="AL17" s="1">
        <v>1.0</v>
      </c>
      <c r="AM17" s="1">
        <v>1.0</v>
      </c>
      <c r="AN17" s="1">
        <v>1.0</v>
      </c>
      <c r="AO17" s="1">
        <v>1.0</v>
      </c>
      <c r="AP17" s="1">
        <v>1.0</v>
      </c>
      <c r="AQ17" s="1">
        <v>1.0</v>
      </c>
      <c r="AR17" s="1">
        <v>1.0</v>
      </c>
      <c r="AS17" s="1">
        <v>1.0</v>
      </c>
      <c r="AT17" s="1">
        <v>1.0</v>
      </c>
      <c r="AU17" s="1">
        <v>1.0</v>
      </c>
      <c r="AV17" s="1">
        <v>1.0</v>
      </c>
      <c r="AW17" s="1">
        <f t="shared" si="6"/>
        <v>1</v>
      </c>
    </row>
    <row r="18">
      <c r="A18" s="1" t="s">
        <v>102</v>
      </c>
      <c r="B18" s="1" t="s">
        <v>103</v>
      </c>
      <c r="C18" s="1" t="s">
        <v>104</v>
      </c>
      <c r="D18" s="1" t="s">
        <v>76</v>
      </c>
      <c r="E18" s="1">
        <f t="shared" si="1"/>
        <v>0.8818011364</v>
      </c>
      <c r="F18" s="5">
        <f>22.625/30</f>
        <v>0.7541666667</v>
      </c>
      <c r="G18" s="2">
        <f>24.25/30</f>
        <v>0.8083333333</v>
      </c>
      <c r="H18" s="4">
        <f>44.8/65</f>
        <v>0.6892307692</v>
      </c>
      <c r="I18" s="2">
        <v>8.5</v>
      </c>
      <c r="J18" s="2">
        <v>8.0</v>
      </c>
      <c r="K18" s="2">
        <v>8.5</v>
      </c>
      <c r="L18" s="2">
        <v>7.59</v>
      </c>
      <c r="M18" s="2">
        <v>6.95</v>
      </c>
      <c r="N18" s="2">
        <v>10.0</v>
      </c>
      <c r="O18" s="2">
        <v>7.9</v>
      </c>
      <c r="P18" s="2">
        <v>10.0</v>
      </c>
      <c r="Q18" s="2">
        <v>9.0</v>
      </c>
      <c r="R18" s="2">
        <v>10.0</v>
      </c>
      <c r="S18" s="1">
        <f t="shared" si="2"/>
        <v>0.89875</v>
      </c>
      <c r="T18" s="1">
        <v>0.03</v>
      </c>
      <c r="U18" s="2">
        <v>20.0</v>
      </c>
      <c r="V18" s="1">
        <v>33.0</v>
      </c>
      <c r="W18" s="1">
        <v>25.0</v>
      </c>
      <c r="X18" s="1">
        <v>20.0</v>
      </c>
      <c r="Y18" s="1">
        <v>10.0</v>
      </c>
      <c r="Z18" s="1">
        <f t="shared" si="3"/>
        <v>0.9818181818</v>
      </c>
      <c r="AA18" s="1">
        <f t="shared" si="4"/>
        <v>1</v>
      </c>
      <c r="AB18" s="1">
        <v>1.0</v>
      </c>
      <c r="AC18" s="1">
        <v>1.0</v>
      </c>
      <c r="AD18" s="1">
        <v>1.0</v>
      </c>
      <c r="AE18" s="1">
        <v>1.0</v>
      </c>
      <c r="AF18" s="1">
        <v>1.0</v>
      </c>
      <c r="AG18" s="1">
        <v>1.0</v>
      </c>
      <c r="AH18" s="1">
        <v>1.0</v>
      </c>
      <c r="AI18" s="1">
        <v>1.0</v>
      </c>
      <c r="AJ18" s="4">
        <f t="shared" si="5"/>
        <v>1</v>
      </c>
      <c r="AK18" s="1">
        <v>1.0</v>
      </c>
      <c r="AL18" s="1">
        <v>1.0</v>
      </c>
      <c r="AM18" s="1">
        <v>1.0</v>
      </c>
      <c r="AN18" s="1">
        <v>1.0</v>
      </c>
      <c r="AO18" s="1">
        <v>1.0</v>
      </c>
      <c r="AP18" s="1">
        <v>1.0</v>
      </c>
      <c r="AQ18" s="1">
        <v>1.0</v>
      </c>
      <c r="AR18" s="1">
        <v>1.0</v>
      </c>
      <c r="AS18" s="1">
        <v>1.0</v>
      </c>
      <c r="AT18" s="1">
        <v>1.0</v>
      </c>
      <c r="AU18" s="1">
        <v>1.0</v>
      </c>
      <c r="AV18" s="1">
        <v>1.0</v>
      </c>
      <c r="AW18" s="1">
        <f t="shared" si="6"/>
        <v>1</v>
      </c>
    </row>
    <row r="19">
      <c r="A19" s="1" t="s">
        <v>105</v>
      </c>
      <c r="B19" s="1" t="s">
        <v>106</v>
      </c>
      <c r="C19" s="1" t="s">
        <v>107</v>
      </c>
      <c r="D19" s="1" t="s">
        <v>59</v>
      </c>
      <c r="E19" s="1">
        <f t="shared" si="1"/>
        <v>0.9389086364</v>
      </c>
      <c r="F19" s="2">
        <f>26.625/30</f>
        <v>0.8875</v>
      </c>
      <c r="G19" s="2">
        <f>28.5/30</f>
        <v>0.95</v>
      </c>
      <c r="H19" s="4">
        <f>54.3/65</f>
        <v>0.8353846154</v>
      </c>
      <c r="I19" s="2">
        <v>9.0</v>
      </c>
      <c r="J19" s="2">
        <v>10.0</v>
      </c>
      <c r="K19" s="2">
        <v>8.0</v>
      </c>
      <c r="L19" s="2">
        <v>8.92</v>
      </c>
      <c r="M19" s="2">
        <v>8.38</v>
      </c>
      <c r="N19" s="2">
        <v>10.0</v>
      </c>
      <c r="O19" s="2">
        <v>9.4</v>
      </c>
      <c r="P19" s="2">
        <v>10.0</v>
      </c>
      <c r="Q19" s="2">
        <v>10.0</v>
      </c>
      <c r="R19" s="2">
        <v>10.0</v>
      </c>
      <c r="S19" s="1">
        <f t="shared" si="2"/>
        <v>0.9665</v>
      </c>
      <c r="T19" s="1">
        <v>0.0</v>
      </c>
      <c r="U19" s="2">
        <v>20.0</v>
      </c>
      <c r="V19" s="1">
        <v>33.0</v>
      </c>
      <c r="W19" s="1">
        <v>25.0</v>
      </c>
      <c r="X19" s="1">
        <v>20.0</v>
      </c>
      <c r="Y19" s="1">
        <v>10.0</v>
      </c>
      <c r="Z19" s="1">
        <f t="shared" si="3"/>
        <v>0.9818181818</v>
      </c>
      <c r="AA19" s="1">
        <f t="shared" si="4"/>
        <v>0.9375</v>
      </c>
      <c r="AB19" s="1">
        <v>1.0</v>
      </c>
      <c r="AC19" s="1">
        <v>1.0</v>
      </c>
      <c r="AD19" s="1">
        <v>1.0</v>
      </c>
      <c r="AE19" s="1">
        <v>1.0</v>
      </c>
      <c r="AG19" s="1">
        <v>1.0</v>
      </c>
      <c r="AH19" s="1">
        <v>1.0</v>
      </c>
      <c r="AI19" s="1">
        <v>1.0</v>
      </c>
      <c r="AJ19" s="4">
        <f t="shared" si="5"/>
        <v>0.875</v>
      </c>
      <c r="AK19" s="1">
        <v>1.0</v>
      </c>
      <c r="AL19" s="1">
        <v>1.0</v>
      </c>
      <c r="AM19" s="1">
        <v>1.0</v>
      </c>
      <c r="AN19" s="1">
        <v>1.0</v>
      </c>
      <c r="AO19" s="1">
        <v>1.0</v>
      </c>
      <c r="AP19" s="1">
        <v>1.0</v>
      </c>
      <c r="AQ19" s="1">
        <v>1.0</v>
      </c>
      <c r="AR19" s="1">
        <v>1.0</v>
      </c>
      <c r="AS19" s="1">
        <v>1.0</v>
      </c>
      <c r="AT19" s="1">
        <v>1.0</v>
      </c>
      <c r="AU19" s="1">
        <v>1.0</v>
      </c>
      <c r="AV19" s="1">
        <v>1.0</v>
      </c>
      <c r="AW19" s="1">
        <f t="shared" si="6"/>
        <v>1</v>
      </c>
    </row>
    <row r="20">
      <c r="A20" s="1" t="s">
        <v>108</v>
      </c>
      <c r="B20" s="1" t="s">
        <v>109</v>
      </c>
      <c r="C20" s="1" t="s">
        <v>110</v>
      </c>
      <c r="D20" s="1" t="s">
        <v>76</v>
      </c>
      <c r="E20" s="1">
        <f t="shared" si="1"/>
        <v>0.8844303788</v>
      </c>
      <c r="F20" s="5">
        <f>22.125/30</f>
        <v>0.7375</v>
      </c>
      <c r="G20" s="2">
        <f>24/30</f>
        <v>0.8</v>
      </c>
      <c r="H20" s="4">
        <f>52.3/65</f>
        <v>0.8046153846</v>
      </c>
      <c r="I20" s="2">
        <v>8.5</v>
      </c>
      <c r="J20" s="2">
        <v>8.0</v>
      </c>
      <c r="K20" s="3"/>
      <c r="L20" s="2">
        <v>8.25</v>
      </c>
      <c r="M20" s="2">
        <v>9.23</v>
      </c>
      <c r="N20" s="2">
        <v>10.0</v>
      </c>
      <c r="O20" s="2">
        <v>9.0</v>
      </c>
      <c r="P20" s="2">
        <v>10.0</v>
      </c>
      <c r="Q20" s="2">
        <v>10.0</v>
      </c>
      <c r="R20" s="2">
        <v>10.0</v>
      </c>
      <c r="S20" s="1">
        <f t="shared" si="2"/>
        <v>0.93725</v>
      </c>
      <c r="T20" s="1">
        <v>0.03</v>
      </c>
      <c r="U20" s="2">
        <v>13.0</v>
      </c>
      <c r="V20" s="1">
        <v>35.0</v>
      </c>
      <c r="W20" s="1">
        <v>25.0</v>
      </c>
      <c r="X20" s="1">
        <v>19.0</v>
      </c>
      <c r="Y20" s="1">
        <v>10.0</v>
      </c>
      <c r="Z20" s="1">
        <f t="shared" si="3"/>
        <v>0.9272727273</v>
      </c>
      <c r="AA20" s="1">
        <f t="shared" si="4"/>
        <v>0.9166666667</v>
      </c>
      <c r="AB20" s="1">
        <v>1.0</v>
      </c>
      <c r="AC20" s="1">
        <v>1.0</v>
      </c>
      <c r="AD20" s="1">
        <v>1.0</v>
      </c>
      <c r="AE20" s="1">
        <v>1.0</v>
      </c>
      <c r="AF20" s="1">
        <v>1.0</v>
      </c>
      <c r="AG20" s="1">
        <v>1.0</v>
      </c>
      <c r="AH20" s="1">
        <v>1.0</v>
      </c>
      <c r="AI20" s="1">
        <v>1.0</v>
      </c>
      <c r="AJ20" s="4">
        <f t="shared" si="5"/>
        <v>1</v>
      </c>
      <c r="AK20" s="1">
        <v>1.0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S20" s="1">
        <v>1.0</v>
      </c>
      <c r="AT20" s="1">
        <v>1.0</v>
      </c>
      <c r="AU20" s="1">
        <v>1.0</v>
      </c>
      <c r="AV20" s="1">
        <v>1.0</v>
      </c>
      <c r="AW20" s="1">
        <f t="shared" si="6"/>
        <v>0.8333333333</v>
      </c>
    </row>
    <row r="21">
      <c r="A21" s="1" t="s">
        <v>111</v>
      </c>
      <c r="B21" s="1" t="s">
        <v>112</v>
      </c>
      <c r="C21" s="1" t="s">
        <v>113</v>
      </c>
      <c r="D21" s="11" t="s">
        <v>63</v>
      </c>
      <c r="E21" s="1">
        <f t="shared" si="1"/>
        <v>0.956986553</v>
      </c>
      <c r="F21" s="5">
        <f>26.3/30</f>
        <v>0.8766666667</v>
      </c>
      <c r="G21" s="3">
        <f>25.75/30</f>
        <v>0.8583333333</v>
      </c>
      <c r="H21" s="1">
        <v>1.0</v>
      </c>
      <c r="I21" s="2">
        <v>9.5</v>
      </c>
      <c r="J21" s="2">
        <v>8.5</v>
      </c>
      <c r="K21" s="2">
        <v>10.0</v>
      </c>
      <c r="L21" s="2">
        <v>9.5</v>
      </c>
      <c r="M21" s="2">
        <v>9.05</v>
      </c>
      <c r="N21" s="2">
        <v>10.0</v>
      </c>
      <c r="O21" s="2">
        <v>9.0</v>
      </c>
      <c r="P21" s="2">
        <v>10.0</v>
      </c>
      <c r="Q21" s="2">
        <v>10.0</v>
      </c>
      <c r="R21" s="2">
        <v>10.0</v>
      </c>
      <c r="S21" s="1">
        <f t="shared" si="2"/>
        <v>0.975625</v>
      </c>
      <c r="T21" s="1">
        <v>0.01</v>
      </c>
      <c r="U21" s="2">
        <v>18.0</v>
      </c>
      <c r="V21" s="1">
        <v>35.0</v>
      </c>
      <c r="W21" s="1">
        <v>25.0</v>
      </c>
      <c r="X21" s="1">
        <v>20.0</v>
      </c>
      <c r="Y21" s="1">
        <v>10.0</v>
      </c>
      <c r="Z21" s="1">
        <f t="shared" si="3"/>
        <v>0.9818181818</v>
      </c>
      <c r="AA21" s="1">
        <f t="shared" si="4"/>
        <v>0.9583333333</v>
      </c>
      <c r="AB21" s="1">
        <v>1.0</v>
      </c>
      <c r="AC21" s="1">
        <v>1.0</v>
      </c>
      <c r="AD21" s="1">
        <v>1.0</v>
      </c>
      <c r="AE21" s="1">
        <v>1.0</v>
      </c>
      <c r="AF21" s="1">
        <v>1.0</v>
      </c>
      <c r="AG21" s="1">
        <v>1.0</v>
      </c>
      <c r="AH21" s="1">
        <v>1.0</v>
      </c>
      <c r="AI21" s="1">
        <v>1.0</v>
      </c>
      <c r="AJ21" s="4">
        <f t="shared" si="5"/>
        <v>1</v>
      </c>
      <c r="AK21" s="1">
        <v>1.0</v>
      </c>
      <c r="AL21" s="1">
        <v>1.0</v>
      </c>
      <c r="AM21" s="1">
        <v>1.0</v>
      </c>
      <c r="AN21" s="1">
        <v>1.0</v>
      </c>
      <c r="AO21" s="1">
        <v>1.0</v>
      </c>
      <c r="AP21" s="1">
        <v>1.0</v>
      </c>
      <c r="AR21" s="1">
        <v>1.0</v>
      </c>
      <c r="AS21" s="1">
        <v>1.0</v>
      </c>
      <c r="AT21" s="1">
        <v>1.0</v>
      </c>
      <c r="AU21" s="1">
        <v>1.0</v>
      </c>
      <c r="AV21" s="1">
        <v>1.0</v>
      </c>
      <c r="AW21" s="1">
        <f t="shared" si="6"/>
        <v>0.9166666667</v>
      </c>
    </row>
    <row r="22">
      <c r="A22" s="1" t="s">
        <v>114</v>
      </c>
      <c r="B22" s="1" t="s">
        <v>115</v>
      </c>
      <c r="C22" s="1" t="s">
        <v>116</v>
      </c>
      <c r="D22" s="1" t="s">
        <v>59</v>
      </c>
      <c r="E22" s="1">
        <f t="shared" si="1"/>
        <v>0.9480469697</v>
      </c>
      <c r="F22" s="2">
        <f>27/30</f>
        <v>0.9</v>
      </c>
      <c r="G22" s="2">
        <f>28.25/30</f>
        <v>0.9416666667</v>
      </c>
      <c r="H22" s="4">
        <f>54.3/65</f>
        <v>0.8353846154</v>
      </c>
      <c r="I22" s="2">
        <v>9.5</v>
      </c>
      <c r="J22" s="2">
        <v>9.5</v>
      </c>
      <c r="K22" s="2">
        <v>8.5</v>
      </c>
      <c r="L22" s="2">
        <v>10.0</v>
      </c>
      <c r="M22" s="2">
        <v>7.55</v>
      </c>
      <c r="N22" s="2">
        <v>10.0</v>
      </c>
      <c r="O22" s="2">
        <v>10.0</v>
      </c>
      <c r="P22" s="2">
        <v>10.0</v>
      </c>
      <c r="Q22" s="2">
        <v>9.0</v>
      </c>
      <c r="R22" s="2">
        <v>10.0</v>
      </c>
      <c r="S22" s="1">
        <f t="shared" si="2"/>
        <v>0.975</v>
      </c>
      <c r="T22" s="1">
        <v>0.03</v>
      </c>
      <c r="U22" s="2">
        <v>18.0</v>
      </c>
      <c r="V22" s="1">
        <v>35.0</v>
      </c>
      <c r="W22" s="1">
        <v>25.0</v>
      </c>
      <c r="X22" s="1">
        <v>20.0</v>
      </c>
      <c r="Y22" s="1">
        <v>10.0</v>
      </c>
      <c r="Z22" s="1">
        <f t="shared" si="3"/>
        <v>0.9818181818</v>
      </c>
      <c r="AA22" s="1">
        <f t="shared" si="4"/>
        <v>0.9583333333</v>
      </c>
      <c r="AB22" s="1">
        <v>1.0</v>
      </c>
      <c r="AC22" s="1">
        <v>1.0</v>
      </c>
      <c r="AD22" s="1">
        <v>1.0</v>
      </c>
      <c r="AE22" s="1">
        <v>1.0</v>
      </c>
      <c r="AF22" s="1">
        <v>1.0</v>
      </c>
      <c r="AG22" s="1">
        <v>1.0</v>
      </c>
      <c r="AH22" s="1">
        <v>1.0</v>
      </c>
      <c r="AI22" s="1">
        <v>1.0</v>
      </c>
      <c r="AJ22" s="4">
        <f t="shared" si="5"/>
        <v>1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1.0</v>
      </c>
      <c r="AQ22" s="1">
        <v>1.0</v>
      </c>
      <c r="AS22" s="1">
        <v>1.0</v>
      </c>
      <c r="AT22" s="1">
        <v>1.0</v>
      </c>
      <c r="AU22" s="1">
        <v>1.0</v>
      </c>
      <c r="AV22" s="1">
        <v>1.0</v>
      </c>
      <c r="AW22" s="1">
        <f t="shared" si="6"/>
        <v>0.9166666667</v>
      </c>
    </row>
    <row r="23">
      <c r="A23" s="1" t="s">
        <v>117</v>
      </c>
      <c r="B23" s="1" t="s">
        <v>118</v>
      </c>
      <c r="C23" s="1" t="s">
        <v>119</v>
      </c>
      <c r="D23" s="1" t="s">
        <v>120</v>
      </c>
      <c r="E23" s="1">
        <f t="shared" si="1"/>
        <v>0.8268618561</v>
      </c>
      <c r="F23" s="2">
        <f>24.5/30</f>
        <v>0.8166666667</v>
      </c>
      <c r="G23" s="3">
        <f>21/30</f>
        <v>0.7</v>
      </c>
      <c r="H23" s="4">
        <f>40.3/65</f>
        <v>0.62</v>
      </c>
      <c r="I23" s="2">
        <v>7.0</v>
      </c>
      <c r="J23" s="2">
        <v>7.0</v>
      </c>
      <c r="K23" s="2">
        <v>6.0</v>
      </c>
      <c r="L23" s="2">
        <v>6.67</v>
      </c>
      <c r="M23" s="2">
        <v>5.77</v>
      </c>
      <c r="N23" s="2">
        <v>9.0</v>
      </c>
      <c r="O23" s="2">
        <v>5.83</v>
      </c>
      <c r="P23" s="2">
        <v>10.0</v>
      </c>
      <c r="Q23" s="2">
        <v>8.5</v>
      </c>
      <c r="R23" s="2">
        <v>10.0</v>
      </c>
      <c r="S23" s="1">
        <f t="shared" si="2"/>
        <v>0.802125</v>
      </c>
      <c r="T23" s="1">
        <v>0.03</v>
      </c>
      <c r="U23" s="2">
        <v>16.0</v>
      </c>
      <c r="V23" s="1">
        <v>35.0</v>
      </c>
      <c r="W23" s="1">
        <v>25.0</v>
      </c>
      <c r="X23" s="1">
        <v>20.0</v>
      </c>
      <c r="Y23" s="1">
        <v>10.0</v>
      </c>
      <c r="Z23" s="1">
        <f t="shared" si="3"/>
        <v>0.9636363636</v>
      </c>
      <c r="AA23" s="1">
        <f t="shared" si="4"/>
        <v>0.9583333333</v>
      </c>
      <c r="AB23" s="1">
        <v>1.0</v>
      </c>
      <c r="AC23" s="1">
        <v>1.0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1.0</v>
      </c>
      <c r="AJ23" s="4">
        <f t="shared" si="5"/>
        <v>1</v>
      </c>
      <c r="AK23" s="1">
        <v>1.0</v>
      </c>
      <c r="AL23" s="1">
        <v>1.0</v>
      </c>
      <c r="AM23" s="1">
        <v>1.0</v>
      </c>
      <c r="AN23" s="1">
        <v>1.0</v>
      </c>
      <c r="AO23" s="1">
        <v>1.0</v>
      </c>
      <c r="AP23" s="1">
        <v>1.0</v>
      </c>
      <c r="AR23" s="1">
        <v>1.0</v>
      </c>
      <c r="AS23" s="1">
        <v>1.0</v>
      </c>
      <c r="AT23" s="1">
        <v>1.0</v>
      </c>
      <c r="AU23" s="1">
        <v>1.0</v>
      </c>
      <c r="AV23" s="1">
        <v>1.0</v>
      </c>
      <c r="AW23" s="1">
        <f t="shared" si="6"/>
        <v>0.9166666667</v>
      </c>
    </row>
    <row r="24">
      <c r="A24" s="1" t="s">
        <v>121</v>
      </c>
      <c r="B24" s="1" t="s">
        <v>122</v>
      </c>
      <c r="C24" s="1" t="s">
        <v>123</v>
      </c>
      <c r="D24" s="11" t="s">
        <v>63</v>
      </c>
      <c r="E24" s="1">
        <f t="shared" si="1"/>
        <v>0.955725</v>
      </c>
      <c r="F24" s="2">
        <f t="shared" ref="F24:F25" si="7">26.25/30</f>
        <v>0.875</v>
      </c>
      <c r="G24" s="3">
        <f>27.25/30</f>
        <v>0.9083333333</v>
      </c>
      <c r="H24" s="4">
        <f>61.3/65</f>
        <v>0.9430769231</v>
      </c>
      <c r="I24" s="2">
        <v>9.0</v>
      </c>
      <c r="J24" s="2">
        <v>10.0</v>
      </c>
      <c r="K24" s="2">
        <v>9.0</v>
      </c>
      <c r="L24" s="2">
        <v>8.5</v>
      </c>
      <c r="M24" s="2">
        <v>8.07</v>
      </c>
      <c r="N24" s="2">
        <v>10.0</v>
      </c>
      <c r="O24" s="2">
        <v>9.0</v>
      </c>
      <c r="P24" s="2">
        <v>10.0</v>
      </c>
      <c r="Q24" s="2">
        <v>10.0</v>
      </c>
      <c r="R24" s="2">
        <v>10.0</v>
      </c>
      <c r="S24" s="1">
        <f t="shared" si="2"/>
        <v>0.9625</v>
      </c>
      <c r="T24" s="1">
        <v>0.03</v>
      </c>
      <c r="U24" s="2">
        <v>20.0</v>
      </c>
      <c r="V24" s="1">
        <v>35.0</v>
      </c>
      <c r="W24" s="1">
        <v>25.0</v>
      </c>
      <c r="X24" s="1">
        <v>20.0</v>
      </c>
      <c r="Y24" s="1">
        <v>10.0</v>
      </c>
      <c r="Z24" s="1">
        <f t="shared" si="3"/>
        <v>1</v>
      </c>
      <c r="AA24" s="1">
        <f t="shared" si="4"/>
        <v>0.9583333333</v>
      </c>
      <c r="AB24" s="1">
        <v>1.0</v>
      </c>
      <c r="AC24" s="1">
        <v>1.0</v>
      </c>
      <c r="AD24" s="1">
        <v>1.0</v>
      </c>
      <c r="AE24" s="1">
        <v>1.0</v>
      </c>
      <c r="AF24" s="1">
        <v>1.0</v>
      </c>
      <c r="AG24" s="1">
        <v>1.0</v>
      </c>
      <c r="AH24" s="1">
        <v>1.0</v>
      </c>
      <c r="AI24" s="1">
        <v>1.0</v>
      </c>
      <c r="AJ24" s="4">
        <f t="shared" si="5"/>
        <v>1</v>
      </c>
      <c r="AK24" s="1">
        <v>1.0</v>
      </c>
      <c r="AL24" s="1">
        <v>1.0</v>
      </c>
      <c r="AM24" s="1">
        <v>1.0</v>
      </c>
      <c r="AN24" s="1">
        <v>1.0</v>
      </c>
      <c r="AO24" s="1">
        <v>1.0</v>
      </c>
      <c r="AP24" s="1">
        <v>1.0</v>
      </c>
      <c r="AR24" s="1">
        <v>1.0</v>
      </c>
      <c r="AS24" s="1">
        <v>1.0</v>
      </c>
      <c r="AT24" s="1">
        <v>1.0</v>
      </c>
      <c r="AU24" s="1">
        <v>1.0</v>
      </c>
      <c r="AV24" s="1">
        <v>1.0</v>
      </c>
      <c r="AW24" s="1">
        <f t="shared" si="6"/>
        <v>0.9166666667</v>
      </c>
    </row>
    <row r="25">
      <c r="A25" s="1" t="s">
        <v>124</v>
      </c>
      <c r="B25" s="1" t="s">
        <v>125</v>
      </c>
      <c r="C25" s="1" t="s">
        <v>126</v>
      </c>
      <c r="D25" s="1" t="s">
        <v>59</v>
      </c>
      <c r="E25" s="1">
        <f t="shared" si="1"/>
        <v>0.9480568182</v>
      </c>
      <c r="F25" s="2">
        <f t="shared" si="7"/>
        <v>0.875</v>
      </c>
      <c r="G25" s="2">
        <f>27.75/30</f>
        <v>0.925</v>
      </c>
      <c r="H25" s="4">
        <f>53.8/65</f>
        <v>0.8276923077</v>
      </c>
      <c r="I25" s="2">
        <v>8.5</v>
      </c>
      <c r="J25" s="2">
        <v>9.0</v>
      </c>
      <c r="K25" s="2">
        <v>9.0</v>
      </c>
      <c r="L25" s="2">
        <v>9.5</v>
      </c>
      <c r="M25" s="2">
        <v>7.1</v>
      </c>
      <c r="N25" s="2">
        <v>10.0</v>
      </c>
      <c r="O25" s="2">
        <v>9.9</v>
      </c>
      <c r="P25" s="2">
        <v>10.0</v>
      </c>
      <c r="Q25" s="2">
        <v>10.0</v>
      </c>
      <c r="R25" s="2">
        <v>10.0</v>
      </c>
      <c r="S25" s="1">
        <f t="shared" si="2"/>
        <v>0.9675</v>
      </c>
      <c r="T25" s="1">
        <v>0.03</v>
      </c>
      <c r="U25" s="2">
        <v>20.0</v>
      </c>
      <c r="V25" s="1">
        <v>35.0</v>
      </c>
      <c r="W25" s="1">
        <v>25.0</v>
      </c>
      <c r="X25" s="1">
        <v>20.0</v>
      </c>
      <c r="Y25" s="1">
        <v>9.0</v>
      </c>
      <c r="Z25" s="1">
        <f t="shared" si="3"/>
        <v>0.9909090909</v>
      </c>
      <c r="AA25" s="1">
        <f t="shared" si="4"/>
        <v>1</v>
      </c>
      <c r="AB25" s="1">
        <v>1.0</v>
      </c>
      <c r="AC25" s="1">
        <v>1.0</v>
      </c>
      <c r="AD25" s="1">
        <v>1.0</v>
      </c>
      <c r="AE25" s="1">
        <v>1.0</v>
      </c>
      <c r="AF25" s="1">
        <v>1.0</v>
      </c>
      <c r="AG25" s="1">
        <v>1.0</v>
      </c>
      <c r="AH25" s="1">
        <v>1.0</v>
      </c>
      <c r="AI25" s="1">
        <v>1.0</v>
      </c>
      <c r="AJ25" s="4">
        <f t="shared" si="5"/>
        <v>1</v>
      </c>
      <c r="AK25" s="1">
        <v>1.0</v>
      </c>
      <c r="AL25" s="1">
        <v>1.0</v>
      </c>
      <c r="AM25" s="1">
        <v>1.0</v>
      </c>
      <c r="AN25" s="1">
        <v>1.0</v>
      </c>
      <c r="AO25" s="1">
        <v>1.0</v>
      </c>
      <c r="AP25" s="1">
        <v>1.0</v>
      </c>
      <c r="AQ25" s="1">
        <v>1.0</v>
      </c>
      <c r="AR25" s="1">
        <v>1.0</v>
      </c>
      <c r="AS25" s="1">
        <v>1.0</v>
      </c>
      <c r="AT25" s="1">
        <v>1.0</v>
      </c>
      <c r="AU25" s="1">
        <v>1.0</v>
      </c>
      <c r="AV25" s="1">
        <v>1.0</v>
      </c>
      <c r="AW25" s="1">
        <f t="shared" si="6"/>
        <v>1</v>
      </c>
    </row>
    <row r="26">
      <c r="A26" s="1" t="s">
        <v>127</v>
      </c>
      <c r="B26" s="1" t="s">
        <v>128</v>
      </c>
      <c r="C26" s="1" t="s">
        <v>129</v>
      </c>
      <c r="D26" s="1" t="s">
        <v>59</v>
      </c>
      <c r="E26" s="1">
        <f t="shared" si="1"/>
        <v>0.9309511364</v>
      </c>
      <c r="F26" s="5">
        <f>26.375/30</f>
        <v>0.8791666667</v>
      </c>
      <c r="G26" s="2">
        <f>25/30</f>
        <v>0.8333333333</v>
      </c>
      <c r="H26" s="4">
        <f>53.3/65</f>
        <v>0.82</v>
      </c>
      <c r="I26" s="2">
        <v>9.0</v>
      </c>
      <c r="J26" s="2">
        <v>8.5</v>
      </c>
      <c r="K26" s="3"/>
      <c r="L26" s="2">
        <v>8.8</v>
      </c>
      <c r="M26" s="2">
        <v>8.05</v>
      </c>
      <c r="N26" s="2">
        <v>10.0</v>
      </c>
      <c r="O26" s="2">
        <v>10.0</v>
      </c>
      <c r="P26" s="2">
        <v>10.0</v>
      </c>
      <c r="Q26" s="2">
        <v>10.0</v>
      </c>
      <c r="R26" s="2">
        <v>10.0</v>
      </c>
      <c r="S26" s="1">
        <f t="shared" si="2"/>
        <v>0.95375</v>
      </c>
      <c r="T26" s="1">
        <v>0.02</v>
      </c>
      <c r="U26" s="2">
        <v>20.0</v>
      </c>
      <c r="V26" s="1">
        <v>33.0</v>
      </c>
      <c r="W26" s="1">
        <v>25.0</v>
      </c>
      <c r="X26" s="1">
        <v>20.0</v>
      </c>
      <c r="Y26" s="1">
        <v>10.0</v>
      </c>
      <c r="Z26" s="1">
        <f t="shared" si="3"/>
        <v>0.9818181818</v>
      </c>
      <c r="AA26" s="1">
        <f t="shared" si="4"/>
        <v>1</v>
      </c>
      <c r="AB26" s="1">
        <v>1.0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1.0</v>
      </c>
      <c r="AI26" s="1">
        <v>1.0</v>
      </c>
      <c r="AJ26" s="4">
        <f t="shared" si="5"/>
        <v>1</v>
      </c>
      <c r="AK26" s="1">
        <v>1.0</v>
      </c>
      <c r="AL26" s="1">
        <v>1.0</v>
      </c>
      <c r="AM26" s="1">
        <v>1.0</v>
      </c>
      <c r="AN26" s="1">
        <v>1.0</v>
      </c>
      <c r="AO26" s="1">
        <v>1.0</v>
      </c>
      <c r="AP26" s="1">
        <v>1.0</v>
      </c>
      <c r="AQ26" s="1">
        <v>1.0</v>
      </c>
      <c r="AR26" s="1">
        <v>1.0</v>
      </c>
      <c r="AS26" s="1">
        <v>1.0</v>
      </c>
      <c r="AT26" s="1">
        <v>1.0</v>
      </c>
      <c r="AU26" s="1">
        <v>1.0</v>
      </c>
      <c r="AV26" s="1">
        <v>1.0</v>
      </c>
      <c r="AW26" s="1">
        <f t="shared" si="6"/>
        <v>1</v>
      </c>
    </row>
    <row r="27">
      <c r="A27" s="1" t="s">
        <v>130</v>
      </c>
      <c r="B27" s="1" t="s">
        <v>131</v>
      </c>
      <c r="C27" s="1" t="s">
        <v>132</v>
      </c>
      <c r="D27" s="1" t="s">
        <v>51</v>
      </c>
      <c r="E27" s="1">
        <f t="shared" si="1"/>
        <v>0.9168422348</v>
      </c>
      <c r="F27" s="2">
        <f>24.25/30</f>
        <v>0.8083333333</v>
      </c>
      <c r="G27" s="2">
        <f>26.5/30</f>
        <v>0.8833333333</v>
      </c>
      <c r="H27" s="4">
        <f>51.8/65</f>
        <v>0.7969230769</v>
      </c>
      <c r="I27" s="2">
        <v>9.5</v>
      </c>
      <c r="J27" s="2">
        <v>8.5</v>
      </c>
      <c r="K27" s="2">
        <v>9.5</v>
      </c>
      <c r="L27" s="2">
        <v>9.05</v>
      </c>
      <c r="M27" s="2">
        <v>9.4</v>
      </c>
      <c r="N27" s="2">
        <v>10.0</v>
      </c>
      <c r="O27" s="2">
        <v>9.1</v>
      </c>
      <c r="P27" s="2">
        <v>10.0</v>
      </c>
      <c r="Q27" s="2">
        <v>9.0</v>
      </c>
      <c r="R27" s="2">
        <v>9.0</v>
      </c>
      <c r="S27" s="1">
        <f t="shared" si="2"/>
        <v>0.944375</v>
      </c>
      <c r="T27" s="1">
        <v>0.03</v>
      </c>
      <c r="U27" s="2">
        <v>19.0</v>
      </c>
      <c r="V27" s="1">
        <v>35.0</v>
      </c>
      <c r="W27" s="1">
        <v>25.0</v>
      </c>
      <c r="X27" s="1">
        <v>20.0</v>
      </c>
      <c r="Y27" s="1">
        <v>10.0</v>
      </c>
      <c r="Z27" s="1">
        <f t="shared" si="3"/>
        <v>0.9909090909</v>
      </c>
      <c r="AA27" s="1">
        <f t="shared" si="4"/>
        <v>0.9375</v>
      </c>
      <c r="AB27" s="1">
        <v>1.0</v>
      </c>
      <c r="AC27" s="1">
        <v>1.0</v>
      </c>
      <c r="AD27" s="1">
        <v>1.0</v>
      </c>
      <c r="AE27" s="1">
        <v>1.0</v>
      </c>
      <c r="AG27" s="1">
        <v>1.0</v>
      </c>
      <c r="AH27" s="1">
        <v>1.0</v>
      </c>
      <c r="AI27" s="1">
        <v>1.0</v>
      </c>
      <c r="AJ27" s="4">
        <f t="shared" si="5"/>
        <v>0.875</v>
      </c>
      <c r="AK27" s="1">
        <v>1.0</v>
      </c>
      <c r="AL27" s="1">
        <v>1.0</v>
      </c>
      <c r="AM27" s="1">
        <v>1.0</v>
      </c>
      <c r="AN27" s="1">
        <v>1.0</v>
      </c>
      <c r="AO27" s="1">
        <v>1.0</v>
      </c>
      <c r="AP27" s="1">
        <v>1.0</v>
      </c>
      <c r="AQ27" s="1">
        <v>1.0</v>
      </c>
      <c r="AR27" s="1">
        <v>1.0</v>
      </c>
      <c r="AS27" s="1">
        <v>1.0</v>
      </c>
      <c r="AT27" s="1">
        <v>1.0</v>
      </c>
      <c r="AU27" s="1">
        <v>1.0</v>
      </c>
      <c r="AV27" s="1">
        <v>1.0</v>
      </c>
      <c r="AW27" s="1">
        <f t="shared" si="6"/>
        <v>1</v>
      </c>
    </row>
    <row r="28">
      <c r="A28" s="6" t="s">
        <v>133</v>
      </c>
      <c r="B28" s="6" t="s">
        <v>134</v>
      </c>
      <c r="C28" s="6" t="s">
        <v>135</v>
      </c>
      <c r="D28" s="11" t="s">
        <v>136</v>
      </c>
      <c r="E28" s="6">
        <f t="shared" si="1"/>
        <v>0.8408785985</v>
      </c>
      <c r="F28" s="12">
        <f>23.85/30</f>
        <v>0.795</v>
      </c>
      <c r="G28" s="8">
        <f>23.5/30</f>
        <v>0.7833333333</v>
      </c>
      <c r="H28" s="9">
        <f>56.3/65</f>
        <v>0.8661538462</v>
      </c>
      <c r="I28" s="8">
        <v>8.0</v>
      </c>
      <c r="J28" s="8">
        <v>9.0</v>
      </c>
      <c r="K28" s="8">
        <v>8.5</v>
      </c>
      <c r="L28" s="10"/>
      <c r="M28" s="8">
        <v>4.65</v>
      </c>
      <c r="N28" s="8">
        <v>10.0</v>
      </c>
      <c r="O28" s="8">
        <v>8.3</v>
      </c>
      <c r="P28" s="8">
        <v>10.0</v>
      </c>
      <c r="Q28" s="8">
        <v>9.5</v>
      </c>
      <c r="R28" s="10"/>
      <c r="S28" s="6">
        <f t="shared" si="2"/>
        <v>0.849375</v>
      </c>
      <c r="T28" s="6">
        <v>0.0</v>
      </c>
      <c r="U28" s="8">
        <v>15.0</v>
      </c>
      <c r="V28" s="6">
        <v>26.0</v>
      </c>
      <c r="W28" s="6">
        <v>20.0</v>
      </c>
      <c r="X28" s="6">
        <v>19.0</v>
      </c>
      <c r="Y28" s="6">
        <v>9.0</v>
      </c>
      <c r="Z28" s="6">
        <f t="shared" si="3"/>
        <v>0.8090909091</v>
      </c>
      <c r="AA28" s="6">
        <f t="shared" si="4"/>
        <v>0.9166666667</v>
      </c>
      <c r="AB28" s="6">
        <v>1.0</v>
      </c>
      <c r="AC28" s="6">
        <v>1.0</v>
      </c>
      <c r="AD28" s="6">
        <v>1.0</v>
      </c>
      <c r="AE28" s="6">
        <v>1.0</v>
      </c>
      <c r="AF28" s="6">
        <v>1.0</v>
      </c>
      <c r="AG28" s="6">
        <v>1.0</v>
      </c>
      <c r="AH28" s="6">
        <v>1.0</v>
      </c>
      <c r="AI28" s="6">
        <v>1.0</v>
      </c>
      <c r="AJ28" s="9">
        <f t="shared" si="5"/>
        <v>1</v>
      </c>
      <c r="AK28" s="6">
        <v>1.0</v>
      </c>
      <c r="AL28" s="6">
        <v>1.0</v>
      </c>
      <c r="AM28" s="6">
        <v>1.0</v>
      </c>
      <c r="AN28" s="6">
        <v>1.0</v>
      </c>
      <c r="AO28" s="6">
        <v>1.0</v>
      </c>
      <c r="AP28" s="9"/>
      <c r="AQ28" s="6">
        <v>1.0</v>
      </c>
      <c r="AR28" s="9"/>
      <c r="AS28" s="6">
        <v>1.0</v>
      </c>
      <c r="AT28" s="6">
        <v>1.0</v>
      </c>
      <c r="AU28" s="6">
        <v>1.0</v>
      </c>
      <c r="AV28" s="6">
        <v>1.0</v>
      </c>
      <c r="AW28" s="6">
        <f t="shared" si="6"/>
        <v>0.8333333333</v>
      </c>
    </row>
    <row r="29">
      <c r="A29" s="1" t="s">
        <v>137</v>
      </c>
      <c r="B29" s="1" t="s">
        <v>138</v>
      </c>
      <c r="C29" s="1" t="s">
        <v>139</v>
      </c>
      <c r="D29" s="1" t="s">
        <v>63</v>
      </c>
      <c r="E29" s="1">
        <f t="shared" si="1"/>
        <v>0.9754416667</v>
      </c>
      <c r="F29" s="2">
        <f>26.75/30</f>
        <v>0.8916666667</v>
      </c>
      <c r="G29" s="2">
        <f>28/30</f>
        <v>0.9333333333</v>
      </c>
      <c r="H29" s="4">
        <f>63.3/65</f>
        <v>0.9738461538</v>
      </c>
      <c r="I29" s="2">
        <v>8.5</v>
      </c>
      <c r="J29" s="2">
        <v>10.0</v>
      </c>
      <c r="K29" s="2">
        <v>10.0</v>
      </c>
      <c r="L29" s="2">
        <v>9.8</v>
      </c>
      <c r="M29" s="2">
        <v>10.0</v>
      </c>
      <c r="N29" s="2">
        <v>10.0</v>
      </c>
      <c r="O29" s="2">
        <v>9.5</v>
      </c>
      <c r="P29" s="2">
        <v>10.0</v>
      </c>
      <c r="Q29" s="2">
        <v>10.0</v>
      </c>
      <c r="R29" s="2">
        <v>10.0</v>
      </c>
      <c r="S29" s="1">
        <f t="shared" si="2"/>
        <v>0.9975</v>
      </c>
      <c r="T29" s="1">
        <v>0.03</v>
      </c>
      <c r="U29" s="2">
        <v>20.0</v>
      </c>
      <c r="V29" s="1">
        <v>35.0</v>
      </c>
      <c r="W29" s="1">
        <v>25.0</v>
      </c>
      <c r="X29" s="1">
        <v>20.0</v>
      </c>
      <c r="Y29" s="1">
        <v>10.0</v>
      </c>
      <c r="Z29" s="1">
        <f t="shared" si="3"/>
        <v>1</v>
      </c>
      <c r="AA29" s="1">
        <f t="shared" si="4"/>
        <v>0.9583333333</v>
      </c>
      <c r="AB29" s="1">
        <v>1.0</v>
      </c>
      <c r="AC29" s="1">
        <v>1.0</v>
      </c>
      <c r="AD29" s="1">
        <v>1.0</v>
      </c>
      <c r="AE29" s="1">
        <v>1.0</v>
      </c>
      <c r="AF29" s="1">
        <v>1.0</v>
      </c>
      <c r="AG29" s="1">
        <v>1.0</v>
      </c>
      <c r="AH29" s="1">
        <v>1.0</v>
      </c>
      <c r="AI29" s="1">
        <v>1.0</v>
      </c>
      <c r="AJ29" s="4">
        <f t="shared" si="5"/>
        <v>1</v>
      </c>
      <c r="AK29" s="1">
        <v>1.0</v>
      </c>
      <c r="AL29" s="1">
        <v>1.0</v>
      </c>
      <c r="AM29" s="1">
        <v>1.0</v>
      </c>
      <c r="AN29" s="1">
        <v>1.0</v>
      </c>
      <c r="AO29" s="1">
        <v>1.0</v>
      </c>
      <c r="AP29" s="1">
        <v>1.0</v>
      </c>
      <c r="AR29" s="1">
        <v>1.0</v>
      </c>
      <c r="AS29" s="1">
        <v>1.0</v>
      </c>
      <c r="AT29" s="1">
        <v>1.0</v>
      </c>
      <c r="AU29" s="1">
        <v>1.0</v>
      </c>
      <c r="AV29" s="1">
        <v>1.0</v>
      </c>
      <c r="AW29" s="1">
        <f t="shared" si="6"/>
        <v>0.9166666667</v>
      </c>
    </row>
    <row r="30">
      <c r="A30" s="1" t="s">
        <v>140</v>
      </c>
      <c r="B30" s="1" t="s">
        <v>141</v>
      </c>
      <c r="C30" s="1" t="s">
        <v>142</v>
      </c>
      <c r="D30" s="1" t="s">
        <v>136</v>
      </c>
      <c r="E30" s="1">
        <f t="shared" si="1"/>
        <v>0.8495185606</v>
      </c>
      <c r="F30" s="5">
        <f>20.625/30</f>
        <v>0.6875</v>
      </c>
      <c r="G30" s="3">
        <f>24.25/30</f>
        <v>0.8083333333</v>
      </c>
      <c r="H30" s="4">
        <f>51.8/65</f>
        <v>0.7969230769</v>
      </c>
      <c r="I30" s="2">
        <v>8.5</v>
      </c>
      <c r="J30" s="2">
        <v>6.0</v>
      </c>
      <c r="K30" s="2">
        <v>7.0</v>
      </c>
      <c r="L30" s="2">
        <v>4.17</v>
      </c>
      <c r="M30" s="2">
        <v>5.07</v>
      </c>
      <c r="N30" s="2">
        <v>10.0</v>
      </c>
      <c r="O30" s="2">
        <v>8.43</v>
      </c>
      <c r="P30" s="2">
        <v>10.0</v>
      </c>
      <c r="Q30" s="2">
        <v>9.5</v>
      </c>
      <c r="R30" s="3"/>
      <c r="S30" s="1">
        <f t="shared" si="2"/>
        <v>0.80625</v>
      </c>
      <c r="T30" s="1">
        <v>0.03</v>
      </c>
      <c r="U30" s="2">
        <v>16.0</v>
      </c>
      <c r="V30" s="1">
        <v>35.0</v>
      </c>
      <c r="W30" s="1">
        <v>25.0</v>
      </c>
      <c r="X30" s="1">
        <v>20.0</v>
      </c>
      <c r="Y30" s="1">
        <v>7.0</v>
      </c>
      <c r="Z30" s="1">
        <f t="shared" si="3"/>
        <v>0.9363636364</v>
      </c>
      <c r="AA30" s="1">
        <f t="shared" si="4"/>
        <v>1</v>
      </c>
      <c r="AB30" s="1">
        <v>1.0</v>
      </c>
      <c r="AC30" s="1">
        <v>1.0</v>
      </c>
      <c r="AD30" s="1">
        <v>1.0</v>
      </c>
      <c r="AE30" s="1">
        <v>1.0</v>
      </c>
      <c r="AF30" s="1">
        <v>1.0</v>
      </c>
      <c r="AG30" s="1">
        <v>1.0</v>
      </c>
      <c r="AH30" s="1">
        <v>1.0</v>
      </c>
      <c r="AI30" s="1">
        <v>1.0</v>
      </c>
      <c r="AJ30" s="4">
        <f t="shared" si="5"/>
        <v>1</v>
      </c>
      <c r="AK30" s="1">
        <v>1.0</v>
      </c>
      <c r="AL30" s="1">
        <v>1.0</v>
      </c>
      <c r="AM30" s="1">
        <v>1.0</v>
      </c>
      <c r="AN30" s="1">
        <v>1.0</v>
      </c>
      <c r="AO30" s="1">
        <v>1.0</v>
      </c>
      <c r="AP30" s="1">
        <v>1.0</v>
      </c>
      <c r="AQ30" s="1">
        <v>1.0</v>
      </c>
      <c r="AR30" s="1">
        <v>1.0</v>
      </c>
      <c r="AS30" s="1">
        <v>1.0</v>
      </c>
      <c r="AT30" s="1">
        <v>1.0</v>
      </c>
      <c r="AU30" s="1">
        <v>1.0</v>
      </c>
      <c r="AV30" s="1">
        <v>1.0</v>
      </c>
      <c r="AW30" s="1">
        <f t="shared" si="6"/>
        <v>1</v>
      </c>
    </row>
    <row r="31">
      <c r="A31" s="1" t="s">
        <v>143</v>
      </c>
      <c r="B31" s="1" t="s">
        <v>138</v>
      </c>
      <c r="C31" s="1" t="s">
        <v>144</v>
      </c>
      <c r="D31" s="1" t="s">
        <v>63</v>
      </c>
      <c r="E31" s="1">
        <f t="shared" si="1"/>
        <v>0.9592669697</v>
      </c>
      <c r="F31" s="2">
        <f>25.125/30</f>
        <v>0.8375</v>
      </c>
      <c r="G31" s="13">
        <f>27.25/30</f>
        <v>0.9083333333</v>
      </c>
      <c r="H31" s="4">
        <f>60.3/65</f>
        <v>0.9276923077</v>
      </c>
      <c r="I31" s="2">
        <v>9.0</v>
      </c>
      <c r="J31" s="2">
        <v>10.0</v>
      </c>
      <c r="K31" s="2">
        <v>9.0</v>
      </c>
      <c r="L31" s="2">
        <v>9.17</v>
      </c>
      <c r="M31" s="2">
        <v>9.55</v>
      </c>
      <c r="N31" s="2">
        <v>10.0</v>
      </c>
      <c r="O31" s="2">
        <v>10.0</v>
      </c>
      <c r="P31" s="2">
        <v>10.0</v>
      </c>
      <c r="Q31" s="2">
        <v>10.0</v>
      </c>
      <c r="R31" s="2">
        <v>10.0</v>
      </c>
      <c r="S31" s="1">
        <f t="shared" si="2"/>
        <v>0.984</v>
      </c>
      <c r="T31" s="1">
        <v>0.03</v>
      </c>
      <c r="U31" s="2">
        <v>20.0</v>
      </c>
      <c r="V31" s="1">
        <v>33.0</v>
      </c>
      <c r="W31" s="1">
        <v>25.0</v>
      </c>
      <c r="X31" s="1">
        <v>20.0</v>
      </c>
      <c r="Y31" s="1">
        <v>10.0</v>
      </c>
      <c r="Z31" s="1">
        <f t="shared" si="3"/>
        <v>0.9818181818</v>
      </c>
      <c r="AA31" s="1">
        <f t="shared" si="4"/>
        <v>1</v>
      </c>
      <c r="AB31" s="1">
        <v>1.0</v>
      </c>
      <c r="AC31" s="1">
        <v>1.0</v>
      </c>
      <c r="AD31" s="1">
        <v>1.0</v>
      </c>
      <c r="AE31" s="1">
        <v>1.0</v>
      </c>
      <c r="AF31" s="1">
        <v>1.0</v>
      </c>
      <c r="AG31" s="1">
        <v>1.0</v>
      </c>
      <c r="AH31" s="1">
        <v>1.0</v>
      </c>
      <c r="AI31" s="1">
        <v>1.0</v>
      </c>
      <c r="AJ31" s="4">
        <f t="shared" si="5"/>
        <v>1</v>
      </c>
      <c r="AK31" s="1">
        <v>1.0</v>
      </c>
      <c r="AL31" s="1">
        <v>1.0</v>
      </c>
      <c r="AM31" s="1">
        <v>1.0</v>
      </c>
      <c r="AN31" s="1">
        <v>1.0</v>
      </c>
      <c r="AO31" s="1">
        <v>1.0</v>
      </c>
      <c r="AP31" s="1">
        <v>1.0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1.0</v>
      </c>
      <c r="AW31" s="1">
        <f t="shared" si="6"/>
        <v>1</v>
      </c>
    </row>
    <row r="32">
      <c r="F32" s="5"/>
    </row>
  </sheetData>
  <drawing r:id="rId1"/>
</worksheet>
</file>