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"/>
    </mc:Choice>
  </mc:AlternateContent>
  <xr:revisionPtr revIDLastSave="0" documentId="13_ncr:1_{67015908-8004-401F-BFF8-867447770EAB}" xr6:coauthVersionLast="46" xr6:coauthVersionMax="46" xr10:uidLastSave="{00000000-0000-0000-0000-000000000000}"/>
  <bookViews>
    <workbookView xWindow="-120" yWindow="-120" windowWidth="20730" windowHeight="11160" tabRatio="765" firstSheet="1" activeTab="2" xr2:uid="{00000000-000D-0000-FFFF-FFFF00000000}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  <sheet name="Virtual Body" sheetId="9" r:id="rId9"/>
  </sheets>
  <externalReferences>
    <externalReference r:id="rId10"/>
  </externalReferenc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M2" i="2" l="1"/>
  <c r="H2" i="2"/>
  <c r="I2" i="2"/>
  <c r="J2" i="2"/>
  <c r="K2" i="2"/>
  <c r="L2" i="2"/>
  <c r="L2" i="5"/>
  <c r="M2" i="5"/>
  <c r="N2" i="5"/>
  <c r="O2" i="5"/>
  <c r="P2" i="5"/>
  <c r="Q2" i="5"/>
  <c r="R2" i="5"/>
  <c r="R7" i="2"/>
  <c r="R13" i="2" s="1"/>
  <c r="R5" i="2"/>
  <c r="R3" i="2"/>
  <c r="R9" i="2" s="1"/>
  <c r="S3" i="2" s="1"/>
  <c r="P14" i="2"/>
  <c r="P12" i="2"/>
  <c r="O10" i="2"/>
  <c r="P10" i="2" s="1"/>
  <c r="N5" i="2"/>
  <c r="N3" i="2"/>
  <c r="R9" i="1" l="1"/>
  <c r="R11" i="2" s="1"/>
  <c r="S5" i="2" s="1"/>
  <c r="S2" i="2"/>
  <c r="O10" i="1"/>
  <c r="P10" i="1" s="1"/>
  <c r="Q10" i="1" s="1"/>
  <c r="R10" i="1" s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S1" i="2" l="1"/>
  <c r="L4" i="5"/>
  <c r="M4" i="5" s="1"/>
  <c r="N4" i="5" s="1"/>
  <c r="P4" i="5" s="1"/>
  <c r="Q4" i="5" s="1"/>
  <c r="K4" i="5"/>
  <c r="J4" i="5"/>
  <c r="E4" i="5"/>
  <c r="F4" i="5" s="1"/>
  <c r="G4" i="5" s="1"/>
  <c r="H4" i="5" s="1"/>
  <c r="A32" i="4" l="1"/>
  <c r="A33" i="4"/>
  <c r="A34" i="4"/>
  <c r="A35" i="4"/>
  <c r="A36" i="4"/>
  <c r="S7" i="2"/>
  <c r="AB2" i="3"/>
  <c r="AA2" i="3"/>
  <c r="Z2" i="3"/>
  <c r="Y2" i="3"/>
  <c r="X2" i="3"/>
  <c r="S2" i="3"/>
  <c r="AB1" i="3"/>
  <c r="AA1" i="3"/>
  <c r="Y1" i="3"/>
  <c r="S1" i="3"/>
  <c r="V1" i="3"/>
  <c r="V2" i="3"/>
  <c r="A23" i="4"/>
  <c r="A24" i="4"/>
  <c r="A25" i="4"/>
  <c r="A26" i="4"/>
  <c r="A27" i="4"/>
  <c r="A28" i="4"/>
  <c r="A29" i="4"/>
  <c r="A30" i="4"/>
  <c r="A31" i="4"/>
  <c r="Z1" i="3" l="1"/>
  <c r="X1" i="3"/>
  <c r="Q14" i="2"/>
  <c r="Q12" i="2"/>
  <c r="Q10" i="2"/>
  <c r="R2" i="2"/>
  <c r="R14" i="2"/>
  <c r="R12" i="2"/>
  <c r="R2" i="3"/>
  <c r="R10" i="2" l="1"/>
  <c r="S4" i="2" s="1"/>
  <c r="Q2" i="3"/>
  <c r="N10" i="2"/>
  <c r="N2" i="2"/>
  <c r="O2" i="2"/>
  <c r="P2" i="2"/>
  <c r="N2" i="3"/>
  <c r="O2" i="3"/>
  <c r="P2" i="3"/>
  <c r="J2" i="5"/>
  <c r="K2" i="5"/>
  <c r="K7" i="2"/>
  <c r="K13" i="2" s="1"/>
  <c r="L7" i="2" s="1"/>
  <c r="L13" i="2" s="1"/>
  <c r="M7" i="2" s="1"/>
  <c r="K2" i="3"/>
  <c r="L2" i="3"/>
  <c r="M2" i="3"/>
  <c r="M13" i="2" l="1"/>
  <c r="K9" i="2"/>
  <c r="L3" i="2" s="1"/>
  <c r="L9" i="2" s="1"/>
  <c r="M3" i="2" s="1"/>
  <c r="K11" i="2"/>
  <c r="L5" i="2" s="1"/>
  <c r="L11" i="2" s="1"/>
  <c r="M5" i="2" s="1"/>
  <c r="M11" i="2" l="1"/>
  <c r="M9" i="2"/>
  <c r="F2" i="5"/>
  <c r="G2" i="5"/>
  <c r="H2" i="5"/>
  <c r="I2" i="5"/>
  <c r="E7" i="2"/>
  <c r="E9" i="2" s="1"/>
  <c r="F3" i="2" s="1"/>
  <c r="G2" i="2"/>
  <c r="G2" i="3"/>
  <c r="H2" i="3"/>
  <c r="I2" i="3"/>
  <c r="J2" i="3"/>
  <c r="P9" i="1" l="1"/>
  <c r="Q7" i="2"/>
  <c r="Q13" i="2" s="1"/>
  <c r="Q9" i="1"/>
  <c r="P7" i="2"/>
  <c r="E13" i="2"/>
  <c r="F7" i="2" s="1"/>
  <c r="F13" i="2" s="1"/>
  <c r="G7" i="2" s="1"/>
  <c r="G13" i="2" s="1"/>
  <c r="H7" i="2" s="1"/>
  <c r="H13" i="2" s="1"/>
  <c r="E11" i="2"/>
  <c r="F5" i="2" s="1"/>
  <c r="F11" i="2" s="1"/>
  <c r="G5" i="2" s="1"/>
  <c r="G11" i="2" s="1"/>
  <c r="H5" i="2" s="1"/>
  <c r="Q9" i="2" l="1"/>
  <c r="N9" i="2"/>
  <c r="O3" i="2" s="1"/>
  <c r="O9" i="2" s="1"/>
  <c r="N11" i="2"/>
  <c r="O5" i="2" s="1"/>
  <c r="O11" i="2" s="1"/>
  <c r="P13" i="2"/>
  <c r="I7" i="2"/>
  <c r="I13" i="2" s="1"/>
  <c r="J7" i="2" s="1"/>
  <c r="Q11" i="2"/>
  <c r="F9" i="2"/>
  <c r="G3" i="2" s="1"/>
  <c r="G9" i="2" s="1"/>
  <c r="H3" i="2" s="1"/>
  <c r="H9" i="2" s="1"/>
  <c r="I3" i="2" s="1"/>
  <c r="I9" i="2" s="1"/>
  <c r="J3" i="2" s="1"/>
  <c r="H11" i="2"/>
  <c r="I5" i="2" s="1"/>
  <c r="P11" i="2" l="1"/>
  <c r="P5" i="2" s="1"/>
  <c r="P9" i="2"/>
  <c r="P3" i="2" s="1"/>
  <c r="I11" i="2"/>
  <c r="J5" i="2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Q2" i="2"/>
  <c r="J1" i="3" l="1"/>
  <c r="J1" i="2"/>
  <c r="R1" i="2"/>
  <c r="F1" i="5"/>
  <c r="G1" i="3"/>
  <c r="G1" i="2"/>
  <c r="I1" i="5"/>
  <c r="K1" i="3"/>
  <c r="L1" i="3"/>
  <c r="M1" i="3"/>
  <c r="N1" i="3"/>
  <c r="O1" i="3"/>
  <c r="P1" i="3"/>
  <c r="Q1" i="3"/>
  <c r="R1" i="3"/>
  <c r="N1" i="2" l="1"/>
  <c r="O1" i="2"/>
  <c r="P1" i="2"/>
  <c r="Q1" i="2"/>
</calcChain>
</file>

<file path=xl/sharedStrings.xml><?xml version="1.0" encoding="utf-8"?>
<sst xmlns="http://schemas.openxmlformats.org/spreadsheetml/2006/main" count="484" uniqueCount="202">
  <si>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</si>
  <si>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</si>
  <si>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</si>
  <si>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</si>
  <si>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</si>
  <si>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</si>
  <si>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</si>
  <si>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</si>
  <si>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</si>
  <si>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</si>
  <si>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</si>
  <si>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</si>
  <si>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</si>
  <si>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</si>
  <si>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</si>
  <si>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</si>
  <si>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</si>
  <si>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</si>
  <si>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</si>
  <si>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</si>
  <si>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</si>
  <si>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</si>
  <si>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</si>
  <si>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</si>
  <si>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</si>
  <si>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</si>
  <si>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</si>
  <si>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</si>
  <si>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</si>
  <si>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</si>
  <si>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</si>
  <si>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</si>
  <si>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</si>
  <si>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</si>
  <si>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</si>
  <si>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</si>
  <si>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</si>
  <si>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</si>
  <si>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</si>
  <si>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</si>
  <si>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</si>
  <si>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</si>
  <si>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</si>
  <si>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</si>
  <si>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</si>
  <si>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</si>
  <si>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</si>
  <si>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</si>
  <si>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</si>
  <si>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</si>
  <si>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</si>
  <si>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</si>
  <si>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</si>
  <si>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</si>
  <si>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</si>
  <si>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</si>
  <si>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</si>
  <si>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</si>
  <si>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</si>
  <si>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</si>
  <si>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</si>
  <si>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</si>
  <si>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</si>
  <si>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</si>
  <si>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</si>
  <si>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</si>
  <si>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</si>
  <si>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</si>
  <si>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</si>
  <si>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</si>
  <si>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</si>
  <si>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</si>
  <si>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</si>
  <si>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</si>
  <si>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</si>
  <si>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</si>
  <si>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</si>
  <si>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</si>
  <si>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</si>
  <si>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</si>
  <si>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</si>
  <si>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</si>
  <si>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</si>
  <si>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</si>
  <si>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</si>
  <si>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</si>
  <si>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</si>
  <si>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</si>
  <si>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</si>
  <si>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</si>
  <si>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</si>
  <si>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</si>
  <si>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</si>
  <si>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</si>
  <si>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</si>
  <si>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</si>
  <si>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</si>
  <si>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</si>
  <si>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</si>
  <si>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</si>
  <si>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</si>
  <si>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</si>
  <si>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</si>
  <si>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</si>
  <si>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</si>
  <si>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</si>
  <si>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</si>
  <si>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</si>
  <si>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</si>
  <si>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</si>
  <si>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</si>
  <si>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</si>
  <si>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</si>
  <si>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</si>
  <si>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</si>
  <si>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</si>
  <si>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</si>
  <si>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</si>
  <si>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</si>
  <si>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</si>
  <si>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</si>
  <si>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</si>
  <si>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</si>
  <si>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</si>
  <si>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</si>
  <si>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</si>
  <si>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</si>
  <si>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</si>
  <si>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</si>
  <si>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</si>
  <si>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</si>
  <si>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</si>
  <si>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</si>
  <si>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</si>
  <si>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</si>
  <si>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</si>
  <si>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</si>
  <si>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</si>
  <si>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</si>
  <si>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</si>
  <si>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</si>
  <si>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</si>
  <si>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</si>
  <si>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</si>
  <si>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</si>
  <si>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</si>
  <si>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</si>
  <si>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</si>
  <si>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</si>
  <si>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</si>
  <si>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</si>
  <si>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</si>
  <si>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</si>
  <si>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</si>
  <si>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</si>
  <si>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</si>
  <si>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</si>
  <si>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</si>
  <si>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</si>
  <si>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</si>
  <si>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</si>
  <si>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</si>
  <si>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</si>
  <si>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</si>
  <si>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</si>
  <si>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</si>
  <si>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</si>
  <si>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</si>
  <si>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</si>
  <si>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</si>
  <si>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</si>
  <si>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</si>
  <si>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</si>
  <si>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</si>
  <si>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</si>
  <si>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</si>
  <si>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</si>
  <si>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</si>
  <si>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</si>
  <si>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</si>
  <si>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</si>
  <si>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</si>
  <si>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</si>
  <si>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</si>
  <si>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</si>
  <si>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</si>
  <si>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</si>
  <si>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-30,30,-30,30,0,60</t>
  </si>
  <si>
    <t>1000*eye(3)</t>
  </si>
  <si>
    <t>0.1,0.1,0.05</t>
  </si>
  <si>
    <t>0.08,0.08,0.04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</si>
  <si>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</si>
  <si>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</si>
  <si>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</si>
  <si>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</si>
  <si>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</si>
  <si>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</si>
  <si>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</si>
  <si>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1,2,3,4,5,1</t>
  </si>
  <si>
    <t>[]</t>
  </si>
  <si>
    <t>r.-</t>
  </si>
  <si>
    <t>M-Coordinate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</si>
</sst>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b/>
      <i/>
      <u/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1"/>
      <color rgb="FF0070C0"/>
      <name val="等线"/>
      <family val="2"/>
      <charset val="134"/>
      <scheme val="minor"/>
    </font>
    <font>
      <sz val="11"/>
      <color rgb="FF00B05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A22" sqref="A22"/>
    </sheetView>
  </sheetViews>
  <sheetFormatPr defaultRowHeight="14.25" x14ac:dyDescent="0.2"/>
  <cols>
    <col min="1" max="1" width="34.25" customWidth="1"/>
    <col min="2" max="2" width="18.875" customWidth="1"/>
    <col min="3" max="4" width="16.375" customWidth="1"/>
  </cols>
  <sheetData>
    <row r="1" spans="1:4" s="13" customFormat="1" x14ac:dyDescent="0.2">
      <c r="A1" s="13" t="s">
        <v>75</v>
      </c>
      <c r="B1" s="13" t="s">
        <v>77</v>
      </c>
      <c r="C1" s="13" t="s">
        <v>129</v>
      </c>
      <c r="D1" s="13" t="s">
        <v>130</v>
      </c>
    </row>
    <row r="2" spans="1:4" x14ac:dyDescent="0.2">
      <c r="A2" t="s">
        <v>17</v>
      </c>
      <c r="B2" t="s">
        <v>68</v>
      </c>
      <c r="C2" t="s">
        <v>131</v>
      </c>
      <c r="D2" t="s">
        <v>132</v>
      </c>
    </row>
    <row r="3" spans="1:4" x14ac:dyDescent="0.2">
      <c r="A3" t="s">
        <v>19</v>
      </c>
      <c r="B3" t="s">
        <v>66</v>
      </c>
      <c r="C3" t="s">
        <v>108</v>
      </c>
      <c r="D3" t="s">
        <v>133</v>
      </c>
    </row>
    <row r="4" spans="1:4" x14ac:dyDescent="0.2">
      <c r="A4" t="s">
        <v>80</v>
      </c>
      <c r="B4" t="s">
        <v>67</v>
      </c>
      <c r="C4" t="s">
        <v>58</v>
      </c>
    </row>
    <row r="5" spans="1:4" x14ac:dyDescent="0.2">
      <c r="A5" t="s">
        <v>60</v>
      </c>
      <c r="B5" t="s">
        <v>78</v>
      </c>
    </row>
    <row r="6" spans="1:4" x14ac:dyDescent="0.2">
      <c r="A6" t="s">
        <v>76</v>
      </c>
      <c r="B6" t="s">
        <v>69</v>
      </c>
    </row>
    <row r="7" spans="1:4" x14ac:dyDescent="0.2">
      <c r="A7" t="s">
        <v>141</v>
      </c>
      <c r="B7" t="s">
        <v>79</v>
      </c>
    </row>
    <row r="8" spans="1:4" x14ac:dyDescent="0.2">
      <c r="A8" t="s">
        <v>146</v>
      </c>
    </row>
  </sheetData>
  <phoneticPr fontId="6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workbookViewId="0">
      <selection activeCell="C25" sqref="C25"/>
    </sheetView>
  </sheetViews>
  <sheetFormatPr defaultRowHeight="14.25" x14ac:dyDescent="0.2"/>
  <cols>
    <col min="2" max="2" width="51.375" customWidth="1"/>
    <col min="3" max="3" width="34.625" style="36" customWidth="1"/>
  </cols>
  <sheetData>
    <row r="1" spans="1:3" x14ac:dyDescent="0.2">
      <c r="A1" s="50" t="s">
        <v>177</v>
      </c>
      <c r="B1" s="50"/>
      <c r="C1" s="39" t="s">
        <v>178</v>
      </c>
    </row>
    <row r="2" spans="1:3" x14ac:dyDescent="0.2">
      <c r="A2" t="s">
        <v>180</v>
      </c>
    </row>
    <row r="3" spans="1:3" x14ac:dyDescent="0.2">
      <c r="B3" t="s">
        <v>148</v>
      </c>
      <c r="C3" s="36" t="b">
        <v>0</v>
      </c>
    </row>
    <row r="4" spans="1:3" x14ac:dyDescent="0.2">
      <c r="A4" t="s">
        <v>161</v>
      </c>
    </row>
    <row r="5" spans="1:3" x14ac:dyDescent="0.2">
      <c r="B5" t="s">
        <v>162</v>
      </c>
      <c r="C5" s="36" t="s">
        <v>170</v>
      </c>
    </row>
    <row r="6" spans="1:3" x14ac:dyDescent="0.2">
      <c r="B6" t="s">
        <v>163</v>
      </c>
      <c r="C6" s="36">
        <v>9.8000000000000007</v>
      </c>
    </row>
    <row r="7" spans="1:3" x14ac:dyDescent="0.2">
      <c r="A7" t="s">
        <v>164</v>
      </c>
    </row>
    <row r="8" spans="1:3" x14ac:dyDescent="0.2">
      <c r="B8" t="s">
        <v>152</v>
      </c>
      <c r="C8" s="36" t="s">
        <v>171</v>
      </c>
    </row>
    <row r="9" spans="1:3" x14ac:dyDescent="0.2">
      <c r="B9" t="s">
        <v>173</v>
      </c>
    </row>
    <row r="10" spans="1:3" x14ac:dyDescent="0.2">
      <c r="B10" t="s">
        <v>172</v>
      </c>
    </row>
    <row r="11" spans="1:3" x14ac:dyDescent="0.2">
      <c r="B11" t="s">
        <v>174</v>
      </c>
    </row>
    <row r="12" spans="1:3" x14ac:dyDescent="0.2">
      <c r="B12" t="s">
        <v>175</v>
      </c>
      <c r="C12" s="36">
        <v>0</v>
      </c>
    </row>
    <row r="13" spans="1:3" x14ac:dyDescent="0.2">
      <c r="B13" t="s">
        <v>176</v>
      </c>
      <c r="C13" s="36">
        <v>100</v>
      </c>
    </row>
    <row r="14" spans="1:3" x14ac:dyDescent="0.2">
      <c r="B14" t="s">
        <v>159</v>
      </c>
      <c r="C14" s="36">
        <v>0.01</v>
      </c>
    </row>
    <row r="15" spans="1:3" x14ac:dyDescent="0.2">
      <c r="B15" t="s">
        <v>160</v>
      </c>
      <c r="C15" s="36">
        <v>0.01</v>
      </c>
    </row>
    <row r="16" spans="1:3" x14ac:dyDescent="0.2">
      <c r="B16" t="s">
        <v>181</v>
      </c>
      <c r="C16" s="36">
        <v>0.1</v>
      </c>
    </row>
    <row r="17" spans="1:3" x14ac:dyDescent="0.2">
      <c r="B17" t="s">
        <v>153</v>
      </c>
      <c r="C17" s="36" t="s">
        <v>199</v>
      </c>
    </row>
    <row r="18" spans="1:3" x14ac:dyDescent="0.2">
      <c r="A18" t="s">
        <v>151</v>
      </c>
    </row>
    <row r="19" spans="1:3" x14ac:dyDescent="0.2">
      <c r="B19" t="s">
        <v>149</v>
      </c>
      <c r="C19" s="36" t="b">
        <v>0</v>
      </c>
    </row>
    <row r="20" spans="1:3" x14ac:dyDescent="0.2">
      <c r="B20" t="s">
        <v>150</v>
      </c>
      <c r="C20" s="40">
        <v>1E-3</v>
      </c>
    </row>
    <row r="21" spans="1:3" x14ac:dyDescent="0.2">
      <c r="A21" t="s">
        <v>165</v>
      </c>
    </row>
    <row r="22" spans="1:3" x14ac:dyDescent="0.2">
      <c r="B22" t="s">
        <v>166</v>
      </c>
      <c r="C22" s="36" t="b">
        <v>1</v>
      </c>
    </row>
    <row r="23" spans="1:3" x14ac:dyDescent="0.2">
      <c r="B23" t="s">
        <v>167</v>
      </c>
      <c r="C23" s="36" t="b">
        <v>1</v>
      </c>
    </row>
    <row r="24" spans="1:3" x14ac:dyDescent="0.2">
      <c r="B24" t="s">
        <v>168</v>
      </c>
      <c r="C24" s="36">
        <v>0</v>
      </c>
    </row>
    <row r="25" spans="1:3" x14ac:dyDescent="0.2">
      <c r="B25" t="s">
        <v>169</v>
      </c>
      <c r="C25" s="36">
        <v>100</v>
      </c>
    </row>
    <row r="26" spans="1:3" x14ac:dyDescent="0.2">
      <c r="A26" t="s">
        <v>154</v>
      </c>
    </row>
    <row r="27" spans="1:3" x14ac:dyDescent="0.2">
      <c r="B27" t="s">
        <v>155</v>
      </c>
      <c r="C27" s="36" t="b">
        <v>1</v>
      </c>
    </row>
    <row r="28" spans="1:3" x14ac:dyDescent="0.2">
      <c r="B28" t="s">
        <v>156</v>
      </c>
      <c r="C28" s="36" t="b">
        <v>0</v>
      </c>
    </row>
    <row r="29" spans="1:3" x14ac:dyDescent="0.2">
      <c r="B29" t="s">
        <v>157</v>
      </c>
    </row>
    <row r="30" spans="1:3" x14ac:dyDescent="0.2">
      <c r="A30" t="s">
        <v>73</v>
      </c>
    </row>
    <row r="31" spans="1:3" x14ac:dyDescent="0.2">
      <c r="B31" t="s">
        <v>182</v>
      </c>
      <c r="C31" s="41" t="s">
        <v>187</v>
      </c>
    </row>
    <row r="32" spans="1:3" x14ac:dyDescent="0.2">
      <c r="B32" t="s">
        <v>183</v>
      </c>
      <c r="C32" s="41" t="s">
        <v>186</v>
      </c>
    </row>
    <row r="33" spans="1:3" x14ac:dyDescent="0.2">
      <c r="B33" t="s">
        <v>184</v>
      </c>
      <c r="C33" s="41" t="s">
        <v>185</v>
      </c>
    </row>
    <row r="34" spans="1:3" x14ac:dyDescent="0.2">
      <c r="A34" t="s">
        <v>179</v>
      </c>
    </row>
    <row r="35" spans="1:3" x14ac:dyDescent="0.2">
      <c r="B35" t="s">
        <v>158</v>
      </c>
    </row>
  </sheetData>
  <mergeCells count="1">
    <mergeCell ref="A1:B1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B38"/>
  <sheetViews>
    <sheetView tabSelected="1" workbookViewId="0">
      <selection activeCell="U5" sqref="U5"/>
    </sheetView>
  </sheetViews>
  <sheetFormatPr defaultColWidth="9.125" defaultRowHeight="14.25" x14ac:dyDescent="0.2"/>
  <cols>
    <col min="1" max="1" width="6.125" style="3" customWidth="1"/>
    <col min="2" max="2" width="9.625" style="3" customWidth="1"/>
    <col min="3" max="3" width="12.125" style="3" customWidth="1"/>
    <col min="4" max="4" width="8.375" style="17" customWidth="1"/>
    <col min="5" max="5" width="9.25" style="17" customWidth="1"/>
    <col min="6" max="6" width="8.375" style="3" customWidth="1"/>
    <col min="7" max="7" width="9.125" style="3" customWidth="1"/>
    <col min="8" max="8" width="8.875" style="17" customWidth="1"/>
    <col min="9" max="9" width="8.75" style="17" customWidth="1"/>
    <col min="10" max="10" width="8.25" style="3" customWidth="1"/>
    <col min="11" max="11" width="8.625" style="3" customWidth="1"/>
    <col min="12" max="12" width="9" style="3" customWidth="1"/>
    <col min="13" max="13" width="8.875" style="3" customWidth="1"/>
    <col min="14" max="15" width="9.125" style="44"/>
    <col min="16" max="16" width="9.125" style="44" customWidth="1"/>
    <col min="17" max="18" width="9.125" style="44"/>
    <col min="19" max="19" width="8.25" style="44" customWidth="1"/>
    <col min="20" max="21" width="9"/>
    <col min="22" max="22" width="9.125" style="44"/>
    <col min="23" max="23" width="9"/>
    <col min="24" max="27" width="9.125" style="38"/>
    <col min="28" max="28" width="8.25" style="38" customWidth="1"/>
    <col min="29" max="16384" width="9.125" style="3"/>
  </cols>
  <sheetData>
    <row r="1" spans="1:28" x14ac:dyDescent="0.2">
      <c r="A1" s="52" t="s">
        <v>49</v>
      </c>
      <c r="B1" s="52"/>
      <c r="C1" s="12">
        <f>COUNTIF(2:2,"Actived")</f>
        <v>16</v>
      </c>
      <c r="D1" s="17" t="str">
        <f>IF(D2="Actived","Body"&amp;(COLUMN(D1)-3),"")</f>
        <v>Body1</v>
      </c>
      <c r="E1" s="17" t="str">
        <f>IF(E2="Actived","Body"&amp;(COLUMN(E1)-3),"")</f>
        <v>Body2</v>
      </c>
      <c r="F1" s="12" t="str">
        <f>IF(F2="Actived","Body"&amp;(COLUMN(F1)-3),"")</f>
        <v>Body3</v>
      </c>
      <c r="G1" s="7" t="str">
        <f>IF(G2="Actived","Body"&amp;(COLUMN(G1)-3),"")</f>
        <v>Body4</v>
      </c>
      <c r="H1" s="18" t="str">
        <f>IF(H2="Actived","Body"&amp;(COLUMN(H1)-3),"")</f>
        <v>Body5</v>
      </c>
      <c r="I1" s="17" t="str">
        <f t="shared" ref="I1:P1" si="0">IF(I2="Actived","Body"&amp;(COLUMN(I1)-3),"")</f>
        <v>Body6</v>
      </c>
      <c r="J1" s="7" t="str">
        <f t="shared" si="0"/>
        <v>Body7</v>
      </c>
      <c r="K1" s="17" t="str">
        <f t="shared" si="0"/>
        <v>Body8</v>
      </c>
      <c r="L1" s="17" t="str">
        <f t="shared" si="0"/>
        <v>Body9</v>
      </c>
      <c r="M1" s="17" t="str">
        <f t="shared" si="0"/>
        <v>Body10</v>
      </c>
      <c r="N1" s="44" t="str">
        <f t="shared" si="0"/>
        <v>Body11</v>
      </c>
      <c r="O1" s="44" t="str">
        <f t="shared" si="0"/>
        <v>Body12</v>
      </c>
      <c r="P1" s="44" t="str">
        <f t="shared" si="0"/>
        <v>Body13</v>
      </c>
      <c r="Q1" s="44" t="str">
        <f>IF(Q2="Actived","Body"&amp;(COLUMN(Q1)-3),"")</f>
        <v>Body14</v>
      </c>
      <c r="R1" s="44" t="str">
        <f>IF(R2="Actived","Body"&amp;(COLUMN(R1)-3),"")</f>
        <v>Body15</v>
      </c>
      <c r="S1" s="44" t="str">
        <f>IF(S2="Actived","Body"&amp;(COLUMN(S1)-3),"")</f>
        <v>Body16</v>
      </c>
    </row>
    <row r="2" spans="1:28" s="4" customFormat="1" x14ac:dyDescent="0.2">
      <c r="A2" s="52" t="s">
        <v>50</v>
      </c>
      <c r="B2" s="52"/>
      <c r="C2" s="52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V2" s="44"/>
      <c r="X2" s="38"/>
      <c r="Y2" s="38"/>
      <c r="Z2" s="38"/>
      <c r="AA2" s="38"/>
      <c r="AB2" s="38"/>
    </row>
    <row r="3" spans="1:28" s="14" customFormat="1" ht="44.25" customHeight="1" x14ac:dyDescent="0.2">
      <c r="A3" s="54" t="s">
        <v>10</v>
      </c>
      <c r="B3" s="54"/>
      <c r="C3" s="14" t="s">
        <v>75</v>
      </c>
      <c r="D3" s="23" t="s">
        <v>17</v>
      </c>
      <c r="E3" s="30" t="s">
        <v>80</v>
      </c>
      <c r="F3" s="14" t="s">
        <v>80</v>
      </c>
      <c r="G3" s="32" t="s">
        <v>80</v>
      </c>
      <c r="H3" s="32" t="s">
        <v>80</v>
      </c>
      <c r="I3" s="32" t="s">
        <v>80</v>
      </c>
      <c r="J3" s="32" t="s">
        <v>17</v>
      </c>
      <c r="K3" s="32" t="s">
        <v>80</v>
      </c>
      <c r="L3" s="32" t="s">
        <v>80</v>
      </c>
      <c r="M3" s="32" t="s">
        <v>80</v>
      </c>
      <c r="N3" s="43" t="s">
        <v>60</v>
      </c>
      <c r="O3" s="43" t="s">
        <v>60</v>
      </c>
      <c r="P3" s="43" t="s">
        <v>146</v>
      </c>
      <c r="Q3" s="43" t="s">
        <v>146</v>
      </c>
      <c r="R3" s="43" t="s">
        <v>146</v>
      </c>
      <c r="S3" s="43" t="s">
        <v>17</v>
      </c>
      <c r="V3" s="43"/>
      <c r="X3" s="37"/>
      <c r="Y3" s="37"/>
      <c r="Z3" s="37"/>
      <c r="AA3" s="37"/>
      <c r="AB3" s="37"/>
    </row>
    <row r="4" spans="1:28" s="14" customFormat="1" ht="28.5" x14ac:dyDescent="0.2">
      <c r="A4" s="54"/>
      <c r="B4" s="54"/>
      <c r="C4" s="14" t="s">
        <v>1</v>
      </c>
      <c r="D4" s="23" t="s">
        <v>131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131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V4" s="43"/>
      <c r="X4" s="37"/>
      <c r="Y4" s="37"/>
      <c r="Z4" s="37"/>
      <c r="AA4" s="37"/>
      <c r="AB4" s="37"/>
    </row>
    <row r="5" spans="1:28" x14ac:dyDescent="0.2">
      <c r="A5" s="54"/>
      <c r="B5" s="54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14</v>
      </c>
      <c r="Q5" s="5">
        <v>14</v>
      </c>
      <c r="R5" s="5">
        <v>14</v>
      </c>
      <c r="S5" s="5">
        <v>6</v>
      </c>
      <c r="V5" s="5"/>
      <c r="W5" s="5"/>
      <c r="X5" s="5"/>
      <c r="Y5" s="5"/>
      <c r="Z5" s="5"/>
      <c r="AA5" s="5"/>
      <c r="AB5" s="5"/>
    </row>
    <row r="6" spans="1:28" x14ac:dyDescent="0.2">
      <c r="A6" s="54" t="s">
        <v>9</v>
      </c>
      <c r="B6" s="54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9">
        <v>2000</v>
      </c>
    </row>
    <row r="7" spans="1:28" x14ac:dyDescent="0.2">
      <c r="A7" s="54"/>
      <c r="B7" s="54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100000000000</v>
      </c>
      <c r="Q7" s="6">
        <v>100000000000</v>
      </c>
      <c r="R7" s="6">
        <v>100000000000</v>
      </c>
      <c r="S7" s="6">
        <v>206000000000</v>
      </c>
      <c r="V7" s="6"/>
      <c r="X7" s="6"/>
      <c r="Y7" s="6"/>
      <c r="Z7" s="6"/>
      <c r="AA7" s="6"/>
      <c r="AB7" s="6"/>
    </row>
    <row r="8" spans="1:28" x14ac:dyDescent="0.2">
      <c r="A8" s="54"/>
      <c r="B8" s="54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V8" s="9"/>
      <c r="X8" s="9"/>
      <c r="Y8" s="9"/>
      <c r="Z8" s="9"/>
      <c r="AA8" s="9"/>
      <c r="AB8" s="9"/>
    </row>
    <row r="9" spans="1:28" x14ac:dyDescent="0.2">
      <c r="A9" s="54" t="s">
        <v>11</v>
      </c>
      <c r="B9" s="54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15</v>
      </c>
      <c r="O9" s="44">
        <v>15</v>
      </c>
      <c r="P9" s="44">
        <f>SQRT((56.75*COS(RADIANS(95))-(-1.4)*SIN(RADIANS(95))-'Initial State'!M9)^2+(56.75*SIN(RADIANS(95))+(-1.4)*COS(RADIANS(95))-'Initial State'!M11)^2)-N9-O9</f>
        <v>6.1452836955545536</v>
      </c>
      <c r="Q9" s="44">
        <f>SQRT(('Initial State'!M9-Joint!D16)^2+('Initial State'!M11-Joint!D18)^2)</f>
        <v>23.564005480484848</v>
      </c>
      <c r="R9" s="44">
        <f>'Initial State'!R5-BodyParameter!S9</f>
        <v>54.834171968176832</v>
      </c>
      <c r="S9" s="49">
        <v>2</v>
      </c>
    </row>
    <row r="10" spans="1:28" ht="28.5" x14ac:dyDescent="0.2">
      <c r="A10" s="51" t="s">
        <v>16</v>
      </c>
      <c r="B10" s="53" t="s">
        <v>8</v>
      </c>
      <c r="C10" s="3" t="s">
        <v>3</v>
      </c>
      <c r="D10" s="25"/>
      <c r="E10" s="32" t="s">
        <v>189</v>
      </c>
      <c r="F10" s="34" t="s">
        <v>189</v>
      </c>
      <c r="G10" s="34" t="s">
        <v>189</v>
      </c>
      <c r="H10" s="34" t="s">
        <v>189</v>
      </c>
      <c r="I10" s="34" t="s">
        <v>189</v>
      </c>
      <c r="J10" s="17"/>
      <c r="K10" s="34" t="s">
        <v>189</v>
      </c>
      <c r="L10" s="34" t="s">
        <v>189</v>
      </c>
      <c r="M10" s="34" t="s">
        <v>189</v>
      </c>
      <c r="N10" s="44">
        <v>0.05</v>
      </c>
      <c r="O10" s="44">
        <f>N10</f>
        <v>0.05</v>
      </c>
      <c r="P10" s="48">
        <f>O10</f>
        <v>0.05</v>
      </c>
      <c r="Q10" s="48">
        <f>P10</f>
        <v>0.05</v>
      </c>
      <c r="R10" s="48">
        <f>Q10</f>
        <v>0.05</v>
      </c>
      <c r="S10" s="49">
        <f>2*SQRT(1/PI())*SQRT(6.25)</f>
        <v>2.8209479177387813</v>
      </c>
    </row>
    <row r="11" spans="1:28" ht="33.75" customHeight="1" x14ac:dyDescent="0.2">
      <c r="A11" s="51"/>
      <c r="B11" s="53"/>
      <c r="C11" s="3" t="s">
        <v>4</v>
      </c>
      <c r="D11" s="25"/>
      <c r="E11" s="32" t="s">
        <v>190</v>
      </c>
      <c r="F11" s="34" t="s">
        <v>190</v>
      </c>
      <c r="G11" s="34" t="s">
        <v>190</v>
      </c>
      <c r="H11" s="34" t="s">
        <v>190</v>
      </c>
      <c r="I11" s="34" t="s">
        <v>190</v>
      </c>
      <c r="J11" s="17"/>
      <c r="K11" s="34" t="s">
        <v>190</v>
      </c>
      <c r="L11" s="34" t="s">
        <v>190</v>
      </c>
      <c r="M11" s="34" t="s">
        <v>190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9">
        <v>0</v>
      </c>
    </row>
    <row r="12" spans="1:28" x14ac:dyDescent="0.2">
      <c r="A12" s="51"/>
      <c r="B12" s="53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  <c r="P12" s="6"/>
    </row>
    <row r="13" spans="1:28" x14ac:dyDescent="0.2">
      <c r="A13" s="51"/>
      <c r="B13" s="53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28" x14ac:dyDescent="0.2">
      <c r="A14" s="51"/>
      <c r="B14" s="53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28" x14ac:dyDescent="0.2">
      <c r="A15" s="51"/>
      <c r="B15" s="51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28" x14ac:dyDescent="0.2">
      <c r="A16" s="51"/>
      <c r="B16" s="51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28" x14ac:dyDescent="0.2">
      <c r="A17" s="51"/>
      <c r="B17" s="51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28" x14ac:dyDescent="0.2">
      <c r="A18" s="51"/>
      <c r="B18" s="51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28" x14ac:dyDescent="0.2">
      <c r="A19" s="51"/>
      <c r="B19" s="51"/>
      <c r="C19" s="3" t="s">
        <v>56</v>
      </c>
      <c r="D19" s="24" t="s">
        <v>188</v>
      </c>
      <c r="E19" s="31"/>
      <c r="F19" s="22"/>
      <c r="G19" s="33"/>
      <c r="H19" s="33"/>
      <c r="I19" s="33"/>
      <c r="J19" s="33" t="s">
        <v>135</v>
      </c>
      <c r="K19" s="33"/>
      <c r="L19" s="33"/>
    </row>
    <row r="20" spans="1:28" x14ac:dyDescent="0.2">
      <c r="A20" s="51"/>
      <c r="B20" s="51"/>
      <c r="C20" s="3" t="s">
        <v>85</v>
      </c>
      <c r="D20" s="24" t="s">
        <v>134</v>
      </c>
      <c r="E20" s="31"/>
      <c r="F20" s="22"/>
      <c r="G20" s="33"/>
      <c r="H20" s="33"/>
      <c r="I20" s="33"/>
      <c r="J20" s="33" t="s">
        <v>136</v>
      </c>
      <c r="K20" s="33"/>
      <c r="L20" s="33"/>
    </row>
    <row r="21" spans="1:28" x14ac:dyDescent="0.2">
      <c r="A21" s="51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28" x14ac:dyDescent="0.2">
      <c r="A22" s="51"/>
      <c r="B22" s="51" t="s">
        <v>88</v>
      </c>
      <c r="C22" s="3" t="s">
        <v>94</v>
      </c>
      <c r="D22" s="24"/>
      <c r="E22" s="33" t="s">
        <v>126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126</v>
      </c>
      <c r="L22" s="33" t="s">
        <v>105</v>
      </c>
      <c r="M22" s="33" t="s">
        <v>105</v>
      </c>
    </row>
    <row r="23" spans="1:28" ht="28.5" x14ac:dyDescent="0.2">
      <c r="A23" s="51"/>
      <c r="B23" s="51"/>
      <c r="C23" s="3" t="s">
        <v>95</v>
      </c>
      <c r="D23" s="26"/>
      <c r="E23" s="33" t="s">
        <v>191</v>
      </c>
      <c r="F23" s="32" t="s">
        <v>192</v>
      </c>
      <c r="G23" s="34" t="s">
        <v>192</v>
      </c>
      <c r="H23" s="34" t="s">
        <v>192</v>
      </c>
      <c r="I23" s="34" t="s">
        <v>192</v>
      </c>
      <c r="J23" s="17"/>
      <c r="K23" s="33" t="s">
        <v>193</v>
      </c>
      <c r="L23" s="32" t="s">
        <v>194</v>
      </c>
      <c r="M23" s="34" t="s">
        <v>194</v>
      </c>
    </row>
    <row r="24" spans="1:28" ht="28.5" x14ac:dyDescent="0.2">
      <c r="A24" s="51"/>
      <c r="B24" s="51"/>
      <c r="C24" s="3" t="s">
        <v>96</v>
      </c>
      <c r="D24" s="26"/>
      <c r="E24" s="33" t="s">
        <v>126</v>
      </c>
      <c r="F24" s="32" t="s">
        <v>195</v>
      </c>
      <c r="G24" s="34" t="s">
        <v>195</v>
      </c>
      <c r="H24" s="34" t="s">
        <v>195</v>
      </c>
      <c r="I24" s="34" t="s">
        <v>195</v>
      </c>
      <c r="J24" s="17"/>
      <c r="K24" s="33" t="s">
        <v>126</v>
      </c>
      <c r="L24" s="32" t="s">
        <v>196</v>
      </c>
      <c r="M24" s="34" t="s">
        <v>196</v>
      </c>
    </row>
    <row r="25" spans="1:28" x14ac:dyDescent="0.2">
      <c r="A25" s="51"/>
      <c r="B25" s="51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126</v>
      </c>
    </row>
    <row r="26" spans="1:28" ht="28.5" x14ac:dyDescent="0.2">
      <c r="A26" s="51"/>
      <c r="B26" s="51"/>
      <c r="C26" s="3" t="s">
        <v>95</v>
      </c>
      <c r="D26" s="24"/>
      <c r="E26" s="34" t="s">
        <v>192</v>
      </c>
      <c r="F26" s="34" t="s">
        <v>192</v>
      </c>
      <c r="G26" s="34" t="s">
        <v>192</v>
      </c>
      <c r="H26" s="34" t="s">
        <v>192</v>
      </c>
      <c r="I26" s="34" t="s">
        <v>194</v>
      </c>
      <c r="J26" s="17"/>
      <c r="K26" s="34" t="s">
        <v>194</v>
      </c>
      <c r="L26" s="34" t="s">
        <v>194</v>
      </c>
      <c r="M26" s="35" t="s">
        <v>193</v>
      </c>
    </row>
    <row r="27" spans="1:28" ht="28.5" x14ac:dyDescent="0.2">
      <c r="A27" s="51"/>
      <c r="B27" s="51"/>
      <c r="C27" s="3" t="s">
        <v>96</v>
      </c>
      <c r="D27" s="24"/>
      <c r="E27" s="34" t="s">
        <v>195</v>
      </c>
      <c r="F27" s="34" t="s">
        <v>195</v>
      </c>
      <c r="G27" s="34" t="s">
        <v>195</v>
      </c>
      <c r="H27" s="34" t="s">
        <v>195</v>
      </c>
      <c r="I27" s="34" t="s">
        <v>197</v>
      </c>
      <c r="J27" s="17"/>
      <c r="K27" s="34" t="s">
        <v>196</v>
      </c>
      <c r="L27" s="34" t="s">
        <v>196</v>
      </c>
      <c r="M27" s="33" t="s">
        <v>126</v>
      </c>
    </row>
    <row r="28" spans="1:28" ht="28.5" x14ac:dyDescent="0.2">
      <c r="A28" s="51"/>
      <c r="B28" s="51" t="s">
        <v>90</v>
      </c>
      <c r="C28" s="14" t="s">
        <v>97</v>
      </c>
      <c r="D28" s="24"/>
      <c r="E28" s="33" t="s">
        <v>128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128</v>
      </c>
      <c r="L28" s="33" t="s">
        <v>106</v>
      </c>
      <c r="M28" s="33" t="s">
        <v>106</v>
      </c>
    </row>
    <row r="29" spans="1:28" ht="28.5" x14ac:dyDescent="0.2">
      <c r="A29" s="51"/>
      <c r="B29" s="51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128</v>
      </c>
    </row>
    <row r="30" spans="1:28" ht="28.5" x14ac:dyDescent="0.2">
      <c r="A30" s="51"/>
      <c r="B30" s="51" t="s">
        <v>91</v>
      </c>
      <c r="C30" s="3" t="s">
        <v>99</v>
      </c>
      <c r="D30" s="24"/>
      <c r="E30" s="32" t="s">
        <v>111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111</v>
      </c>
      <c r="L30" s="32" t="s">
        <v>107</v>
      </c>
      <c r="M30" s="32" t="s">
        <v>107</v>
      </c>
    </row>
    <row r="31" spans="1:28" ht="28.5" x14ac:dyDescent="0.2">
      <c r="A31" s="51"/>
      <c r="B31" s="51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111</v>
      </c>
    </row>
    <row r="32" spans="1:28" s="32" customFormat="1" ht="28.5" x14ac:dyDescent="0.2">
      <c r="A32" s="51"/>
      <c r="B32" s="51" t="s">
        <v>92</v>
      </c>
      <c r="C32" s="32" t="s">
        <v>101</v>
      </c>
      <c r="E32" s="32" t="s">
        <v>127</v>
      </c>
      <c r="F32" s="32" t="s">
        <v>104</v>
      </c>
      <c r="G32" s="32" t="s">
        <v>104</v>
      </c>
      <c r="H32" s="32" t="s">
        <v>104</v>
      </c>
      <c r="I32" s="32" t="s">
        <v>104</v>
      </c>
      <c r="K32" s="32" t="s">
        <v>127</v>
      </c>
      <c r="L32" s="32" t="s">
        <v>104</v>
      </c>
      <c r="M32" s="32" t="s">
        <v>140</v>
      </c>
      <c r="N32" s="43"/>
      <c r="O32" s="43"/>
      <c r="P32" s="43"/>
      <c r="Q32" s="43"/>
      <c r="R32" s="43"/>
      <c r="S32" s="43"/>
      <c r="V32" s="43"/>
      <c r="X32" s="37"/>
      <c r="Y32" s="37"/>
      <c r="Z32" s="37"/>
      <c r="AA32" s="37"/>
      <c r="AB32" s="37"/>
    </row>
    <row r="33" spans="1:13" ht="28.5" x14ac:dyDescent="0.2">
      <c r="A33" s="51"/>
      <c r="B33" s="51"/>
      <c r="C33" s="14" t="s">
        <v>102</v>
      </c>
      <c r="D33" s="24"/>
      <c r="E33" s="31"/>
      <c r="F33" s="22"/>
      <c r="G33" s="15"/>
      <c r="K33" s="16"/>
    </row>
    <row r="38" spans="1:13" x14ac:dyDescent="0.2">
      <c r="E38" s="32" t="s">
        <v>113</v>
      </c>
      <c r="F38" s="42" t="s">
        <v>113</v>
      </c>
      <c r="G38" s="42" t="s">
        <v>113</v>
      </c>
      <c r="H38" s="42" t="s">
        <v>113</v>
      </c>
      <c r="I38" s="42" t="s">
        <v>113</v>
      </c>
      <c r="J38" s="32"/>
      <c r="K38" s="42" t="s">
        <v>113</v>
      </c>
      <c r="L38" s="42" t="s">
        <v>113</v>
      </c>
      <c r="M38" s="42" t="s">
        <v>113</v>
      </c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phoneticPr fontId="6" type="noConversion"/>
  <dataValidations count="2">
    <dataValidation type="list" allowBlank="1" showInputMessage="1" showErrorMessage="1" sqref="V4 X4:AA4 E4:I4 K4:R4" xr:uid="{00000000-0002-0000-0200-000000000000}">
      <formula1>"-,Round Tube"</formula1>
    </dataValidation>
    <dataValidation type="list" allowBlank="1" showInputMessage="1" showErrorMessage="1" sqref="X2:AB2 V2 D2:S2" xr:uid="{00000000-0002-0000-0200-000001000000}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General!$A$2:$A$100</xm:f>
          </x14:formula1>
          <xm:sqref>X3:AB3 V3 D3:S3</xm:sqref>
        </x14:dataValidation>
        <x14:dataValidation type="list" allowBlank="1" showInputMessage="1" showErrorMessage="1" xr:uid="{00000000-0002-0000-0200-000003000000}">
          <x14:formula1>
            <xm:f>General!$C$2:$C$20</xm:f>
          </x14:formula1>
          <xm:sqref>D4 J4 AB4 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9"/>
  <sheetViews>
    <sheetView workbookViewId="0">
      <selection activeCell="D4" sqref="D4"/>
    </sheetView>
  </sheetViews>
  <sheetFormatPr defaultColWidth="9.125" defaultRowHeight="14.25" x14ac:dyDescent="0.2"/>
  <cols>
    <col min="1" max="1" width="13.625" style="1" customWidth="1"/>
    <col min="2" max="2" width="9.125" style="1"/>
    <col min="3" max="3" width="7.375" style="1" customWidth="1"/>
    <col min="4" max="4" width="6.75" style="1" customWidth="1"/>
    <col min="5" max="5" width="9.125" style="1"/>
    <col min="6" max="6" width="9.375" style="1" customWidth="1"/>
    <col min="7" max="7" width="9" style="1" customWidth="1"/>
    <col min="8" max="8" width="9.125" style="1"/>
    <col min="9" max="9" width="8.125" style="1" customWidth="1"/>
    <col min="10" max="10" width="7" style="1" customWidth="1"/>
    <col min="11" max="13" width="9.125" style="1"/>
    <col min="14" max="14" width="8.25" style="1" customWidth="1"/>
    <col min="15" max="15" width="7.625" style="1" customWidth="1"/>
    <col min="16" max="16" width="7.875" style="1" customWidth="1"/>
    <col min="17" max="17" width="7.125" style="1" customWidth="1"/>
    <col min="18" max="18" width="7.375" style="1" customWidth="1"/>
    <col min="19" max="19" width="9.125" style="1"/>
    <col min="20" max="21" width="9"/>
    <col min="22" max="22" width="7.375" style="1" customWidth="1"/>
    <col min="23" max="23" width="9" customWidth="1"/>
    <col min="24" max="16384" width="9.125" style="1"/>
  </cols>
  <sheetData>
    <row r="1" spans="1:28" s="10" customFormat="1" ht="15" customHeight="1" x14ac:dyDescent="0.2">
      <c r="A1" s="10" t="s">
        <v>49</v>
      </c>
      <c r="B1" s="10">
        <f>BodyParameter!C1</f>
        <v>16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V1" s="10">
        <f>BodyParameter!V1</f>
        <v>0</v>
      </c>
      <c r="X1" s="10">
        <f>BodyParameter!X1</f>
        <v>0</v>
      </c>
      <c r="Y1" s="10">
        <f>BodyParameter!Y1</f>
        <v>0</v>
      </c>
      <c r="Z1" s="10">
        <f>BodyParameter!Z1</f>
        <v>0</v>
      </c>
      <c r="AA1" s="10">
        <f>BodyParameter!AA1</f>
        <v>0</v>
      </c>
      <c r="AB1" s="10">
        <f>BodyParameter!AB1</f>
        <v>0</v>
      </c>
    </row>
    <row r="2" spans="1:28" s="10" customFormat="1" ht="42" customHeight="1" x14ac:dyDescent="0.2">
      <c r="A2" s="51" t="s">
        <v>0</v>
      </c>
      <c r="B2" s="51"/>
      <c r="C2" s="10" t="s">
        <v>18</v>
      </c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  <c r="V2" s="10">
        <f>BodyParameter!V3</f>
        <v>0</v>
      </c>
      <c r="X2" s="10">
        <f>BodyParameter!X3</f>
        <v>0</v>
      </c>
      <c r="Y2" s="10">
        <f>BodyParameter!Y3</f>
        <v>0</v>
      </c>
      <c r="Z2" s="10">
        <f>BodyParameter!Z3</f>
        <v>0</v>
      </c>
      <c r="AA2" s="10">
        <f>BodyParameter!AA3</f>
        <v>0</v>
      </c>
      <c r="AB2" s="10">
        <f>BodyParameter!AB3</f>
        <v>0</v>
      </c>
    </row>
    <row r="3" spans="1:28" x14ac:dyDescent="0.2">
      <c r="A3" s="52" t="s">
        <v>57</v>
      </c>
      <c r="B3" s="52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V3" s="1">
        <v>2</v>
      </c>
      <c r="X3" s="1">
        <v>2</v>
      </c>
      <c r="Y3" s="1">
        <v>2</v>
      </c>
      <c r="Z3" s="1">
        <v>2</v>
      </c>
      <c r="AA3" s="1">
        <v>2</v>
      </c>
    </row>
    <row r="4" spans="1:28" x14ac:dyDescent="0.2">
      <c r="A4" s="52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S4" s="1">
        <v>0</v>
      </c>
    </row>
    <row r="5" spans="1:28" x14ac:dyDescent="0.2">
      <c r="A5" s="52"/>
      <c r="B5" s="1" t="s">
        <v>53</v>
      </c>
      <c r="C5" s="1">
        <v>0</v>
      </c>
      <c r="D5" s="1">
        <v>0</v>
      </c>
      <c r="J5" s="1">
        <v>0</v>
      </c>
      <c r="S5" s="1">
        <v>0</v>
      </c>
    </row>
    <row r="6" spans="1:28" x14ac:dyDescent="0.2">
      <c r="A6" s="52"/>
      <c r="B6" s="1" t="s">
        <v>54</v>
      </c>
      <c r="C6" s="1">
        <v>0</v>
      </c>
      <c r="D6" s="1">
        <v>0</v>
      </c>
      <c r="J6" s="1">
        <v>0</v>
      </c>
      <c r="S6" s="1">
        <v>0</v>
      </c>
    </row>
    <row r="7" spans="1:28" x14ac:dyDescent="0.2">
      <c r="A7" s="52"/>
      <c r="B7" s="1" t="s">
        <v>51</v>
      </c>
      <c r="C7" s="1">
        <v>0</v>
      </c>
      <c r="D7" s="1">
        <v>0</v>
      </c>
      <c r="J7" s="1">
        <v>0</v>
      </c>
      <c r="S7" s="1">
        <v>0</v>
      </c>
    </row>
    <row r="8" spans="1:28" x14ac:dyDescent="0.2">
      <c r="A8" s="52"/>
      <c r="B8" s="1" t="s">
        <v>55</v>
      </c>
      <c r="C8" s="1">
        <v>0</v>
      </c>
      <c r="D8" s="1">
        <v>0</v>
      </c>
      <c r="J8" s="1">
        <v>0</v>
      </c>
      <c r="S8" s="1">
        <v>0</v>
      </c>
    </row>
    <row r="9" spans="1:28" x14ac:dyDescent="0.2">
      <c r="A9" s="52"/>
      <c r="B9" s="1" t="s">
        <v>56</v>
      </c>
      <c r="C9" s="1">
        <v>0</v>
      </c>
      <c r="D9" s="1">
        <v>0</v>
      </c>
      <c r="J9" s="1">
        <v>0</v>
      </c>
      <c r="S9" s="1">
        <v>0</v>
      </c>
    </row>
    <row r="10" spans="1:28" s="8" customFormat="1" x14ac:dyDescent="0.2">
      <c r="A10" s="52" t="str">
        <f>"Joint"&amp;((ROW()-4)/6+1)</f>
        <v>Joint2</v>
      </c>
      <c r="B10" s="8" t="s">
        <v>52</v>
      </c>
      <c r="D10" s="8">
        <v>11</v>
      </c>
      <c r="J10" s="8">
        <v>0</v>
      </c>
      <c r="S10" s="8">
        <v>2</v>
      </c>
    </row>
    <row r="11" spans="1:28" s="8" customFormat="1" x14ac:dyDescent="0.2">
      <c r="A11" s="52"/>
      <c r="B11" s="8" t="s">
        <v>53</v>
      </c>
      <c r="D11" s="8">
        <v>0</v>
      </c>
      <c r="J11" s="8">
        <v>0</v>
      </c>
      <c r="S11" s="8">
        <v>0</v>
      </c>
    </row>
    <row r="12" spans="1:28" s="8" customFormat="1" x14ac:dyDescent="0.2">
      <c r="A12" s="52"/>
      <c r="B12" s="8" t="s">
        <v>54</v>
      </c>
      <c r="D12" s="8">
        <v>0</v>
      </c>
      <c r="J12" s="8">
        <v>-1.2</v>
      </c>
      <c r="S12" s="8">
        <v>0</v>
      </c>
    </row>
    <row r="13" spans="1:28" s="8" customFormat="1" x14ac:dyDescent="0.2">
      <c r="A13" s="52"/>
      <c r="B13" s="8" t="s">
        <v>51</v>
      </c>
      <c r="D13" s="8">
        <v>0</v>
      </c>
      <c r="J13" s="8">
        <v>0</v>
      </c>
      <c r="S13" s="8">
        <v>0</v>
      </c>
    </row>
    <row r="14" spans="1:28" s="8" customFormat="1" x14ac:dyDescent="0.2">
      <c r="A14" s="52"/>
      <c r="B14" s="8" t="s">
        <v>55</v>
      </c>
      <c r="D14" s="8">
        <v>0</v>
      </c>
      <c r="J14" s="8">
        <v>0</v>
      </c>
      <c r="S14" s="8">
        <v>0</v>
      </c>
    </row>
    <row r="15" spans="1:28" s="8" customFormat="1" x14ac:dyDescent="0.2">
      <c r="A15" s="52"/>
      <c r="B15" s="8" t="s">
        <v>56</v>
      </c>
      <c r="D15" s="8">
        <v>0</v>
      </c>
      <c r="J15" s="8">
        <v>0</v>
      </c>
      <c r="S15" s="8">
        <v>0</v>
      </c>
    </row>
    <row r="16" spans="1:28" x14ac:dyDescent="0.2">
      <c r="A16" s="52" t="str">
        <f>"Joint"&amp;((ROW()-4)/6+1)</f>
        <v>Joint3</v>
      </c>
      <c r="B16" s="1" t="s">
        <v>52</v>
      </c>
      <c r="D16" s="1">
        <v>11</v>
      </c>
      <c r="J16" s="1">
        <v>1.75</v>
      </c>
    </row>
    <row r="17" spans="1:10" x14ac:dyDescent="0.2">
      <c r="A17" s="52"/>
      <c r="B17" s="1" t="s">
        <v>53</v>
      </c>
      <c r="D17" s="1">
        <v>0</v>
      </c>
      <c r="H17" s="19"/>
      <c r="I17" s="19"/>
      <c r="J17" s="1">
        <v>0</v>
      </c>
    </row>
    <row r="18" spans="1:10" x14ac:dyDescent="0.2">
      <c r="A18" s="52"/>
      <c r="B18" s="1" t="s">
        <v>54</v>
      </c>
      <c r="D18" s="1">
        <v>0</v>
      </c>
      <c r="H18" s="19"/>
      <c r="I18" s="19"/>
      <c r="J18" s="1">
        <v>-1.4</v>
      </c>
    </row>
    <row r="19" spans="1:10" x14ac:dyDescent="0.2">
      <c r="A19" s="52"/>
      <c r="B19" s="1" t="s">
        <v>51</v>
      </c>
      <c r="D19" s="1">
        <v>0</v>
      </c>
      <c r="J19" s="1">
        <v>0</v>
      </c>
    </row>
    <row r="20" spans="1:10" x14ac:dyDescent="0.2">
      <c r="A20" s="52"/>
      <c r="B20" s="1" t="s">
        <v>55</v>
      </c>
      <c r="D20" s="1">
        <v>0</v>
      </c>
      <c r="J20" s="1">
        <v>0</v>
      </c>
    </row>
    <row r="21" spans="1:10" x14ac:dyDescent="0.2">
      <c r="A21" s="52"/>
      <c r="B21" s="1" t="s">
        <v>56</v>
      </c>
      <c r="D21" s="1">
        <v>0</v>
      </c>
      <c r="J21" s="1">
        <v>0</v>
      </c>
    </row>
    <row r="22" spans="1:10" s="8" customFormat="1" x14ac:dyDescent="0.2">
      <c r="A22" s="52" t="str">
        <f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 x14ac:dyDescent="0.2">
      <c r="A23" s="52"/>
      <c r="B23" s="8" t="s">
        <v>53</v>
      </c>
      <c r="D23" s="8">
        <v>0</v>
      </c>
      <c r="J23" s="8">
        <v>0</v>
      </c>
    </row>
    <row r="24" spans="1:10" s="8" customFormat="1" x14ac:dyDescent="0.2">
      <c r="A24" s="52"/>
      <c r="B24" s="8" t="s">
        <v>54</v>
      </c>
      <c r="D24" s="8">
        <v>0.5</v>
      </c>
      <c r="J24" s="8">
        <v>1.7</v>
      </c>
    </row>
    <row r="25" spans="1:10" s="8" customFormat="1" x14ac:dyDescent="0.2">
      <c r="A25" s="52"/>
      <c r="B25" s="8" t="s">
        <v>51</v>
      </c>
      <c r="D25" s="8">
        <v>0</v>
      </c>
      <c r="J25" s="8">
        <v>0</v>
      </c>
    </row>
    <row r="26" spans="1:10" s="8" customFormat="1" x14ac:dyDescent="0.2">
      <c r="A26" s="52"/>
      <c r="B26" s="8" t="s">
        <v>55</v>
      </c>
      <c r="D26" s="8">
        <v>0</v>
      </c>
      <c r="J26" s="8">
        <v>0</v>
      </c>
    </row>
    <row r="27" spans="1:10" s="8" customFormat="1" x14ac:dyDescent="0.2">
      <c r="A27" s="52"/>
      <c r="B27" s="8" t="s">
        <v>56</v>
      </c>
      <c r="D27" s="8">
        <v>0</v>
      </c>
      <c r="J27" s="8">
        <v>0</v>
      </c>
    </row>
    <row r="28" spans="1:10" x14ac:dyDescent="0.2">
      <c r="A28" s="52" t="str">
        <f>"Joint"&amp;((ROW()-4)/6+1)</f>
        <v>Joint5</v>
      </c>
      <c r="B28" s="1" t="s">
        <v>52</v>
      </c>
      <c r="J28" s="1">
        <v>0</v>
      </c>
    </row>
    <row r="29" spans="1:10" x14ac:dyDescent="0.2">
      <c r="A29" s="52"/>
      <c r="B29" s="1" t="s">
        <v>53</v>
      </c>
      <c r="J29" s="1">
        <v>0</v>
      </c>
    </row>
    <row r="30" spans="1:10" x14ac:dyDescent="0.2">
      <c r="A30" s="52"/>
      <c r="B30" s="1" t="s">
        <v>54</v>
      </c>
      <c r="J30" s="1">
        <v>1.2</v>
      </c>
    </row>
    <row r="31" spans="1:10" x14ac:dyDescent="0.2">
      <c r="A31" s="52"/>
      <c r="B31" s="1" t="s">
        <v>51</v>
      </c>
      <c r="J31" s="1">
        <v>0</v>
      </c>
    </row>
    <row r="32" spans="1:10" x14ac:dyDescent="0.2">
      <c r="A32" s="52"/>
      <c r="B32" s="1" t="s">
        <v>55</v>
      </c>
      <c r="J32" s="1">
        <v>0</v>
      </c>
    </row>
    <row r="33" spans="1:10" x14ac:dyDescent="0.2">
      <c r="A33" s="52"/>
      <c r="B33" s="1" t="s">
        <v>56</v>
      </c>
      <c r="J33" s="1">
        <v>0</v>
      </c>
    </row>
    <row r="34" spans="1:10" s="8" customFormat="1" x14ac:dyDescent="0.2">
      <c r="A34" s="52" t="str">
        <f>"Joint"&amp;((ROW()-4)/6+1)</f>
        <v>Joint6</v>
      </c>
      <c r="B34" s="8" t="s">
        <v>52</v>
      </c>
    </row>
    <row r="35" spans="1:10" s="8" customFormat="1" x14ac:dyDescent="0.2">
      <c r="A35" s="52"/>
      <c r="B35" s="8" t="s">
        <v>53</v>
      </c>
    </row>
    <row r="36" spans="1:10" s="8" customFormat="1" x14ac:dyDescent="0.2">
      <c r="A36" s="52"/>
      <c r="B36" s="8" t="s">
        <v>54</v>
      </c>
    </row>
    <row r="37" spans="1:10" s="8" customFormat="1" x14ac:dyDescent="0.2">
      <c r="A37" s="52"/>
      <c r="B37" s="8" t="s">
        <v>51</v>
      </c>
    </row>
    <row r="38" spans="1:10" s="8" customFormat="1" x14ac:dyDescent="0.2">
      <c r="A38" s="52"/>
      <c r="B38" s="8" t="s">
        <v>55</v>
      </c>
    </row>
    <row r="39" spans="1:10" s="8" customFormat="1" x14ac:dyDescent="0.2">
      <c r="A39" s="52"/>
      <c r="B39" s="8" t="s">
        <v>56</v>
      </c>
    </row>
    <row r="40" spans="1:10" x14ac:dyDescent="0.2">
      <c r="A40" s="52" t="str">
        <f>"Joint"&amp;((ROW()-4)/6+1)</f>
        <v>Joint7</v>
      </c>
      <c r="B40" s="1" t="s">
        <v>52</v>
      </c>
    </row>
    <row r="41" spans="1:10" x14ac:dyDescent="0.2">
      <c r="A41" s="52"/>
      <c r="B41" s="1" t="s">
        <v>53</v>
      </c>
    </row>
    <row r="42" spans="1:10" x14ac:dyDescent="0.2">
      <c r="A42" s="52"/>
      <c r="B42" s="1" t="s">
        <v>54</v>
      </c>
    </row>
    <row r="43" spans="1:10" x14ac:dyDescent="0.2">
      <c r="A43" s="52"/>
      <c r="B43" s="1" t="s">
        <v>51</v>
      </c>
    </row>
    <row r="44" spans="1:10" x14ac:dyDescent="0.2">
      <c r="A44" s="52"/>
      <c r="B44" s="1" t="s">
        <v>55</v>
      </c>
    </row>
    <row r="45" spans="1:10" x14ac:dyDescent="0.2">
      <c r="A45" s="52"/>
      <c r="B45" s="1" t="s">
        <v>56</v>
      </c>
    </row>
    <row r="46" spans="1:10" s="8" customFormat="1" x14ac:dyDescent="0.2">
      <c r="A46" s="52" t="str">
        <f>"Joint"&amp;((ROW()-4)/6+1)</f>
        <v>Joint8</v>
      </c>
      <c r="B46" s="8" t="s">
        <v>52</v>
      </c>
    </row>
    <row r="47" spans="1:10" s="8" customFormat="1" x14ac:dyDescent="0.2">
      <c r="A47" s="52"/>
      <c r="B47" s="8" t="s">
        <v>53</v>
      </c>
    </row>
    <row r="48" spans="1:10" s="8" customFormat="1" x14ac:dyDescent="0.2">
      <c r="A48" s="52"/>
      <c r="B48" s="8" t="s">
        <v>54</v>
      </c>
    </row>
    <row r="49" spans="1:2" s="8" customFormat="1" x14ac:dyDescent="0.2">
      <c r="A49" s="52"/>
      <c r="B49" s="8" t="s">
        <v>51</v>
      </c>
    </row>
    <row r="50" spans="1:2" s="8" customFormat="1" x14ac:dyDescent="0.2">
      <c r="A50" s="52"/>
      <c r="B50" s="8" t="s">
        <v>55</v>
      </c>
    </row>
    <row r="51" spans="1:2" s="8" customFormat="1" x14ac:dyDescent="0.2">
      <c r="A51" s="52"/>
      <c r="B51" s="8" t="s">
        <v>56</v>
      </c>
    </row>
    <row r="52" spans="1:2" x14ac:dyDescent="0.2">
      <c r="A52" s="52" t="str">
        <f>"Joint"&amp;((ROW()-4)/6+1)</f>
        <v>Joint9</v>
      </c>
      <c r="B52" s="1" t="s">
        <v>52</v>
      </c>
    </row>
    <row r="53" spans="1:2" x14ac:dyDescent="0.2">
      <c r="A53" s="52"/>
      <c r="B53" s="1" t="s">
        <v>53</v>
      </c>
    </row>
    <row r="54" spans="1:2" x14ac:dyDescent="0.2">
      <c r="A54" s="52"/>
      <c r="B54" s="1" t="s">
        <v>54</v>
      </c>
    </row>
    <row r="55" spans="1:2" x14ac:dyDescent="0.2">
      <c r="A55" s="52"/>
      <c r="B55" s="1" t="s">
        <v>51</v>
      </c>
    </row>
    <row r="56" spans="1:2" x14ac:dyDescent="0.2">
      <c r="A56" s="52"/>
      <c r="B56" s="1" t="s">
        <v>55</v>
      </c>
    </row>
    <row r="57" spans="1:2" x14ac:dyDescent="0.2">
      <c r="A57" s="52"/>
      <c r="B57" s="1" t="s">
        <v>56</v>
      </c>
    </row>
    <row r="58" spans="1:2" s="8" customFormat="1" x14ac:dyDescent="0.2">
      <c r="A58" s="52" t="str">
        <f>"Joint"&amp;((ROW()-4)/6+1)</f>
        <v>Joint10</v>
      </c>
      <c r="B58" s="8" t="s">
        <v>52</v>
      </c>
    </row>
    <row r="59" spans="1:2" s="8" customFormat="1" x14ac:dyDescent="0.2">
      <c r="A59" s="52"/>
      <c r="B59" s="8" t="s">
        <v>53</v>
      </c>
    </row>
    <row r="60" spans="1:2" s="8" customFormat="1" x14ac:dyDescent="0.2">
      <c r="A60" s="52"/>
      <c r="B60" s="8" t="s">
        <v>54</v>
      </c>
    </row>
    <row r="61" spans="1:2" s="8" customFormat="1" x14ac:dyDescent="0.2">
      <c r="A61" s="52"/>
      <c r="B61" s="8" t="s">
        <v>51</v>
      </c>
    </row>
    <row r="62" spans="1:2" s="8" customFormat="1" x14ac:dyDescent="0.2">
      <c r="A62" s="52"/>
      <c r="B62" s="8" t="s">
        <v>55</v>
      </c>
    </row>
    <row r="63" spans="1:2" s="8" customFormat="1" x14ac:dyDescent="0.2">
      <c r="A63" s="52"/>
      <c r="B63" s="8" t="s">
        <v>56</v>
      </c>
    </row>
    <row r="64" spans="1:2" x14ac:dyDescent="0.2">
      <c r="A64" s="52" t="str">
        <f>"Joint"&amp;((ROW()-4)/6+1)</f>
        <v>Joint11</v>
      </c>
      <c r="B64" s="1" t="s">
        <v>52</v>
      </c>
    </row>
    <row r="65" spans="1:2" x14ac:dyDescent="0.2">
      <c r="A65" s="52"/>
      <c r="B65" s="1" t="s">
        <v>53</v>
      </c>
    </row>
    <row r="66" spans="1:2" x14ac:dyDescent="0.2">
      <c r="A66" s="52"/>
      <c r="B66" s="1" t="s">
        <v>54</v>
      </c>
    </row>
    <row r="67" spans="1:2" x14ac:dyDescent="0.2">
      <c r="A67" s="52"/>
      <c r="B67" s="1" t="s">
        <v>51</v>
      </c>
    </row>
    <row r="68" spans="1:2" x14ac:dyDescent="0.2">
      <c r="A68" s="52"/>
      <c r="B68" s="1" t="s">
        <v>55</v>
      </c>
    </row>
    <row r="69" spans="1:2" x14ac:dyDescent="0.2">
      <c r="A69" s="52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6"/>
  <sheetViews>
    <sheetView workbookViewId="0">
      <selection activeCell="H13" sqref="H13"/>
    </sheetView>
  </sheetViews>
  <sheetFormatPr defaultRowHeight="14.25" x14ac:dyDescent="0.2"/>
  <cols>
    <col min="5" max="5" width="9.375" customWidth="1"/>
    <col min="6" max="6" width="15.375" customWidth="1"/>
    <col min="7" max="7" width="30.125" customWidth="1"/>
  </cols>
  <sheetData>
    <row r="1" spans="1:14" x14ac:dyDescent="0.2">
      <c r="A1" t="s">
        <v>65</v>
      </c>
      <c r="B1" t="s">
        <v>61</v>
      </c>
      <c r="C1" t="s">
        <v>62</v>
      </c>
      <c r="D1" t="s">
        <v>63</v>
      </c>
      <c r="E1" t="s">
        <v>110</v>
      </c>
      <c r="F1" t="s">
        <v>64</v>
      </c>
    </row>
    <row r="2" spans="1:14" x14ac:dyDescent="0.2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18</v>
      </c>
    </row>
    <row r="3" spans="1:14" x14ac:dyDescent="0.2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16</v>
      </c>
    </row>
    <row r="4" spans="1:14" x14ac:dyDescent="0.2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 x14ac:dyDescent="0.2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 x14ac:dyDescent="0.2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 x14ac:dyDescent="0.2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 x14ac:dyDescent="0.2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 x14ac:dyDescent="0.2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 x14ac:dyDescent="0.2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 x14ac:dyDescent="0.2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 x14ac:dyDescent="0.2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 x14ac:dyDescent="0.2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 x14ac:dyDescent="0.2">
      <c r="A14">
        <f t="shared" si="0"/>
        <v>13</v>
      </c>
      <c r="B14" s="46">
        <v>12</v>
      </c>
      <c r="C14" s="46">
        <v>2</v>
      </c>
      <c r="D14" s="46">
        <v>13</v>
      </c>
      <c r="E14" s="46">
        <v>2</v>
      </c>
      <c r="F14" s="46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 x14ac:dyDescent="0.2">
      <c r="A15">
        <f t="shared" si="0"/>
        <v>14</v>
      </c>
      <c r="B15" s="46">
        <v>10</v>
      </c>
      <c r="C15" s="46">
        <v>2</v>
      </c>
      <c r="D15" s="46">
        <v>13</v>
      </c>
      <c r="E15" s="46">
        <v>1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 x14ac:dyDescent="0.2">
      <c r="A16">
        <f t="shared" si="0"/>
        <v>15</v>
      </c>
      <c r="B16">
        <v>1</v>
      </c>
      <c r="C16">
        <v>2</v>
      </c>
      <c r="D16">
        <v>14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 x14ac:dyDescent="0.2">
      <c r="A17">
        <f t="shared" si="0"/>
        <v>16</v>
      </c>
      <c r="B17" s="46">
        <v>14</v>
      </c>
      <c r="C17" s="46">
        <v>2</v>
      </c>
      <c r="D17" s="46">
        <v>10</v>
      </c>
      <c r="E17" s="46">
        <v>2</v>
      </c>
      <c r="F17" s="46" t="s">
        <v>69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 x14ac:dyDescent="0.2">
      <c r="A18">
        <f t="shared" si="0"/>
        <v>17</v>
      </c>
      <c r="B18">
        <v>7</v>
      </c>
      <c r="C18">
        <v>4</v>
      </c>
      <c r="D18">
        <v>15</v>
      </c>
      <c r="E18">
        <v>1</v>
      </c>
      <c r="F18" t="s">
        <v>69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 x14ac:dyDescent="0.2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 x14ac:dyDescent="0.2">
      <c r="A20">
        <f t="shared" si="0"/>
        <v>19</v>
      </c>
      <c r="J20">
        <v>1</v>
      </c>
      <c r="K20">
        <v>4</v>
      </c>
      <c r="L20">
        <v>17</v>
      </c>
      <c r="M20">
        <v>1</v>
      </c>
      <c r="N20" t="s">
        <v>69</v>
      </c>
    </row>
    <row r="21" spans="1:14" x14ac:dyDescent="0.2">
      <c r="A21">
        <f t="shared" si="0"/>
        <v>20</v>
      </c>
      <c r="B21" s="45"/>
      <c r="C21" s="45"/>
      <c r="D21" s="45"/>
      <c r="E21" s="45"/>
      <c r="F21" s="45"/>
      <c r="J21">
        <v>8</v>
      </c>
      <c r="K21">
        <v>3</v>
      </c>
      <c r="L21">
        <v>18</v>
      </c>
      <c r="M21">
        <v>1</v>
      </c>
      <c r="N21" t="s">
        <v>69</v>
      </c>
    </row>
    <row r="22" spans="1:14" x14ac:dyDescent="0.2">
      <c r="A22">
        <f t="shared" si="0"/>
        <v>21</v>
      </c>
      <c r="B22" s="45"/>
      <c r="C22" s="45"/>
      <c r="D22" s="45"/>
      <c r="E22" s="45"/>
      <c r="F22" s="45"/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 x14ac:dyDescent="0.2">
      <c r="A23">
        <f t="shared" si="0"/>
        <v>22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 x14ac:dyDescent="0.2">
      <c r="A24">
        <f t="shared" si="0"/>
        <v>23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 x14ac:dyDescent="0.2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 x14ac:dyDescent="0.2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 x14ac:dyDescent="0.2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 x14ac:dyDescent="0.2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 x14ac:dyDescent="0.2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 x14ac:dyDescent="0.2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 x14ac:dyDescent="0.2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 x14ac:dyDescent="0.2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 x14ac:dyDescent="0.2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 x14ac:dyDescent="0.2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 x14ac:dyDescent="0.2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 x14ac:dyDescent="0.2">
      <c r="A36">
        <f t="shared" si="0"/>
        <v>35</v>
      </c>
    </row>
  </sheetData>
  <phoneticPr fontId="6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General!$B$2:$B$100</xm:f>
          </x14:formula1>
          <xm:sqref>N5:N7 N14:N35 F2:F19 F21:F22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BL32"/>
  <sheetViews>
    <sheetView topLeftCell="G1" workbookViewId="0">
      <selection activeCell="T7" sqref="T7"/>
    </sheetView>
  </sheetViews>
  <sheetFormatPr defaultColWidth="9.125" defaultRowHeight="14.25" x14ac:dyDescent="0.2"/>
  <cols>
    <col min="1" max="2" width="9.125" style="1"/>
    <col min="3" max="3" width="12.75" style="1" customWidth="1"/>
    <col min="4" max="4" width="6.625" style="1" customWidth="1"/>
    <col min="5" max="5" width="8.625" style="1" customWidth="1"/>
    <col min="6" max="6" width="8.875" style="1" customWidth="1"/>
    <col min="7" max="7" width="8.25" style="1" customWidth="1"/>
    <col min="8" max="9" width="8.625" style="1" customWidth="1"/>
    <col min="10" max="10" width="8.375" style="1" customWidth="1"/>
    <col min="11" max="12" width="8.125" style="1" customWidth="1"/>
    <col min="13" max="13" width="8.25" style="1" customWidth="1"/>
    <col min="14" max="15" width="7.125" style="1" customWidth="1"/>
    <col min="16" max="16" width="7" style="1" customWidth="1"/>
    <col min="17" max="17" width="7.125" style="1" customWidth="1"/>
    <col min="18" max="18" width="7.375" style="1" customWidth="1"/>
    <col min="19" max="19" width="7.625" style="1" customWidth="1"/>
    <col min="20" max="21" width="9"/>
    <col min="22" max="22" width="7.625" style="1" customWidth="1"/>
    <col min="23" max="23" width="7.25" style="1" customWidth="1"/>
    <col min="24" max="64" width="7.625" style="1" customWidth="1"/>
    <col min="65" max="16384" width="9.125" style="1"/>
  </cols>
  <sheetData>
    <row r="1" spans="1:64" x14ac:dyDescent="0.2">
      <c r="A1" s="1" t="s">
        <v>49</v>
      </c>
      <c r="C1" s="1">
        <f>BodyParameter!C1</f>
        <v>16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</row>
    <row r="2" spans="1:64" s="10" customFormat="1" ht="44.25" customHeight="1" x14ac:dyDescent="0.2">
      <c r="A2" s="51" t="s">
        <v>0</v>
      </c>
      <c r="B2" s="51"/>
      <c r="C2" s="51"/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</row>
    <row r="3" spans="1:64" x14ac:dyDescent="0.2">
      <c r="A3" s="52" t="s">
        <v>30</v>
      </c>
      <c r="B3" s="52" t="s">
        <v>29</v>
      </c>
      <c r="C3" s="1" t="s">
        <v>20</v>
      </c>
      <c r="D3" s="1">
        <v>0</v>
      </c>
      <c r="E3" s="1">
        <v>0</v>
      </c>
      <c r="F3" s="1">
        <f>E9</f>
        <v>-0.43577871373829119</v>
      </c>
      <c r="G3" s="1">
        <f>F9</f>
        <v>-1.7431148549531648</v>
      </c>
      <c r="H3" s="1">
        <f>G9</f>
        <v>-3.0504509961680384</v>
      </c>
      <c r="I3" s="1">
        <f>H9</f>
        <v>-4.3577871373829122</v>
      </c>
      <c r="J3" s="1">
        <f>I9</f>
        <v>-4.7935658511212038</v>
      </c>
      <c r="K3" s="1">
        <v>0</v>
      </c>
      <c r="L3" s="1">
        <f>K9</f>
        <v>3.3809460939255955</v>
      </c>
      <c r="M3" s="1">
        <f>L9</f>
        <v>8.8749834965546874</v>
      </c>
      <c r="N3" s="1">
        <f>56.75*COS(RADIANS(95))-(-1.4)*SIN(RADIANS(95))</f>
        <v>-3.551415823601161</v>
      </c>
      <c r="O3" s="1">
        <f>N9</f>
        <v>2.4823550348556216</v>
      </c>
      <c r="P3" s="1">
        <f>P9-BodyParameter!P9*COS(-P7)</f>
        <v>10.988074805258183</v>
      </c>
      <c r="Q3" s="1">
        <v>11</v>
      </c>
      <c r="R3" s="1">
        <f>57.2*COS(RADIANS(95))-1.7*SIN(RADIANS(95))</f>
        <v>-6.6788394719220188</v>
      </c>
      <c r="S3" s="1">
        <f>R9</f>
        <v>-6.6788394719220188</v>
      </c>
    </row>
    <row r="4" spans="1:64" x14ac:dyDescent="0.2">
      <c r="A4" s="52"/>
      <c r="B4" s="52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>R10</f>
        <v>0</v>
      </c>
    </row>
    <row r="5" spans="1:64" x14ac:dyDescent="0.2">
      <c r="A5" s="52"/>
      <c r="B5" s="52"/>
      <c r="C5" s="1" t="s">
        <v>22</v>
      </c>
      <c r="D5" s="1">
        <v>0</v>
      </c>
      <c r="E5" s="1">
        <v>0</v>
      </c>
      <c r="F5" s="1">
        <f>E11</f>
        <v>4.9809734904587275</v>
      </c>
      <c r="G5" s="1">
        <f>F11</f>
        <v>19.92389396183491</v>
      </c>
      <c r="H5" s="1">
        <f>G11</f>
        <v>34.86681443321109</v>
      </c>
      <c r="I5" s="1">
        <f>H11</f>
        <v>49.809734904587273</v>
      </c>
      <c r="J5" s="1">
        <f>I11</f>
        <v>54.790708395046003</v>
      </c>
      <c r="K5" s="1">
        <v>0</v>
      </c>
      <c r="L5" s="1">
        <f>K11</f>
        <v>7.2504622962931995</v>
      </c>
      <c r="M5" s="1">
        <f>L11</f>
        <v>19.03246352776965</v>
      </c>
      <c r="N5" s="1">
        <f>56.75*SIN(RADIANS(95))+(-1.4)*COS(RADIANS(95))</f>
        <v>56.656067156553284</v>
      </c>
      <c r="O5" s="1">
        <f>N11</f>
        <v>42.923128314934651</v>
      </c>
      <c r="P5" s="1">
        <f>P11+BodyParameter!P9*SIN(P7)</f>
        <v>23.564002462952896</v>
      </c>
      <c r="Q5" s="1">
        <v>0</v>
      </c>
      <c r="R5" s="1">
        <f>57.2*SIN(RADIANS(95))+1.7*COS(RADIANS(95))</f>
        <v>56.834171968176832</v>
      </c>
      <c r="S5" s="1">
        <f>R11</f>
        <v>2</v>
      </c>
    </row>
    <row r="6" spans="1:64" x14ac:dyDescent="0.2">
      <c r="A6" s="52"/>
      <c r="B6" s="52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1">
        <v>0</v>
      </c>
      <c r="Q6" s="1">
        <v>0</v>
      </c>
      <c r="R6" s="1">
        <v>0</v>
      </c>
      <c r="S6" s="1">
        <v>0</v>
      </c>
    </row>
    <row r="7" spans="1:64" x14ac:dyDescent="0.2">
      <c r="A7" s="52"/>
      <c r="B7" s="52"/>
      <c r="C7" s="1" t="s">
        <v>24</v>
      </c>
      <c r="D7" s="1">
        <v>0</v>
      </c>
      <c r="E7" s="1">
        <f>RADIANS(-95)</f>
        <v>-1.6580627893946132</v>
      </c>
      <c r="F7" s="1">
        <f>E13</f>
        <v>-1.6580627893946132</v>
      </c>
      <c r="G7" s="1">
        <f>F13</f>
        <v>-1.6580627893946132</v>
      </c>
      <c r="H7" s="1">
        <f>G13</f>
        <v>-1.6580627893946132</v>
      </c>
      <c r="I7" s="1">
        <f>H13</f>
        <v>-1.6580627893946132</v>
      </c>
      <c r="J7" s="1">
        <f>I13</f>
        <v>-1.6580627893946132</v>
      </c>
      <c r="K7" s="1">
        <f>RADIANS(-65)</f>
        <v>-1.1344640137963142</v>
      </c>
      <c r="L7" s="1">
        <f>K13</f>
        <v>-1.1344640137963142</v>
      </c>
      <c r="M7" s="1">
        <f>L13</f>
        <v>-1.1344640137963142</v>
      </c>
      <c r="P7" s="1">
        <f>-ATAN2(N3-'Initial State'!M9,N5-'Initial State'!M11)</f>
        <v>-1.9847709620256513</v>
      </c>
      <c r="Q7" s="1">
        <f>-ATAN2('Initial State'!M9-Q3,'Initial State'!M11-Q5)</f>
        <v>-1.5713024035423631</v>
      </c>
      <c r="R7" s="1">
        <f>RADIANS(90)</f>
        <v>1.5707963267948966</v>
      </c>
      <c r="S7" s="1">
        <f>RADIANS(90)</f>
        <v>1.5707963267948966</v>
      </c>
    </row>
    <row r="8" spans="1:64" x14ac:dyDescent="0.2">
      <c r="A8" s="52"/>
      <c r="B8" s="52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1">
        <v>0</v>
      </c>
      <c r="Q8" s="1">
        <v>0</v>
      </c>
      <c r="R8" s="1">
        <v>0</v>
      </c>
      <c r="S8" s="1">
        <v>0</v>
      </c>
    </row>
    <row r="9" spans="1:64" s="8" customFormat="1" x14ac:dyDescent="0.2">
      <c r="A9" s="52"/>
      <c r="B9" s="52" t="s">
        <v>35</v>
      </c>
      <c r="C9" s="1" t="s">
        <v>36</v>
      </c>
      <c r="D9" s="1"/>
      <c r="E9" s="1">
        <f>E3+BodyParameter!E9*COS(-'Initial State'!E7)</f>
        <v>-0.43577871373829119</v>
      </c>
      <c r="F9" s="1">
        <f>F3+BodyParameter!F9*COS(-'Initial State'!F7)</f>
        <v>-1.7431148549531648</v>
      </c>
      <c r="G9" s="1">
        <f>G3+BodyParameter!G9*COS(-'Initial State'!G7)</f>
        <v>-3.0504509961680384</v>
      </c>
      <c r="H9" s="1">
        <f>H3+BodyParameter!H9*COS(-'Initial State'!H7)</f>
        <v>-4.3577871373829122</v>
      </c>
      <c r="I9" s="1">
        <f>I3+BodyParameter!I9*COS(-'Initial State'!I7)</f>
        <v>-4.7935658511212038</v>
      </c>
      <c r="J9" s="1"/>
      <c r="K9" s="1">
        <f>K3+BodyParameter!K9*COS(-'Initial State'!K7)</f>
        <v>3.3809460939255955</v>
      </c>
      <c r="L9" s="1">
        <f>L3+BodyParameter!L9*COS(-'Initial State'!L7)</f>
        <v>8.8749834965546874</v>
      </c>
      <c r="M9" s="1">
        <f>M3+BodyParameter!M9*COS(-'Initial State'!M7)</f>
        <v>10.988074805258185</v>
      </c>
      <c r="N9" s="1">
        <f>N3-BodyParameter!N9*COS(-P7)</f>
        <v>2.4823550348556216</v>
      </c>
      <c r="O9" s="1">
        <f>O3-BodyParameter!O9*COS(-P7)</f>
        <v>8.5161258933124042</v>
      </c>
      <c r="P9" s="1">
        <f>O9</f>
        <v>8.5161258933124042</v>
      </c>
      <c r="Q9" s="1">
        <f>Q3+BodyParameter!Q9*COS(-Q7)</f>
        <v>10.98807480525819</v>
      </c>
      <c r="R9" s="1">
        <f>R3</f>
        <v>-6.6788394719220188</v>
      </c>
      <c r="S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s="8" customFormat="1" x14ac:dyDescent="0.2">
      <c r="A10" s="52"/>
      <c r="B10" s="52"/>
      <c r="C10" s="1" t="s">
        <v>37</v>
      </c>
      <c r="D10" s="1"/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/>
      <c r="K10" s="1">
        <v>0</v>
      </c>
      <c r="L10" s="1">
        <v>0</v>
      </c>
      <c r="M10" s="1">
        <v>0</v>
      </c>
      <c r="N10" s="1">
        <f>N4</f>
        <v>0</v>
      </c>
      <c r="O10" s="1">
        <f>O4</f>
        <v>0</v>
      </c>
      <c r="P10" s="1">
        <f>O10</f>
        <v>0</v>
      </c>
      <c r="Q10" s="1">
        <f>L10</f>
        <v>0</v>
      </c>
      <c r="R10" s="1">
        <f>-Q10</f>
        <v>0</v>
      </c>
      <c r="S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8" customFormat="1" x14ac:dyDescent="0.2">
      <c r="A11" s="52"/>
      <c r="B11" s="52"/>
      <c r="C11" s="1" t="s">
        <v>38</v>
      </c>
      <c r="D11" s="1"/>
      <c r="E11" s="1">
        <f>E5+BodyParameter!E9*SIN(-'Initial State'!E7)</f>
        <v>4.9809734904587275</v>
      </c>
      <c r="F11" s="1">
        <f>F5+BodyParameter!F9*SIN(-'Initial State'!F7)</f>
        <v>19.92389396183491</v>
      </c>
      <c r="G11" s="1">
        <f>G5+BodyParameter!G9*SIN(-'Initial State'!G7)</f>
        <v>34.86681443321109</v>
      </c>
      <c r="H11" s="1">
        <f>H5+BodyParameter!H9*SIN(-'Initial State'!H7)</f>
        <v>49.809734904587273</v>
      </c>
      <c r="I11" s="1">
        <f>I5+BodyParameter!I9*SIN(-'Initial State'!I7)</f>
        <v>54.790708395046003</v>
      </c>
      <c r="J11" s="1"/>
      <c r="K11" s="1">
        <f>K5+BodyParameter!K9*SIN(-'Initial State'!K7)</f>
        <v>7.2504622962931995</v>
      </c>
      <c r="L11" s="1">
        <f>L5+BodyParameter!L9*SIN(-'Initial State'!L7)</f>
        <v>19.03246352776965</v>
      </c>
      <c r="M11" s="1">
        <f>M5+BodyParameter!M9*SIN(-'Initial State'!M7)</f>
        <v>23.564002462952899</v>
      </c>
      <c r="N11" s="1">
        <f>N5+BodyParameter!N9*SIN(P7)</f>
        <v>42.923128314934651</v>
      </c>
      <c r="O11" s="1">
        <f>O5+BodyParameter!O9*SIN(P7)</f>
        <v>29.190189473316018</v>
      </c>
      <c r="P11" s="1">
        <f>O11</f>
        <v>29.190189473316018</v>
      </c>
      <c r="Q11" s="1">
        <f>Q5+BodyParameter!Q9*SIN(-Q7)</f>
        <v>23.564002462952899</v>
      </c>
      <c r="R11" s="1">
        <f>R5-BodyParameter!R9</f>
        <v>2</v>
      </c>
      <c r="S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8" customFormat="1" x14ac:dyDescent="0.2">
      <c r="A12" s="52"/>
      <c r="B12" s="52"/>
      <c r="C12" s="1" t="s">
        <v>39</v>
      </c>
      <c r="D12" s="1"/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  <c r="K12" s="1">
        <v>0</v>
      </c>
      <c r="L12" s="1">
        <v>0</v>
      </c>
      <c r="M12" s="1">
        <v>0</v>
      </c>
      <c r="N12" s="1"/>
      <c r="O12" s="1"/>
      <c r="P12" s="1">
        <f t="shared" ref="P12:R14" si="0">P6</f>
        <v>0</v>
      </c>
      <c r="Q12" s="1">
        <f t="shared" si="0"/>
        <v>0</v>
      </c>
      <c r="R12" s="1">
        <f t="shared" si="0"/>
        <v>0</v>
      </c>
      <c r="S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s="8" customFormat="1" x14ac:dyDescent="0.2">
      <c r="A13" s="52"/>
      <c r="B13" s="52"/>
      <c r="C13" s="1" t="s">
        <v>40</v>
      </c>
      <c r="D13" s="1"/>
      <c r="E13" s="1">
        <f>E7</f>
        <v>-1.6580627893946132</v>
      </c>
      <c r="F13" s="1">
        <f>F7</f>
        <v>-1.6580627893946132</v>
      </c>
      <c r="G13" s="1">
        <f>G7</f>
        <v>-1.6580627893946132</v>
      </c>
      <c r="H13" s="1">
        <f>H7</f>
        <v>-1.6580627893946132</v>
      </c>
      <c r="I13" s="1">
        <f>I7</f>
        <v>-1.6580627893946132</v>
      </c>
      <c r="J13" s="1"/>
      <c r="K13" s="1">
        <f>K7</f>
        <v>-1.1344640137963142</v>
      </c>
      <c r="L13" s="1">
        <f>L7</f>
        <v>-1.1344640137963142</v>
      </c>
      <c r="M13" s="1">
        <f>M7</f>
        <v>-1.1344640137963142</v>
      </c>
      <c r="N13" s="1"/>
      <c r="O13" s="1"/>
      <c r="P13" s="1">
        <f t="shared" si="0"/>
        <v>-1.9847709620256513</v>
      </c>
      <c r="Q13" s="1">
        <f t="shared" si="0"/>
        <v>-1.5713024035423631</v>
      </c>
      <c r="R13" s="1">
        <f t="shared" si="0"/>
        <v>1.5707963267948966</v>
      </c>
      <c r="S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s="8" customFormat="1" x14ac:dyDescent="0.2">
      <c r="A14" s="52"/>
      <c r="B14" s="52"/>
      <c r="C14" s="1" t="s">
        <v>41</v>
      </c>
      <c r="D14" s="1"/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  <c r="K14" s="1">
        <v>0</v>
      </c>
      <c r="L14" s="1">
        <v>0</v>
      </c>
      <c r="M14" s="1">
        <v>0</v>
      </c>
      <c r="N14" s="1"/>
      <c r="O14" s="1"/>
      <c r="P14" s="1">
        <f t="shared" si="0"/>
        <v>0</v>
      </c>
      <c r="Q14" s="1">
        <f t="shared" si="0"/>
        <v>0</v>
      </c>
      <c r="R14" s="1">
        <f t="shared" si="0"/>
        <v>0</v>
      </c>
      <c r="S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 x14ac:dyDescent="0.2">
      <c r="A15" s="52" t="s">
        <v>31</v>
      </c>
      <c r="B15" s="55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 x14ac:dyDescent="0.2">
      <c r="A16" s="52"/>
      <c r="B16" s="55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x14ac:dyDescent="0.2">
      <c r="A17" s="52"/>
      <c r="B17" s="55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x14ac:dyDescent="0.2">
      <c r="A18" s="52"/>
      <c r="B18" s="55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>
        <v>0</v>
      </c>
      <c r="Q18" s="8">
        <v>0</v>
      </c>
      <c r="R18" s="8">
        <v>0</v>
      </c>
      <c r="S18" s="8">
        <v>0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x14ac:dyDescent="0.2">
      <c r="A19" s="52"/>
      <c r="B19" s="55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x14ac:dyDescent="0.2">
      <c r="A20" s="52"/>
      <c r="B20" s="55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 x14ac:dyDescent="0.2">
      <c r="A21" s="52"/>
      <c r="B21" s="55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64" s="8" customFormat="1" x14ac:dyDescent="0.2">
      <c r="A22" s="52"/>
      <c r="B22" s="55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64" s="8" customFormat="1" x14ac:dyDescent="0.2">
      <c r="A23" s="52"/>
      <c r="B23" s="55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</row>
    <row r="24" spans="1:64" s="8" customFormat="1" x14ac:dyDescent="0.2">
      <c r="A24" s="52"/>
      <c r="B24" s="55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P24" s="8">
        <v>0</v>
      </c>
      <c r="Q24" s="8">
        <v>0</v>
      </c>
      <c r="R24" s="8">
        <v>0</v>
      </c>
    </row>
    <row r="25" spans="1:64" s="8" customFormat="1" x14ac:dyDescent="0.2">
      <c r="A25" s="52"/>
      <c r="B25" s="55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P25" s="8">
        <v>0</v>
      </c>
      <c r="Q25" s="8">
        <v>0</v>
      </c>
      <c r="R25" s="8">
        <v>0</v>
      </c>
    </row>
    <row r="26" spans="1:64" s="8" customFormat="1" x14ac:dyDescent="0.2">
      <c r="A26" s="52"/>
      <c r="B26" s="55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P26" s="8">
        <v>0</v>
      </c>
      <c r="Q26" s="8">
        <v>0</v>
      </c>
      <c r="R26" s="8">
        <v>0</v>
      </c>
    </row>
    <row r="27" spans="1:64" x14ac:dyDescent="0.2">
      <c r="A27" s="52" t="s">
        <v>142</v>
      </c>
      <c r="B27" s="1" t="s">
        <v>94</v>
      </c>
      <c r="P27" s="1">
        <v>1</v>
      </c>
      <c r="Q27" s="1">
        <v>1</v>
      </c>
      <c r="R27" s="1">
        <v>1</v>
      </c>
    </row>
    <row r="28" spans="1:64" x14ac:dyDescent="0.2">
      <c r="A28" s="52"/>
      <c r="B28" s="1" t="s">
        <v>143</v>
      </c>
      <c r="P28" s="1">
        <v>0</v>
      </c>
      <c r="Q28" s="1">
        <v>0</v>
      </c>
      <c r="R28" s="1">
        <v>0</v>
      </c>
    </row>
    <row r="29" spans="1:64" s="8" customFormat="1" x14ac:dyDescent="0.2">
      <c r="A29" s="52"/>
      <c r="B29" s="8" t="s">
        <v>94</v>
      </c>
      <c r="P29" s="8">
        <v>1</v>
      </c>
      <c r="Q29" s="8">
        <v>1</v>
      </c>
      <c r="R29" s="8">
        <v>1</v>
      </c>
    </row>
    <row r="30" spans="1:64" s="8" customFormat="1" x14ac:dyDescent="0.2">
      <c r="A30" s="52"/>
      <c r="B30" s="8" t="s">
        <v>143</v>
      </c>
      <c r="P30" s="8">
        <v>0</v>
      </c>
      <c r="Q30" s="8">
        <v>0</v>
      </c>
      <c r="R30" s="8">
        <v>0</v>
      </c>
    </row>
    <row r="31" spans="1:64" x14ac:dyDescent="0.2">
      <c r="A31" s="52"/>
      <c r="B31" s="1" t="s">
        <v>94</v>
      </c>
    </row>
    <row r="32" spans="1:64" x14ac:dyDescent="0.2">
      <c r="A32" s="52"/>
      <c r="B32" s="1" t="s">
        <v>143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K3" sqref="K3"/>
    </sheetView>
  </sheetViews>
  <sheetFormatPr defaultRowHeight="14.25" x14ac:dyDescent="0.2"/>
  <cols>
    <col min="4" max="6" width="9.125" style="27"/>
    <col min="7" max="7" width="14" style="27" customWidth="1"/>
    <col min="8" max="10" width="9.125" style="28"/>
    <col min="11" max="11" width="13.75" style="28" customWidth="1"/>
    <col min="13" max="13" width="27.625" customWidth="1"/>
  </cols>
  <sheetData>
    <row r="1" spans="1:14" x14ac:dyDescent="0.2">
      <c r="A1" s="56" t="str">
        <f>[1]BodyParameter!A1</f>
        <v>BodyQuantity</v>
      </c>
      <c r="B1" s="56"/>
      <c r="C1">
        <f>BodyParameter!C1</f>
        <v>16</v>
      </c>
      <c r="D1" s="56" t="s">
        <v>114</v>
      </c>
      <c r="E1" s="56"/>
      <c r="F1" s="56"/>
      <c r="G1" s="56"/>
      <c r="H1" s="57" t="s">
        <v>115</v>
      </c>
      <c r="I1" s="57"/>
      <c r="J1" s="57"/>
      <c r="K1" s="57"/>
    </row>
    <row r="2" spans="1:14" x14ac:dyDescent="0.2">
      <c r="A2" t="s">
        <v>65</v>
      </c>
      <c r="B2" t="s">
        <v>116</v>
      </c>
      <c r="C2" t="s">
        <v>117</v>
      </c>
      <c r="D2" s="27" t="s">
        <v>118</v>
      </c>
      <c r="E2" s="27" t="s">
        <v>119</v>
      </c>
      <c r="F2" s="27" t="s">
        <v>120</v>
      </c>
      <c r="G2" s="27" t="s">
        <v>121</v>
      </c>
      <c r="H2" s="28" t="s">
        <v>122</v>
      </c>
      <c r="I2" s="28" t="s">
        <v>123</v>
      </c>
      <c r="J2" s="28" t="s">
        <v>124</v>
      </c>
      <c r="K2" s="28" t="s">
        <v>201</v>
      </c>
    </row>
    <row r="3" spans="1:14" x14ac:dyDescent="0.2">
      <c r="A3">
        <f>ROW()-2</f>
        <v>1</v>
      </c>
      <c r="I3" s="29"/>
      <c r="M3" t="s">
        <v>125</v>
      </c>
      <c r="N3">
        <f>COUNTA(B:B)-1</f>
        <v>0</v>
      </c>
    </row>
    <row r="4" spans="1:14" x14ac:dyDescent="0.2">
      <c r="A4">
        <f t="shared" ref="A4:A23" si="0">ROW()-2</f>
        <v>2</v>
      </c>
      <c r="I4" s="29"/>
    </row>
    <row r="5" spans="1:14" x14ac:dyDescent="0.2">
      <c r="A5">
        <f t="shared" si="0"/>
        <v>3</v>
      </c>
      <c r="I5" s="29"/>
    </row>
    <row r="6" spans="1:14" x14ac:dyDescent="0.2">
      <c r="A6">
        <f t="shared" si="0"/>
        <v>4</v>
      </c>
    </row>
    <row r="7" spans="1:14" x14ac:dyDescent="0.2">
      <c r="A7">
        <f t="shared" si="0"/>
        <v>5</v>
      </c>
    </row>
    <row r="8" spans="1:14" x14ac:dyDescent="0.2">
      <c r="A8">
        <f t="shared" si="0"/>
        <v>6</v>
      </c>
    </row>
    <row r="9" spans="1:14" x14ac:dyDescent="0.2">
      <c r="A9">
        <f t="shared" si="0"/>
        <v>7</v>
      </c>
    </row>
    <row r="10" spans="1:14" x14ac:dyDescent="0.2">
      <c r="A10">
        <f t="shared" si="0"/>
        <v>8</v>
      </c>
    </row>
    <row r="11" spans="1:14" x14ac:dyDescent="0.2">
      <c r="A11">
        <f t="shared" si="0"/>
        <v>9</v>
      </c>
    </row>
    <row r="12" spans="1:14" x14ac:dyDescent="0.2">
      <c r="A12">
        <f t="shared" si="0"/>
        <v>10</v>
      </c>
    </row>
    <row r="13" spans="1:14" x14ac:dyDescent="0.2">
      <c r="A13">
        <f t="shared" si="0"/>
        <v>11</v>
      </c>
    </row>
    <row r="14" spans="1:14" x14ac:dyDescent="0.2">
      <c r="A14">
        <f t="shared" si="0"/>
        <v>12</v>
      </c>
    </row>
    <row r="15" spans="1:14" x14ac:dyDescent="0.2">
      <c r="A15">
        <f t="shared" si="0"/>
        <v>13</v>
      </c>
    </row>
    <row r="16" spans="1:14" x14ac:dyDescent="0.2">
      <c r="A16">
        <f t="shared" si="0"/>
        <v>14</v>
      </c>
    </row>
    <row r="17" spans="1:1" x14ac:dyDescent="0.2">
      <c r="A17">
        <f t="shared" si="0"/>
        <v>15</v>
      </c>
    </row>
    <row r="18" spans="1:1" x14ac:dyDescent="0.2">
      <c r="A18">
        <f t="shared" si="0"/>
        <v>16</v>
      </c>
    </row>
    <row r="19" spans="1:1" x14ac:dyDescent="0.2">
      <c r="A19">
        <f t="shared" si="0"/>
        <v>17</v>
      </c>
    </row>
    <row r="20" spans="1:1" x14ac:dyDescent="0.2">
      <c r="A20">
        <f t="shared" si="0"/>
        <v>18</v>
      </c>
    </row>
    <row r="21" spans="1:1" x14ac:dyDescent="0.2">
      <c r="A21">
        <f t="shared" si="0"/>
        <v>19</v>
      </c>
    </row>
    <row r="22" spans="1:1" x14ac:dyDescent="0.2">
      <c r="A22">
        <f t="shared" si="0"/>
        <v>20</v>
      </c>
    </row>
    <row r="23" spans="1:1" x14ac:dyDescent="0.2">
      <c r="A23">
        <f t="shared" si="0"/>
        <v>21</v>
      </c>
    </row>
  </sheetData>
  <mergeCells count="3">
    <mergeCell ref="A1:B1"/>
    <mergeCell ref="D1:G1"/>
    <mergeCell ref="H1:K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topLeftCell="B1" workbookViewId="0">
      <selection activeCell="P9" sqref="P9"/>
    </sheetView>
  </sheetViews>
  <sheetFormatPr defaultRowHeight="14.25" x14ac:dyDescent="0.2"/>
  <cols>
    <col min="1" max="1" width="44.625" customWidth="1"/>
    <col min="2" max="2" width="11" customWidth="1"/>
    <col min="3" max="3" width="6.75" customWidth="1"/>
    <col min="4" max="4" width="8.625" customWidth="1"/>
    <col min="5" max="5" width="9" customWidth="1"/>
    <col min="6" max="6" width="8.25" customWidth="1"/>
    <col min="7" max="7" width="8.875" customWidth="1"/>
    <col min="8" max="8" width="8.75" customWidth="1"/>
    <col min="9" max="9" width="6.625" customWidth="1"/>
    <col min="10" max="10" width="8.375" customWidth="1"/>
    <col min="11" max="11" width="8.25" customWidth="1"/>
    <col min="12" max="12" width="8.375" customWidth="1"/>
    <col min="13" max="13" width="7.625" customWidth="1"/>
    <col min="14" max="14" width="7.125" customWidth="1"/>
    <col min="27" max="27" width="6.625" customWidth="1"/>
  </cols>
  <sheetData>
    <row r="1" spans="1:27" x14ac:dyDescent="0.2">
      <c r="A1" t="s">
        <v>74</v>
      </c>
      <c r="B1">
        <f>BodyParameter!C1</f>
        <v>16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</row>
    <row r="2" spans="1:27" s="11" customFormat="1" ht="44.25" customHeight="1" x14ac:dyDescent="0.2">
      <c r="A2" s="58" t="s">
        <v>0</v>
      </c>
      <c r="B2" s="58"/>
      <c r="C2" s="11" t="str">
        <f>BodyParameter!D3</f>
        <v>Rigid Body</v>
      </c>
      <c r="D2" s="11" t="str">
        <f>BodyParameter!E3</f>
        <v>Super Truss Element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Super Truss Element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Super Truss Element</v>
      </c>
      <c r="K2" s="11" t="str">
        <f>BodyParameter!L3</f>
        <v>Super Truss Element</v>
      </c>
      <c r="L2" s="11" t="str">
        <f>BodyParameter!M3</f>
        <v>Super Truss Element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Cubic Spline Rope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Rigid Body</v>
      </c>
    </row>
    <row r="3" spans="1:27" s="20" customFormat="1" ht="32.25" customHeight="1" x14ac:dyDescent="0.2">
      <c r="A3" s="59" t="s">
        <v>71</v>
      </c>
      <c r="B3" s="59"/>
      <c r="C3" s="20" t="s">
        <v>111</v>
      </c>
      <c r="I3" s="20" t="s">
        <v>198</v>
      </c>
      <c r="R3" s="20" t="s">
        <v>111</v>
      </c>
    </row>
    <row r="4" spans="1:27" x14ac:dyDescent="0.2">
      <c r="A4" s="60" t="s">
        <v>72</v>
      </c>
      <c r="B4" s="60"/>
      <c r="D4">
        <v>2</v>
      </c>
      <c r="E4">
        <f>D4</f>
        <v>2</v>
      </c>
      <c r="F4">
        <f>E4</f>
        <v>2</v>
      </c>
      <c r="G4">
        <f>F4</f>
        <v>2</v>
      </c>
      <c r="H4">
        <f>G4</f>
        <v>2</v>
      </c>
      <c r="J4">
        <f>D4</f>
        <v>2</v>
      </c>
      <c r="K4">
        <f>D4</f>
        <v>2</v>
      </c>
      <c r="L4">
        <f>D4</f>
        <v>2</v>
      </c>
      <c r="M4">
        <f>L4</f>
        <v>2</v>
      </c>
      <c r="N4">
        <f>M4</f>
        <v>2</v>
      </c>
      <c r="O4">
        <v>5</v>
      </c>
      <c r="P4">
        <f>O4</f>
        <v>5</v>
      </c>
      <c r="Q4">
        <f>P4</f>
        <v>5</v>
      </c>
    </row>
    <row r="5" spans="1:27" s="20" customFormat="1" ht="17.25" customHeight="1" x14ac:dyDescent="0.2">
      <c r="A5" s="59" t="s">
        <v>73</v>
      </c>
      <c r="B5" s="59"/>
      <c r="C5" s="20" t="s">
        <v>147</v>
      </c>
      <c r="D5" s="20" t="s">
        <v>109</v>
      </c>
      <c r="E5" s="20" t="s">
        <v>109</v>
      </c>
      <c r="F5" s="20" t="s">
        <v>109</v>
      </c>
      <c r="G5" s="20" t="s">
        <v>109</v>
      </c>
      <c r="H5" s="20" t="s">
        <v>109</v>
      </c>
      <c r="I5" s="20" t="s">
        <v>147</v>
      </c>
      <c r="J5" s="20" t="s">
        <v>109</v>
      </c>
      <c r="K5" s="20" t="s">
        <v>109</v>
      </c>
      <c r="L5" s="20" t="s">
        <v>109</v>
      </c>
      <c r="M5" s="20" t="s">
        <v>145</v>
      </c>
      <c r="N5" s="20" t="s">
        <v>145</v>
      </c>
      <c r="O5" s="20" t="s">
        <v>200</v>
      </c>
      <c r="P5" s="20" t="s">
        <v>200</v>
      </c>
      <c r="Q5" s="20" t="s">
        <v>200</v>
      </c>
      <c r="R5" s="20" t="s">
        <v>147</v>
      </c>
    </row>
    <row r="6" spans="1:27" x14ac:dyDescent="0.2">
      <c r="A6" t="s">
        <v>112</v>
      </c>
    </row>
    <row r="7" spans="1:27" ht="45.75" customHeight="1" x14ac:dyDescent="0.2">
      <c r="A7" t="s">
        <v>137</v>
      </c>
      <c r="C7" s="20" t="s">
        <v>58</v>
      </c>
      <c r="D7" s="20" t="s">
        <v>138</v>
      </c>
      <c r="E7" s="20" t="s">
        <v>138</v>
      </c>
      <c r="F7" s="20" t="s">
        <v>138</v>
      </c>
      <c r="G7" s="20" t="s">
        <v>139</v>
      </c>
      <c r="H7" s="20" t="s">
        <v>139</v>
      </c>
      <c r="I7" s="20"/>
      <c r="J7" s="20" t="s">
        <v>144</v>
      </c>
      <c r="K7" s="20" t="s">
        <v>144</v>
      </c>
      <c r="L7" s="20" t="s">
        <v>144</v>
      </c>
      <c r="AA7" s="20"/>
    </row>
  </sheetData>
  <mergeCells count="4">
    <mergeCell ref="A2:B2"/>
    <mergeCell ref="A3:B3"/>
    <mergeCell ref="A4:B4"/>
    <mergeCell ref="A5:B5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M15" sqref="M15"/>
    </sheetView>
  </sheetViews>
  <sheetFormatPr defaultRowHeight="14.2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  <vt:lpstr>Virtual 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2021-04-23T15:46:26Z</dcterms:modified>
</cp:coreProperties>
</file>