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xr:revisionPtr revIDLastSave="0" documentId="13_ncr:1_{2CE549ED-BE2E-4EF9-9F47-28A7855341ED}" xr6:coauthVersionLast="47" xr6:coauthVersionMax="47" xr10:uidLastSave="{00000000-0000-0000-0000-000000000000}"/>
  <bookViews>
    <workbookView xWindow="-120" yWindow="-120" windowWidth="20730" windowHeight="11160" tabRatio="765" firstSheet="1" activeTab="1" xr2:uid="{00000000-000D-0000-FFFF-FFFF00000000}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3" l="1"/>
  <c r="A70" i="3"/>
  <c r="S10" i="1" l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3" i="2"/>
  <c r="R9" i="2" s="1"/>
  <c r="S3" i="2" s="1"/>
  <c r="P14" i="2"/>
  <c r="P12" i="2"/>
  <c r="O10" i="2"/>
  <c r="P10" i="2" s="1"/>
  <c r="N5" i="2"/>
  <c r="N3" i="2"/>
  <c r="R9" i="1" l="1"/>
  <c r="R11" i="2" s="1"/>
  <c r="S5" i="2" s="1"/>
  <c r="S2" i="2"/>
  <c r="O10" i="1"/>
  <c r="P10" i="1" s="1"/>
  <c r="Q10" i="1" s="1"/>
  <c r="R10" i="1" s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F2" i="5"/>
  <c r="G2" i="5"/>
  <c r="H2" i="5"/>
  <c r="I2" i="5"/>
  <c r="E7" i="2"/>
  <c r="E9" i="2" s="1"/>
  <c r="F3" i="2" s="1"/>
  <c r="G2" i="2"/>
  <c r="G2" i="3"/>
  <c r="H2" i="3"/>
  <c r="I2" i="3"/>
  <c r="J2" i="3"/>
  <c r="P9" i="1" l="1"/>
  <c r="Q7" i="2"/>
  <c r="Q13" i="2" s="1"/>
  <c r="Q9" i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Q9" i="2" l="1"/>
  <c r="N9" i="2"/>
  <c r="O3" i="2" s="1"/>
  <c r="O9" i="2" s="1"/>
  <c r="N11" i="2"/>
  <c r="O5" i="2" s="1"/>
  <c r="O11" i="2" s="1"/>
  <c r="P13" i="2"/>
  <c r="I7" i="2"/>
  <c r="I13" i="2" s="1"/>
  <c r="J7" i="2" s="1"/>
  <c r="Q11" i="2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<sst xmlns="http://schemas.openxmlformats.org/spreadsheetml/2006/main" count="496" uniqueCount="205">
  <si>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</si>
  <si>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</si>
  <si>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</si>
  <si>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</si>
  <si>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</si>
  <si>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</si>
  <si>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</si>
  <si>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</si>
  <si>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</si>
  <si>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</si>
  <si>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</si>
  <si>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</si>
  <si>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</si>
  <si>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</si>
  <si>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</si>
  <si>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</si>
  <si>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</si>
  <si>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</si>
  <si>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</si>
  <si>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</si>
  <si>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</si>
  <si>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</si>
  <si>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</si>
  <si>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</si>
  <si>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</si>
  <si>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</si>
  <si>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</si>
  <si>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</si>
  <si>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</si>
  <si>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</si>
  <si>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</si>
  <si>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</si>
  <si>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</si>
  <si>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</si>
  <si>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</si>
  <si>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</si>
  <si>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</si>
  <si>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</si>
  <si>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</si>
  <si>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</si>
  <si>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</si>
  <si>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</si>
  <si>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</si>
  <si>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</si>
  <si>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</si>
  <si>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</si>
  <si>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</si>
  <si>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</si>
  <si>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</si>
  <si>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</si>
  <si>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</si>
  <si>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</si>
  <si>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</si>
  <si>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</si>
  <si>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</si>
  <si>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</si>
  <si>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</si>
  <si>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</si>
  <si>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</si>
  <si>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</si>
  <si>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</si>
  <si>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</si>
  <si>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</si>
  <si>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</si>
  <si>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</si>
  <si>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</si>
  <si>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</si>
  <si>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</si>
  <si>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</si>
  <si>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</si>
  <si>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</si>
  <si>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</si>
  <si>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</si>
  <si>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</si>
  <si>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</si>
  <si>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</si>
  <si>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</si>
  <si>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</si>
  <si>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</si>
  <si>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</si>
  <si>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</si>
  <si>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</si>
  <si>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</si>
  <si>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</si>
  <si>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</si>
  <si>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</si>
  <si>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</si>
  <si>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</si>
  <si>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</si>
  <si>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</si>
  <si>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</si>
  <si>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</si>
  <si>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</si>
  <si>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</si>
  <si>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</si>
  <si>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</si>
  <si>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</si>
  <si>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</si>
  <si>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</si>
  <si>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</si>
  <si>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</si>
  <si>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</si>
  <si>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</si>
  <si>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</si>
  <si>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</si>
  <si>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</si>
  <si>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</si>
  <si>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</si>
  <si>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</si>
  <si>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</si>
  <si>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</si>
  <si>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</si>
  <si>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</si>
  <si>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</si>
  <si>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</si>
  <si>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</si>
  <si>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</si>
  <si>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</si>
  <si>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</si>
  <si>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</si>
  <si>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</si>
  <si>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</si>
  <si>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</si>
  <si>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</si>
  <si>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</si>
  <si>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</si>
  <si>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</si>
  <si>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</si>
  <si>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</si>
  <si>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</si>
  <si>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</si>
  <si>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</si>
  <si>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</si>
  <si>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</si>
  <si>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</si>
  <si>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</si>
  <si>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</si>
  <si>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</si>
  <si>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</si>
  <si>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</si>
  <si>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</si>
  <si>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</si>
  <si>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</si>
  <si>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</si>
  <si>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</si>
  <si>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</si>
  <si>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</si>
  <si>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</si>
  <si>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</si>
  <si>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</si>
  <si>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</si>
  <si>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</si>
  <si>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</si>
  <si>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</si>
  <si>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</si>
  <si>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</si>
  <si>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</si>
  <si>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</si>
  <si>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</si>
  <si>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</si>
  <si>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</si>
  <si>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</si>
  <si>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</si>
  <si>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</si>
  <si>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</si>
  <si>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</si>
  <si>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</si>
  <si>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</si>
  <si>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</si>
  <si>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</si>
  <si>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</si>
  <si>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</si>
  <si>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</si>
  <si>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</si>
  <si>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</si>
  <si>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</si>
  <si>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</si>
  <si>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</si>
  <si>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</si>
  <si>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</si>
  <si>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</si>
  <si>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</si>
  <si>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</si>
  <si>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</si>
  <si>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</si>
  <si>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</si>
  <si>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</si>
  <si>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</si>
  <si>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</si>
  <si>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</si>
  <si>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</si>
  <si>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</si>
  <si>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</si>
  <si>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</si>
  <si>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</si>
  <si>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</si>
  <si>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</si>
  <si>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[]</t>
  </si>
  <si>
    <t>M-Coordinate</t>
  </si>
  <si>
    <t>k.-</t>
    <phoneticPr fontId="6" type="noConversion"/>
  </si>
  <si>
    <t>6,7,9,8,6,12,13,7,13,11,9,11,10,8,10,12</t>
    <phoneticPr fontId="6" type="noConversion"/>
  </si>
  <si>
    <t>r-</t>
    <phoneticPr fontId="6" type="noConversion"/>
  </si>
  <si>
    <t>Rigid Body</t>
    <phoneticPr fontId="6" type="noConversion"/>
  </si>
  <si>
    <t>Custom defined</t>
    <phoneticPr fontId="6" type="noConversion"/>
  </si>
  <si>
    <t>-45,15,-30,30,0,60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</si>
</sst>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22" sqref="A22"/>
    </sheetView>
  </sheetViews>
  <sheetFormatPr baseColWidth="10" defaultColWidth="9"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abSelected="1" topLeftCell="A19" workbookViewId="0">
      <selection activeCell="C25" sqref="C25"/>
    </sheetView>
  </sheetViews>
  <sheetFormatPr baseColWidth="10" defaultColWidth="9" defaultRowHeight="15"/>
  <cols>
    <col min="2" max="2" width="51.42578125" customWidth="1"/>
    <col min="3" max="3" width="34.5703125" style="36" customWidth="1"/>
  </cols>
  <sheetData>
    <row r="1" spans="1:3">
      <c r="A1" s="50" t="s">
        <v>177</v>
      </c>
      <c r="B1" s="50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100</v>
      </c>
    </row>
    <row r="14" spans="1:3">
      <c r="B14" t="s">
        <v>159</v>
      </c>
      <c r="C14" s="36">
        <v>0.01</v>
      </c>
    </row>
    <row r="15" spans="1:3">
      <c r="B15" t="s">
        <v>160</v>
      </c>
      <c r="C15" s="36">
        <v>0.01</v>
      </c>
    </row>
    <row r="16" spans="1:3">
      <c r="B16" t="s">
        <v>181</v>
      </c>
      <c r="C16" s="36">
        <v>0.1</v>
      </c>
    </row>
    <row r="17" spans="1:3">
      <c r="B17" t="s">
        <v>153</v>
      </c>
      <c r="C17" s="36" t="s">
        <v>197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B38"/>
  <sheetViews>
    <sheetView topLeftCell="A10" workbookViewId="0">
      <selection activeCell="P3" sqref="P3"/>
    </sheetView>
  </sheetViews>
  <sheetFormatPr baseColWidth="10" defaultColWidth="9.140625"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8" width="9.140625" style="44"/>
    <col min="19" max="19" width="8.28515625" style="44" customWidth="1"/>
    <col min="20" max="21" width="9"/>
    <col min="22" max="22" width="9.140625" style="44"/>
    <col min="23" max="23" width="9"/>
    <col min="24" max="27" width="9.140625" style="38"/>
    <col min="28" max="28" width="8.28515625" style="38" customWidth="1"/>
    <col min="29" max="16384" width="9.140625" style="3"/>
  </cols>
  <sheetData>
    <row r="1" spans="1:28">
      <c r="A1" s="52" t="s">
        <v>49</v>
      </c>
      <c r="B1" s="52"/>
      <c r="C1" s="12">
        <f>COUNTIF(2:2,"Actived")</f>
        <v>16</v>
      </c>
      <c r="D1" s="17" t="str">
        <f>IF(D2="Actived","Body"&amp;(COLUMN(D1)-3),"")</f>
        <v>Body1</v>
      </c>
      <c r="E1" s="17" t="str">
        <f>IF(E2="Actived","Body"&amp;(COLUMN(E1)-3),"")</f>
        <v>Body2</v>
      </c>
      <c r="F1" s="12" t="str">
        <f>IF(F2="Actived","Body"&amp;(COLUMN(F1)-3),"")</f>
        <v>Body3</v>
      </c>
      <c r="G1" s="7" t="str">
        <f>IF(G2="Actived","Body"&amp;(COLUMN(G1)-3),"")</f>
        <v>Body4</v>
      </c>
      <c r="H1" s="18" t="str">
        <f>IF(H2="Actived","Body"&amp;(COLUMN(H1)-3),"")</f>
        <v>Body5</v>
      </c>
      <c r="I1" s="17" t="str">
        <f t="shared" ref="I1:P1" si="0">IF(I2="Actived","Body"&amp;(COLUMN(I1)-3),"")</f>
        <v>Body6</v>
      </c>
      <c r="J1" s="7" t="str">
        <f t="shared" si="0"/>
        <v>Body7</v>
      </c>
      <c r="K1" s="17" t="str">
        <f t="shared" si="0"/>
        <v>Body8</v>
      </c>
      <c r="L1" s="17" t="str">
        <f t="shared" si="0"/>
        <v>Body9</v>
      </c>
      <c r="M1" s="17" t="str">
        <f t="shared" si="0"/>
        <v>Body10</v>
      </c>
      <c r="N1" s="44" t="str">
        <f t="shared" si="0"/>
        <v>Body11</v>
      </c>
      <c r="O1" s="44" t="str">
        <f t="shared" si="0"/>
        <v>Body12</v>
      </c>
      <c r="P1" s="44" t="str">
        <f t="shared" si="0"/>
        <v>Body13</v>
      </c>
      <c r="Q1" s="44" t="str">
        <f>IF(Q2="Actived","Body"&amp;(COLUMN(Q1)-3),"")</f>
        <v>Body14</v>
      </c>
      <c r="R1" s="44" t="str">
        <f>IF(R2="Actived","Body"&amp;(COLUMN(R1)-3),"")</f>
        <v>Body15</v>
      </c>
      <c r="S1" s="44" t="str">
        <f>IF(S2="Actived","Body"&amp;(COLUMN(S1)-3),"")</f>
        <v>Body16</v>
      </c>
    </row>
    <row r="2" spans="1:28" s="4" customFormat="1">
      <c r="A2" s="52" t="s">
        <v>50</v>
      </c>
      <c r="B2" s="52"/>
      <c r="C2" s="52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4" t="s">
        <v>10</v>
      </c>
      <c r="B3" s="54"/>
      <c r="C3" s="14" t="s">
        <v>75</v>
      </c>
      <c r="D3" s="23" t="s">
        <v>202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4"/>
      <c r="B4" s="54"/>
      <c r="C4" s="14" t="s">
        <v>1</v>
      </c>
      <c r="D4" s="23" t="s">
        <v>203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4"/>
      <c r="B5" s="54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4" t="s">
        <v>9</v>
      </c>
      <c r="B6" s="54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9">
        <v>8000</v>
      </c>
    </row>
    <row r="7" spans="1:28">
      <c r="A7" s="54"/>
      <c r="B7" s="54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100000000000</v>
      </c>
      <c r="Q7" s="6">
        <v>100000000000</v>
      </c>
      <c r="R7" s="6">
        <v>100000000000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4"/>
      <c r="B8" s="54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4" t="s">
        <v>11</v>
      </c>
      <c r="B9" s="54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State'!R5-BodyParameter!S9</f>
        <v>54.834171968176832</v>
      </c>
      <c r="S9" s="49">
        <v>2</v>
      </c>
    </row>
    <row r="10" spans="1:28" ht="30">
      <c r="A10" s="51" t="s">
        <v>16</v>
      </c>
      <c r="B10" s="53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>O10</f>
        <v>0.05</v>
      </c>
      <c r="Q10" s="48">
        <f>P10</f>
        <v>0.05</v>
      </c>
      <c r="R10" s="48">
        <f>Q10</f>
        <v>0.05</v>
      </c>
      <c r="S10" s="49">
        <f>2*SQRT(1/PI())*SQRT(6.25)</f>
        <v>2.8209479177387813</v>
      </c>
    </row>
    <row r="11" spans="1:28" ht="33.75" customHeight="1">
      <c r="A11" s="51"/>
      <c r="B11" s="53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9">
        <v>0</v>
      </c>
    </row>
    <row r="12" spans="1:28">
      <c r="A12" s="51"/>
      <c r="B12" s="53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  <c r="P12" s="6"/>
    </row>
    <row r="13" spans="1:28">
      <c r="A13" s="51"/>
      <c r="B13" s="53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1"/>
      <c r="B14" s="53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1"/>
      <c r="B15" s="51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1"/>
      <c r="B16" s="51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1"/>
      <c r="B17" s="51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1"/>
      <c r="B18" s="51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1"/>
      <c r="B19" s="51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1"/>
      <c r="B20" s="51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>
      <c r="A21" s="51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1"/>
      <c r="B22" s="51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1"/>
      <c r="B23" s="51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1"/>
      <c r="B24" s="51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1"/>
      <c r="B25" s="51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1"/>
      <c r="B26" s="51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1"/>
      <c r="B27" s="51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1"/>
      <c r="B28" s="51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1"/>
      <c r="B29" s="51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1"/>
      <c r="B30" s="51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1"/>
      <c r="B31" s="51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1"/>
      <c r="B32" s="51" t="s">
        <v>92</v>
      </c>
      <c r="C32" s="32" t="s">
        <v>101</v>
      </c>
      <c r="E32" s="32" t="s">
        <v>127</v>
      </c>
      <c r="F32" s="32" t="s">
        <v>104</v>
      </c>
      <c r="G32" s="32" t="s">
        <v>104</v>
      </c>
      <c r="H32" s="32" t="s">
        <v>104</v>
      </c>
      <c r="I32" s="32" t="s">
        <v>104</v>
      </c>
      <c r="K32" s="32" t="s">
        <v>127</v>
      </c>
      <c r="L32" s="32" t="s">
        <v>104</v>
      </c>
      <c r="M32" s="32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1"/>
      <c r="B33" s="51"/>
      <c r="C33" s="14" t="s">
        <v>102</v>
      </c>
      <c r="D33" s="24"/>
      <c r="E33" s="31"/>
      <c r="F33" s="22"/>
      <c r="G33" s="15"/>
      <c r="K33" s="16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phoneticPr fontId="6" type="noConversion"/>
  <dataValidations count="2">
    <dataValidation type="list" allowBlank="1" showInputMessage="1" showErrorMessage="1" sqref="V4 X4:AA4 E4:I4 K4:R4" xr:uid="{00000000-0002-0000-0200-000000000000}">
      <formula1>"-,Round Tube"</formula1>
    </dataValidation>
    <dataValidation type="list" allowBlank="1" showInputMessage="1" showErrorMessage="1" sqref="X2:AB2 V2 D2:S2" xr:uid="{00000000-0002-0000-0200-000001000000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General!$A$2:$A$100</xm:f>
          </x14:formula1>
          <xm:sqref>X3:AB3 V3 D3:S3</xm:sqref>
        </x14:dataValidation>
        <x14:dataValidation type="list" allowBlank="1" showInputMessage="1" showErrorMessage="1" xr:uid="{00000000-0002-0000-0200-000003000000}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1"/>
  <sheetViews>
    <sheetView workbookViewId="0">
      <selection activeCell="J55" sqref="J55"/>
    </sheetView>
  </sheetViews>
  <sheetFormatPr baseColWidth="10" defaultColWidth="9.140625"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0" max="21" width="9"/>
    <col min="22" max="22" width="7.42578125" style="1" customWidth="1"/>
    <col min="23" max="23" width="9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1" t="s">
        <v>0</v>
      </c>
      <c r="B2" s="51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2" t="s">
        <v>57</v>
      </c>
      <c r="B3" s="52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13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2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2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2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2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2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2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2" t="str">
        <f>"Joint"&amp;((ROW()-4)/6+1)</f>
        <v>Joint2</v>
      </c>
      <c r="B10" s="8" t="s">
        <v>52</v>
      </c>
      <c r="D10" s="8">
        <v>11</v>
      </c>
      <c r="J10" s="8">
        <v>0</v>
      </c>
      <c r="S10" s="8">
        <v>2</v>
      </c>
    </row>
    <row r="11" spans="1:28" s="8" customFormat="1">
      <c r="A11" s="52"/>
      <c r="B11" s="8" t="s">
        <v>53</v>
      </c>
      <c r="D11" s="8">
        <v>0</v>
      </c>
      <c r="J11" s="8">
        <v>0</v>
      </c>
      <c r="S11" s="8">
        <v>0</v>
      </c>
    </row>
    <row r="12" spans="1:28" s="8" customFormat="1">
      <c r="A12" s="52"/>
      <c r="B12" s="8" t="s">
        <v>54</v>
      </c>
      <c r="D12" s="8">
        <v>0</v>
      </c>
      <c r="J12" s="8">
        <v>-1.2</v>
      </c>
      <c r="S12" s="8">
        <v>0</v>
      </c>
    </row>
    <row r="13" spans="1:28" s="8" customFormat="1">
      <c r="A13" s="52"/>
      <c r="B13" s="8" t="s">
        <v>51</v>
      </c>
      <c r="D13" s="8">
        <v>0</v>
      </c>
      <c r="J13" s="8">
        <v>0</v>
      </c>
      <c r="S13" s="8">
        <v>0</v>
      </c>
    </row>
    <row r="14" spans="1:28" s="8" customFormat="1">
      <c r="A14" s="52"/>
      <c r="B14" s="8" t="s">
        <v>55</v>
      </c>
      <c r="D14" s="8">
        <v>0</v>
      </c>
      <c r="J14" s="8">
        <v>0</v>
      </c>
      <c r="S14" s="8">
        <v>0</v>
      </c>
    </row>
    <row r="15" spans="1:28" s="8" customFormat="1">
      <c r="A15" s="52"/>
      <c r="B15" s="8" t="s">
        <v>56</v>
      </c>
      <c r="D15" s="8">
        <v>0</v>
      </c>
      <c r="J15" s="8">
        <v>0</v>
      </c>
      <c r="S15" s="8">
        <v>0</v>
      </c>
    </row>
    <row r="16" spans="1:28">
      <c r="A16" s="52" t="str">
        <f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2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2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2"/>
      <c r="B19" s="1" t="s">
        <v>51</v>
      </c>
      <c r="D19" s="1">
        <v>0</v>
      </c>
      <c r="J19" s="1">
        <v>0</v>
      </c>
    </row>
    <row r="20" spans="1:10">
      <c r="A20" s="52"/>
      <c r="B20" s="1" t="s">
        <v>55</v>
      </c>
      <c r="D20" s="1">
        <v>0</v>
      </c>
      <c r="J20" s="1">
        <v>0</v>
      </c>
    </row>
    <row r="21" spans="1:10">
      <c r="A21" s="52"/>
      <c r="B21" s="1" t="s">
        <v>56</v>
      </c>
      <c r="D21" s="1">
        <v>0</v>
      </c>
      <c r="J21" s="1">
        <v>0</v>
      </c>
    </row>
    <row r="22" spans="1:10" s="8" customFormat="1">
      <c r="A22" s="52" t="str">
        <f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2"/>
      <c r="B23" s="8" t="s">
        <v>53</v>
      </c>
      <c r="D23" s="8">
        <v>0</v>
      </c>
      <c r="J23" s="8">
        <v>0</v>
      </c>
    </row>
    <row r="24" spans="1:10" s="8" customFormat="1">
      <c r="A24" s="52"/>
      <c r="B24" s="8" t="s">
        <v>54</v>
      </c>
      <c r="D24" s="8">
        <v>0.5</v>
      </c>
      <c r="J24" s="8">
        <v>1.7</v>
      </c>
    </row>
    <row r="25" spans="1:10" s="8" customFormat="1">
      <c r="A25" s="52"/>
      <c r="B25" s="8" t="s">
        <v>51</v>
      </c>
      <c r="D25" s="8">
        <v>0</v>
      </c>
      <c r="J25" s="8">
        <v>0</v>
      </c>
    </row>
    <row r="26" spans="1:10" s="8" customFormat="1">
      <c r="A26" s="52"/>
      <c r="B26" s="8" t="s">
        <v>55</v>
      </c>
      <c r="D26" s="8">
        <v>0</v>
      </c>
      <c r="J26" s="8">
        <v>0</v>
      </c>
    </row>
    <row r="27" spans="1:10" s="8" customFormat="1">
      <c r="A27" s="52"/>
      <c r="B27" s="8" t="s">
        <v>56</v>
      </c>
      <c r="D27" s="8">
        <v>0</v>
      </c>
      <c r="J27" s="8">
        <v>0</v>
      </c>
    </row>
    <row r="28" spans="1:10">
      <c r="A28" s="52" t="str">
        <f>"Joint"&amp;((ROW()-4)/6+1)</f>
        <v>Joint5</v>
      </c>
      <c r="B28" s="1" t="s">
        <v>52</v>
      </c>
      <c r="J28" s="1">
        <v>0</v>
      </c>
    </row>
    <row r="29" spans="1:10">
      <c r="A29" s="52"/>
      <c r="B29" s="1" t="s">
        <v>53</v>
      </c>
      <c r="J29" s="1">
        <v>0</v>
      </c>
    </row>
    <row r="30" spans="1:10">
      <c r="A30" s="52"/>
      <c r="B30" s="1" t="s">
        <v>54</v>
      </c>
      <c r="J30" s="1">
        <v>1.2</v>
      </c>
    </row>
    <row r="31" spans="1:10">
      <c r="A31" s="52"/>
      <c r="B31" s="1" t="s">
        <v>51</v>
      </c>
      <c r="J31" s="1">
        <v>0</v>
      </c>
    </row>
    <row r="32" spans="1:10">
      <c r="A32" s="52"/>
      <c r="B32" s="1" t="s">
        <v>55</v>
      </c>
      <c r="J32" s="1">
        <v>0</v>
      </c>
    </row>
    <row r="33" spans="1:10">
      <c r="A33" s="52"/>
      <c r="B33" s="1" t="s">
        <v>56</v>
      </c>
      <c r="J33" s="1">
        <v>0</v>
      </c>
    </row>
    <row r="34" spans="1:10" s="8" customFormat="1">
      <c r="A34" s="52" t="str">
        <f>"Joint"&amp;((ROW()-4)/6+1)</f>
        <v>Joint6</v>
      </c>
      <c r="B34" s="8" t="s">
        <v>52</v>
      </c>
      <c r="J34" s="8">
        <v>0</v>
      </c>
    </row>
    <row r="35" spans="1:10" s="8" customFormat="1">
      <c r="A35" s="52"/>
      <c r="B35" s="8" t="s">
        <v>53</v>
      </c>
      <c r="J35" s="8">
        <v>1.3</v>
      </c>
    </row>
    <row r="36" spans="1:10" s="8" customFormat="1">
      <c r="A36" s="52"/>
      <c r="B36" s="8" t="s">
        <v>54</v>
      </c>
      <c r="J36" s="8">
        <v>1.2</v>
      </c>
    </row>
    <row r="37" spans="1:10" s="8" customFormat="1">
      <c r="A37" s="52"/>
      <c r="B37" s="8" t="s">
        <v>51</v>
      </c>
      <c r="J37" s="8">
        <v>0</v>
      </c>
    </row>
    <row r="38" spans="1:10" s="8" customFormat="1">
      <c r="A38" s="52"/>
      <c r="B38" s="8" t="s">
        <v>55</v>
      </c>
      <c r="J38" s="8">
        <v>0</v>
      </c>
    </row>
    <row r="39" spans="1:10" s="8" customFormat="1">
      <c r="A39" s="52"/>
      <c r="B39" s="8" t="s">
        <v>56</v>
      </c>
      <c r="J39" s="8">
        <v>0</v>
      </c>
    </row>
    <row r="40" spans="1:10">
      <c r="A40" s="52" t="str">
        <f>"Joint"&amp;((ROW()-4)/6+1)</f>
        <v>Joint7</v>
      </c>
      <c r="B40" s="1" t="s">
        <v>52</v>
      </c>
      <c r="J40" s="1">
        <v>0</v>
      </c>
    </row>
    <row r="41" spans="1:10">
      <c r="A41" s="52"/>
      <c r="B41" s="1" t="s">
        <v>53</v>
      </c>
      <c r="J41" s="1">
        <v>-1.3</v>
      </c>
    </row>
    <row r="42" spans="1:10">
      <c r="A42" s="52"/>
      <c r="B42" s="1" t="s">
        <v>54</v>
      </c>
      <c r="J42" s="1">
        <v>1.2</v>
      </c>
    </row>
    <row r="43" spans="1:10">
      <c r="A43" s="52"/>
      <c r="B43" s="1" t="s">
        <v>51</v>
      </c>
      <c r="J43" s="1">
        <v>0</v>
      </c>
    </row>
    <row r="44" spans="1:10">
      <c r="A44" s="52"/>
      <c r="B44" s="1" t="s">
        <v>55</v>
      </c>
      <c r="J44" s="1">
        <v>0</v>
      </c>
    </row>
    <row r="45" spans="1:10">
      <c r="A45" s="52"/>
      <c r="B45" s="1" t="s">
        <v>56</v>
      </c>
      <c r="J45" s="1">
        <v>0</v>
      </c>
    </row>
    <row r="46" spans="1:10" s="8" customFormat="1">
      <c r="A46" s="52" t="str">
        <f>"Joint"&amp;((ROW()-4)/6+1)</f>
        <v>Joint8</v>
      </c>
      <c r="B46" s="8" t="s">
        <v>52</v>
      </c>
      <c r="J46" s="8">
        <v>0</v>
      </c>
    </row>
    <row r="47" spans="1:10" s="8" customFormat="1">
      <c r="A47" s="52"/>
      <c r="B47" s="8" t="s">
        <v>53</v>
      </c>
      <c r="J47" s="8">
        <v>1.3</v>
      </c>
    </row>
    <row r="48" spans="1:10" s="8" customFormat="1">
      <c r="A48" s="52"/>
      <c r="B48" s="8" t="s">
        <v>54</v>
      </c>
      <c r="J48" s="8">
        <v>-1.2</v>
      </c>
    </row>
    <row r="49" spans="1:10" s="8" customFormat="1">
      <c r="A49" s="52"/>
      <c r="B49" s="8" t="s">
        <v>51</v>
      </c>
      <c r="J49" s="8">
        <v>0</v>
      </c>
    </row>
    <row r="50" spans="1:10" s="8" customFormat="1">
      <c r="A50" s="52"/>
      <c r="B50" s="8" t="s">
        <v>55</v>
      </c>
      <c r="J50" s="8">
        <v>0</v>
      </c>
    </row>
    <row r="51" spans="1:10" s="8" customFormat="1">
      <c r="A51" s="52"/>
      <c r="B51" s="8" t="s">
        <v>56</v>
      </c>
      <c r="J51" s="8">
        <v>0</v>
      </c>
    </row>
    <row r="52" spans="1:10">
      <c r="A52" s="52" t="str">
        <f>"Joint"&amp;((ROW()-4)/6+1)</f>
        <v>Joint9</v>
      </c>
      <c r="B52" s="1" t="s">
        <v>52</v>
      </c>
      <c r="J52" s="1">
        <v>0</v>
      </c>
    </row>
    <row r="53" spans="1:10">
      <c r="A53" s="52"/>
      <c r="B53" s="1" t="s">
        <v>53</v>
      </c>
      <c r="J53" s="1">
        <v>-1.3</v>
      </c>
    </row>
    <row r="54" spans="1:10">
      <c r="A54" s="52"/>
      <c r="B54" s="1" t="s">
        <v>54</v>
      </c>
      <c r="J54" s="1">
        <v>-1.2</v>
      </c>
    </row>
    <row r="55" spans="1:10">
      <c r="A55" s="52"/>
      <c r="B55" s="1" t="s">
        <v>51</v>
      </c>
      <c r="J55" s="1">
        <v>0</v>
      </c>
    </row>
    <row r="56" spans="1:10">
      <c r="A56" s="52"/>
      <c r="B56" s="1" t="s">
        <v>55</v>
      </c>
      <c r="J56" s="1">
        <v>0</v>
      </c>
    </row>
    <row r="57" spans="1:10">
      <c r="A57" s="52"/>
      <c r="B57" s="1" t="s">
        <v>56</v>
      </c>
      <c r="J57" s="1">
        <v>0</v>
      </c>
    </row>
    <row r="58" spans="1:10" s="8" customFormat="1">
      <c r="A58" s="52" t="str">
        <f>"Joint"&amp;((ROW()-4)/6+1)</f>
        <v>Joint10</v>
      </c>
      <c r="B58" s="8" t="s">
        <v>52</v>
      </c>
      <c r="J58" s="8">
        <v>1.75</v>
      </c>
    </row>
    <row r="59" spans="1:10" s="8" customFormat="1">
      <c r="A59" s="52"/>
      <c r="B59" s="8" t="s">
        <v>53</v>
      </c>
      <c r="J59" s="8">
        <v>1.4</v>
      </c>
    </row>
    <row r="60" spans="1:10" s="8" customFormat="1">
      <c r="A60" s="52"/>
      <c r="B60" s="8" t="s">
        <v>54</v>
      </c>
      <c r="J60" s="8">
        <v>-1.4</v>
      </c>
    </row>
    <row r="61" spans="1:10" s="8" customFormat="1">
      <c r="A61" s="52"/>
      <c r="B61" s="8" t="s">
        <v>51</v>
      </c>
      <c r="J61" s="8">
        <v>0</v>
      </c>
    </row>
    <row r="62" spans="1:10" s="8" customFormat="1">
      <c r="A62" s="52"/>
      <c r="B62" s="8" t="s">
        <v>55</v>
      </c>
      <c r="J62" s="8">
        <v>0</v>
      </c>
    </row>
    <row r="63" spans="1:10" s="8" customFormat="1">
      <c r="A63" s="52"/>
      <c r="B63" s="8" t="s">
        <v>56</v>
      </c>
      <c r="J63" s="8">
        <v>0</v>
      </c>
    </row>
    <row r="64" spans="1:10">
      <c r="A64" s="52" t="str">
        <f>"Joint"&amp;((ROW()-4)/6+1)</f>
        <v>Joint11</v>
      </c>
      <c r="B64" s="1" t="s">
        <v>52</v>
      </c>
      <c r="J64" s="1">
        <v>1.75</v>
      </c>
    </row>
    <row r="65" spans="1:10">
      <c r="A65" s="52"/>
      <c r="B65" s="1" t="s">
        <v>53</v>
      </c>
      <c r="J65" s="1">
        <v>-1.4</v>
      </c>
    </row>
    <row r="66" spans="1:10">
      <c r="A66" s="52"/>
      <c r="B66" s="1" t="s">
        <v>54</v>
      </c>
      <c r="J66" s="1">
        <v>-1.4</v>
      </c>
    </row>
    <row r="67" spans="1:10">
      <c r="A67" s="52"/>
      <c r="B67" s="1" t="s">
        <v>51</v>
      </c>
      <c r="J67" s="1">
        <v>0</v>
      </c>
    </row>
    <row r="68" spans="1:10">
      <c r="A68" s="52"/>
      <c r="B68" s="1" t="s">
        <v>55</v>
      </c>
      <c r="J68" s="1">
        <v>0</v>
      </c>
    </row>
    <row r="69" spans="1:10">
      <c r="A69" s="52"/>
      <c r="B69" s="1" t="s">
        <v>56</v>
      </c>
      <c r="J69" s="1">
        <v>0</v>
      </c>
    </row>
    <row r="70" spans="1:10" s="8" customFormat="1">
      <c r="A70" s="52" t="str">
        <f>"Joint"&amp;((ROW()-4)/6+1)</f>
        <v>Joint12</v>
      </c>
      <c r="B70" s="8" t="s">
        <v>52</v>
      </c>
      <c r="J70" s="8">
        <v>2.2000000000000002</v>
      </c>
    </row>
    <row r="71" spans="1:10" s="8" customFormat="1">
      <c r="A71" s="52"/>
      <c r="B71" s="8" t="s">
        <v>53</v>
      </c>
      <c r="J71" s="8">
        <v>1.5</v>
      </c>
    </row>
    <row r="72" spans="1:10" s="8" customFormat="1">
      <c r="A72" s="52"/>
      <c r="B72" s="8" t="s">
        <v>54</v>
      </c>
      <c r="J72" s="8">
        <v>1.7</v>
      </c>
    </row>
    <row r="73" spans="1:10" s="8" customFormat="1">
      <c r="A73" s="52"/>
      <c r="B73" s="8" t="s">
        <v>51</v>
      </c>
      <c r="J73" s="8">
        <v>0</v>
      </c>
    </row>
    <row r="74" spans="1:10" s="8" customFormat="1">
      <c r="A74" s="52"/>
      <c r="B74" s="8" t="s">
        <v>55</v>
      </c>
      <c r="J74" s="8">
        <v>0</v>
      </c>
    </row>
    <row r="75" spans="1:10" s="8" customFormat="1">
      <c r="A75" s="52"/>
      <c r="B75" s="8" t="s">
        <v>56</v>
      </c>
      <c r="J75" s="8">
        <v>0</v>
      </c>
    </row>
    <row r="76" spans="1:10">
      <c r="A76" s="52" t="str">
        <f>"Joint"&amp;((ROW()-4)/6+1)</f>
        <v>Joint13</v>
      </c>
      <c r="B76" s="1" t="s">
        <v>52</v>
      </c>
      <c r="J76" s="1">
        <v>2.2000000000000002</v>
      </c>
    </row>
    <row r="77" spans="1:10">
      <c r="A77" s="52"/>
      <c r="B77" s="1" t="s">
        <v>53</v>
      </c>
      <c r="J77" s="1">
        <v>-1.5</v>
      </c>
    </row>
    <row r="78" spans="1:10">
      <c r="A78" s="52"/>
      <c r="B78" s="1" t="s">
        <v>54</v>
      </c>
      <c r="J78" s="1">
        <v>1.7</v>
      </c>
    </row>
    <row r="79" spans="1:10">
      <c r="A79" s="52"/>
      <c r="B79" s="1" t="s">
        <v>51</v>
      </c>
      <c r="J79" s="1">
        <v>0</v>
      </c>
    </row>
    <row r="80" spans="1:10">
      <c r="A80" s="52"/>
      <c r="B80" s="1" t="s">
        <v>55</v>
      </c>
      <c r="J80" s="1">
        <v>0</v>
      </c>
    </row>
    <row r="81" spans="1:10">
      <c r="A81" s="52"/>
      <c r="B81" s="1" t="s">
        <v>56</v>
      </c>
      <c r="J81" s="1">
        <v>0</v>
      </c>
    </row>
  </sheetData>
  <mergeCells count="15">
    <mergeCell ref="A70:A75"/>
    <mergeCell ref="A76:A81"/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workbookViewId="0">
      <selection activeCell="H13" sqref="H13"/>
    </sheetView>
  </sheetViews>
  <sheetFormatPr baseColWidth="10" defaultColWidth="9"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BL32"/>
  <sheetViews>
    <sheetView workbookViewId="0">
      <selection activeCell="K7" sqref="K7"/>
    </sheetView>
  </sheetViews>
  <sheetFormatPr baseColWidth="10" defaultColWidth="9.140625"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0" max="21" width="9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1" t="s">
        <v>0</v>
      </c>
      <c r="B2" s="51"/>
      <c r="C2" s="51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2" t="s">
        <v>30</v>
      </c>
      <c r="B3" s="52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>F9</f>
        <v>-1.7431148549531648</v>
      </c>
      <c r="H3" s="1">
        <f>G9</f>
        <v>-3.0504509961680384</v>
      </c>
      <c r="I3" s="1">
        <f>H9</f>
        <v>-4.3577871373829122</v>
      </c>
      <c r="J3" s="1">
        <f>I9</f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2"/>
      <c r="B4" s="52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>R10</f>
        <v>0</v>
      </c>
    </row>
    <row r="5" spans="1:64">
      <c r="A5" s="52"/>
      <c r="B5" s="52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>F11</f>
        <v>19.92389396183491</v>
      </c>
      <c r="H5" s="1">
        <f>G11</f>
        <v>34.86681443321109</v>
      </c>
      <c r="I5" s="1">
        <f>H11</f>
        <v>49.809734904587273</v>
      </c>
      <c r="J5" s="1">
        <f>I11</f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>R11</f>
        <v>2</v>
      </c>
    </row>
    <row r="6" spans="1:64">
      <c r="A6" s="52"/>
      <c r="B6" s="52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2"/>
      <c r="B7" s="52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>F13</f>
        <v>-1.6580627893946132</v>
      </c>
      <c r="H7" s="1">
        <f>G13</f>
        <v>-1.6580627893946132</v>
      </c>
      <c r="I7" s="1">
        <f>H13</f>
        <v>-1.6580627893946132</v>
      </c>
      <c r="J7" s="1">
        <f>I13</f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-ATAN2('Initial State'!M9-Q3,'Initial State'!M11-Q5)</f>
        <v>-1.5713024035423631</v>
      </c>
      <c r="R7" s="1">
        <f>RADIANS(90)</f>
        <v>1.5707963267948966</v>
      </c>
      <c r="S7" s="1">
        <f>RADIANS(90)</f>
        <v>1.5707963267948966</v>
      </c>
    </row>
    <row r="8" spans="1:64">
      <c r="A8" s="52"/>
      <c r="B8" s="52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8" customFormat="1">
      <c r="A9" s="52"/>
      <c r="B9" s="52" t="s">
        <v>35</v>
      </c>
      <c r="C9" s="1" t="s">
        <v>36</v>
      </c>
      <c r="D9" s="1"/>
      <c r="E9" s="1">
        <f>E3+BodyParameter!E9*COS(-'Initial State'!E7)</f>
        <v>-0.43577871373829119</v>
      </c>
      <c r="F9" s="1">
        <f>F3+BodyParameter!F9*COS(-'Initial State'!F7)</f>
        <v>-1.7431148549531648</v>
      </c>
      <c r="G9" s="1">
        <f>G3+BodyParameter!G9*COS(-'Initial State'!G7)</f>
        <v>-3.0504509961680384</v>
      </c>
      <c r="H9" s="1">
        <f>H3+BodyParameter!H9*COS(-'Initial State'!H7)</f>
        <v>-4.3577871373829122</v>
      </c>
      <c r="I9" s="1">
        <f>I3+BodyParameter!I9*COS(-'Initial State'!I7)</f>
        <v>-4.7935658511212038</v>
      </c>
      <c r="J9" s="1"/>
      <c r="K9" s="1">
        <f>K3+BodyParameter!K9*COS(-'Initial State'!K7)</f>
        <v>3.3809460939255955</v>
      </c>
      <c r="L9" s="1">
        <f>L3+BodyParameter!L9*COS(-'Initial State'!L7)</f>
        <v>8.8749834965546874</v>
      </c>
      <c r="M9" s="1">
        <f>M3+BodyParameter!M9*COS(-'Initial State'!M7)</f>
        <v>10.988074805258185</v>
      </c>
      <c r="N9" s="1">
        <f>N3-BodyParameter!N9*COS(-P7)</f>
        <v>2.4823550348556216</v>
      </c>
      <c r="O9" s="1">
        <f>O3-BodyParameter!O9*COS(-P7)</f>
        <v>8.5161258933124042</v>
      </c>
      <c r="P9" s="1">
        <f>O9</f>
        <v>8.5161258933124042</v>
      </c>
      <c r="Q9" s="1">
        <f>Q3+BodyParameter!Q9*COS(-Q7)</f>
        <v>10.98807480525819</v>
      </c>
      <c r="R9" s="1">
        <f>R3</f>
        <v>-6.6788394719220188</v>
      </c>
      <c r="S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2"/>
      <c r="B10" s="52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>
        <v>0</v>
      </c>
      <c r="M10" s="1">
        <v>0</v>
      </c>
      <c r="N10" s="1">
        <f>N4</f>
        <v>0</v>
      </c>
      <c r="O10" s="1">
        <f>O4</f>
        <v>0</v>
      </c>
      <c r="P10" s="1">
        <f>O10</f>
        <v>0</v>
      </c>
      <c r="Q10" s="1">
        <f>L10</f>
        <v>0</v>
      </c>
      <c r="R10" s="1">
        <f>-Q10</f>
        <v>0</v>
      </c>
      <c r="S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2"/>
      <c r="B11" s="52"/>
      <c r="C11" s="1" t="s">
        <v>38</v>
      </c>
      <c r="D11" s="1"/>
      <c r="E11" s="1">
        <f>E5+BodyParameter!E9*SIN(-'Initial State'!E7)</f>
        <v>4.9809734904587275</v>
      </c>
      <c r="F11" s="1">
        <f>F5+BodyParameter!F9*SIN(-'Initial State'!F7)</f>
        <v>19.92389396183491</v>
      </c>
      <c r="G11" s="1">
        <f>G5+BodyParameter!G9*SIN(-'Initial State'!G7)</f>
        <v>34.86681443321109</v>
      </c>
      <c r="H11" s="1">
        <f>H5+BodyParameter!H9*SIN(-'Initial State'!H7)</f>
        <v>49.809734904587273</v>
      </c>
      <c r="I11" s="1">
        <f>I5+BodyParameter!I9*SIN(-'Initial State'!I7)</f>
        <v>54.790708395046003</v>
      </c>
      <c r="J11" s="1"/>
      <c r="K11" s="1">
        <f>K5+BodyParameter!K9*SIN(-'Initial State'!K7)</f>
        <v>7.2504622962931995</v>
      </c>
      <c r="L11" s="1">
        <f>L5+BodyParameter!L9*SIN(-'Initial State'!L7)</f>
        <v>19.03246352776965</v>
      </c>
      <c r="M11" s="1">
        <f>M5+BodyParameter!M9*SIN(-'Initial State'!M7)</f>
        <v>23.564002462952899</v>
      </c>
      <c r="N11" s="1">
        <f>N5+BodyParameter!N9*SIN(P7)</f>
        <v>42.923128314934651</v>
      </c>
      <c r="O11" s="1">
        <f>O5+BodyParameter!O9*SIN(P7)</f>
        <v>29.190189473316018</v>
      </c>
      <c r="P11" s="1">
        <f>O11</f>
        <v>29.190189473316018</v>
      </c>
      <c r="Q11" s="1">
        <f>Q5+BodyParameter!Q9*SIN(-Q7)</f>
        <v>23.564002462952899</v>
      </c>
      <c r="R11" s="1">
        <f>R5-BodyParameter!R9</f>
        <v>2</v>
      </c>
      <c r="S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2"/>
      <c r="B12" s="52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/>
      <c r="O12" s="1"/>
      <c r="P12" s="1">
        <f t="shared" ref="P12:R14" si="0">P6</f>
        <v>0</v>
      </c>
      <c r="Q12" s="1">
        <f t="shared" si="0"/>
        <v>0</v>
      </c>
      <c r="R12" s="1">
        <f t="shared" si="0"/>
        <v>0</v>
      </c>
      <c r="S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2"/>
      <c r="B13" s="52"/>
      <c r="C13" s="1" t="s">
        <v>40</v>
      </c>
      <c r="D13" s="1"/>
      <c r="E13" s="1">
        <f>E7</f>
        <v>-1.6580627893946132</v>
      </c>
      <c r="F13" s="1">
        <f>F7</f>
        <v>-1.6580627893946132</v>
      </c>
      <c r="G13" s="1">
        <f>G7</f>
        <v>-1.6580627893946132</v>
      </c>
      <c r="H13" s="1">
        <f>H7</f>
        <v>-1.6580627893946132</v>
      </c>
      <c r="I13" s="1">
        <f>I7</f>
        <v>-1.6580627893946132</v>
      </c>
      <c r="J13" s="1"/>
      <c r="K13" s="1">
        <f>K7</f>
        <v>-1.1344640137963142</v>
      </c>
      <c r="L13" s="1">
        <f>L7</f>
        <v>-1.1344640137963142</v>
      </c>
      <c r="M13" s="1">
        <f>M7</f>
        <v>-1.1344640137963142</v>
      </c>
      <c r="N13" s="1"/>
      <c r="O13" s="1"/>
      <c r="P13" s="1">
        <f t="shared" si="0"/>
        <v>-1.9847709620256513</v>
      </c>
      <c r="Q13" s="1">
        <f t="shared" si="0"/>
        <v>-1.5713024035423631</v>
      </c>
      <c r="R13" s="1">
        <f t="shared" si="0"/>
        <v>1.5707963267948966</v>
      </c>
      <c r="S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2"/>
      <c r="B14" s="52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>
        <f t="shared" si="0"/>
        <v>0</v>
      </c>
      <c r="Q14" s="1">
        <f t="shared" si="0"/>
        <v>0</v>
      </c>
      <c r="R14" s="1">
        <f t="shared" si="0"/>
        <v>0</v>
      </c>
      <c r="S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2" t="s">
        <v>31</v>
      </c>
      <c r="B15" s="55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2"/>
      <c r="B16" s="55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2"/>
      <c r="B17" s="55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2"/>
      <c r="B18" s="55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2"/>
      <c r="B19" s="55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2"/>
      <c r="B20" s="55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2"/>
      <c r="B21" s="55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2"/>
      <c r="B22" s="55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2"/>
      <c r="B23" s="55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2"/>
      <c r="B24" s="55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2"/>
      <c r="B25" s="55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2"/>
      <c r="B26" s="55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2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2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2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2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2"/>
      <c r="B31" s="1" t="s">
        <v>94</v>
      </c>
    </row>
    <row r="32" spans="1:64">
      <c r="A32" s="52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K3" sqref="K3"/>
    </sheetView>
  </sheetViews>
  <sheetFormatPr baseColWidth="10" defaultColWidth="9"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56" t="str">
        <f>[1]BodyParameter!A1</f>
        <v>BodyQuantity</v>
      </c>
      <c r="B1" s="56"/>
      <c r="C1">
        <f>BodyParameter!C1</f>
        <v>16</v>
      </c>
      <c r="D1" s="56" t="s">
        <v>114</v>
      </c>
      <c r="E1" s="56"/>
      <c r="F1" s="56"/>
      <c r="G1" s="56"/>
      <c r="H1" s="57" t="s">
        <v>115</v>
      </c>
      <c r="I1" s="57"/>
      <c r="J1" s="57"/>
      <c r="K1" s="57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198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O7" sqref="O7"/>
    </sheetView>
  </sheetViews>
  <sheetFormatPr baseColWidth="10" defaultColWidth="9"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58" t="s">
        <v>0</v>
      </c>
      <c r="B2" s="58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59" t="s">
        <v>71</v>
      </c>
      <c r="B3" s="59"/>
      <c r="C3" s="20" t="s">
        <v>111</v>
      </c>
      <c r="I3" s="20" t="s">
        <v>200</v>
      </c>
      <c r="R3" s="20" t="s">
        <v>111</v>
      </c>
    </row>
    <row r="4" spans="1:27">
      <c r="A4" s="60" t="s">
        <v>72</v>
      </c>
      <c r="B4" s="60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>M4</f>
        <v>2</v>
      </c>
      <c r="O4">
        <v>2</v>
      </c>
      <c r="P4">
        <v>2</v>
      </c>
      <c r="Q4">
        <f>P4</f>
        <v>2</v>
      </c>
    </row>
    <row r="5" spans="1:27" s="20" customFormat="1" ht="17.25" customHeight="1">
      <c r="A5" s="59" t="s">
        <v>73</v>
      </c>
      <c r="B5" s="59"/>
      <c r="C5" s="20" t="s">
        <v>199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201</v>
      </c>
      <c r="P5" s="20" t="s">
        <v>201</v>
      </c>
      <c r="Q5" s="20" t="s">
        <v>201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M15" sqref="M15"/>
    </sheetView>
  </sheetViews>
  <sheetFormatPr baseColWidth="10" defaultColWidth="9"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2021-06-03T08:50:54Z</dcterms:modified>
</cp:coreProperties>
</file>