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M2" i="2"/>
  <c r="H2" i="2"/>
  <c r="I2" i="2"/>
  <c r="J2" i="2"/>
  <c r="K2" i="2"/>
  <c r="L2" i="2"/>
  <c r="L2" i="5"/>
  <c r="M2" i="5"/>
  <c r="N2" i="5"/>
  <c r="O2" i="5"/>
  <c r="P2" i="5"/>
  <c r="Q2" i="5"/>
  <c r="R2" i="5"/>
  <c r="S2" i="5"/>
  <c r="T2" i="5"/>
  <c r="U2" i="5"/>
  <c r="V2" i="5"/>
  <c r="W2" i="5"/>
  <c r="U7" i="2"/>
  <c r="U13" i="2" s="1"/>
  <c r="V7" i="2" s="1"/>
  <c r="U5" i="2"/>
  <c r="U11" i="2" s="1"/>
  <c r="V5" i="2" s="1"/>
  <c r="U3" i="2"/>
  <c r="U9" i="2" s="1"/>
  <c r="V3" i="2" s="1"/>
  <c r="V9" i="2" s="1"/>
  <c r="W3" i="2" s="1"/>
  <c r="W9" i="2" s="1"/>
  <c r="X3" i="2" s="1"/>
  <c r="T4" i="2"/>
  <c r="T10" i="2"/>
  <c r="Q14" i="2"/>
  <c r="Q12" i="2"/>
  <c r="O10" i="2"/>
  <c r="N5" i="2"/>
  <c r="N3" i="2"/>
  <c r="X2" i="2" l="1"/>
  <c r="X9" i="1"/>
  <c r="O10" i="1"/>
  <c r="V9" i="1"/>
  <c r="X1" i="1"/>
  <c r="W1" i="5" s="1"/>
  <c r="W1" i="1"/>
  <c r="V1" i="5" s="1"/>
  <c r="V1" i="1"/>
  <c r="U1" i="5" s="1"/>
  <c r="U1" i="1"/>
  <c r="T1" i="5" s="1"/>
  <c r="T1" i="1"/>
  <c r="S1" i="5" s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W9" i="1" l="1"/>
  <c r="V11" i="2"/>
  <c r="W5" i="2" s="1"/>
  <c r="X1" i="2"/>
  <c r="L4" i="5"/>
  <c r="M4" i="5" s="1"/>
  <c r="N4" i="5" s="1"/>
  <c r="O4" i="5" s="1"/>
  <c r="P4" i="5" s="1"/>
  <c r="Q4" i="5" s="1"/>
  <c r="R4" i="5" s="1"/>
  <c r="S4" i="5" s="1"/>
  <c r="T4" i="5" s="1"/>
  <c r="U4" i="5" s="1"/>
  <c r="V4" i="5" s="1"/>
  <c r="K4" i="5"/>
  <c r="J4" i="5"/>
  <c r="E4" i="5"/>
  <c r="F4" i="5" s="1"/>
  <c r="G4" i="5" s="1"/>
  <c r="W11" i="2" l="1"/>
  <c r="X5" i="2" s="1"/>
  <c r="A32" i="4"/>
  <c r="A33" i="4"/>
  <c r="A34" i="4"/>
  <c r="A35" i="4"/>
  <c r="A36" i="4"/>
  <c r="X7" i="2"/>
  <c r="AG2" i="3"/>
  <c r="AF2" i="3"/>
  <c r="AE2" i="3"/>
  <c r="AD2" i="3"/>
  <c r="AC2" i="3"/>
  <c r="X2" i="3"/>
  <c r="AG1" i="3"/>
  <c r="AF1" i="3"/>
  <c r="AD1" i="3"/>
  <c r="X1" i="3"/>
  <c r="W2" i="2"/>
  <c r="W1" i="2"/>
  <c r="W1" i="3"/>
  <c r="AA1" i="3"/>
  <c r="W2" i="3"/>
  <c r="AA2" i="3"/>
  <c r="V1" i="2"/>
  <c r="V2" i="2"/>
  <c r="V2" i="3"/>
  <c r="A23" i="4"/>
  <c r="A24" i="4"/>
  <c r="A25" i="4"/>
  <c r="A26" i="4"/>
  <c r="A27" i="4"/>
  <c r="A28" i="4"/>
  <c r="A29" i="4"/>
  <c r="A30" i="4"/>
  <c r="A31" i="4"/>
  <c r="AE1" i="3" l="1"/>
  <c r="AC1" i="3"/>
  <c r="R14" i="2"/>
  <c r="S8" i="2" s="1"/>
  <c r="S14" i="2" s="1"/>
  <c r="T8" i="2" s="1"/>
  <c r="T14" i="2" s="1"/>
  <c r="R12" i="2"/>
  <c r="S6" i="2" s="1"/>
  <c r="S12" i="2" s="1"/>
  <c r="T6" i="2" s="1"/>
  <c r="T12" i="2" s="1"/>
  <c r="R10" i="2"/>
  <c r="U2" i="2"/>
  <c r="U14" i="2"/>
  <c r="V8" i="2" s="1"/>
  <c r="V14" i="2" s="1"/>
  <c r="W8" i="2" s="1"/>
  <c r="W14" i="2" s="1"/>
  <c r="U12" i="2"/>
  <c r="V6" i="2" s="1"/>
  <c r="V12" i="2" s="1"/>
  <c r="W6" i="2" s="1"/>
  <c r="W12" i="2" s="1"/>
  <c r="U2" i="3"/>
  <c r="U10" i="2" l="1"/>
  <c r="S4" i="2"/>
  <c r="X4" i="2"/>
  <c r="R2" i="3"/>
  <c r="S2" i="3"/>
  <c r="T2" i="3"/>
  <c r="S2" i="2"/>
  <c r="T2" i="2"/>
  <c r="N10" i="2"/>
  <c r="P4" i="2" s="1"/>
  <c r="P10" i="2" s="1"/>
  <c r="Q10" i="2" s="1"/>
  <c r="N2" i="2"/>
  <c r="O2" i="2"/>
  <c r="P2" i="2"/>
  <c r="Q2" i="2"/>
  <c r="N2" i="3"/>
  <c r="O2" i="3"/>
  <c r="P2" i="3"/>
  <c r="Q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V10" i="2"/>
  <c r="W4" i="2" s="1"/>
  <c r="W10" i="2" s="1"/>
  <c r="V4" i="2"/>
  <c r="M11" i="2" l="1"/>
  <c r="M9" i="2"/>
  <c r="V13" i="2"/>
  <c r="W7" i="2" s="1"/>
  <c r="W13" i="2" s="1"/>
  <c r="Q4" i="2"/>
  <c r="F2" i="5"/>
  <c r="G2" i="5"/>
  <c r="H2" i="5"/>
  <c r="I2" i="5"/>
  <c r="E7" i="2"/>
  <c r="E9" i="2" s="1"/>
  <c r="F3" i="2" s="1"/>
  <c r="G2" i="2"/>
  <c r="G2" i="3"/>
  <c r="H2" i="3"/>
  <c r="I2" i="3"/>
  <c r="J2" i="3"/>
  <c r="R7" i="2" l="1"/>
  <c r="R13" i="2" s="1"/>
  <c r="S7" i="2" s="1"/>
  <c r="S13" i="2" s="1"/>
  <c r="T7" i="2" s="1"/>
  <c r="T13" i="2" s="1"/>
  <c r="R9" i="1"/>
  <c r="T9" i="1" s="1"/>
  <c r="Q7" i="2"/>
  <c r="Q9" i="1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P3" i="2" s="1"/>
  <c r="P9" i="2" s="1"/>
  <c r="Q9" i="2" s="1"/>
  <c r="Q3" i="2" s="1"/>
  <c r="N11" i="2"/>
  <c r="O5" i="2" s="1"/>
  <c r="O11" i="2" s="1"/>
  <c r="P5" i="2" s="1"/>
  <c r="P11" i="2" s="1"/>
  <c r="Q11" i="2" s="1"/>
  <c r="Q5" i="2" s="1"/>
  <c r="Q13" i="2"/>
  <c r="I7" i="2"/>
  <c r="I13" i="2" s="1"/>
  <c r="J7" i="2" s="1"/>
  <c r="R9" i="2"/>
  <c r="S3" i="2" s="1"/>
  <c r="R11" i="2"/>
  <c r="S5" i="2" s="1"/>
  <c r="S9" i="1"/>
  <c r="F9" i="2"/>
  <c r="G3" i="2" s="1"/>
  <c r="G9" i="2" s="1"/>
  <c r="H3" i="2" s="1"/>
  <c r="H9" i="2" s="1"/>
  <c r="I3" i="2" s="1"/>
  <c r="I9" i="2" s="1"/>
  <c r="J3" i="2" s="1"/>
  <c r="U4" i="2"/>
  <c r="H11" i="2"/>
  <c r="I5" i="2" s="1"/>
  <c r="I11" i="2" l="1"/>
  <c r="J5" i="2" s="1"/>
  <c r="S11" i="2"/>
  <c r="T5" i="2" s="1"/>
  <c r="T11" i="2" s="1"/>
  <c r="S9" i="2"/>
  <c r="T3" i="2" s="1"/>
  <c r="T9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R2" i="2"/>
  <c r="J1" i="3" l="1"/>
  <c r="J1" i="2"/>
  <c r="U1" i="2"/>
  <c r="T1" i="2"/>
  <c r="S1" i="2"/>
  <c r="F1" i="5"/>
  <c r="G1" i="3"/>
  <c r="G1" i="2"/>
  <c r="I1" i="5"/>
  <c r="K1" i="3"/>
  <c r="L1" i="3"/>
  <c r="M1" i="3"/>
  <c r="N1" i="3"/>
  <c r="O1" i="3"/>
  <c r="P1" i="3"/>
  <c r="Q1" i="3"/>
  <c r="R1" i="3"/>
  <c r="S1" i="3"/>
  <c r="T1" i="3"/>
  <c r="U1" i="3"/>
  <c r="V1" i="3"/>
  <c r="N1" i="2" l="1"/>
  <c r="O1" i="2"/>
  <c r="P1" i="2"/>
  <c r="Q1" i="2"/>
  <c r="R1" i="2"/>
</calcChain>
</file>

<file path=xl/sharedStrings.xml><?xml version="1.0" encoding="utf-8"?>
<sst xmlns="http://schemas.openxmlformats.org/spreadsheetml/2006/main" count="509" uniqueCount="202">
  <si>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</si>
  <si>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</si>
  <si>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</si>
  <si>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</si>
  <si>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</si>
  <si>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</si>
  <si>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</si>
  <si>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</si>
  <si>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</si>
  <si>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</si>
  <si>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</si>
  <si>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</si>
  <si>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</si>
  <si>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</si>
  <si>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</si>
  <si>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</si>
  <si>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</si>
  <si>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</si>
  <si>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</si>
  <si>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</si>
  <si>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</si>
  <si>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</si>
  <si>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</si>
  <si>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</si>
  <si>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</si>
  <si>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</si>
  <si>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</si>
  <si>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</si>
  <si>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</si>
  <si>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</si>
  <si>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</si>
  <si>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</si>
  <si>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</si>
  <si>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</si>
  <si>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</si>
  <si>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</si>
  <si>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</si>
  <si>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</si>
  <si>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</si>
  <si>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</si>
  <si>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</si>
  <si>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</si>
  <si>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</si>
  <si>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</si>
  <si>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</si>
  <si>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</si>
  <si>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</si>
  <si>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</si>
  <si>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</si>
  <si>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</si>
  <si>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</si>
  <si>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</si>
  <si>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</si>
  <si>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</si>
  <si>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</si>
  <si>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</si>
  <si>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</si>
  <si>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</si>
  <si>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</si>
  <si>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</si>
  <si>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</si>
  <si>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</si>
  <si>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</si>
  <si>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</si>
  <si>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</si>
  <si>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</si>
  <si>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</si>
  <si>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</si>
  <si>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</si>
  <si>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</si>
  <si>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</si>
  <si>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</si>
  <si>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</si>
  <si>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</si>
  <si>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</si>
  <si>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</si>
  <si>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</si>
  <si>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</si>
  <si>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</si>
  <si>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</si>
  <si>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</si>
  <si>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</si>
  <si>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</si>
  <si>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</si>
  <si>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</si>
  <si>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</si>
  <si>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</si>
  <si>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</si>
  <si>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</si>
  <si>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</si>
  <si>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</si>
  <si>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</si>
  <si>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</si>
  <si>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</si>
  <si>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</si>
  <si>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</si>
  <si>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</si>
  <si>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</si>
  <si>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</si>
  <si>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</si>
  <si>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</si>
  <si>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</si>
  <si>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</si>
  <si>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</si>
  <si>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</si>
  <si>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</si>
  <si>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</si>
  <si>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</si>
  <si>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</si>
  <si>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</si>
  <si>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</si>
  <si>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</si>
  <si>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</si>
  <si>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</si>
  <si>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</si>
  <si>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</si>
  <si>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</si>
  <si>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</si>
  <si>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</si>
  <si>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</si>
  <si>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</si>
  <si>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</si>
  <si>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</si>
  <si>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</si>
  <si>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</si>
  <si>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</si>
  <si>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</si>
  <si>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</si>
  <si>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</si>
  <si>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</si>
  <si>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</si>
  <si>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</si>
  <si>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</si>
  <si>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</si>
  <si>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</si>
  <si>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</si>
  <si>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</si>
  <si>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</si>
  <si>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r-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</si>
  <si>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</si>
  <si>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</si>
  <si>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</si>
  <si>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</si>
  <si>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</si>
  <si>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</si>
  <si>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</si>
  <si>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</si>
  <si>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</si>
  <si>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</si>
  <si>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</si>
  <si>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</si>
  <si>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</si>
  <si>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</si>
  <si>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</si>
  <si>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</si>
  <si>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</si>
  <si>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</si>
  <si>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</si>
  <si>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</si>
  <si>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</si>
  <si>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</si>
  <si>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</si>
  <si>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</si>
  <si>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</si>
  <si>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</si>
  <si>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</si>
  <si>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</si>
  <si>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</si>
  <si>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</si>
  <si>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</si>
  <si>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</si>
  <si>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</si>
  <si>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</si>
  <si>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</si>
  <si>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</si>
  <si>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</si>
  <si>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</si>
  <si>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</si>
  <si>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</si>
  <si>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</si>
  <si>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</si>
  <si>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</si>
  <si>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</si>
  <si>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</si>
  <si>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</si>
  <si>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</si>
  <si>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</si>
  <si>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</si>
  <si>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</si>
  <si>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-30,30,-30,30,0,60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</si>
  <si>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</si>
  <si>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</si>
  <si>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</si>
  <si>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</si>
  <si>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</si>
  <si>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</si>
  <si>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</si>
  <si>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</si>
  <si>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</si>
  <si>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</si>
  <si>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</si>
  <si>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odeplot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</si>
</sst>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130</v>
      </c>
      <c r="D1" s="13" t="s">
        <v>131</v>
      </c>
    </row>
    <row r="2" spans="1:4">
      <c r="A2" t="s">
        <v>17</v>
      </c>
      <c r="B2" t="s">
        <v>68</v>
      </c>
      <c r="C2" t="s">
        <v>132</v>
      </c>
      <c r="D2" t="s">
        <v>133</v>
      </c>
    </row>
    <row r="3" spans="1:4">
      <c r="A3" t="s">
        <v>19</v>
      </c>
      <c r="B3" t="s">
        <v>66</v>
      </c>
      <c r="C3" t="s">
        <v>108</v>
      </c>
      <c r="D3" t="s">
        <v>134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143</v>
      </c>
      <c r="B7" t="s">
        <v>79</v>
      </c>
    </row>
    <row r="8" spans="1:4">
      <c r="A8" t="s">
        <v>148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3" sqref="C13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48" t="s">
        <v>179</v>
      </c>
      <c r="B1" s="48"/>
      <c r="C1" s="39" t="s">
        <v>180</v>
      </c>
    </row>
    <row r="2" spans="1:3">
      <c r="A2" t="s">
        <v>182</v>
      </c>
    </row>
    <row r="3" spans="1:3">
      <c r="B3" t="s">
        <v>150</v>
      </c>
      <c r="C3" s="36" t="b">
        <v>0</v>
      </c>
    </row>
    <row r="4" spans="1:3">
      <c r="A4" t="s">
        <v>163</v>
      </c>
    </row>
    <row r="5" spans="1:3">
      <c r="B5" t="s">
        <v>164</v>
      </c>
      <c r="C5" s="36" t="s">
        <v>172</v>
      </c>
    </row>
    <row r="6" spans="1:3">
      <c r="B6" t="s">
        <v>165</v>
      </c>
      <c r="C6" s="36">
        <v>9.8000000000000007</v>
      </c>
    </row>
    <row r="7" spans="1:3">
      <c r="A7" t="s">
        <v>166</v>
      </c>
    </row>
    <row r="8" spans="1:3">
      <c r="B8" t="s">
        <v>154</v>
      </c>
      <c r="C8" s="36" t="s">
        <v>173</v>
      </c>
    </row>
    <row r="9" spans="1:3">
      <c r="B9" t="s">
        <v>175</v>
      </c>
    </row>
    <row r="10" spans="1:3">
      <c r="B10" t="s">
        <v>174</v>
      </c>
    </row>
    <row r="11" spans="1:3">
      <c r="B11" t="s">
        <v>176</v>
      </c>
    </row>
    <row r="12" spans="1:3">
      <c r="B12" t="s">
        <v>177</v>
      </c>
      <c r="C12" s="36">
        <v>0</v>
      </c>
    </row>
    <row r="13" spans="1:3">
      <c r="B13" t="s">
        <v>178</v>
      </c>
      <c r="C13" s="36">
        <v>10</v>
      </c>
    </row>
    <row r="14" spans="1:3">
      <c r="B14" t="s">
        <v>161</v>
      </c>
      <c r="C14" s="36">
        <v>0.01</v>
      </c>
    </row>
    <row r="15" spans="1:3">
      <c r="B15" t="s">
        <v>162</v>
      </c>
      <c r="C15" s="36">
        <v>0.01</v>
      </c>
    </row>
    <row r="16" spans="1:3">
      <c r="B16" t="s">
        <v>183</v>
      </c>
      <c r="C16" s="36">
        <v>0.02</v>
      </c>
    </row>
    <row r="17" spans="1:3">
      <c r="B17" t="s">
        <v>155</v>
      </c>
      <c r="C17" s="36" t="s">
        <v>201</v>
      </c>
    </row>
    <row r="18" spans="1:3">
      <c r="A18" t="s">
        <v>153</v>
      </c>
    </row>
    <row r="19" spans="1:3">
      <c r="B19" t="s">
        <v>151</v>
      </c>
      <c r="C19" s="36" t="b">
        <v>0</v>
      </c>
    </row>
    <row r="20" spans="1:3">
      <c r="B20" t="s">
        <v>152</v>
      </c>
      <c r="C20" s="40">
        <v>1E-3</v>
      </c>
    </row>
    <row r="21" spans="1:3">
      <c r="A21" t="s">
        <v>167</v>
      </c>
    </row>
    <row r="22" spans="1:3">
      <c r="B22" t="s">
        <v>168</v>
      </c>
      <c r="C22" s="36" t="b">
        <v>1</v>
      </c>
    </row>
    <row r="23" spans="1:3">
      <c r="B23" t="s">
        <v>169</v>
      </c>
      <c r="C23" s="36" t="b">
        <v>1</v>
      </c>
    </row>
    <row r="24" spans="1:3">
      <c r="B24" t="s">
        <v>170</v>
      </c>
      <c r="C24" s="36">
        <v>0</v>
      </c>
    </row>
    <row r="25" spans="1:3">
      <c r="B25" t="s">
        <v>171</v>
      </c>
      <c r="C25" s="36">
        <v>100</v>
      </c>
    </row>
    <row r="26" spans="1:3">
      <c r="A26" t="s">
        <v>156</v>
      </c>
    </row>
    <row r="27" spans="1:3">
      <c r="B27" t="s">
        <v>157</v>
      </c>
      <c r="C27" s="36" t="b">
        <v>1</v>
      </c>
    </row>
    <row r="28" spans="1:3">
      <c r="B28" t="s">
        <v>158</v>
      </c>
      <c r="C28" s="36" t="b">
        <v>0</v>
      </c>
    </row>
    <row r="29" spans="1:3">
      <c r="B29" t="s">
        <v>159</v>
      </c>
    </row>
    <row r="30" spans="1:3">
      <c r="A30" t="s">
        <v>73</v>
      </c>
    </row>
    <row r="31" spans="1:3">
      <c r="B31" t="s">
        <v>184</v>
      </c>
      <c r="C31" s="41" t="s">
        <v>189</v>
      </c>
    </row>
    <row r="32" spans="1:3">
      <c r="B32" t="s">
        <v>185</v>
      </c>
      <c r="C32" s="41" t="s">
        <v>188</v>
      </c>
    </row>
    <row r="33" spans="1:3">
      <c r="B33" t="s">
        <v>186</v>
      </c>
      <c r="C33" s="41" t="s">
        <v>187</v>
      </c>
    </row>
    <row r="34" spans="1:3">
      <c r="A34" t="s">
        <v>181</v>
      </c>
    </row>
    <row r="35" spans="1:3">
      <c r="B35" t="s">
        <v>160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0"/>
  <sheetViews>
    <sheetView topLeftCell="H1" workbookViewId="0">
      <selection activeCell="E1" sqref="E1:I104857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8.5703125" style="44" customWidth="1"/>
    <col min="17" max="17" width="9.140625" style="44" customWidth="1"/>
    <col min="18" max="23" width="9.140625" style="44"/>
    <col min="24" max="24" width="8.28515625" style="44" customWidth="1"/>
    <col min="27" max="27" width="9.140625" style="44"/>
    <col min="29" max="32" width="9.140625" style="38"/>
    <col min="33" max="33" width="8.28515625" style="38" customWidth="1"/>
    <col min="34" max="16384" width="9.140625" style="3"/>
  </cols>
  <sheetData>
    <row r="1" spans="1:33">
      <c r="A1" s="50" t="s">
        <v>49</v>
      </c>
      <c r="B1" s="50"/>
      <c r="C1" s="12">
        <f>COUNTIF(2:2,"Actived")</f>
        <v>21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Q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si="1"/>
        <v>Body14</v>
      </c>
      <c r="R1" s="44" t="str">
        <f t="shared" ref="R1:W1" si="2">IF(R2="Actived","Body"&amp;(COLUMN(R1)-3),"")</f>
        <v>Body15</v>
      </c>
      <c r="S1" s="44" t="str">
        <f t="shared" si="2"/>
        <v>Body16</v>
      </c>
      <c r="T1" s="44" t="str">
        <f t="shared" si="2"/>
        <v>Body17</v>
      </c>
      <c r="U1" s="44" t="str">
        <f t="shared" si="2"/>
        <v>Body18</v>
      </c>
      <c r="V1" s="44" t="str">
        <f t="shared" si="2"/>
        <v>Body19</v>
      </c>
      <c r="W1" s="44" t="str">
        <f t="shared" si="2"/>
        <v>Body20</v>
      </c>
      <c r="X1" s="44" t="str">
        <f>IF(X2="Actived","Body"&amp;(COLUMN(X1)-3),"")</f>
        <v>Body21</v>
      </c>
    </row>
    <row r="2" spans="1:33" s="4" customFormat="1">
      <c r="A2" s="50" t="s">
        <v>50</v>
      </c>
      <c r="B2" s="50"/>
      <c r="C2" s="50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T2" s="44" t="s">
        <v>48</v>
      </c>
      <c r="U2" s="44" t="s">
        <v>48</v>
      </c>
      <c r="V2" s="44" t="s">
        <v>48</v>
      </c>
      <c r="W2" s="44" t="s">
        <v>48</v>
      </c>
      <c r="X2" s="44" t="s">
        <v>48</v>
      </c>
      <c r="AA2" s="44"/>
      <c r="AC2" s="38"/>
      <c r="AD2" s="38"/>
      <c r="AE2" s="38"/>
      <c r="AF2" s="38"/>
      <c r="AG2" s="38"/>
    </row>
    <row r="3" spans="1:33" s="14" customFormat="1" ht="44.25" customHeight="1">
      <c r="A3" s="52" t="s">
        <v>10</v>
      </c>
      <c r="B3" s="52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60</v>
      </c>
      <c r="Q3" s="43" t="s">
        <v>148</v>
      </c>
      <c r="R3" s="43" t="s">
        <v>148</v>
      </c>
      <c r="S3" s="43" t="s">
        <v>148</v>
      </c>
      <c r="T3" s="43" t="s">
        <v>148</v>
      </c>
      <c r="U3" s="43" t="s">
        <v>148</v>
      </c>
      <c r="V3" s="43" t="s">
        <v>148</v>
      </c>
      <c r="W3" s="43" t="s">
        <v>148</v>
      </c>
      <c r="X3" s="43" t="s">
        <v>17</v>
      </c>
      <c r="AA3" s="43"/>
      <c r="AC3" s="37"/>
      <c r="AD3" s="37"/>
      <c r="AE3" s="37"/>
      <c r="AF3" s="37"/>
      <c r="AG3" s="37"/>
    </row>
    <row r="4" spans="1:33" s="14" customFormat="1" ht="30">
      <c r="A4" s="52"/>
      <c r="B4" s="52"/>
      <c r="C4" s="14" t="s">
        <v>1</v>
      </c>
      <c r="D4" s="23" t="s">
        <v>132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132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T4" s="43" t="s">
        <v>108</v>
      </c>
      <c r="U4" s="43" t="s">
        <v>108</v>
      </c>
      <c r="V4" s="43" t="s">
        <v>108</v>
      </c>
      <c r="W4" s="43" t="s">
        <v>108</v>
      </c>
      <c r="X4" s="43" t="s">
        <v>108</v>
      </c>
      <c r="AA4" s="43"/>
      <c r="AC4" s="37"/>
      <c r="AD4" s="37"/>
      <c r="AE4" s="37"/>
      <c r="AF4" s="37"/>
      <c r="AG4" s="37"/>
    </row>
    <row r="5" spans="1:33">
      <c r="A5" s="52"/>
      <c r="B5" s="52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6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  <c r="V5" s="5">
        <v>14</v>
      </c>
      <c r="W5" s="5">
        <v>14</v>
      </c>
      <c r="X5" s="5">
        <v>6</v>
      </c>
      <c r="AA5" s="5"/>
      <c r="AB5" s="5"/>
      <c r="AC5" s="5"/>
      <c r="AD5" s="5"/>
      <c r="AE5" s="5"/>
      <c r="AF5" s="5"/>
      <c r="AG5" s="5"/>
    </row>
    <row r="6" spans="1:33">
      <c r="A6" s="52" t="s">
        <v>9</v>
      </c>
      <c r="B6" s="52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7800</v>
      </c>
      <c r="T6" s="44">
        <v>7800</v>
      </c>
      <c r="U6" s="44">
        <v>7800</v>
      </c>
      <c r="V6" s="44">
        <v>7800</v>
      </c>
      <c r="W6" s="44">
        <v>7800</v>
      </c>
      <c r="X6" s="44">
        <v>7800</v>
      </c>
    </row>
    <row r="7" spans="1:33">
      <c r="A7" s="52"/>
      <c r="B7" s="5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T7" s="6">
        <v>206000000000</v>
      </c>
      <c r="U7" s="6">
        <v>206000000000</v>
      </c>
      <c r="V7" s="6">
        <v>206000000000</v>
      </c>
      <c r="W7" s="6">
        <v>206000000000</v>
      </c>
      <c r="X7" s="6">
        <v>206000000000</v>
      </c>
      <c r="AA7" s="6"/>
      <c r="AC7" s="6"/>
      <c r="AD7" s="6"/>
      <c r="AE7" s="6"/>
      <c r="AF7" s="6"/>
      <c r="AG7" s="6"/>
    </row>
    <row r="8" spans="1:33">
      <c r="A8" s="52"/>
      <c r="B8" s="5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T8" s="9">
        <v>0.25</v>
      </c>
      <c r="U8" s="9">
        <v>0.25</v>
      </c>
      <c r="V8" s="9">
        <v>0.25</v>
      </c>
      <c r="W8" s="9">
        <v>0.25</v>
      </c>
      <c r="X8" s="9">
        <v>0.25</v>
      </c>
      <c r="AA8" s="9"/>
      <c r="AC8" s="9"/>
      <c r="AD8" s="9"/>
      <c r="AE8" s="9"/>
      <c r="AF8" s="9"/>
      <c r="AG8" s="9"/>
    </row>
    <row r="9" spans="1:33">
      <c r="A9" s="52" t="s">
        <v>11</v>
      </c>
      <c r="B9" s="52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10</v>
      </c>
      <c r="O9" s="44">
        <v>10</v>
      </c>
      <c r="P9" s="44">
        <v>10</v>
      </c>
      <c r="Q9" s="44">
        <f>SQRT((56.75*COS(RADIANS(95))-(-1.4)*SIN(RADIANS(95))-'Initial State'!M9)^2+(56.75*SIN(RADIANS(95))+(-1.4)*COS(RADIANS(95))-'Initial State'!M11)^2)-N9-O9-P9</f>
        <v>6.1452836955545536</v>
      </c>
      <c r="R9" s="44">
        <f>1/3*SQRT(('Initial State'!M9-Joint!D16)^2+('Initial State'!M11-Joint!D18)^2)</f>
        <v>7.8546684934949491</v>
      </c>
      <c r="S9" s="44">
        <f>R9</f>
        <v>7.8546684934949491</v>
      </c>
      <c r="T9" s="44">
        <f>R9</f>
        <v>7.8546684934949491</v>
      </c>
      <c r="U9" s="44">
        <v>10</v>
      </c>
      <c r="V9" s="44">
        <f>U9</f>
        <v>10</v>
      </c>
      <c r="W9" s="44">
        <f>V9</f>
        <v>10</v>
      </c>
      <c r="X9" s="44">
        <f>2</f>
        <v>2</v>
      </c>
    </row>
    <row r="10" spans="1:33" ht="30">
      <c r="A10" s="49" t="s">
        <v>16</v>
      </c>
      <c r="B10" s="51" t="s">
        <v>8</v>
      </c>
      <c r="C10" s="3" t="s">
        <v>3</v>
      </c>
      <c r="D10" s="25"/>
      <c r="E10" s="32" t="s">
        <v>191</v>
      </c>
      <c r="F10" s="34" t="s">
        <v>191</v>
      </c>
      <c r="G10" s="34" t="s">
        <v>191</v>
      </c>
      <c r="H10" s="34" t="s">
        <v>191</v>
      </c>
      <c r="I10" s="34" t="s">
        <v>191</v>
      </c>
      <c r="J10" s="17"/>
      <c r="K10" s="34" t="s">
        <v>191</v>
      </c>
      <c r="L10" s="34" t="s">
        <v>191</v>
      </c>
      <c r="M10" s="34" t="s">
        <v>191</v>
      </c>
      <c r="N10" s="44">
        <v>0.1</v>
      </c>
      <c r="O10" s="44">
        <f>N10</f>
        <v>0.1</v>
      </c>
      <c r="P10" s="44">
        <v>0.1</v>
      </c>
      <c r="Q10" s="44">
        <v>0.1</v>
      </c>
      <c r="R10" s="44">
        <v>0.1</v>
      </c>
      <c r="S10" s="44">
        <v>0.1</v>
      </c>
      <c r="T10" s="44">
        <v>0.1</v>
      </c>
      <c r="U10" s="44">
        <v>0.1</v>
      </c>
      <c r="V10" s="44">
        <v>0.1</v>
      </c>
      <c r="W10" s="44">
        <v>0.1</v>
      </c>
      <c r="X10" s="44">
        <v>1</v>
      </c>
    </row>
    <row r="11" spans="1:33" ht="33.75" customHeight="1">
      <c r="A11" s="49"/>
      <c r="B11" s="51"/>
      <c r="C11" s="3" t="s">
        <v>4</v>
      </c>
      <c r="D11" s="25"/>
      <c r="E11" s="32" t="s">
        <v>192</v>
      </c>
      <c r="F11" s="34" t="s">
        <v>192</v>
      </c>
      <c r="G11" s="34" t="s">
        <v>192</v>
      </c>
      <c r="H11" s="34" t="s">
        <v>192</v>
      </c>
      <c r="I11" s="34" t="s">
        <v>192</v>
      </c>
      <c r="J11" s="17"/>
      <c r="K11" s="34" t="s">
        <v>192</v>
      </c>
      <c r="L11" s="34" t="s">
        <v>192</v>
      </c>
      <c r="M11" s="34" t="s">
        <v>192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</row>
    <row r="12" spans="1:33">
      <c r="A12" s="49"/>
      <c r="B12" s="51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33">
      <c r="A13" s="49"/>
      <c r="B13" s="51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33">
      <c r="A14" s="49"/>
      <c r="B14" s="51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33">
      <c r="A15" s="49"/>
      <c r="B15" s="49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33">
      <c r="A16" s="49"/>
      <c r="B16" s="49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33">
      <c r="A17" s="49"/>
      <c r="B17" s="49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33">
      <c r="A18" s="49"/>
      <c r="B18" s="49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33">
      <c r="A19" s="49"/>
      <c r="B19" s="49"/>
      <c r="C19" s="3" t="s">
        <v>56</v>
      </c>
      <c r="D19" s="24" t="s">
        <v>190</v>
      </c>
      <c r="E19" s="31"/>
      <c r="F19" s="22"/>
      <c r="G19" s="33"/>
      <c r="H19" s="33"/>
      <c r="I19" s="33"/>
      <c r="J19" s="33" t="s">
        <v>136</v>
      </c>
      <c r="K19" s="33"/>
      <c r="L19" s="33"/>
    </row>
    <row r="20" spans="1:33">
      <c r="A20" s="49"/>
      <c r="B20" s="49"/>
      <c r="C20" s="3" t="s">
        <v>85</v>
      </c>
      <c r="D20" s="24" t="s">
        <v>135</v>
      </c>
      <c r="E20" s="31"/>
      <c r="F20" s="22"/>
      <c r="G20" s="33"/>
      <c r="H20" s="33"/>
      <c r="I20" s="33"/>
      <c r="J20" s="33" t="s">
        <v>137</v>
      </c>
      <c r="K20" s="33"/>
      <c r="L20" s="33"/>
    </row>
    <row r="21" spans="1:33">
      <c r="A21" s="49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33">
      <c r="A22" s="49"/>
      <c r="B22" s="49" t="s">
        <v>88</v>
      </c>
      <c r="C22" s="3" t="s">
        <v>94</v>
      </c>
      <c r="D22" s="24"/>
      <c r="E22" s="33" t="s">
        <v>127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127</v>
      </c>
      <c r="L22" s="33" t="s">
        <v>105</v>
      </c>
      <c r="M22" s="33" t="s">
        <v>105</v>
      </c>
    </row>
    <row r="23" spans="1:33" ht="30">
      <c r="A23" s="49"/>
      <c r="B23" s="49"/>
      <c r="C23" s="3" t="s">
        <v>95</v>
      </c>
      <c r="D23" s="26"/>
      <c r="E23" s="33" t="s">
        <v>193</v>
      </c>
      <c r="F23" s="32" t="s">
        <v>194</v>
      </c>
      <c r="G23" s="34" t="s">
        <v>194</v>
      </c>
      <c r="H23" s="34" t="s">
        <v>194</v>
      </c>
      <c r="I23" s="34" t="s">
        <v>194</v>
      </c>
      <c r="J23" s="17"/>
      <c r="K23" s="33" t="s">
        <v>195</v>
      </c>
      <c r="L23" s="32" t="s">
        <v>196</v>
      </c>
      <c r="M23" s="34" t="s">
        <v>196</v>
      </c>
    </row>
    <row r="24" spans="1:33" ht="30">
      <c r="A24" s="49"/>
      <c r="B24" s="49"/>
      <c r="C24" s="3" t="s">
        <v>96</v>
      </c>
      <c r="D24" s="26"/>
      <c r="E24" s="33" t="s">
        <v>127</v>
      </c>
      <c r="F24" s="32" t="s">
        <v>197</v>
      </c>
      <c r="G24" s="34" t="s">
        <v>197</v>
      </c>
      <c r="H24" s="34" t="s">
        <v>197</v>
      </c>
      <c r="I24" s="34" t="s">
        <v>197</v>
      </c>
      <c r="J24" s="17"/>
      <c r="K24" s="33" t="s">
        <v>127</v>
      </c>
      <c r="L24" s="32" t="s">
        <v>198</v>
      </c>
      <c r="M24" s="34" t="s">
        <v>198</v>
      </c>
    </row>
    <row r="25" spans="1:33">
      <c r="A25" s="49"/>
      <c r="B25" s="49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127</v>
      </c>
    </row>
    <row r="26" spans="1:33" ht="30">
      <c r="A26" s="49"/>
      <c r="B26" s="49"/>
      <c r="C26" s="3" t="s">
        <v>95</v>
      </c>
      <c r="D26" s="24"/>
      <c r="E26" s="34" t="s">
        <v>194</v>
      </c>
      <c r="F26" s="34" t="s">
        <v>194</v>
      </c>
      <c r="G26" s="34" t="s">
        <v>194</v>
      </c>
      <c r="H26" s="34" t="s">
        <v>194</v>
      </c>
      <c r="I26" s="34" t="s">
        <v>196</v>
      </c>
      <c r="J26" s="17"/>
      <c r="K26" s="34" t="s">
        <v>196</v>
      </c>
      <c r="L26" s="34" t="s">
        <v>196</v>
      </c>
      <c r="M26" s="35" t="s">
        <v>195</v>
      </c>
    </row>
    <row r="27" spans="1:33" ht="30">
      <c r="A27" s="49"/>
      <c r="B27" s="49"/>
      <c r="C27" s="3" t="s">
        <v>96</v>
      </c>
      <c r="D27" s="24"/>
      <c r="E27" s="34" t="s">
        <v>197</v>
      </c>
      <c r="F27" s="34" t="s">
        <v>197</v>
      </c>
      <c r="G27" s="34" t="s">
        <v>197</v>
      </c>
      <c r="H27" s="34" t="s">
        <v>197</v>
      </c>
      <c r="I27" s="34" t="s">
        <v>199</v>
      </c>
      <c r="J27" s="17"/>
      <c r="K27" s="34" t="s">
        <v>198</v>
      </c>
      <c r="L27" s="34" t="s">
        <v>198</v>
      </c>
      <c r="M27" s="33" t="s">
        <v>127</v>
      </c>
    </row>
    <row r="28" spans="1:33" ht="30">
      <c r="A28" s="49"/>
      <c r="B28" s="49" t="s">
        <v>90</v>
      </c>
      <c r="C28" s="14" t="s">
        <v>97</v>
      </c>
      <c r="D28" s="24"/>
      <c r="E28" s="33" t="s">
        <v>129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129</v>
      </c>
      <c r="L28" s="33" t="s">
        <v>106</v>
      </c>
      <c r="M28" s="33" t="s">
        <v>106</v>
      </c>
    </row>
    <row r="29" spans="1:33" ht="30">
      <c r="A29" s="49"/>
      <c r="B29" s="49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129</v>
      </c>
    </row>
    <row r="30" spans="1:33" ht="30">
      <c r="A30" s="49"/>
      <c r="B30" s="49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33" ht="30">
      <c r="A31" s="49"/>
      <c r="B31" s="49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33" s="32" customFormat="1" ht="30">
      <c r="A32" s="49"/>
      <c r="B32" s="49" t="s">
        <v>92</v>
      </c>
      <c r="C32" s="32" t="s">
        <v>101</v>
      </c>
      <c r="E32" s="32" t="s">
        <v>113</v>
      </c>
      <c r="F32" s="42" t="s">
        <v>113</v>
      </c>
      <c r="G32" s="42" t="s">
        <v>113</v>
      </c>
      <c r="H32" s="42" t="s">
        <v>113</v>
      </c>
      <c r="I32" s="42" t="s">
        <v>113</v>
      </c>
      <c r="K32" s="42" t="s">
        <v>113</v>
      </c>
      <c r="L32" s="42" t="s">
        <v>113</v>
      </c>
      <c r="M32" s="42" t="s">
        <v>113</v>
      </c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AA32" s="43"/>
      <c r="AC32" s="37"/>
      <c r="AD32" s="37"/>
      <c r="AE32" s="37"/>
      <c r="AF32" s="37"/>
      <c r="AG32" s="37"/>
    </row>
    <row r="33" spans="1:13" ht="30">
      <c r="A33" s="49"/>
      <c r="B33" s="49"/>
      <c r="C33" s="14" t="s">
        <v>102</v>
      </c>
      <c r="D33" s="24"/>
      <c r="E33" s="31"/>
      <c r="F33" s="22"/>
      <c r="G33" s="15"/>
      <c r="K33" s="16"/>
    </row>
    <row r="40" spans="1:13" ht="30">
      <c r="E40" s="32" t="s">
        <v>128</v>
      </c>
      <c r="F40" s="32" t="s">
        <v>104</v>
      </c>
      <c r="G40" s="32" t="s">
        <v>104</v>
      </c>
      <c r="H40" s="32" t="s">
        <v>104</v>
      </c>
      <c r="I40" s="32" t="s">
        <v>104</v>
      </c>
      <c r="J40" s="32"/>
      <c r="K40" s="32" t="s">
        <v>128</v>
      </c>
      <c r="L40" s="32" t="s">
        <v>104</v>
      </c>
      <c r="M40" s="32" t="s">
        <v>142</v>
      </c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AA4 AC4:AF4 E4:I4 K4:Q4 R4:W4">
      <formula1>"-,Round Tube"</formula1>
    </dataValidation>
    <dataValidation type="list" allowBlank="1" showInputMessage="1" showErrorMessage="1" sqref="AC2:AG2 D2:X2 AA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AC3:AG3 D3:X3 AA3</xm:sqref>
        </x14:dataValidation>
        <x14:dataValidation type="list" allowBlank="1" showInputMessage="1" showErrorMessage="1">
          <x14:formula1>
            <xm:f>General!$C$2:$C$20</xm:f>
          </x14:formula1>
          <xm:sqref>D4 J4 AG4 X4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topLeftCell="A7" workbookViewId="0">
      <selection activeCell="G21" sqref="G21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28515625" style="1" customWidth="1"/>
    <col min="17" max="17" width="7.85546875" style="1" customWidth="1"/>
    <col min="18" max="18" width="7.140625" style="1" customWidth="1"/>
    <col min="19" max="19" width="7.5703125" style="1" customWidth="1"/>
    <col min="20" max="20" width="7.140625" style="1" customWidth="1"/>
    <col min="21" max="22" width="7.42578125" style="1" customWidth="1"/>
    <col min="23" max="23" width="8" style="1" customWidth="1"/>
    <col min="24" max="24" width="9.140625" style="1"/>
    <col min="27" max="27" width="7.42578125" style="1" customWidth="1"/>
    <col min="29" max="16384" width="9.140625" style="1"/>
  </cols>
  <sheetData>
    <row r="1" spans="1:33" s="10" customFormat="1" ht="15" customHeight="1">
      <c r="A1" s="10" t="s">
        <v>49</v>
      </c>
      <c r="B1" s="10">
        <f>BodyParameter!C1</f>
        <v>21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T1" s="10" t="str">
        <f>BodyParameter!T1</f>
        <v>Body17</v>
      </c>
      <c r="U1" s="10" t="str">
        <f>BodyParameter!U1</f>
        <v>Body18</v>
      </c>
      <c r="V1" s="10" t="str">
        <f>BodyParameter!V1</f>
        <v>Body19</v>
      </c>
      <c r="W1" s="10" t="str">
        <f>BodyParameter!W1</f>
        <v>Body20</v>
      </c>
      <c r="X1" s="10" t="str">
        <f>BodyParameter!X1</f>
        <v>Body21</v>
      </c>
      <c r="AA1" s="10">
        <f>BodyParameter!AA1</f>
        <v>0</v>
      </c>
      <c r="AC1" s="10">
        <f>BodyParameter!AC1</f>
        <v>0</v>
      </c>
      <c r="AD1" s="10">
        <f>BodyParameter!AD1</f>
        <v>0</v>
      </c>
      <c r="AE1" s="10">
        <f>BodyParameter!AE1</f>
        <v>0</v>
      </c>
      <c r="AF1" s="10">
        <f>BodyParameter!AF1</f>
        <v>0</v>
      </c>
      <c r="AG1" s="10">
        <f>BodyParameter!AG1</f>
        <v>0</v>
      </c>
    </row>
    <row r="2" spans="1:33" s="10" customFormat="1" ht="42" customHeight="1">
      <c r="A2" s="49" t="s">
        <v>0</v>
      </c>
      <c r="B2" s="49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Strut Tie Model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Cubic Spline Rope</v>
      </c>
      <c r="T2" s="10" t="str">
        <f>BodyParameter!T3</f>
        <v>Cubic Spline Rope</v>
      </c>
      <c r="U2" s="10" t="str">
        <f>BodyParameter!U3</f>
        <v>Cubic Spline Rope</v>
      </c>
      <c r="V2" s="10" t="str">
        <f>BodyParameter!V3</f>
        <v>Cubic Spline Rope</v>
      </c>
      <c r="W2" s="10" t="str">
        <f>BodyParameter!W3</f>
        <v>Cubic Spline Rope</v>
      </c>
      <c r="X2" s="10" t="str">
        <f>BodyParameter!X3</f>
        <v>Rigid Body</v>
      </c>
      <c r="AA2" s="10">
        <f>BodyParameter!AA3</f>
        <v>0</v>
      </c>
      <c r="AC2" s="10">
        <f>BodyParameter!AC3</f>
        <v>0</v>
      </c>
      <c r="AD2" s="10">
        <f>BodyParameter!AD3</f>
        <v>0</v>
      </c>
      <c r="AE2" s="10">
        <f>BodyParameter!AE3</f>
        <v>0</v>
      </c>
      <c r="AF2" s="10">
        <f>BodyParameter!AF3</f>
        <v>0</v>
      </c>
      <c r="AG2" s="10">
        <f>BodyParameter!AG3</f>
        <v>0</v>
      </c>
    </row>
    <row r="3" spans="1:33">
      <c r="A3" s="50" t="s">
        <v>57</v>
      </c>
      <c r="B3" s="50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AA3" s="1">
        <v>2</v>
      </c>
      <c r="AC3" s="1">
        <v>2</v>
      </c>
      <c r="AD3" s="1">
        <v>2</v>
      </c>
      <c r="AE3" s="1">
        <v>2</v>
      </c>
      <c r="AF3" s="1">
        <v>2</v>
      </c>
    </row>
    <row r="4" spans="1:33">
      <c r="A4" s="50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X4" s="1">
        <v>0</v>
      </c>
    </row>
    <row r="5" spans="1:33">
      <c r="A5" s="50"/>
      <c r="B5" s="1" t="s">
        <v>53</v>
      </c>
      <c r="C5" s="1">
        <v>0</v>
      </c>
      <c r="D5" s="1">
        <v>0</v>
      </c>
      <c r="J5" s="1">
        <v>0</v>
      </c>
      <c r="X5" s="1">
        <v>0</v>
      </c>
    </row>
    <row r="6" spans="1:33">
      <c r="A6" s="50"/>
      <c r="B6" s="1" t="s">
        <v>54</v>
      </c>
      <c r="C6" s="1">
        <v>0</v>
      </c>
      <c r="D6" s="1">
        <v>0</v>
      </c>
      <c r="J6" s="1">
        <v>0</v>
      </c>
      <c r="X6" s="1">
        <v>0</v>
      </c>
    </row>
    <row r="7" spans="1:33">
      <c r="A7" s="50"/>
      <c r="B7" s="1" t="s">
        <v>51</v>
      </c>
      <c r="C7" s="1">
        <v>0</v>
      </c>
      <c r="D7" s="1">
        <v>0</v>
      </c>
      <c r="J7" s="1">
        <v>0</v>
      </c>
      <c r="X7" s="1">
        <v>0</v>
      </c>
    </row>
    <row r="8" spans="1:33">
      <c r="A8" s="50"/>
      <c r="B8" s="1" t="s">
        <v>55</v>
      </c>
      <c r="C8" s="1">
        <v>0</v>
      </c>
      <c r="D8" s="1">
        <v>0</v>
      </c>
      <c r="J8" s="1">
        <v>0</v>
      </c>
      <c r="X8" s="1">
        <v>0</v>
      </c>
    </row>
    <row r="9" spans="1:33">
      <c r="A9" s="50"/>
      <c r="B9" s="1" t="s">
        <v>56</v>
      </c>
      <c r="C9" s="1">
        <v>0</v>
      </c>
      <c r="D9" s="1">
        <v>0</v>
      </c>
      <c r="J9" s="1">
        <v>0</v>
      </c>
      <c r="X9" s="1">
        <v>0</v>
      </c>
    </row>
    <row r="10" spans="1:33" s="8" customFormat="1">
      <c r="A10" s="50" t="str">
        <f t="shared" ref="A10" si="0">"Joint"&amp;((ROW()-4)/6+1)</f>
        <v>Joint2</v>
      </c>
      <c r="B10" s="8" t="s">
        <v>52</v>
      </c>
      <c r="D10" s="8">
        <v>11</v>
      </c>
      <c r="J10" s="8">
        <v>0</v>
      </c>
      <c r="X10" s="8">
        <v>2</v>
      </c>
    </row>
    <row r="11" spans="1:33" s="8" customFormat="1">
      <c r="A11" s="50"/>
      <c r="B11" s="8" t="s">
        <v>53</v>
      </c>
      <c r="D11" s="8">
        <v>0</v>
      </c>
      <c r="J11" s="8">
        <v>0</v>
      </c>
      <c r="X11" s="8">
        <v>0</v>
      </c>
    </row>
    <row r="12" spans="1:33" s="8" customFormat="1">
      <c r="A12" s="50"/>
      <c r="B12" s="8" t="s">
        <v>54</v>
      </c>
      <c r="D12" s="8">
        <v>0</v>
      </c>
      <c r="J12" s="8">
        <v>-1.2</v>
      </c>
      <c r="X12" s="8">
        <v>0</v>
      </c>
    </row>
    <row r="13" spans="1:33" s="8" customFormat="1">
      <c r="A13" s="50"/>
      <c r="B13" s="8" t="s">
        <v>51</v>
      </c>
      <c r="D13" s="8">
        <v>0</v>
      </c>
      <c r="J13" s="8">
        <v>0</v>
      </c>
      <c r="X13" s="8">
        <v>0</v>
      </c>
    </row>
    <row r="14" spans="1:33" s="8" customFormat="1">
      <c r="A14" s="50"/>
      <c r="B14" s="8" t="s">
        <v>55</v>
      </c>
      <c r="D14" s="8">
        <v>0</v>
      </c>
      <c r="J14" s="8">
        <v>0</v>
      </c>
      <c r="X14" s="8">
        <v>0</v>
      </c>
    </row>
    <row r="15" spans="1:33" s="8" customFormat="1">
      <c r="A15" s="50"/>
      <c r="B15" s="8" t="s">
        <v>56</v>
      </c>
      <c r="D15" s="8">
        <v>0</v>
      </c>
      <c r="J15" s="8">
        <v>0</v>
      </c>
      <c r="X15" s="8">
        <v>0</v>
      </c>
    </row>
    <row r="16" spans="1:33">
      <c r="A16" s="50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0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0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0"/>
      <c r="B19" s="1" t="s">
        <v>51</v>
      </c>
      <c r="D19" s="1">
        <v>0</v>
      </c>
      <c r="J19" s="1">
        <v>0</v>
      </c>
    </row>
    <row r="20" spans="1:10">
      <c r="A20" s="50"/>
      <c r="B20" s="1" t="s">
        <v>55</v>
      </c>
      <c r="D20" s="1">
        <v>0</v>
      </c>
      <c r="J20" s="1">
        <v>0</v>
      </c>
    </row>
    <row r="21" spans="1:10">
      <c r="A21" s="50"/>
      <c r="B21" s="1" t="s">
        <v>56</v>
      </c>
      <c r="D21" s="1">
        <v>0</v>
      </c>
      <c r="J21" s="1">
        <v>0</v>
      </c>
    </row>
    <row r="22" spans="1:10" s="8" customFormat="1">
      <c r="A22" s="50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0"/>
      <c r="B23" s="8" t="s">
        <v>53</v>
      </c>
      <c r="D23" s="8">
        <v>0</v>
      </c>
      <c r="J23" s="8">
        <v>0</v>
      </c>
    </row>
    <row r="24" spans="1:10" s="8" customFormat="1">
      <c r="A24" s="50"/>
      <c r="B24" s="8" t="s">
        <v>54</v>
      </c>
      <c r="D24" s="8">
        <v>0.5</v>
      </c>
      <c r="J24" s="8">
        <v>1.7</v>
      </c>
    </row>
    <row r="25" spans="1:10" s="8" customFormat="1">
      <c r="A25" s="50"/>
      <c r="B25" s="8" t="s">
        <v>51</v>
      </c>
      <c r="D25" s="8">
        <v>0</v>
      </c>
      <c r="J25" s="8">
        <v>0</v>
      </c>
    </row>
    <row r="26" spans="1:10" s="8" customFormat="1">
      <c r="A26" s="50"/>
      <c r="B26" s="8" t="s">
        <v>55</v>
      </c>
      <c r="D26" s="8">
        <v>0</v>
      </c>
      <c r="J26" s="8">
        <v>0</v>
      </c>
    </row>
    <row r="27" spans="1:10" s="8" customFormat="1">
      <c r="A27" s="50"/>
      <c r="B27" s="8" t="s">
        <v>56</v>
      </c>
      <c r="D27" s="8">
        <v>0</v>
      </c>
      <c r="J27" s="8">
        <v>0</v>
      </c>
    </row>
    <row r="28" spans="1:10">
      <c r="A28" s="50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0"/>
      <c r="B29" s="1" t="s">
        <v>53</v>
      </c>
      <c r="J29" s="1">
        <v>0</v>
      </c>
    </row>
    <row r="30" spans="1:10">
      <c r="A30" s="50"/>
      <c r="B30" s="1" t="s">
        <v>54</v>
      </c>
      <c r="J30" s="1">
        <v>1.2</v>
      </c>
    </row>
    <row r="31" spans="1:10">
      <c r="A31" s="50"/>
      <c r="B31" s="1" t="s">
        <v>51</v>
      </c>
      <c r="J31" s="1">
        <v>0</v>
      </c>
    </row>
    <row r="32" spans="1:10">
      <c r="A32" s="50"/>
      <c r="B32" s="1" t="s">
        <v>55</v>
      </c>
      <c r="J32" s="1">
        <v>0</v>
      </c>
    </row>
    <row r="33" spans="1:10">
      <c r="A33" s="50"/>
      <c r="B33" s="1" t="s">
        <v>56</v>
      </c>
      <c r="J33" s="1">
        <v>0</v>
      </c>
    </row>
    <row r="34" spans="1:10" s="8" customFormat="1">
      <c r="A34" s="50" t="str">
        <f t="shared" ref="A34" si="4">"Joint"&amp;((ROW()-4)/6+1)</f>
        <v>Joint6</v>
      </c>
      <c r="B34" s="8" t="s">
        <v>52</v>
      </c>
    </row>
    <row r="35" spans="1:10" s="8" customFormat="1">
      <c r="A35" s="50"/>
      <c r="B35" s="8" t="s">
        <v>53</v>
      </c>
    </row>
    <row r="36" spans="1:10" s="8" customFormat="1">
      <c r="A36" s="50"/>
      <c r="B36" s="8" t="s">
        <v>54</v>
      </c>
    </row>
    <row r="37" spans="1:10" s="8" customFormat="1">
      <c r="A37" s="50"/>
      <c r="B37" s="8" t="s">
        <v>51</v>
      </c>
    </row>
    <row r="38" spans="1:10" s="8" customFormat="1">
      <c r="A38" s="50"/>
      <c r="B38" s="8" t="s">
        <v>55</v>
      </c>
    </row>
    <row r="39" spans="1:10" s="8" customFormat="1">
      <c r="A39" s="50"/>
      <c r="B39" s="8" t="s">
        <v>56</v>
      </c>
    </row>
    <row r="40" spans="1:10">
      <c r="A40" s="50" t="str">
        <f t="shared" ref="A40" si="5">"Joint"&amp;((ROW()-4)/6+1)</f>
        <v>Joint7</v>
      </c>
      <c r="B40" s="1" t="s">
        <v>52</v>
      </c>
    </row>
    <row r="41" spans="1:10">
      <c r="A41" s="50"/>
      <c r="B41" s="1" t="s">
        <v>53</v>
      </c>
    </row>
    <row r="42" spans="1:10">
      <c r="A42" s="50"/>
      <c r="B42" s="1" t="s">
        <v>54</v>
      </c>
    </row>
    <row r="43" spans="1:10">
      <c r="A43" s="50"/>
      <c r="B43" s="1" t="s">
        <v>51</v>
      </c>
    </row>
    <row r="44" spans="1:10">
      <c r="A44" s="50"/>
      <c r="B44" s="1" t="s">
        <v>55</v>
      </c>
    </row>
    <row r="45" spans="1:10">
      <c r="A45" s="50"/>
      <c r="B45" s="1" t="s">
        <v>56</v>
      </c>
    </row>
    <row r="46" spans="1:10" s="8" customFormat="1">
      <c r="A46" s="50" t="str">
        <f t="shared" ref="A46" si="6">"Joint"&amp;((ROW()-4)/6+1)</f>
        <v>Joint8</v>
      </c>
      <c r="B46" s="8" t="s">
        <v>52</v>
      </c>
    </row>
    <row r="47" spans="1:10" s="8" customFormat="1">
      <c r="A47" s="50"/>
      <c r="B47" s="8" t="s">
        <v>53</v>
      </c>
    </row>
    <row r="48" spans="1:10" s="8" customFormat="1">
      <c r="A48" s="50"/>
      <c r="B48" s="8" t="s">
        <v>54</v>
      </c>
    </row>
    <row r="49" spans="1:2" s="8" customFormat="1">
      <c r="A49" s="50"/>
      <c r="B49" s="8" t="s">
        <v>51</v>
      </c>
    </row>
    <row r="50" spans="1:2" s="8" customFormat="1">
      <c r="A50" s="50"/>
      <c r="B50" s="8" t="s">
        <v>55</v>
      </c>
    </row>
    <row r="51" spans="1:2" s="8" customFormat="1">
      <c r="A51" s="50"/>
      <c r="B51" s="8" t="s">
        <v>56</v>
      </c>
    </row>
    <row r="52" spans="1:2">
      <c r="A52" s="50" t="str">
        <f t="shared" ref="A52" si="7">"Joint"&amp;((ROW()-4)/6+1)</f>
        <v>Joint9</v>
      </c>
      <c r="B52" s="1" t="s">
        <v>52</v>
      </c>
    </row>
    <row r="53" spans="1:2">
      <c r="A53" s="50"/>
      <c r="B53" s="1" t="s">
        <v>53</v>
      </c>
    </row>
    <row r="54" spans="1:2">
      <c r="A54" s="50"/>
      <c r="B54" s="1" t="s">
        <v>54</v>
      </c>
    </row>
    <row r="55" spans="1:2">
      <c r="A55" s="50"/>
      <c r="B55" s="1" t="s">
        <v>51</v>
      </c>
    </row>
    <row r="56" spans="1:2">
      <c r="A56" s="50"/>
      <c r="B56" s="1" t="s">
        <v>55</v>
      </c>
    </row>
    <row r="57" spans="1:2">
      <c r="A57" s="50"/>
      <c r="B57" s="1" t="s">
        <v>56</v>
      </c>
    </row>
    <row r="58" spans="1:2" s="8" customFormat="1">
      <c r="A58" s="50" t="str">
        <f t="shared" ref="A58" si="8">"Joint"&amp;((ROW()-4)/6+1)</f>
        <v>Joint10</v>
      </c>
      <c r="B58" s="8" t="s">
        <v>52</v>
      </c>
    </row>
    <row r="59" spans="1:2" s="8" customFormat="1">
      <c r="A59" s="50"/>
      <c r="B59" s="8" t="s">
        <v>53</v>
      </c>
    </row>
    <row r="60" spans="1:2" s="8" customFormat="1">
      <c r="A60" s="50"/>
      <c r="B60" s="8" t="s">
        <v>54</v>
      </c>
    </row>
    <row r="61" spans="1:2" s="8" customFormat="1">
      <c r="A61" s="50"/>
      <c r="B61" s="8" t="s">
        <v>51</v>
      </c>
    </row>
    <row r="62" spans="1:2" s="8" customFormat="1">
      <c r="A62" s="50"/>
      <c r="B62" s="8" t="s">
        <v>55</v>
      </c>
    </row>
    <row r="63" spans="1:2" s="8" customFormat="1">
      <c r="A63" s="50"/>
      <c r="B63" s="8" t="s">
        <v>56</v>
      </c>
    </row>
    <row r="64" spans="1:2">
      <c r="A64" s="50" t="str">
        <f t="shared" ref="A64" si="9">"Joint"&amp;((ROW()-4)/6+1)</f>
        <v>Joint11</v>
      </c>
      <c r="B64" s="1" t="s">
        <v>52</v>
      </c>
    </row>
    <row r="65" spans="1:2">
      <c r="A65" s="50"/>
      <c r="B65" s="1" t="s">
        <v>53</v>
      </c>
    </row>
    <row r="66" spans="1:2">
      <c r="A66" s="50"/>
      <c r="B66" s="1" t="s">
        <v>54</v>
      </c>
    </row>
    <row r="67" spans="1:2">
      <c r="A67" s="50"/>
      <c r="B67" s="1" t="s">
        <v>51</v>
      </c>
    </row>
    <row r="68" spans="1:2">
      <c r="A68" s="50"/>
      <c r="B68" s="1" t="s">
        <v>55</v>
      </c>
    </row>
    <row r="69" spans="1:2">
      <c r="A69" s="50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8" sqref="B8:F8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23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21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5">
        <v>12</v>
      </c>
      <c r="C14" s="45">
        <v>2</v>
      </c>
      <c r="D14" s="45">
        <v>13</v>
      </c>
      <c r="E14" s="45">
        <v>1</v>
      </c>
      <c r="F14" s="45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13</v>
      </c>
      <c r="C15" s="46">
        <v>2</v>
      </c>
      <c r="D15" s="46">
        <v>14</v>
      </c>
      <c r="E15" s="46">
        <v>2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15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5">
        <v>15</v>
      </c>
      <c r="C17" s="45">
        <v>2</v>
      </c>
      <c r="D17" s="45">
        <v>16</v>
      </c>
      <c r="E17" s="45">
        <v>1</v>
      </c>
      <c r="F17" s="45" t="s">
        <v>68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 s="45">
        <v>16</v>
      </c>
      <c r="C18" s="45">
        <v>2</v>
      </c>
      <c r="D18" s="45">
        <v>17</v>
      </c>
      <c r="E18" s="45">
        <v>1</v>
      </c>
      <c r="F18" s="45" t="s">
        <v>68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 s="46">
        <v>17</v>
      </c>
      <c r="C19" s="46">
        <v>2</v>
      </c>
      <c r="D19" s="46">
        <v>10</v>
      </c>
      <c r="E19" s="46">
        <v>2</v>
      </c>
      <c r="F19" s="46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>
        <v>7</v>
      </c>
      <c r="C20">
        <v>4</v>
      </c>
      <c r="D20">
        <v>18</v>
      </c>
      <c r="E20">
        <v>1</v>
      </c>
      <c r="F20" t="s">
        <v>69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>
        <v>18</v>
      </c>
      <c r="C21" s="45">
        <v>2</v>
      </c>
      <c r="D21" s="45">
        <v>19</v>
      </c>
      <c r="E21" s="45">
        <v>1</v>
      </c>
      <c r="F21" s="45" t="s">
        <v>68</v>
      </c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>
        <v>19</v>
      </c>
      <c r="C22" s="45">
        <v>2</v>
      </c>
      <c r="D22" s="45">
        <v>20</v>
      </c>
      <c r="E22" s="45">
        <v>1</v>
      </c>
      <c r="F22" s="45" t="s">
        <v>68</v>
      </c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B23">
        <v>21</v>
      </c>
      <c r="C23">
        <v>1</v>
      </c>
      <c r="D23">
        <v>20</v>
      </c>
      <c r="E23">
        <v>2</v>
      </c>
      <c r="F23" t="s">
        <v>69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B24" s="46">
        <v>10</v>
      </c>
      <c r="C24" s="46">
        <v>2</v>
      </c>
      <c r="D24" s="46">
        <v>14</v>
      </c>
      <c r="E24" s="46">
        <v>1</v>
      </c>
      <c r="F24" s="46" t="s">
        <v>69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Q32"/>
  <sheetViews>
    <sheetView workbookViewId="0"/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4" width="8.28515625" style="1" customWidth="1"/>
    <col min="15" max="15" width="7.140625" style="1" customWidth="1"/>
    <col min="16" max="16" width="7.42578125" style="1" customWidth="1"/>
    <col min="17" max="17" width="7" style="1" customWidth="1"/>
    <col min="18" max="19" width="7.140625" style="1" customWidth="1"/>
    <col min="20" max="20" width="7.28515625" style="1" customWidth="1"/>
    <col min="21" max="21" width="7.42578125" style="1" customWidth="1"/>
    <col min="22" max="22" width="7.28515625" style="1" customWidth="1"/>
    <col min="23" max="23" width="7.42578125" style="1" customWidth="1"/>
    <col min="24" max="24" width="7.5703125" style="1" customWidth="1"/>
    <col min="27" max="27" width="7.5703125" style="1" customWidth="1"/>
    <col min="28" max="28" width="7.28515625" style="1" customWidth="1"/>
    <col min="29" max="69" width="7.5703125" style="1" customWidth="1"/>
    <col min="70" max="16384" width="9.140625" style="1"/>
  </cols>
  <sheetData>
    <row r="1" spans="1:69">
      <c r="A1" s="1" t="s">
        <v>49</v>
      </c>
      <c r="C1" s="1">
        <f>BodyParameter!C1</f>
        <v>21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  <c r="T1" s="1" t="str">
        <f>BodyParameter!T1</f>
        <v>Body17</v>
      </c>
      <c r="U1" s="1" t="str">
        <f>BodyParameter!U1</f>
        <v>Body18</v>
      </c>
      <c r="V1" s="1" t="str">
        <f>BodyParameter!V1</f>
        <v>Body19</v>
      </c>
      <c r="W1" s="1" t="str">
        <f>BodyParameter!W1</f>
        <v>Body20</v>
      </c>
      <c r="X1" s="1" t="str">
        <f>BodyParameter!X1</f>
        <v>Body21</v>
      </c>
    </row>
    <row r="2" spans="1:69" s="10" customFormat="1" ht="44.25" customHeight="1">
      <c r="A2" s="49" t="s">
        <v>0</v>
      </c>
      <c r="B2" s="49"/>
      <c r="C2" s="49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Strut Tie Model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Cubic Spline Rope</v>
      </c>
      <c r="T2" s="10" t="str">
        <f>BodyParameter!T3</f>
        <v>Cubic Spline Rope</v>
      </c>
      <c r="U2" s="10" t="str">
        <f>BodyParameter!U3</f>
        <v>Cubic Spline Rope</v>
      </c>
      <c r="V2" s="10" t="str">
        <f>BodyParameter!V3</f>
        <v>Cubic Spline Rope</v>
      </c>
      <c r="W2" s="10" t="str">
        <f>BodyParameter!W3</f>
        <v>Cubic Spline Rope</v>
      </c>
      <c r="X2" s="10" t="str">
        <f>BodyParameter!X3</f>
        <v>Rigid Body</v>
      </c>
    </row>
    <row r="3" spans="1:69">
      <c r="A3" s="50" t="s">
        <v>30</v>
      </c>
      <c r="B3" s="50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0.47109808203669434</v>
      </c>
      <c r="P3" s="1">
        <f>O9</f>
        <v>4.4936119876745497</v>
      </c>
      <c r="Q3" s="1">
        <f>Q9-BodyParameter!Q9*COS(-Q7)</f>
        <v>10.988074805258183</v>
      </c>
      <c r="R3" s="1">
        <v>11</v>
      </c>
      <c r="S3" s="1">
        <f>R9</f>
        <v>10.996024935086062</v>
      </c>
      <c r="T3" s="1">
        <f>S9</f>
        <v>10.992049870172124</v>
      </c>
      <c r="U3" s="1">
        <f>57.2*COS(RADIANS(95))-1.7*SIN(RADIANS(95))</f>
        <v>-6.6788394719220188</v>
      </c>
      <c r="V3" s="1">
        <f>U9</f>
        <v>-6.6788394719220188</v>
      </c>
      <c r="W3" s="1">
        <f>V9</f>
        <v>-6.6788394719220188</v>
      </c>
      <c r="X3" s="1">
        <f>W9</f>
        <v>-6.6788394719220188</v>
      </c>
    </row>
    <row r="4" spans="1:69">
      <c r="A4" s="50"/>
      <c r="B4" s="5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f>O10</f>
        <v>0</v>
      </c>
      <c r="Q4" s="1">
        <f>P10</f>
        <v>0</v>
      </c>
      <c r="R4" s="1">
        <v>0</v>
      </c>
      <c r="S4" s="1">
        <f t="shared" ref="S4:T8" si="1">R10</f>
        <v>0</v>
      </c>
      <c r="T4" s="1">
        <f t="shared" si="1"/>
        <v>0</v>
      </c>
      <c r="U4" s="1">
        <f t="shared" ref="U4" si="2">T10</f>
        <v>0</v>
      </c>
      <c r="V4" s="1">
        <f t="shared" ref="V4:W8" si="3">U10</f>
        <v>0</v>
      </c>
      <c r="W4" s="1">
        <f t="shared" si="3"/>
        <v>0</v>
      </c>
      <c r="X4" s="1">
        <f>-AD10</f>
        <v>0</v>
      </c>
    </row>
    <row r="5" spans="1:69">
      <c r="A5" s="50"/>
      <c r="B5" s="50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4">F11</f>
        <v>19.92389396183491</v>
      </c>
      <c r="H5" s="1">
        <f t="shared" si="4"/>
        <v>34.86681443321109</v>
      </c>
      <c r="I5" s="1">
        <f>H11</f>
        <v>49.809734904587273</v>
      </c>
      <c r="J5" s="1">
        <f t="shared" si="4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47.500774595474198</v>
      </c>
      <c r="P5" s="1">
        <f>O11</f>
        <v>38.345482034395111</v>
      </c>
      <c r="Q5" s="1">
        <f>Q11+BodyParameter!Q9*SIN(Q7)</f>
        <v>23.564002462952903</v>
      </c>
      <c r="R5" s="1">
        <v>0</v>
      </c>
      <c r="S5" s="1">
        <f t="shared" si="1"/>
        <v>7.8546674876509659</v>
      </c>
      <c r="T5" s="1">
        <f t="shared" si="1"/>
        <v>15.709334975301932</v>
      </c>
      <c r="U5" s="1">
        <f>57.2*SIN(RADIANS(95))+1.7*COS(RADIANS(95))</f>
        <v>56.834171968176832</v>
      </c>
      <c r="V5" s="1">
        <f t="shared" si="3"/>
        <v>46.834171968176832</v>
      </c>
      <c r="W5" s="1">
        <f t="shared" si="3"/>
        <v>36.834171968176832</v>
      </c>
      <c r="X5" s="1">
        <f>W11</f>
        <v>26.834171968176832</v>
      </c>
    </row>
    <row r="6" spans="1:69">
      <c r="A6" s="50"/>
      <c r="B6" s="5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Q6" s="1">
        <v>0</v>
      </c>
      <c r="R6" s="1">
        <v>0</v>
      </c>
      <c r="S6" s="1">
        <f t="shared" si="1"/>
        <v>0</v>
      </c>
      <c r="T6" s="1">
        <f t="shared" si="1"/>
        <v>0</v>
      </c>
      <c r="U6" s="1">
        <v>0</v>
      </c>
      <c r="V6" s="1">
        <f t="shared" si="3"/>
        <v>0</v>
      </c>
      <c r="W6" s="1">
        <f t="shared" si="3"/>
        <v>0</v>
      </c>
      <c r="X6" s="1">
        <v>0</v>
      </c>
    </row>
    <row r="7" spans="1:69">
      <c r="A7" s="50"/>
      <c r="B7" s="50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5">F13</f>
        <v>-1.6580627893946132</v>
      </c>
      <c r="H7" s="1">
        <f t="shared" si="5"/>
        <v>-1.6580627893946132</v>
      </c>
      <c r="I7" s="1">
        <f t="shared" si="5"/>
        <v>-1.6580627893946132</v>
      </c>
      <c r="J7" s="1">
        <f t="shared" si="5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Q7" s="1">
        <f>-ATAN2(N3-'Initial State'!M9,N5-'Initial State'!M11)</f>
        <v>-1.9847709620256513</v>
      </c>
      <c r="R7" s="1">
        <f>ATAN2(R3-'Initial State'!M9,R5-'Initial State'!M11)</f>
        <v>-1.5702902500474301</v>
      </c>
      <c r="S7" s="1">
        <f t="shared" si="1"/>
        <v>-1.5702902500474301</v>
      </c>
      <c r="T7" s="1">
        <f t="shared" si="1"/>
        <v>-1.5702902500474301</v>
      </c>
      <c r="U7" s="1">
        <f>RADIANS(90)</f>
        <v>1.5707963267948966</v>
      </c>
      <c r="V7" s="1">
        <f t="shared" si="3"/>
        <v>1.5707963267948966</v>
      </c>
      <c r="W7" s="1">
        <f t="shared" si="3"/>
        <v>1.5707963267948966</v>
      </c>
      <c r="X7" s="1">
        <f t="shared" ref="X7" si="6">RADIANS(90)</f>
        <v>1.5707963267948966</v>
      </c>
    </row>
    <row r="8" spans="1:69">
      <c r="A8" s="50"/>
      <c r="B8" s="5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Q8" s="1">
        <v>0</v>
      </c>
      <c r="R8" s="1">
        <v>0</v>
      </c>
      <c r="S8" s="1">
        <f t="shared" si="1"/>
        <v>0</v>
      </c>
      <c r="T8" s="1">
        <f t="shared" si="1"/>
        <v>0</v>
      </c>
      <c r="U8" s="1">
        <v>0</v>
      </c>
      <c r="V8" s="1">
        <f t="shared" si="3"/>
        <v>0</v>
      </c>
      <c r="W8" s="1">
        <f t="shared" si="3"/>
        <v>0</v>
      </c>
      <c r="X8" s="1">
        <v>0</v>
      </c>
    </row>
    <row r="9" spans="1:69" s="8" customFormat="1">
      <c r="A9" s="50"/>
      <c r="B9" s="50" t="s">
        <v>35</v>
      </c>
      <c r="C9" s="1" t="s">
        <v>36</v>
      </c>
      <c r="D9" s="1"/>
      <c r="E9" s="1">
        <f>E3+BodyParameter!E9*COS(-'Initial State'!E7)</f>
        <v>-0.43577871373829119</v>
      </c>
      <c r="F9" s="1">
        <f>F3+BodyParameter!F9*COS(-'Initial State'!F7)</f>
        <v>-1.7431148549531648</v>
      </c>
      <c r="G9" s="1">
        <f>G3+BodyParameter!G9*COS(-'Initial State'!G7)</f>
        <v>-3.0504509961680384</v>
      </c>
      <c r="H9" s="1">
        <f>H3+BodyParameter!H9*COS(-'Initial State'!H7)</f>
        <v>-4.3577871373829122</v>
      </c>
      <c r="I9" s="1">
        <f>I3+BodyParameter!I9*COS(-'Initial State'!I7)</f>
        <v>-4.7935658511212038</v>
      </c>
      <c r="J9" s="1"/>
      <c r="K9" s="1">
        <f>K3+BodyParameter!K9*COS(-'Initial State'!K7)</f>
        <v>3.3809460939255955</v>
      </c>
      <c r="L9" s="1">
        <f>L3+BodyParameter!L9*COS(-'Initial State'!L7)</f>
        <v>8.8749834965546874</v>
      </c>
      <c r="M9" s="1">
        <f>M3+BodyParameter!M9*COS(-'Initial State'!M7)</f>
        <v>10.988074805258185</v>
      </c>
      <c r="N9" s="1">
        <f>N3-BodyParameter!N9*COS(-Q7)</f>
        <v>0.47109808203669434</v>
      </c>
      <c r="O9" s="1">
        <f>O3-BodyParameter!O9*COS(-Q7)</f>
        <v>4.4936119876745497</v>
      </c>
      <c r="P9" s="1">
        <f>P3-BodyParameter!P9*COS(-Q7)</f>
        <v>8.516125893312406</v>
      </c>
      <c r="Q9" s="1">
        <f>P9</f>
        <v>8.516125893312406</v>
      </c>
      <c r="R9" s="1">
        <f>R3-BodyParameter!R9*COS(-R7)</f>
        <v>10.996024935086062</v>
      </c>
      <c r="S9" s="1">
        <f>S3-BodyParameter!S9*COS(-S7)</f>
        <v>10.992049870172124</v>
      </c>
      <c r="T9" s="1">
        <f>T3-BodyParameter!T9*COS(-T7)</f>
        <v>10.988074805258186</v>
      </c>
      <c r="U9" s="1">
        <f>U3</f>
        <v>-6.6788394719220188</v>
      </c>
      <c r="V9" s="1">
        <f>V3</f>
        <v>-6.6788394719220188</v>
      </c>
      <c r="W9" s="1">
        <f>W3</f>
        <v>-6.6788394719220188</v>
      </c>
      <c r="X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s="8" customFormat="1">
      <c r="A10" s="50"/>
      <c r="B10" s="50"/>
      <c r="C10" s="1" t="s">
        <v>37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>
        <v>0</v>
      </c>
      <c r="L10" s="1">
        <v>0</v>
      </c>
      <c r="M10" s="1">
        <v>0</v>
      </c>
      <c r="N10" s="1">
        <f>N4</f>
        <v>0</v>
      </c>
      <c r="O10" s="1">
        <f>O4</f>
        <v>0</v>
      </c>
      <c r="P10" s="1">
        <f>P4</f>
        <v>0</v>
      </c>
      <c r="Q10" s="1">
        <f>P10</f>
        <v>0</v>
      </c>
      <c r="R10" s="1">
        <f>L10</f>
        <v>0</v>
      </c>
      <c r="S10" s="1">
        <v>0</v>
      </c>
      <c r="T10" s="1">
        <f>M10</f>
        <v>0</v>
      </c>
      <c r="U10" s="1">
        <f t="shared" ref="U10" si="7">-R10</f>
        <v>0</v>
      </c>
      <c r="V10" s="1">
        <f>U10</f>
        <v>0</v>
      </c>
      <c r="W10" s="1">
        <f>W4</f>
        <v>0</v>
      </c>
      <c r="X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s="8" customFormat="1">
      <c r="A11" s="50"/>
      <c r="B11" s="50"/>
      <c r="C11" s="1" t="s">
        <v>38</v>
      </c>
      <c r="D11" s="1"/>
      <c r="E11" s="1">
        <f>E5+BodyParameter!E9*SIN(-'Initial State'!E7)</f>
        <v>4.9809734904587275</v>
      </c>
      <c r="F11" s="1">
        <f>F5+BodyParameter!F9*SIN(-'Initial State'!F7)</f>
        <v>19.92389396183491</v>
      </c>
      <c r="G11" s="1">
        <f>G5+BodyParameter!G9*SIN(-'Initial State'!G7)</f>
        <v>34.86681443321109</v>
      </c>
      <c r="H11" s="1">
        <f>H5+BodyParameter!H9*SIN(-'Initial State'!H7)</f>
        <v>49.809734904587273</v>
      </c>
      <c r="I11" s="1">
        <f>I5+BodyParameter!I9*SIN(-'Initial State'!I7)</f>
        <v>54.790708395046003</v>
      </c>
      <c r="J11" s="1"/>
      <c r="K11" s="1">
        <f>K5+BodyParameter!K9*SIN(-'Initial State'!K7)</f>
        <v>7.2504622962931995</v>
      </c>
      <c r="L11" s="1">
        <f>L5+BodyParameter!L9*SIN(-'Initial State'!L7)</f>
        <v>19.03246352776965</v>
      </c>
      <c r="M11" s="1">
        <f>M5+BodyParameter!M9*SIN(-'Initial State'!M7)</f>
        <v>23.564002462952899</v>
      </c>
      <c r="N11" s="1">
        <f>N5+BodyParameter!N9*SIN(Q7)</f>
        <v>47.500774595474198</v>
      </c>
      <c r="O11" s="1">
        <f>O5+BodyParameter!O9*SIN(Q7)</f>
        <v>38.345482034395111</v>
      </c>
      <c r="P11" s="1">
        <f>P5+BodyParameter!P9*SIN(Q7)</f>
        <v>29.190189473316025</v>
      </c>
      <c r="Q11" s="1">
        <f>P11</f>
        <v>29.190189473316025</v>
      </c>
      <c r="R11" s="1">
        <f>R5+BodyParameter!R9*SIN(-R7)</f>
        <v>7.8546674876509659</v>
      </c>
      <c r="S11" s="1">
        <f>S5+BodyParameter!S9*SIN(-S7)</f>
        <v>15.709334975301932</v>
      </c>
      <c r="T11" s="1">
        <f>T5+BodyParameter!T9*SIN(-T7)</f>
        <v>23.564002462952899</v>
      </c>
      <c r="U11" s="1">
        <f>U5-BodyParameter!U9</f>
        <v>46.834171968176832</v>
      </c>
      <c r="V11" s="1">
        <f>V5-BodyParameter!V9</f>
        <v>36.834171968176832</v>
      </c>
      <c r="W11" s="1">
        <f>W5-BodyParameter!W9</f>
        <v>26.834171968176832</v>
      </c>
      <c r="X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spans="1:69" s="8" customFormat="1">
      <c r="A12" s="50"/>
      <c r="B12" s="50"/>
      <c r="C12" s="1" t="s">
        <v>39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>
        <v>0</v>
      </c>
      <c r="L12" s="1">
        <v>0</v>
      </c>
      <c r="M12" s="1">
        <v>0</v>
      </c>
      <c r="N12" s="1"/>
      <c r="O12" s="1"/>
      <c r="P12" s="1"/>
      <c r="Q12" s="1">
        <f>Q6</f>
        <v>0</v>
      </c>
      <c r="R12" s="1">
        <f>R6</f>
        <v>0</v>
      </c>
      <c r="S12" s="1">
        <f t="shared" ref="S12:T12" si="8">S6</f>
        <v>0</v>
      </c>
      <c r="T12" s="1">
        <f t="shared" si="8"/>
        <v>0</v>
      </c>
      <c r="U12" s="1">
        <f>U6</f>
        <v>0</v>
      </c>
      <c r="V12" s="1">
        <f>V6</f>
        <v>0</v>
      </c>
      <c r="W12" s="1">
        <f>W6</f>
        <v>0</v>
      </c>
      <c r="X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s="8" customFormat="1">
      <c r="A13" s="50"/>
      <c r="B13" s="50"/>
      <c r="C13" s="1" t="s">
        <v>40</v>
      </c>
      <c r="D13" s="1"/>
      <c r="E13" s="1">
        <f>E7</f>
        <v>-1.6580627893946132</v>
      </c>
      <c r="F13" s="1">
        <f>F7</f>
        <v>-1.6580627893946132</v>
      </c>
      <c r="G13" s="1">
        <f t="shared" ref="G13:I13" si="9">G7</f>
        <v>-1.6580627893946132</v>
      </c>
      <c r="H13" s="1">
        <f t="shared" si="9"/>
        <v>-1.6580627893946132</v>
      </c>
      <c r="I13" s="1">
        <f t="shared" si="9"/>
        <v>-1.6580627893946132</v>
      </c>
      <c r="J13" s="1"/>
      <c r="K13" s="1">
        <f>K7</f>
        <v>-1.1344640137963142</v>
      </c>
      <c r="L13" s="1">
        <f>L7</f>
        <v>-1.1344640137963142</v>
      </c>
      <c r="M13" s="1">
        <f>M7</f>
        <v>-1.1344640137963142</v>
      </c>
      <c r="N13" s="1"/>
      <c r="O13" s="1"/>
      <c r="P13" s="1"/>
      <c r="Q13" s="1">
        <f>Q7</f>
        <v>-1.9847709620256513</v>
      </c>
      <c r="R13" s="1">
        <f t="shared" ref="R13:T14" si="10">R7</f>
        <v>-1.5702902500474301</v>
      </c>
      <c r="S13" s="1">
        <f t="shared" si="10"/>
        <v>-1.5702902500474301</v>
      </c>
      <c r="T13" s="1">
        <f t="shared" si="10"/>
        <v>-1.5702902500474301</v>
      </c>
      <c r="U13" s="1">
        <f>U7</f>
        <v>1.5707963267948966</v>
      </c>
      <c r="V13" s="1">
        <f t="shared" ref="U13:V14" si="11">V7</f>
        <v>1.5707963267948966</v>
      </c>
      <c r="W13" s="1">
        <f>W7</f>
        <v>1.5707963267948966</v>
      </c>
      <c r="X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s="8" customFormat="1">
      <c r="A14" s="50"/>
      <c r="B14" s="50"/>
      <c r="C14" s="1" t="s">
        <v>41</v>
      </c>
      <c r="D14" s="1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/>
      <c r="Q14" s="1">
        <f>Q8</f>
        <v>0</v>
      </c>
      <c r="R14" s="1">
        <f t="shared" si="10"/>
        <v>0</v>
      </c>
      <c r="S14" s="1">
        <f t="shared" si="10"/>
        <v>0</v>
      </c>
      <c r="T14" s="1">
        <f t="shared" si="10"/>
        <v>0</v>
      </c>
      <c r="U14" s="1">
        <f t="shared" si="11"/>
        <v>0</v>
      </c>
      <c r="V14" s="1">
        <f t="shared" si="11"/>
        <v>0</v>
      </c>
      <c r="W14" s="1">
        <f t="shared" ref="W14" si="12">W8</f>
        <v>0</v>
      </c>
      <c r="X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>
      <c r="A15" s="50" t="s">
        <v>31</v>
      </c>
      <c r="B15" s="5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>
      <c r="A16" s="50"/>
      <c r="B16" s="5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>
      <c r="A17" s="50"/>
      <c r="B17" s="5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>
      <c r="A18" s="50"/>
      <c r="B18" s="5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>
      <c r="A19" s="50"/>
      <c r="B19" s="5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>
      <c r="A20" s="50"/>
      <c r="B20" s="5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s="8" customFormat="1">
      <c r="A21" s="50"/>
      <c r="B21" s="53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</row>
    <row r="22" spans="1:69" s="8" customFormat="1">
      <c r="A22" s="50"/>
      <c r="B22" s="53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</row>
    <row r="23" spans="1:69" s="8" customFormat="1">
      <c r="A23" s="50"/>
      <c r="B23" s="53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</row>
    <row r="24" spans="1:69" s="8" customFormat="1">
      <c r="A24" s="50"/>
      <c r="B24" s="53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</row>
    <row r="25" spans="1:69" s="8" customFormat="1">
      <c r="A25" s="50"/>
      <c r="B25" s="53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</row>
    <row r="26" spans="1:69" s="8" customFormat="1">
      <c r="A26" s="50"/>
      <c r="B26" s="53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</row>
    <row r="27" spans="1:69">
      <c r="A27" s="50" t="s">
        <v>144</v>
      </c>
      <c r="B27" s="1" t="s">
        <v>94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69">
      <c r="A28" s="50"/>
      <c r="B28" s="1" t="s">
        <v>145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69" s="8" customFormat="1">
      <c r="A29" s="50"/>
      <c r="B29" s="8" t="s">
        <v>94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</row>
    <row r="30" spans="1:69" s="8" customFormat="1">
      <c r="A30" s="50"/>
      <c r="B30" s="8" t="s">
        <v>145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</row>
    <row r="31" spans="1:69">
      <c r="A31" s="50"/>
      <c r="B31" s="1" t="s">
        <v>94</v>
      </c>
    </row>
    <row r="32" spans="1:69">
      <c r="A32" s="50"/>
      <c r="B32" s="1" t="s">
        <v>145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B1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54" t="str">
        <f>[1]BodyParameter!A1</f>
        <v>BodyQuantity</v>
      </c>
      <c r="B1" s="54"/>
      <c r="C1">
        <f>BodyParameter!C1</f>
        <v>21</v>
      </c>
      <c r="D1" s="54" t="s">
        <v>114</v>
      </c>
      <c r="E1" s="54"/>
      <c r="F1" s="54"/>
      <c r="G1" s="54"/>
      <c r="H1" s="55" t="s">
        <v>115</v>
      </c>
      <c r="I1" s="55"/>
      <c r="J1" s="55"/>
      <c r="K1" s="55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125</v>
      </c>
    </row>
    <row r="3" spans="1:14">
      <c r="A3">
        <f>ROW()-2</f>
        <v>1</v>
      </c>
      <c r="I3" s="29"/>
      <c r="M3" t="s">
        <v>126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/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15" max="15" width="7.85546875" customWidth="1"/>
    <col min="32" max="32" width="6.5703125" customWidth="1"/>
  </cols>
  <sheetData>
    <row r="1" spans="1:32">
      <c r="A1" t="s">
        <v>74</v>
      </c>
      <c r="B1">
        <f>BodyParameter!C1</f>
        <v>21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  <c r="S1" t="str">
        <f>BodyParameter!T1</f>
        <v>Body17</v>
      </c>
      <c r="T1" t="str">
        <f>BodyParameter!U1</f>
        <v>Body18</v>
      </c>
      <c r="U1" t="str">
        <f>BodyParameter!V1</f>
        <v>Body19</v>
      </c>
      <c r="V1" t="str">
        <f>BodyParameter!W1</f>
        <v>Body20</v>
      </c>
      <c r="W1" t="str">
        <f>BodyParameter!X1</f>
        <v>Body21</v>
      </c>
    </row>
    <row r="2" spans="1:32" s="11" customFormat="1" ht="44.25" customHeight="1">
      <c r="A2" s="56" t="s">
        <v>0</v>
      </c>
      <c r="B2" s="56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Strut Tie Model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Cubic Spline Rope</v>
      </c>
      <c r="S2" s="11" t="str">
        <f>BodyParameter!T3</f>
        <v>Cubic Spline Rope</v>
      </c>
      <c r="T2" s="11" t="str">
        <f>BodyParameter!U3</f>
        <v>Cubic Spline Rope</v>
      </c>
      <c r="U2" s="11" t="str">
        <f>BodyParameter!V3</f>
        <v>Cubic Spline Rope</v>
      </c>
      <c r="V2" s="11" t="str">
        <f>BodyParameter!W3</f>
        <v>Cubic Spline Rope</v>
      </c>
      <c r="W2" s="11" t="str">
        <f>BodyParameter!X3</f>
        <v>Rigid Body</v>
      </c>
    </row>
    <row r="3" spans="1:32" s="20" customFormat="1" ht="32.25" customHeight="1">
      <c r="A3" s="57" t="s">
        <v>71</v>
      </c>
      <c r="B3" s="57"/>
      <c r="C3" s="20" t="s">
        <v>111</v>
      </c>
      <c r="I3" s="20" t="s">
        <v>200</v>
      </c>
      <c r="W3" s="20" t="s">
        <v>111</v>
      </c>
    </row>
    <row r="4" spans="1:32">
      <c r="A4" s="58" t="s">
        <v>72</v>
      </c>
      <c r="B4" s="58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V4" si="0">M4</f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</row>
    <row r="5" spans="1:32" s="20" customFormat="1" ht="17.25" customHeight="1">
      <c r="A5" s="57" t="s">
        <v>73</v>
      </c>
      <c r="B5" s="57"/>
      <c r="C5" s="20" t="s">
        <v>149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149</v>
      </c>
      <c r="J5" s="20" t="s">
        <v>109</v>
      </c>
      <c r="K5" s="20" t="s">
        <v>109</v>
      </c>
      <c r="L5" s="20" t="s">
        <v>109</v>
      </c>
      <c r="M5" s="20" t="s">
        <v>147</v>
      </c>
      <c r="N5" s="20" t="s">
        <v>147</v>
      </c>
      <c r="O5" s="20" t="s">
        <v>147</v>
      </c>
      <c r="P5" s="20" t="s">
        <v>138</v>
      </c>
      <c r="Q5" s="20" t="s">
        <v>138</v>
      </c>
      <c r="R5" s="20" t="s">
        <v>138</v>
      </c>
      <c r="S5" s="20" t="s">
        <v>138</v>
      </c>
      <c r="T5" s="20" t="s">
        <v>138</v>
      </c>
      <c r="U5" s="20" t="s">
        <v>138</v>
      </c>
      <c r="V5" s="20" t="s">
        <v>138</v>
      </c>
      <c r="W5" s="20" t="s">
        <v>149</v>
      </c>
    </row>
    <row r="6" spans="1:32">
      <c r="A6" t="s">
        <v>112</v>
      </c>
    </row>
    <row r="7" spans="1:32" ht="45.75" customHeight="1">
      <c r="A7" t="s">
        <v>139</v>
      </c>
      <c r="C7" s="20" t="s">
        <v>58</v>
      </c>
      <c r="D7" s="20" t="s">
        <v>140</v>
      </c>
      <c r="E7" s="20" t="s">
        <v>140</v>
      </c>
      <c r="F7" s="20" t="s">
        <v>140</v>
      </c>
      <c r="G7" s="20" t="s">
        <v>141</v>
      </c>
      <c r="H7" s="20" t="s">
        <v>141</v>
      </c>
      <c r="I7" s="20"/>
      <c r="J7" s="20" t="s">
        <v>146</v>
      </c>
      <c r="K7" s="20" t="s">
        <v>146</v>
      </c>
      <c r="L7" s="20" t="s">
        <v>146</v>
      </c>
      <c r="AF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2021-01-07T21:37:42Z</dcterms:modified>
</cp:coreProperties>
</file>