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760DDE44-C3F6-1144-86E0-85B09CC79765}" xr6:coauthVersionLast="47" xr6:coauthVersionMax="47" xr10:uidLastSave="{00000000-0000-0000-0000-000000000000}"/>
  <bookViews>
    <workbookView xWindow="1540" yWindow="1060" windowWidth="27260" windowHeight="16940" xr2:uid="{681EA93E-AE60-7D46-B720-CAB4E15116B4}"/>
  </bookViews>
  <sheets>
    <sheet name="Data" sheetId="2" r:id="rId1"/>
  </sheets>
  <definedNames>
    <definedName name="_xlnm._FilterDatabase" localSheetId="0" hidden="1">Data!$F$2:$H$52</definedName>
    <definedName name="elections_1" localSheetId="0">Data!$A$4:$X$51</definedName>
    <definedName name="_xlnm.Print_Area" localSheetId="0">Data!$A$1:$S$55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2" l="1"/>
  <c r="L5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4" i="2"/>
  <c r="R5" i="2"/>
  <c r="R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G53" i="2"/>
  <c r="F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K53" i="2"/>
  <c r="K54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" i="2"/>
  <c r="Q53" i="2" l="1"/>
  <c r="Q54" i="2" s="1"/>
  <c r="I53" i="2"/>
  <c r="G58" i="2" s="1"/>
  <c r="J53" i="2"/>
  <c r="R55" i="2"/>
  <c r="S31" i="2"/>
  <c r="S15" i="2"/>
  <c r="S14" i="2"/>
  <c r="S22" i="2"/>
  <c r="R54" i="2"/>
  <c r="N53" i="2"/>
  <c r="R53" i="2"/>
  <c r="S47" i="2"/>
  <c r="S19" i="2"/>
  <c r="S35" i="2"/>
  <c r="S38" i="2"/>
  <c r="S46" i="2"/>
  <c r="S3" i="2"/>
  <c r="S24" i="2"/>
  <c r="S41" i="2"/>
  <c r="S10" i="2"/>
  <c r="S18" i="2"/>
  <c r="S26" i="2"/>
  <c r="S42" i="2"/>
  <c r="S50" i="2"/>
  <c r="S34" i="2"/>
  <c r="S4" i="2"/>
  <c r="S52" i="2"/>
  <c r="S27" i="2"/>
  <c r="S43" i="2"/>
  <c r="S51" i="2"/>
  <c r="S49" i="2"/>
  <c r="S5" i="2"/>
  <c r="S28" i="2"/>
  <c r="S44" i="2"/>
  <c r="S8" i="2"/>
  <c r="S21" i="2"/>
  <c r="S45" i="2"/>
  <c r="S20" i="2"/>
  <c r="S36" i="2"/>
  <c r="S16" i="2"/>
  <c r="S13" i="2"/>
  <c r="S7" i="2"/>
  <c r="S39" i="2"/>
  <c r="S6" i="2"/>
  <c r="S23" i="2"/>
  <c r="H53" i="2"/>
  <c r="S37" i="2"/>
  <c r="S29" i="2"/>
  <c r="S25" i="2"/>
  <c r="S11" i="2"/>
  <c r="S30" i="2"/>
  <c r="S48" i="2"/>
  <c r="S40" i="2"/>
  <c r="S33" i="2"/>
  <c r="S32" i="2"/>
  <c r="S17" i="2"/>
  <c r="S12" i="2"/>
  <c r="S9" i="2"/>
  <c r="P53" i="2"/>
  <c r="P54" i="2" s="1"/>
  <c r="M53" i="2"/>
  <c r="M54" i="2" s="1"/>
  <c r="H59" i="2" l="1"/>
  <c r="N54" i="2"/>
  <c r="H58" i="2"/>
  <c r="E53" i="2"/>
  <c r="G59" i="2"/>
  <c r="S55" i="2"/>
  <c r="S54" i="2"/>
  <c r="S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tc={AC605F0C-136F-1149-9492-5769D67395D6}</author>
    <author>tc={A4415544-F06B-6D44-B528-BEF3D238A6C8}</author>
  </authors>
  <commentList>
    <comment ref="R2" authorId="0" shapeId="0" xr:uid="{AC605F0C-136F-1149-9492-5769D67395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new 2022 map fractional projection and the old 2020 fractional projection. Positive means more D’s; negative means fewer.</t>
      </text>
    </comment>
    <comment ref="S2" authorId="1" shapeId="0" xr:uid="{A4415544-F06B-6D44-B528-BEF3D238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new 2022 map FPTP projection and the old 2020 FPTP projection. Positive means more D’s; negative means fewer.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67B0E-F014-6844-B011-89B56454189D}" name="elections1" type="6" refreshedVersion="8" background="1" saveData="1">
    <textPr sourceFile="/Users/alecramsay/Downloads/elections.csv" space="1" consecutive="1" qualifier="singleQuote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<sst xmlns="http://schemas.openxmlformats.org/spreadsheetml/2006/main" count="192" uniqueCount="124">
  <si>
    <t>AL</t>
  </si>
  <si>
    <t>AR</t>
  </si>
  <si>
    <t>AZ</t>
  </si>
  <si>
    <t>CA</t>
  </si>
  <si>
    <t>CO</t>
  </si>
  <si>
    <t>CT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</si>
  <si>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</si>
  <si>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</si>
  <si>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</si>
  <si>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</si>
  <si>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</si>
  <si>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</si>
  <si>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</si>
  <si>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</si>
  <si>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</si>
  <si>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</si>
  <si>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</si>
  <si>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</si>
  <si>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</si>
  <si>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</si>
  <si>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</si>
  <si>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</si>
  <si>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</si>
  <si>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</si>
  <si>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</si>
  <si>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</si>
  <si>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</si>
  <si>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</si>
  <si>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</si>
  <si>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</si>
  <si>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</si>
  <si>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</si>
  <si>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</si>
  <si>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</si>
  <si>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</si>
  <si>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</si>
  <si>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</si>
  <si>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TN</t>
  </si>
  <si>
    <t>XX</t>
  </si>
  <si>
    <t>Notes</t>
  </si>
  <si>
    <t>AK</t>
  </si>
  <si>
    <t>DE</t>
  </si>
  <si>
    <t>TX</t>
  </si>
  <si>
    <t>UT</t>
  </si>
  <si>
    <t>VA</t>
  </si>
  <si>
    <t>WA</t>
  </si>
  <si>
    <t>WI</t>
  </si>
  <si>
    <t>WV</t>
  </si>
  <si>
    <t>ND</t>
  </si>
  <si>
    <t>SD</t>
  </si>
  <si>
    <t>VT</t>
  </si>
  <si>
    <t>WY</t>
  </si>
  <si>
    <t>STATE</t>
  </si>
  <si>
    <t>FIPS</t>
  </si>
  <si>
    <t>Index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</si>
  <si>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</si>
  <si>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</si>
  <si>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</si>
  <si>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</si>
  <si>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</si>
  <si>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</si>
  <si>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</si>
  <si>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</si>
  <si>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</si>
  <si>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</si>
  <si>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</si>
  <si>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</si>
  <si>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</si>
  <si>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</si>
  <si>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</si>
  <si>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</si>
  <si>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</si>
  <si>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</si>
  <si>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</si>
  <si>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</si>
  <si>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</si>
  <si>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</si>
  <si>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</si>
  <si>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</si>
  <si>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</si>
  <si>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</si>
  <si>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</si>
  <si>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</si>
  <si>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</si>
  <si>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</si>
  <si>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</si>
  <si>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</si>
  <si>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</si>
  <si>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</si>
  <si>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</si>
  <si>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</si>
  <si>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</si>
  <si>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</si>
  <si>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</si>
  <si>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</si>
  <si>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</si>
  <si>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</si>
  <si>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</si>
  <si>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</si>
  <si>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</si>
  <si>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</si>
  <si>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</si>
  <si>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</si>
  <si>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</si>
  <si>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</si>
  <si>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</si>
  <si>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DATE</t>
  </si>
  <si>
    <t>Apportionment</t>
  </si>
  <si>
    <t>Data pulled 6/11/22.</t>
  </si>
  <si>
    <t>Data pulled 6/12/22.</t>
  </si>
  <si>
    <t>Δ</t>
  </si>
  <si>
    <t>S#</t>
  </si>
  <si>
    <t>Sf</t>
  </si>
  <si>
    <t>DEM %</t>
  </si>
  <si>
    <t>F*I</t>
  </si>
  <si>
    <t>G*I</t>
  </si>
  <si>
    <t>FL, MT, NC, TX vs. CA</t>
  </si>
  <si>
    <t>PR</t>
  </si>
  <si>
    <t>SfΔ</t>
  </si>
  <si>
    <t>S#Δ</t>
  </si>
  <si>
    <t xml:space="preserve">  2022 Maps</t>
  </si>
  <si>
    <t xml:space="preserve">  2020 Maps</t>
  </si>
  <si>
    <t>TOTAL</t>
  </si>
  <si>
    <t>DEM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</si>
</sst>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\+0;\-0;;@"/>
    <numFmt numFmtId="167" formatCode="\+0.00;\-0.00;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276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1" fillId="0" borderId="0" xfId="0" applyFont="1"/>
    <xf numFmtId="14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0" fontId="3" fillId="0" borderId="2" xfId="0" applyFont="1" applyBorder="1"/>
    <xf numFmtId="1" fontId="2" fillId="0" borderId="3" xfId="0" applyNumberFormat="1" applyFont="1" applyBorder="1"/>
    <xf numFmtId="1" fontId="2" fillId="0" borderId="5" xfId="0" applyNumberFormat="1" applyFont="1" applyBorder="1"/>
    <xf numFmtId="164" fontId="3" fillId="0" borderId="0" xfId="0" applyNumberFormat="1" applyFont="1"/>
    <xf numFmtId="10" fontId="3" fillId="0" borderId="0" xfId="0" applyNumberFormat="1" applyFont="1"/>
    <xf numFmtId="164" fontId="3" fillId="0" borderId="2" xfId="0" applyNumberFormat="1" applyFont="1" applyBorder="1"/>
    <xf numFmtId="166" fontId="3" fillId="0" borderId="4" xfId="0" applyNumberFormat="1" applyFont="1" applyBorder="1"/>
    <xf numFmtId="165" fontId="3" fillId="0" borderId="2" xfId="0" applyNumberFormat="1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/>
    <xf numFmtId="10" fontId="2" fillId="0" borderId="8" xfId="0" applyNumberFormat="1" applyFont="1" applyBorder="1"/>
    <xf numFmtId="1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left"/>
    </xf>
    <xf numFmtId="1" fontId="2" fillId="0" borderId="10" xfId="0" applyNumberFormat="1" applyFont="1" applyBorder="1"/>
    <xf numFmtId="0" fontId="0" fillId="0" borderId="11" xfId="0" applyBorder="1"/>
    <xf numFmtId="166" fontId="3" fillId="0" borderId="12" xfId="0" applyNumberFormat="1" applyFont="1" applyBorder="1"/>
    <xf numFmtId="0" fontId="1" fillId="0" borderId="13" xfId="0" applyFont="1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10" fontId="3" fillId="0" borderId="16" xfId="0" applyNumberFormat="1" applyFont="1" applyBorder="1"/>
    <xf numFmtId="1" fontId="3" fillId="0" borderId="15" xfId="0" applyNumberFormat="1" applyFont="1" applyBorder="1"/>
    <xf numFmtId="2" fontId="3" fillId="0" borderId="16" xfId="0" applyNumberFormat="1" applyFont="1" applyBorder="1"/>
    <xf numFmtId="0" fontId="1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0" fontId="2" fillId="0" borderId="20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19" xfId="0" applyFont="1" applyBorder="1"/>
    <xf numFmtId="10" fontId="2" fillId="0" borderId="7" xfId="0" applyNumberFormat="1" applyFont="1" applyBorder="1"/>
    <xf numFmtId="10" fontId="2" fillId="0" borderId="19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3" xfId="0" applyFont="1" applyBorder="1"/>
    <xf numFmtId="164" fontId="2" fillId="0" borderId="3" xfId="0" applyNumberFormat="1" applyFont="1" applyBorder="1"/>
    <xf numFmtId="10" fontId="3" fillId="0" borderId="15" xfId="0" applyNumberFormat="1" applyFont="1" applyBorder="1"/>
    <xf numFmtId="164" fontId="2" fillId="0" borderId="7" xfId="0" applyNumberFormat="1" applyFont="1" applyBorder="1"/>
    <xf numFmtId="164" fontId="2" fillId="0" borderId="19" xfId="0" applyNumberFormat="1" applyFont="1" applyBorder="1" applyAlignment="1">
      <alignment horizontal="center"/>
    </xf>
    <xf numFmtId="164" fontId="3" fillId="0" borderId="15" xfId="0" applyNumberFormat="1" applyFont="1" applyBorder="1"/>
    <xf numFmtId="0" fontId="1" fillId="0" borderId="11" xfId="0" applyFont="1" applyBorder="1"/>
    <xf numFmtId="0" fontId="2" fillId="0" borderId="2" xfId="0" applyFont="1" applyBorder="1"/>
    <xf numFmtId="1" fontId="2" fillId="0" borderId="2" xfId="0" applyNumberFormat="1" applyFont="1" applyBorder="1"/>
    <xf numFmtId="2" fontId="3" fillId="0" borderId="2" xfId="0" applyNumberFormat="1" applyFont="1" applyBorder="1"/>
    <xf numFmtId="166" fontId="3" fillId="0" borderId="22" xfId="0" applyNumberFormat="1" applyFont="1" applyBorder="1"/>
    <xf numFmtId="166" fontId="2" fillId="0" borderId="12" xfId="0" applyNumberFormat="1" applyFont="1" applyBorder="1"/>
    <xf numFmtId="166" fontId="3" fillId="2" borderId="12" xfId="0" applyNumberFormat="1" applyFont="1" applyFill="1" applyBorder="1"/>
    <xf numFmtId="166" fontId="3" fillId="3" borderId="12" xfId="0" applyNumberFormat="1" applyFont="1" applyFill="1" applyBorder="1"/>
    <xf numFmtId="1" fontId="3" fillId="3" borderId="17" xfId="0" applyNumberFormat="1" applyFont="1" applyFill="1" applyBorder="1"/>
    <xf numFmtId="0" fontId="1" fillId="0" borderId="2" xfId="0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165" fontId="0" fillId="0" borderId="0" xfId="0" applyNumberFormat="1"/>
    <xf numFmtId="0" fontId="1" fillId="0" borderId="7" xfId="0" applyFont="1" applyBorder="1" applyAlignment="1">
      <alignment horizontal="center"/>
    </xf>
    <xf numFmtId="1" fontId="2" fillId="0" borderId="23" xfId="0" applyNumberFormat="1" applyFont="1" applyBorder="1" applyAlignment="1">
      <alignment horizontal="left"/>
    </xf>
    <xf numFmtId="1" fontId="2" fillId="0" borderId="24" xfId="0" applyNumberFormat="1" applyFont="1" applyBorder="1" applyAlignment="1">
      <alignment horizontal="center"/>
    </xf>
    <xf numFmtId="167" fontId="3" fillId="0" borderId="25" xfId="0" applyNumberFormat="1" applyFont="1" applyBorder="1"/>
    <xf numFmtId="167" fontId="3" fillId="3" borderId="25" xfId="0" applyNumberFormat="1" applyFont="1" applyFill="1" applyBorder="1"/>
    <xf numFmtId="167" fontId="3" fillId="2" borderId="25" xfId="0" applyNumberFormat="1" applyFont="1" applyFill="1" applyBorder="1"/>
    <xf numFmtId="167" fontId="3" fillId="4" borderId="25" xfId="0" applyNumberFormat="1" applyFont="1" applyFill="1" applyBorder="1"/>
    <xf numFmtId="167" fontId="3" fillId="0" borderId="24" xfId="0" applyNumberFormat="1" applyFont="1" applyBorder="1"/>
    <xf numFmtId="167" fontId="2" fillId="0" borderId="25" xfId="0" applyNumberFormat="1" applyFont="1" applyBorder="1"/>
    <xf numFmtId="0" fontId="2" fillId="0" borderId="0" xfId="0" applyFont="1"/>
    <xf numFmtId="1" fontId="2" fillId="0" borderId="0" xfId="0" applyNumberFormat="1" applyFont="1"/>
    <xf numFmtId="167" fontId="3" fillId="3" borderId="26" xfId="0" applyNumberFormat="1" applyFont="1" applyFill="1" applyBorder="1"/>
    <xf numFmtId="0" fontId="2" fillId="0" borderId="8" xfId="0" applyFont="1" applyBorder="1" applyAlignment="1">
      <alignment horizontal="center"/>
    </xf>
    <xf numFmtId="1" fontId="3" fillId="0" borderId="16" xfId="0" applyNumberFormat="1" applyFont="1" applyBorder="1"/>
    <xf numFmtId="164" fontId="2" fillId="0" borderId="1" xfId="0" applyNumberFormat="1" applyFont="1" applyBorder="1"/>
    <xf numFmtId="1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C6B"/>
      <color rgb="FFFF727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c Ramsay" id="{20B57373-F196-0A41-AC19-28DE8A0054DD}" userId="b12d4a08514a1462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ctions_1" connectionId="1" xr16:uid="{5074C282-1FA3-3D41-BC46-9CDB0177ED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6-12T21:04:04.42" personId="{20B57373-F196-0A41-AC19-28DE8A0054DD}" id="{AC605F0C-136F-1149-9492-5769D67395D6}">
    <text>The difference between the new 2022 map fractional projection and the old 2020 fractional projection. Positive means more D’s; negative means fewer.</text>
  </threadedComment>
  <threadedComment ref="S2" dT="2022-06-12T14:43:35.54" personId="{20B57373-F196-0A41-AC19-28DE8A0054DD}" id="{A4415544-F06B-6D44-B528-BEF3D238A6C8}">
    <text>The difference between the new 2022 map FPTP projection and the old 2020 FPTP projection. Positive means more D’s; negative means fewer.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FD63-5553-FE4A-95C6-DE5AEB491F85}">
  <sheetPr>
    <pageSetUpPr fitToPage="1"/>
  </sheetPr>
  <dimension ref="A1:U61"/>
  <sheetViews>
    <sheetView tabSelected="1" workbookViewId="0">
      <pane xSplit="1" ySplit="2" topLeftCell="B27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baseColWidth="10" defaultRowHeight="16" x14ac:dyDescent="0.2"/>
  <cols>
    <col min="1" max="1" width="6" bestFit="1" customWidth="1"/>
    <col min="2" max="2" width="14.33203125" style="1" customWidth="1"/>
    <col min="3" max="3" width="4.6640625" style="1" hidden="1" customWidth="1"/>
    <col min="4" max="4" width="5.6640625" style="1" hidden="1" customWidth="1"/>
    <col min="5" max="5" width="7.1640625" style="13" customWidth="1"/>
    <col min="6" max="8" width="5.83203125" style="1" customWidth="1"/>
    <col min="9" max="10" width="7.1640625" style="12" hidden="1" customWidth="1"/>
    <col min="11" max="11" width="7.1640625" style="1" customWidth="1"/>
    <col min="12" max="12" width="5.83203125" style="12" customWidth="1"/>
    <col min="13" max="13" width="5.83203125" style="5" hidden="1" customWidth="1"/>
    <col min="14" max="14" width="5.83203125" style="13" customWidth="1"/>
    <col min="15" max="15" width="5.83203125" style="4" customWidth="1"/>
    <col min="16" max="16" width="5.83203125" style="5" hidden="1" customWidth="1"/>
    <col min="17" max="17" width="5.83203125" style="13" customWidth="1"/>
    <col min="18" max="18" width="5.83203125" style="5" customWidth="1"/>
    <col min="19" max="19" width="5.83203125" style="5" hidden="1" customWidth="1"/>
    <col min="20" max="20" width="46.33203125" customWidth="1"/>
    <col min="21" max="21" width="18.33203125" hidden="1" customWidth="1"/>
    <col min="22" max="24" width="10.83203125" customWidth="1"/>
  </cols>
  <sheetData>
    <row r="1" spans="1:21" s="2" customFormat="1" x14ac:dyDescent="0.2">
      <c r="A1" s="17"/>
      <c r="B1" s="18"/>
      <c r="C1" s="19"/>
      <c r="D1" s="18"/>
      <c r="E1" s="22"/>
      <c r="F1" s="19"/>
      <c r="G1" s="20" t="s">
        <v>107</v>
      </c>
      <c r="H1" s="21"/>
      <c r="I1" s="51"/>
      <c r="J1" s="51"/>
      <c r="K1" s="79"/>
      <c r="L1" s="23" t="s">
        <v>121</v>
      </c>
      <c r="M1" s="67"/>
      <c r="N1" s="45"/>
      <c r="O1" s="24" t="s">
        <v>120</v>
      </c>
      <c r="P1" s="23"/>
      <c r="Q1" s="45"/>
      <c r="R1" s="68"/>
      <c r="S1" s="25"/>
    </row>
    <row r="2" spans="1:21" s="2" customFormat="1" x14ac:dyDescent="0.2">
      <c r="A2" s="35" t="s">
        <v>38</v>
      </c>
      <c r="B2" s="36" t="s">
        <v>52</v>
      </c>
      <c r="C2" s="47" t="s">
        <v>53</v>
      </c>
      <c r="D2" s="36" t="s">
        <v>54</v>
      </c>
      <c r="E2" s="40" t="s">
        <v>113</v>
      </c>
      <c r="F2" s="37">
        <v>2010</v>
      </c>
      <c r="G2" s="38">
        <v>2020</v>
      </c>
      <c r="H2" s="39" t="s">
        <v>110</v>
      </c>
      <c r="I2" s="52" t="s">
        <v>114</v>
      </c>
      <c r="J2" s="52" t="s">
        <v>115</v>
      </c>
      <c r="K2" s="37" t="s">
        <v>123</v>
      </c>
      <c r="L2" s="52" t="s">
        <v>112</v>
      </c>
      <c r="M2" s="41" t="s">
        <v>111</v>
      </c>
      <c r="N2" s="46" t="s">
        <v>117</v>
      </c>
      <c r="O2" s="42" t="s">
        <v>112</v>
      </c>
      <c r="P2" s="41" t="s">
        <v>111</v>
      </c>
      <c r="Q2" s="46" t="s">
        <v>117</v>
      </c>
      <c r="R2" s="69" t="s">
        <v>118</v>
      </c>
      <c r="S2" s="43" t="s">
        <v>119</v>
      </c>
      <c r="T2" s="44" t="s">
        <v>39</v>
      </c>
      <c r="U2" s="2" t="s">
        <v>106</v>
      </c>
    </row>
    <row r="3" spans="1:21" x14ac:dyDescent="0.2">
      <c r="A3" s="26" t="s">
        <v>0</v>
      </c>
      <c r="B3" s="1" t="s">
        <v>55</v>
      </c>
      <c r="C3" s="9">
        <v>1</v>
      </c>
      <c r="D3" s="1">
        <v>1</v>
      </c>
      <c r="E3" s="16">
        <v>0.4002</v>
      </c>
      <c r="F3" s="9">
        <v>7</v>
      </c>
      <c r="G3" s="1">
        <v>7</v>
      </c>
      <c r="H3" s="15">
        <f>G3-F3</f>
        <v>0</v>
      </c>
      <c r="I3" s="12">
        <f t="shared" ref="I3:I34" si="0">F3*E3</f>
        <v>2.8014000000000001</v>
      </c>
      <c r="J3" s="12">
        <f t="shared" ref="J3:J34" si="1">G3*E3</f>
        <v>2.8014000000000001</v>
      </c>
      <c r="K3" s="9">
        <v>1</v>
      </c>
      <c r="L3" s="12">
        <v>1.01</v>
      </c>
      <c r="M3" s="5">
        <f>ROUND(L3,0)</f>
        <v>1</v>
      </c>
      <c r="N3" s="5">
        <f t="shared" ref="N3:N34" si="2">ROUND(F3*E3,0)</f>
        <v>3</v>
      </c>
      <c r="O3" s="14">
        <v>1.01</v>
      </c>
      <c r="P3" s="5">
        <f>ROUND(O3,0)</f>
        <v>1</v>
      </c>
      <c r="Q3" s="5">
        <f t="shared" ref="Q3:Q34" si="3">ROUND(G3*E3,0)</f>
        <v>3</v>
      </c>
      <c r="R3" s="70">
        <f t="shared" ref="R3:R34" si="4">O3-L3</f>
        <v>0</v>
      </c>
      <c r="S3" s="27">
        <f t="shared" ref="S3:S34" si="5">P3-M3</f>
        <v>0</v>
      </c>
      <c r="U3" s="3" t="s">
        <v>108</v>
      </c>
    </row>
    <row r="4" spans="1:21" x14ac:dyDescent="0.2">
      <c r="A4" s="26" t="s">
        <v>40</v>
      </c>
      <c r="B4" s="1" t="s">
        <v>56</v>
      </c>
      <c r="C4" s="9">
        <v>2</v>
      </c>
      <c r="D4" s="1">
        <v>2</v>
      </c>
      <c r="E4" s="16">
        <v>0.44169999999999998</v>
      </c>
      <c r="F4" s="9">
        <v>1</v>
      </c>
      <c r="G4" s="1">
        <v>1</v>
      </c>
      <c r="H4" s="15">
        <f t="shared" ref="H4:H52" si="6">G4-F4</f>
        <v>0</v>
      </c>
      <c r="I4" s="12">
        <f t="shared" si="0"/>
        <v>0.44169999999999998</v>
      </c>
      <c r="J4" s="12">
        <f t="shared" si="1"/>
        <v>0.44169999999999998</v>
      </c>
      <c r="K4" s="9">
        <v>0</v>
      </c>
      <c r="L4" s="12">
        <v>0</v>
      </c>
      <c r="M4" s="5">
        <f t="shared" ref="M4:P52" si="7">ROUND(L4,0)</f>
        <v>0</v>
      </c>
      <c r="N4" s="5">
        <f t="shared" si="2"/>
        <v>0</v>
      </c>
      <c r="O4" s="14">
        <v>7.0000000000000007E-2</v>
      </c>
      <c r="P4" s="5">
        <f t="shared" si="7"/>
        <v>0</v>
      </c>
      <c r="Q4" s="5">
        <f t="shared" si="3"/>
        <v>0</v>
      </c>
      <c r="R4" s="70">
        <f t="shared" si="4"/>
        <v>7.0000000000000007E-2</v>
      </c>
      <c r="S4" s="27">
        <f t="shared" si="5"/>
        <v>0</v>
      </c>
      <c r="U4" s="3" t="s">
        <v>109</v>
      </c>
    </row>
    <row r="5" spans="1:21" x14ac:dyDescent="0.2">
      <c r="A5" s="26" t="s">
        <v>2</v>
      </c>
      <c r="B5" s="1" t="s">
        <v>57</v>
      </c>
      <c r="C5" s="9">
        <v>4</v>
      </c>
      <c r="D5" s="1">
        <v>3</v>
      </c>
      <c r="E5" s="16">
        <v>0.48870000000000002</v>
      </c>
      <c r="F5" s="9">
        <v>9</v>
      </c>
      <c r="G5" s="1">
        <v>9</v>
      </c>
      <c r="H5" s="15">
        <f t="shared" si="6"/>
        <v>0</v>
      </c>
      <c r="I5" s="12">
        <f t="shared" si="0"/>
        <v>4.3982999999999999</v>
      </c>
      <c r="J5" s="12">
        <f t="shared" si="1"/>
        <v>4.3982999999999999</v>
      </c>
      <c r="K5" s="9">
        <v>5</v>
      </c>
      <c r="L5" s="12">
        <v>4.46</v>
      </c>
      <c r="M5" s="5">
        <f t="shared" si="7"/>
        <v>4</v>
      </c>
      <c r="N5" s="5">
        <f t="shared" si="2"/>
        <v>4</v>
      </c>
      <c r="O5" s="14">
        <v>3.58</v>
      </c>
      <c r="P5" s="5">
        <f t="shared" si="7"/>
        <v>4</v>
      </c>
      <c r="Q5" s="5">
        <f t="shared" si="3"/>
        <v>4</v>
      </c>
      <c r="R5" s="71">
        <f t="shared" si="4"/>
        <v>-0.87999999999999989</v>
      </c>
      <c r="S5" s="27">
        <f t="shared" si="5"/>
        <v>0</v>
      </c>
      <c r="U5" s="3" t="s">
        <v>108</v>
      </c>
    </row>
    <row r="6" spans="1:21" x14ac:dyDescent="0.2">
      <c r="A6" s="26" t="s">
        <v>1</v>
      </c>
      <c r="B6" s="1" t="s">
        <v>58</v>
      </c>
      <c r="C6" s="9">
        <v>5</v>
      </c>
      <c r="D6" s="1">
        <v>4</v>
      </c>
      <c r="E6" s="16">
        <v>0.35210000000000002</v>
      </c>
      <c r="F6" s="9">
        <v>4</v>
      </c>
      <c r="G6" s="1">
        <v>4</v>
      </c>
      <c r="H6" s="15">
        <f t="shared" si="6"/>
        <v>0</v>
      </c>
      <c r="I6" s="12">
        <f t="shared" si="0"/>
        <v>1.4084000000000001</v>
      </c>
      <c r="J6" s="12">
        <f t="shared" si="1"/>
        <v>1.4084000000000001</v>
      </c>
      <c r="K6" s="9">
        <v>0</v>
      </c>
      <c r="L6" s="12">
        <v>0.06</v>
      </c>
      <c r="M6" s="5">
        <f t="shared" si="7"/>
        <v>0</v>
      </c>
      <c r="N6" s="5">
        <f t="shared" si="2"/>
        <v>1</v>
      </c>
      <c r="O6" s="14">
        <v>0.02</v>
      </c>
      <c r="P6" s="5">
        <f t="shared" si="7"/>
        <v>0</v>
      </c>
      <c r="Q6" s="5">
        <f t="shared" si="3"/>
        <v>1</v>
      </c>
      <c r="R6" s="70">
        <f t="shared" si="4"/>
        <v>-3.9999999999999994E-2</v>
      </c>
      <c r="S6" s="27">
        <f t="shared" si="5"/>
        <v>0</v>
      </c>
      <c r="U6" s="3" t="s">
        <v>108</v>
      </c>
    </row>
    <row r="7" spans="1:21" x14ac:dyDescent="0.2">
      <c r="A7" s="26" t="s">
        <v>3</v>
      </c>
      <c r="B7" s="1" t="s">
        <v>59</v>
      </c>
      <c r="C7" s="9">
        <v>6</v>
      </c>
      <c r="D7" s="1">
        <v>5</v>
      </c>
      <c r="E7" s="16">
        <v>0.64239999999999997</v>
      </c>
      <c r="F7" s="9">
        <v>53</v>
      </c>
      <c r="G7" s="1">
        <v>52</v>
      </c>
      <c r="H7" s="15">
        <f t="shared" si="6"/>
        <v>-1</v>
      </c>
      <c r="I7" s="12">
        <f t="shared" si="0"/>
        <v>34.047199999999997</v>
      </c>
      <c r="J7" s="12">
        <f t="shared" si="1"/>
        <v>33.404800000000002</v>
      </c>
      <c r="K7" s="9">
        <v>42</v>
      </c>
      <c r="L7" s="12">
        <v>44.03</v>
      </c>
      <c r="M7" s="5">
        <f t="shared" si="7"/>
        <v>44</v>
      </c>
      <c r="N7" s="5">
        <f t="shared" si="2"/>
        <v>34</v>
      </c>
      <c r="O7" s="14">
        <v>43.66</v>
      </c>
      <c r="P7" s="5">
        <f t="shared" si="7"/>
        <v>44</v>
      </c>
      <c r="Q7" s="5">
        <f t="shared" si="3"/>
        <v>33</v>
      </c>
      <c r="R7" s="70">
        <f t="shared" si="4"/>
        <v>-0.37000000000000455</v>
      </c>
      <c r="S7" s="27">
        <f t="shared" si="5"/>
        <v>0</v>
      </c>
      <c r="T7" t="s">
        <v>105</v>
      </c>
      <c r="U7" s="3" t="s">
        <v>108</v>
      </c>
    </row>
    <row r="8" spans="1:21" x14ac:dyDescent="0.2">
      <c r="A8" s="26" t="s">
        <v>4</v>
      </c>
      <c r="B8" s="1" t="s">
        <v>60</v>
      </c>
      <c r="C8" s="9">
        <v>8</v>
      </c>
      <c r="D8" s="1">
        <v>6</v>
      </c>
      <c r="E8" s="16">
        <v>0.54479999999999995</v>
      </c>
      <c r="F8" s="9">
        <v>7</v>
      </c>
      <c r="G8" s="1">
        <v>8</v>
      </c>
      <c r="H8" s="15">
        <f t="shared" si="6"/>
        <v>1</v>
      </c>
      <c r="I8" s="12">
        <f t="shared" si="0"/>
        <v>3.8135999999999997</v>
      </c>
      <c r="J8" s="12">
        <f t="shared" si="1"/>
        <v>4.3583999999999996</v>
      </c>
      <c r="K8" s="9">
        <v>4</v>
      </c>
      <c r="L8" s="12">
        <v>4.1100000000000003</v>
      </c>
      <c r="M8" s="5">
        <f t="shared" si="7"/>
        <v>4</v>
      </c>
      <c r="N8" s="5">
        <f t="shared" si="2"/>
        <v>4</v>
      </c>
      <c r="O8" s="14">
        <v>4.53</v>
      </c>
      <c r="P8" s="5">
        <f t="shared" si="7"/>
        <v>5</v>
      </c>
      <c r="Q8" s="5">
        <f t="shared" si="3"/>
        <v>4</v>
      </c>
      <c r="R8" s="70">
        <f t="shared" si="4"/>
        <v>0.41999999999999993</v>
      </c>
      <c r="S8" s="60">
        <f t="shared" si="5"/>
        <v>1</v>
      </c>
      <c r="U8" s="3" t="s">
        <v>108</v>
      </c>
    </row>
    <row r="9" spans="1:21" x14ac:dyDescent="0.2">
      <c r="A9" s="26" t="s">
        <v>5</v>
      </c>
      <c r="B9" s="1" t="s">
        <v>61</v>
      </c>
      <c r="C9" s="9">
        <v>9</v>
      </c>
      <c r="D9" s="1">
        <v>7</v>
      </c>
      <c r="E9" s="16">
        <v>0.58079999999999998</v>
      </c>
      <c r="F9" s="9">
        <v>5</v>
      </c>
      <c r="G9" s="1">
        <v>5</v>
      </c>
      <c r="H9" s="15">
        <f t="shared" si="6"/>
        <v>0</v>
      </c>
      <c r="I9" s="12">
        <f t="shared" si="0"/>
        <v>2.9039999999999999</v>
      </c>
      <c r="J9" s="12">
        <f t="shared" si="1"/>
        <v>2.9039999999999999</v>
      </c>
      <c r="K9" s="9">
        <v>5</v>
      </c>
      <c r="L9" s="12">
        <v>4.62</v>
      </c>
      <c r="M9" s="5">
        <f t="shared" si="7"/>
        <v>5</v>
      </c>
      <c r="N9" s="5">
        <f t="shared" si="2"/>
        <v>3</v>
      </c>
      <c r="O9" s="14">
        <v>4.63</v>
      </c>
      <c r="P9" s="5">
        <f t="shared" si="7"/>
        <v>5</v>
      </c>
      <c r="Q9" s="5">
        <f t="shared" si="3"/>
        <v>3</v>
      </c>
      <c r="R9" s="70">
        <f t="shared" si="4"/>
        <v>9.9999999999997868E-3</v>
      </c>
      <c r="S9" s="27">
        <f t="shared" si="5"/>
        <v>0</v>
      </c>
      <c r="U9" s="3" t="s">
        <v>108</v>
      </c>
    </row>
    <row r="10" spans="1:21" x14ac:dyDescent="0.2">
      <c r="A10" s="26" t="s">
        <v>41</v>
      </c>
      <c r="B10" s="1" t="s">
        <v>62</v>
      </c>
      <c r="C10" s="9">
        <v>10</v>
      </c>
      <c r="D10" s="1">
        <v>8</v>
      </c>
      <c r="E10" s="16">
        <v>0.59950000000000003</v>
      </c>
      <c r="F10" s="9">
        <v>1</v>
      </c>
      <c r="G10" s="1">
        <v>1</v>
      </c>
      <c r="H10" s="15">
        <f t="shared" si="6"/>
        <v>0</v>
      </c>
      <c r="I10" s="12">
        <f t="shared" si="0"/>
        <v>0.59950000000000003</v>
      </c>
      <c r="J10" s="12">
        <f t="shared" si="1"/>
        <v>0.59950000000000003</v>
      </c>
      <c r="K10" s="9">
        <v>1</v>
      </c>
      <c r="L10" s="12">
        <v>1</v>
      </c>
      <c r="M10" s="5">
        <f t="shared" si="7"/>
        <v>1</v>
      </c>
      <c r="N10" s="5">
        <f t="shared" si="2"/>
        <v>1</v>
      </c>
      <c r="O10" s="14">
        <v>0.99</v>
      </c>
      <c r="P10" s="5">
        <f t="shared" si="7"/>
        <v>1</v>
      </c>
      <c r="Q10" s="5">
        <f t="shared" si="3"/>
        <v>1</v>
      </c>
      <c r="R10" s="70">
        <f t="shared" si="4"/>
        <v>-1.0000000000000009E-2</v>
      </c>
      <c r="S10" s="27">
        <f t="shared" si="5"/>
        <v>0</v>
      </c>
      <c r="U10" s="3" t="s">
        <v>109</v>
      </c>
    </row>
    <row r="11" spans="1:21" x14ac:dyDescent="0.2">
      <c r="A11" s="26" t="s">
        <v>6</v>
      </c>
      <c r="B11" s="1" t="s">
        <v>63</v>
      </c>
      <c r="C11" s="9">
        <v>12</v>
      </c>
      <c r="D11" s="1">
        <v>9</v>
      </c>
      <c r="E11" s="16">
        <v>0.48370000000000002</v>
      </c>
      <c r="F11" s="9">
        <v>27</v>
      </c>
      <c r="G11" s="1">
        <v>28</v>
      </c>
      <c r="H11" s="15">
        <f t="shared" si="6"/>
        <v>1</v>
      </c>
      <c r="I11" s="12">
        <f t="shared" si="0"/>
        <v>13.059900000000001</v>
      </c>
      <c r="J11" s="12">
        <f t="shared" si="1"/>
        <v>13.543600000000001</v>
      </c>
      <c r="K11" s="9">
        <v>11</v>
      </c>
      <c r="L11" s="12">
        <v>12.25</v>
      </c>
      <c r="M11" s="5">
        <f t="shared" si="7"/>
        <v>12</v>
      </c>
      <c r="N11" s="5">
        <f t="shared" si="2"/>
        <v>13</v>
      </c>
      <c r="O11" s="14">
        <v>10.53</v>
      </c>
      <c r="P11" s="5">
        <f t="shared" si="7"/>
        <v>11</v>
      </c>
      <c r="Q11" s="5">
        <f t="shared" si="3"/>
        <v>14</v>
      </c>
      <c r="R11" s="71">
        <f t="shared" si="4"/>
        <v>-1.7200000000000006</v>
      </c>
      <c r="S11" s="61">
        <f t="shared" si="5"/>
        <v>-1</v>
      </c>
      <c r="U11" s="3" t="s">
        <v>108</v>
      </c>
    </row>
    <row r="12" spans="1:21" x14ac:dyDescent="0.2">
      <c r="A12" s="26" t="s">
        <v>7</v>
      </c>
      <c r="B12" s="1" t="s">
        <v>64</v>
      </c>
      <c r="C12" s="9">
        <v>13</v>
      </c>
      <c r="D12" s="1">
        <v>10</v>
      </c>
      <c r="E12" s="16">
        <v>0.4803</v>
      </c>
      <c r="F12" s="9">
        <v>14</v>
      </c>
      <c r="G12" s="1">
        <v>14</v>
      </c>
      <c r="H12" s="15">
        <f t="shared" si="6"/>
        <v>0</v>
      </c>
      <c r="I12" s="12">
        <f t="shared" si="0"/>
        <v>6.7241999999999997</v>
      </c>
      <c r="J12" s="12">
        <f t="shared" si="1"/>
        <v>6.7241999999999997</v>
      </c>
      <c r="K12" s="9">
        <v>6</v>
      </c>
      <c r="L12" s="12">
        <v>4.87</v>
      </c>
      <c r="M12" s="5">
        <f t="shared" si="7"/>
        <v>5</v>
      </c>
      <c r="N12" s="5">
        <f t="shared" si="2"/>
        <v>7</v>
      </c>
      <c r="O12" s="14">
        <v>4.9000000000000004</v>
      </c>
      <c r="P12" s="5">
        <f t="shared" si="7"/>
        <v>5</v>
      </c>
      <c r="Q12" s="5">
        <f t="shared" si="3"/>
        <v>7</v>
      </c>
      <c r="R12" s="70">
        <f t="shared" si="4"/>
        <v>3.0000000000000249E-2</v>
      </c>
      <c r="S12" s="27">
        <f t="shared" si="5"/>
        <v>0</v>
      </c>
      <c r="T12" t="s">
        <v>105</v>
      </c>
      <c r="U12" s="3" t="s">
        <v>109</v>
      </c>
    </row>
    <row r="13" spans="1:21" x14ac:dyDescent="0.2">
      <c r="A13" s="26" t="s">
        <v>8</v>
      </c>
      <c r="B13" s="1" t="s">
        <v>65</v>
      </c>
      <c r="C13" s="9">
        <v>15</v>
      </c>
      <c r="D13" s="1">
        <v>11</v>
      </c>
      <c r="E13" s="16">
        <v>0.68269999999999997</v>
      </c>
      <c r="F13" s="9">
        <v>2</v>
      </c>
      <c r="G13" s="1">
        <v>2</v>
      </c>
      <c r="H13" s="15">
        <f t="shared" si="6"/>
        <v>0</v>
      </c>
      <c r="I13" s="12">
        <f t="shared" si="0"/>
        <v>1.3653999999999999</v>
      </c>
      <c r="J13" s="12">
        <f t="shared" si="1"/>
        <v>1.3653999999999999</v>
      </c>
      <c r="K13" s="9">
        <v>2</v>
      </c>
      <c r="L13" s="12">
        <v>2</v>
      </c>
      <c r="M13" s="5">
        <f t="shared" si="7"/>
        <v>2</v>
      </c>
      <c r="N13" s="5">
        <f t="shared" si="2"/>
        <v>1</v>
      </c>
      <c r="O13" s="14">
        <v>2</v>
      </c>
      <c r="P13" s="5">
        <f t="shared" si="7"/>
        <v>2</v>
      </c>
      <c r="Q13" s="5">
        <f t="shared" si="3"/>
        <v>1</v>
      </c>
      <c r="R13" s="70">
        <f t="shared" si="4"/>
        <v>0</v>
      </c>
      <c r="S13" s="27">
        <f t="shared" si="5"/>
        <v>0</v>
      </c>
      <c r="T13" t="s">
        <v>105</v>
      </c>
      <c r="U13" s="3" t="s">
        <v>109</v>
      </c>
    </row>
    <row r="14" spans="1:21" x14ac:dyDescent="0.2">
      <c r="A14" s="26" t="s">
        <v>10</v>
      </c>
      <c r="B14" s="1" t="s">
        <v>66</v>
      </c>
      <c r="C14" s="9">
        <v>16</v>
      </c>
      <c r="D14" s="1">
        <v>12</v>
      </c>
      <c r="E14" s="16">
        <v>0.3387</v>
      </c>
      <c r="F14" s="9">
        <v>2</v>
      </c>
      <c r="G14" s="1">
        <v>2</v>
      </c>
      <c r="H14" s="15">
        <f t="shared" si="6"/>
        <v>0</v>
      </c>
      <c r="I14" s="12">
        <f t="shared" si="0"/>
        <v>0.6774</v>
      </c>
      <c r="J14" s="12">
        <f t="shared" si="1"/>
        <v>0.6774</v>
      </c>
      <c r="K14" s="9">
        <v>0</v>
      </c>
      <c r="L14" s="12">
        <v>0</v>
      </c>
      <c r="M14" s="5">
        <f t="shared" si="7"/>
        <v>0</v>
      </c>
      <c r="N14" s="5">
        <f t="shared" si="2"/>
        <v>1</v>
      </c>
      <c r="O14" s="14">
        <v>0</v>
      </c>
      <c r="P14" s="5">
        <f t="shared" si="7"/>
        <v>0</v>
      </c>
      <c r="Q14" s="5">
        <f t="shared" si="3"/>
        <v>1</v>
      </c>
      <c r="R14" s="70">
        <f t="shared" si="4"/>
        <v>0</v>
      </c>
      <c r="S14" s="27">
        <f t="shared" si="5"/>
        <v>0</v>
      </c>
      <c r="T14" t="s">
        <v>105</v>
      </c>
      <c r="U14" s="3" t="s">
        <v>109</v>
      </c>
    </row>
    <row r="15" spans="1:21" x14ac:dyDescent="0.2">
      <c r="A15" s="26" t="s">
        <v>11</v>
      </c>
      <c r="B15" s="1" t="s">
        <v>67</v>
      </c>
      <c r="C15" s="9">
        <v>17</v>
      </c>
      <c r="D15" s="1">
        <v>13</v>
      </c>
      <c r="E15" s="16">
        <v>0.58169999999999999</v>
      </c>
      <c r="F15" s="9">
        <v>18</v>
      </c>
      <c r="G15" s="1">
        <v>17</v>
      </c>
      <c r="H15" s="15">
        <f t="shared" si="6"/>
        <v>-1</v>
      </c>
      <c r="I15" s="12">
        <f t="shared" si="0"/>
        <v>10.470599999999999</v>
      </c>
      <c r="J15" s="12">
        <f t="shared" si="1"/>
        <v>9.8888999999999996</v>
      </c>
      <c r="K15" s="9">
        <v>13</v>
      </c>
      <c r="L15" s="12">
        <v>11.99</v>
      </c>
      <c r="M15" s="5">
        <f t="shared" si="7"/>
        <v>12</v>
      </c>
      <c r="N15" s="5">
        <f t="shared" si="2"/>
        <v>10</v>
      </c>
      <c r="O15" s="14">
        <v>13.31</v>
      </c>
      <c r="P15" s="5">
        <f t="shared" si="7"/>
        <v>13</v>
      </c>
      <c r="Q15" s="5">
        <f t="shared" si="3"/>
        <v>10</v>
      </c>
      <c r="R15" s="72">
        <f t="shared" si="4"/>
        <v>1.3200000000000003</v>
      </c>
      <c r="S15" s="60">
        <f t="shared" si="5"/>
        <v>1</v>
      </c>
      <c r="U15" s="3" t="s">
        <v>109</v>
      </c>
    </row>
    <row r="16" spans="1:21" x14ac:dyDescent="0.2">
      <c r="A16" s="26" t="s">
        <v>12</v>
      </c>
      <c r="B16" s="1" t="s">
        <v>68</v>
      </c>
      <c r="C16" s="9">
        <v>18</v>
      </c>
      <c r="D16" s="1">
        <v>14</v>
      </c>
      <c r="E16" s="16">
        <v>0.43469999999999998</v>
      </c>
      <c r="F16" s="9">
        <v>9</v>
      </c>
      <c r="G16" s="1">
        <v>9</v>
      </c>
      <c r="H16" s="15">
        <f t="shared" si="6"/>
        <v>0</v>
      </c>
      <c r="I16" s="12">
        <f t="shared" si="0"/>
        <v>3.9122999999999997</v>
      </c>
      <c r="J16" s="12">
        <f t="shared" si="1"/>
        <v>3.9122999999999997</v>
      </c>
      <c r="K16" s="9">
        <v>2</v>
      </c>
      <c r="L16" s="12">
        <v>2.19</v>
      </c>
      <c r="M16" s="5">
        <f t="shared" si="7"/>
        <v>2</v>
      </c>
      <c r="N16" s="5">
        <f t="shared" si="2"/>
        <v>4</v>
      </c>
      <c r="O16" s="14">
        <v>2</v>
      </c>
      <c r="P16" s="5">
        <f t="shared" si="7"/>
        <v>2</v>
      </c>
      <c r="Q16" s="5">
        <f t="shared" si="3"/>
        <v>4</v>
      </c>
      <c r="R16" s="70">
        <f t="shared" si="4"/>
        <v>-0.18999999999999995</v>
      </c>
      <c r="S16" s="27">
        <f t="shared" si="5"/>
        <v>0</v>
      </c>
      <c r="U16" s="3" t="s">
        <v>109</v>
      </c>
    </row>
    <row r="17" spans="1:21" x14ac:dyDescent="0.2">
      <c r="A17" s="26" t="s">
        <v>9</v>
      </c>
      <c r="B17" s="1" t="s">
        <v>69</v>
      </c>
      <c r="C17" s="9">
        <v>19</v>
      </c>
      <c r="D17" s="1">
        <v>15</v>
      </c>
      <c r="E17" s="16">
        <v>0.45150000000000001</v>
      </c>
      <c r="F17" s="9">
        <v>4</v>
      </c>
      <c r="G17" s="1">
        <v>4</v>
      </c>
      <c r="H17" s="15">
        <f t="shared" si="6"/>
        <v>0</v>
      </c>
      <c r="I17" s="12">
        <f t="shared" si="0"/>
        <v>1.806</v>
      </c>
      <c r="J17" s="12">
        <f t="shared" si="1"/>
        <v>1.806</v>
      </c>
      <c r="K17" s="9">
        <v>1</v>
      </c>
      <c r="L17" s="12">
        <v>0.94</v>
      </c>
      <c r="M17" s="5">
        <f t="shared" si="7"/>
        <v>1</v>
      </c>
      <c r="N17" s="5">
        <f t="shared" si="2"/>
        <v>2</v>
      </c>
      <c r="O17" s="14">
        <v>0.94</v>
      </c>
      <c r="P17" s="5">
        <f t="shared" si="7"/>
        <v>1</v>
      </c>
      <c r="Q17" s="5">
        <f t="shared" si="3"/>
        <v>2</v>
      </c>
      <c r="R17" s="70">
        <f t="shared" si="4"/>
        <v>0</v>
      </c>
      <c r="S17" s="27">
        <f t="shared" si="5"/>
        <v>0</v>
      </c>
      <c r="U17" s="3" t="s">
        <v>109</v>
      </c>
    </row>
    <row r="18" spans="1:21" x14ac:dyDescent="0.2">
      <c r="A18" s="26" t="s">
        <v>13</v>
      </c>
      <c r="B18" s="1" t="s">
        <v>70</v>
      </c>
      <c r="C18" s="9">
        <v>20</v>
      </c>
      <c r="D18" s="1">
        <v>16</v>
      </c>
      <c r="E18" s="16">
        <v>0.41860000000000003</v>
      </c>
      <c r="F18" s="9">
        <v>4</v>
      </c>
      <c r="G18" s="1">
        <v>4</v>
      </c>
      <c r="H18" s="15">
        <f t="shared" si="6"/>
        <v>0</v>
      </c>
      <c r="I18" s="12">
        <f t="shared" si="0"/>
        <v>1.6744000000000001</v>
      </c>
      <c r="J18" s="12">
        <f t="shared" si="1"/>
        <v>1.6744000000000001</v>
      </c>
      <c r="K18" s="9">
        <v>1</v>
      </c>
      <c r="L18" s="12">
        <v>0.83</v>
      </c>
      <c r="M18" s="5">
        <f t="shared" si="7"/>
        <v>1</v>
      </c>
      <c r="N18" s="5">
        <f t="shared" si="2"/>
        <v>2</v>
      </c>
      <c r="O18" s="14">
        <v>0.53</v>
      </c>
      <c r="P18" s="5">
        <f t="shared" si="7"/>
        <v>1</v>
      </c>
      <c r="Q18" s="5">
        <f t="shared" si="3"/>
        <v>2</v>
      </c>
      <c r="R18" s="70">
        <f t="shared" si="4"/>
        <v>-0.29999999999999993</v>
      </c>
      <c r="S18" s="27">
        <f t="shared" si="5"/>
        <v>0</v>
      </c>
      <c r="U18" s="3" t="s">
        <v>109</v>
      </c>
    </row>
    <row r="19" spans="1:21" x14ac:dyDescent="0.2">
      <c r="A19" s="26" t="s">
        <v>14</v>
      </c>
      <c r="B19" s="1" t="s">
        <v>71</v>
      </c>
      <c r="C19" s="9">
        <v>21</v>
      </c>
      <c r="D19" s="1">
        <v>17</v>
      </c>
      <c r="E19" s="16">
        <v>0.41399999999999998</v>
      </c>
      <c r="F19" s="9">
        <v>6</v>
      </c>
      <c r="G19" s="1">
        <v>6</v>
      </c>
      <c r="H19" s="15">
        <f t="shared" si="6"/>
        <v>0</v>
      </c>
      <c r="I19" s="12">
        <f t="shared" si="0"/>
        <v>2.484</v>
      </c>
      <c r="J19" s="12">
        <f t="shared" si="1"/>
        <v>2.484</v>
      </c>
      <c r="K19" s="9">
        <v>1</v>
      </c>
      <c r="L19" s="12">
        <v>1.4</v>
      </c>
      <c r="M19" s="5">
        <f t="shared" si="7"/>
        <v>1</v>
      </c>
      <c r="N19" s="5">
        <f t="shared" si="2"/>
        <v>2</v>
      </c>
      <c r="O19" s="14">
        <v>1.27</v>
      </c>
      <c r="P19" s="5">
        <f t="shared" si="7"/>
        <v>1</v>
      </c>
      <c r="Q19" s="5">
        <f t="shared" si="3"/>
        <v>2</v>
      </c>
      <c r="R19" s="70">
        <f t="shared" si="4"/>
        <v>-0.12999999999999989</v>
      </c>
      <c r="S19" s="27">
        <f t="shared" si="5"/>
        <v>0</v>
      </c>
      <c r="T19" t="s">
        <v>105</v>
      </c>
      <c r="U19" s="3" t="s">
        <v>109</v>
      </c>
    </row>
    <row r="20" spans="1:21" x14ac:dyDescent="0.2">
      <c r="A20" s="26" t="s">
        <v>15</v>
      </c>
      <c r="B20" s="1" t="s">
        <v>72</v>
      </c>
      <c r="C20" s="9">
        <v>22</v>
      </c>
      <c r="D20" s="1">
        <v>18</v>
      </c>
      <c r="E20" s="16">
        <v>0.39079999999999998</v>
      </c>
      <c r="F20" s="9">
        <v>6</v>
      </c>
      <c r="G20" s="1">
        <v>6</v>
      </c>
      <c r="H20" s="15">
        <f t="shared" si="6"/>
        <v>0</v>
      </c>
      <c r="I20" s="12">
        <f t="shared" si="0"/>
        <v>2.3447999999999998</v>
      </c>
      <c r="J20" s="12">
        <f t="shared" si="1"/>
        <v>2.3447999999999998</v>
      </c>
      <c r="K20" s="9">
        <v>1</v>
      </c>
      <c r="L20" s="12">
        <v>1</v>
      </c>
      <c r="M20" s="5">
        <f t="shared" si="7"/>
        <v>1</v>
      </c>
      <c r="N20" s="5">
        <f t="shared" si="2"/>
        <v>2</v>
      </c>
      <c r="O20" s="14">
        <v>1</v>
      </c>
      <c r="P20" s="5">
        <f t="shared" si="7"/>
        <v>1</v>
      </c>
      <c r="Q20" s="5">
        <f t="shared" si="3"/>
        <v>2</v>
      </c>
      <c r="R20" s="70">
        <f t="shared" si="4"/>
        <v>0</v>
      </c>
      <c r="S20" s="27">
        <f t="shared" si="5"/>
        <v>0</v>
      </c>
      <c r="U20" s="3" t="s">
        <v>109</v>
      </c>
    </row>
    <row r="21" spans="1:21" x14ac:dyDescent="0.2">
      <c r="A21" s="26" t="s">
        <v>18</v>
      </c>
      <c r="B21" s="1" t="s">
        <v>73</v>
      </c>
      <c r="C21" s="9">
        <v>23</v>
      </c>
      <c r="D21" s="1">
        <v>19</v>
      </c>
      <c r="E21" s="16">
        <v>0.50629999999999997</v>
      </c>
      <c r="F21" s="9">
        <v>2</v>
      </c>
      <c r="G21" s="1">
        <v>2</v>
      </c>
      <c r="H21" s="15">
        <f t="shared" si="6"/>
        <v>0</v>
      </c>
      <c r="I21" s="12">
        <f t="shared" si="0"/>
        <v>1.0125999999999999</v>
      </c>
      <c r="J21" s="12">
        <f t="shared" si="1"/>
        <v>1.0125999999999999</v>
      </c>
      <c r="K21" s="9">
        <v>2</v>
      </c>
      <c r="L21" s="12">
        <v>1</v>
      </c>
      <c r="M21" s="5">
        <f t="shared" si="7"/>
        <v>1</v>
      </c>
      <c r="N21" s="5">
        <f t="shared" si="2"/>
        <v>1</v>
      </c>
      <c r="O21" s="14">
        <v>1.02</v>
      </c>
      <c r="P21" s="5">
        <f t="shared" si="7"/>
        <v>1</v>
      </c>
      <c r="Q21" s="5">
        <f t="shared" si="3"/>
        <v>1</v>
      </c>
      <c r="R21" s="70">
        <f t="shared" si="4"/>
        <v>2.0000000000000018E-2</v>
      </c>
      <c r="S21" s="27">
        <f t="shared" si="5"/>
        <v>0</v>
      </c>
      <c r="T21" t="s">
        <v>105</v>
      </c>
      <c r="U21" s="3" t="s">
        <v>109</v>
      </c>
    </row>
    <row r="22" spans="1:21" x14ac:dyDescent="0.2">
      <c r="A22" s="26" t="s">
        <v>17</v>
      </c>
      <c r="B22" s="1" t="s">
        <v>74</v>
      </c>
      <c r="C22" s="9">
        <v>24</v>
      </c>
      <c r="D22" s="1">
        <v>20</v>
      </c>
      <c r="E22" s="16">
        <v>0.62150000000000005</v>
      </c>
      <c r="F22" s="9">
        <v>8</v>
      </c>
      <c r="G22" s="1">
        <v>8</v>
      </c>
      <c r="H22" s="15">
        <f t="shared" si="6"/>
        <v>0</v>
      </c>
      <c r="I22" s="12">
        <f t="shared" si="0"/>
        <v>4.9720000000000004</v>
      </c>
      <c r="J22" s="12">
        <f t="shared" si="1"/>
        <v>4.9720000000000004</v>
      </c>
      <c r="K22" s="9">
        <v>7</v>
      </c>
      <c r="L22" s="12">
        <v>6.96</v>
      </c>
      <c r="M22" s="5">
        <f t="shared" si="7"/>
        <v>7</v>
      </c>
      <c r="N22" s="5">
        <f t="shared" si="2"/>
        <v>5</v>
      </c>
      <c r="O22" s="14">
        <v>6.32</v>
      </c>
      <c r="P22" s="5">
        <f t="shared" si="7"/>
        <v>6</v>
      </c>
      <c r="Q22" s="5">
        <f t="shared" si="3"/>
        <v>5</v>
      </c>
      <c r="R22" s="73">
        <f t="shared" si="4"/>
        <v>-0.63999999999999968</v>
      </c>
      <c r="S22" s="61">
        <f t="shared" si="5"/>
        <v>-1</v>
      </c>
      <c r="U22" s="3" t="s">
        <v>109</v>
      </c>
    </row>
    <row r="23" spans="1:21" x14ac:dyDescent="0.2">
      <c r="A23" s="26" t="s">
        <v>16</v>
      </c>
      <c r="B23" s="1" t="s">
        <v>75</v>
      </c>
      <c r="C23" s="9">
        <v>25</v>
      </c>
      <c r="D23" s="1">
        <v>21</v>
      </c>
      <c r="E23" s="16">
        <v>0.6139</v>
      </c>
      <c r="F23" s="9">
        <v>9</v>
      </c>
      <c r="G23" s="1">
        <v>9</v>
      </c>
      <c r="H23" s="15">
        <f t="shared" si="6"/>
        <v>0</v>
      </c>
      <c r="I23" s="12">
        <f t="shared" si="0"/>
        <v>5.5251000000000001</v>
      </c>
      <c r="J23" s="12">
        <f t="shared" si="1"/>
        <v>5.5251000000000001</v>
      </c>
      <c r="K23" s="9">
        <v>9</v>
      </c>
      <c r="L23" s="12">
        <v>8.67</v>
      </c>
      <c r="M23" s="5">
        <f t="shared" si="7"/>
        <v>9</v>
      </c>
      <c r="N23" s="5">
        <f t="shared" si="2"/>
        <v>6</v>
      </c>
      <c r="O23" s="14">
        <v>8.64</v>
      </c>
      <c r="P23" s="5">
        <f t="shared" si="7"/>
        <v>9</v>
      </c>
      <c r="Q23" s="5">
        <f t="shared" si="3"/>
        <v>6</v>
      </c>
      <c r="R23" s="70">
        <f t="shared" si="4"/>
        <v>-2.9999999999999361E-2</v>
      </c>
      <c r="S23" s="27">
        <f t="shared" si="5"/>
        <v>0</v>
      </c>
      <c r="U23" s="3" t="s">
        <v>109</v>
      </c>
    </row>
    <row r="24" spans="1:21" x14ac:dyDescent="0.2">
      <c r="A24" s="26" t="s">
        <v>19</v>
      </c>
      <c r="B24" s="1" t="s">
        <v>76</v>
      </c>
      <c r="C24" s="9">
        <v>26</v>
      </c>
      <c r="D24" s="1">
        <v>22</v>
      </c>
      <c r="E24" s="16">
        <v>0.51870000000000005</v>
      </c>
      <c r="F24" s="9">
        <v>14</v>
      </c>
      <c r="G24" s="1">
        <v>13</v>
      </c>
      <c r="H24" s="15">
        <f t="shared" si="6"/>
        <v>-1</v>
      </c>
      <c r="I24" s="12">
        <f t="shared" si="0"/>
        <v>7.2618000000000009</v>
      </c>
      <c r="J24" s="12">
        <f t="shared" si="1"/>
        <v>6.743100000000001</v>
      </c>
      <c r="K24" s="9">
        <v>7</v>
      </c>
      <c r="L24" s="12">
        <v>6.41</v>
      </c>
      <c r="M24" s="5">
        <f t="shared" si="7"/>
        <v>6</v>
      </c>
      <c r="N24" s="5">
        <f t="shared" si="2"/>
        <v>7</v>
      </c>
      <c r="O24" s="14">
        <v>6.77</v>
      </c>
      <c r="P24" s="5">
        <f t="shared" si="7"/>
        <v>7</v>
      </c>
      <c r="Q24" s="5">
        <f t="shared" si="3"/>
        <v>7</v>
      </c>
      <c r="R24" s="70">
        <f t="shared" si="4"/>
        <v>0.35999999999999943</v>
      </c>
      <c r="S24" s="60">
        <f t="shared" si="5"/>
        <v>1</v>
      </c>
      <c r="U24" s="3" t="s">
        <v>109</v>
      </c>
    </row>
    <row r="25" spans="1:21" x14ac:dyDescent="0.2">
      <c r="A25" s="26" t="s">
        <v>20</v>
      </c>
      <c r="B25" s="1" t="s">
        <v>77</v>
      </c>
      <c r="C25" s="9">
        <v>27</v>
      </c>
      <c r="D25" s="1">
        <v>23</v>
      </c>
      <c r="E25" s="16">
        <v>0.54479999999999995</v>
      </c>
      <c r="F25" s="9">
        <v>8</v>
      </c>
      <c r="G25" s="1">
        <v>8</v>
      </c>
      <c r="H25" s="15">
        <f t="shared" si="6"/>
        <v>0</v>
      </c>
      <c r="I25" s="12">
        <f t="shared" si="0"/>
        <v>4.3583999999999996</v>
      </c>
      <c r="J25" s="12">
        <f t="shared" si="1"/>
        <v>4.3583999999999996</v>
      </c>
      <c r="K25" s="9">
        <v>4</v>
      </c>
      <c r="L25" s="12">
        <v>4.1399999999999997</v>
      </c>
      <c r="M25" s="5">
        <f t="shared" si="7"/>
        <v>4</v>
      </c>
      <c r="N25" s="5">
        <f t="shared" si="2"/>
        <v>4</v>
      </c>
      <c r="O25" s="14">
        <v>4.3</v>
      </c>
      <c r="P25" s="5">
        <f t="shared" si="7"/>
        <v>4</v>
      </c>
      <c r="Q25" s="5">
        <f t="shared" si="3"/>
        <v>4</v>
      </c>
      <c r="R25" s="70">
        <f t="shared" si="4"/>
        <v>0.16000000000000014</v>
      </c>
      <c r="S25" s="27">
        <f t="shared" si="5"/>
        <v>0</v>
      </c>
      <c r="U25" s="3" t="s">
        <v>109</v>
      </c>
    </row>
    <row r="26" spans="1:21" x14ac:dyDescent="0.2">
      <c r="A26" s="26" t="s">
        <v>22</v>
      </c>
      <c r="B26" s="1" t="s">
        <v>78</v>
      </c>
      <c r="C26" s="9">
        <v>28</v>
      </c>
      <c r="D26" s="1">
        <v>24</v>
      </c>
      <c r="E26" s="16">
        <v>0.43190000000000001</v>
      </c>
      <c r="F26" s="9">
        <v>4</v>
      </c>
      <c r="G26" s="1">
        <v>4</v>
      </c>
      <c r="H26" s="15">
        <f t="shared" si="6"/>
        <v>0</v>
      </c>
      <c r="I26" s="12">
        <f t="shared" si="0"/>
        <v>1.7276</v>
      </c>
      <c r="J26" s="12">
        <f t="shared" si="1"/>
        <v>1.7276</v>
      </c>
      <c r="K26" s="9">
        <v>1</v>
      </c>
      <c r="L26" s="12">
        <v>1.01</v>
      </c>
      <c r="M26" s="5">
        <f t="shared" si="7"/>
        <v>1</v>
      </c>
      <c r="N26" s="5">
        <f t="shared" si="2"/>
        <v>2</v>
      </c>
      <c r="O26" s="14">
        <v>1</v>
      </c>
      <c r="P26" s="5">
        <f t="shared" si="7"/>
        <v>1</v>
      </c>
      <c r="Q26" s="5">
        <f t="shared" si="3"/>
        <v>2</v>
      </c>
      <c r="R26" s="70">
        <f t="shared" si="4"/>
        <v>-1.0000000000000009E-2</v>
      </c>
      <c r="S26" s="27">
        <f t="shared" si="5"/>
        <v>0</v>
      </c>
      <c r="U26" s="3" t="s">
        <v>109</v>
      </c>
    </row>
    <row r="27" spans="1:21" x14ac:dyDescent="0.2">
      <c r="A27" s="26" t="s">
        <v>21</v>
      </c>
      <c r="B27" s="1" t="s">
        <v>79</v>
      </c>
      <c r="C27" s="9">
        <v>29</v>
      </c>
      <c r="D27" s="1">
        <v>25</v>
      </c>
      <c r="E27" s="16">
        <v>0.4279</v>
      </c>
      <c r="F27" s="9">
        <v>8</v>
      </c>
      <c r="G27" s="1">
        <v>8</v>
      </c>
      <c r="H27" s="15">
        <f t="shared" si="6"/>
        <v>0</v>
      </c>
      <c r="I27" s="12">
        <f t="shared" si="0"/>
        <v>3.4232</v>
      </c>
      <c r="J27" s="12">
        <f t="shared" si="1"/>
        <v>3.4232</v>
      </c>
      <c r="K27" s="9">
        <v>2</v>
      </c>
      <c r="L27" s="12">
        <v>2.2999999999999998</v>
      </c>
      <c r="M27" s="5">
        <f t="shared" si="7"/>
        <v>2</v>
      </c>
      <c r="N27" s="5">
        <f t="shared" si="2"/>
        <v>3</v>
      </c>
      <c r="O27" s="14">
        <v>2.1</v>
      </c>
      <c r="P27" s="5">
        <f t="shared" si="7"/>
        <v>2</v>
      </c>
      <c r="Q27" s="5">
        <f t="shared" si="3"/>
        <v>3</v>
      </c>
      <c r="R27" s="70">
        <f t="shared" si="4"/>
        <v>-0.19999999999999973</v>
      </c>
      <c r="S27" s="27">
        <f t="shared" si="5"/>
        <v>0</v>
      </c>
      <c r="U27" s="3" t="s">
        <v>109</v>
      </c>
    </row>
    <row r="28" spans="1:21" x14ac:dyDescent="0.2">
      <c r="A28" s="26" t="s">
        <v>23</v>
      </c>
      <c r="B28" s="1" t="s">
        <v>80</v>
      </c>
      <c r="C28" s="9">
        <v>30</v>
      </c>
      <c r="D28" s="1">
        <v>26</v>
      </c>
      <c r="E28" s="16">
        <v>0.43640000000000001</v>
      </c>
      <c r="F28" s="9">
        <v>1</v>
      </c>
      <c r="G28" s="1">
        <v>2</v>
      </c>
      <c r="H28" s="15">
        <f t="shared" si="6"/>
        <v>1</v>
      </c>
      <c r="I28" s="12">
        <f t="shared" si="0"/>
        <v>0.43640000000000001</v>
      </c>
      <c r="J28" s="12">
        <f t="shared" si="1"/>
        <v>0.87280000000000002</v>
      </c>
      <c r="K28" s="9">
        <v>0</v>
      </c>
      <c r="L28" s="12">
        <v>0</v>
      </c>
      <c r="M28" s="5">
        <f t="shared" si="7"/>
        <v>0</v>
      </c>
      <c r="N28" s="5">
        <f t="shared" si="2"/>
        <v>0</v>
      </c>
      <c r="O28" s="14">
        <v>0.31</v>
      </c>
      <c r="P28" s="5">
        <f t="shared" si="7"/>
        <v>0</v>
      </c>
      <c r="Q28" s="5">
        <f t="shared" si="3"/>
        <v>1</v>
      </c>
      <c r="R28" s="70">
        <f t="shared" si="4"/>
        <v>0.31</v>
      </c>
      <c r="S28" s="27">
        <f t="shared" si="5"/>
        <v>0</v>
      </c>
      <c r="T28" t="s">
        <v>105</v>
      </c>
      <c r="U28" s="3" t="s">
        <v>109</v>
      </c>
    </row>
    <row r="29" spans="1:21" x14ac:dyDescent="0.2">
      <c r="A29" s="26" t="s">
        <v>25</v>
      </c>
      <c r="B29" s="1" t="s">
        <v>81</v>
      </c>
      <c r="C29" s="9">
        <v>31</v>
      </c>
      <c r="D29" s="1">
        <v>27</v>
      </c>
      <c r="E29" s="16">
        <v>0.37540000000000001</v>
      </c>
      <c r="F29" s="9">
        <v>3</v>
      </c>
      <c r="G29" s="1">
        <v>3</v>
      </c>
      <c r="H29" s="15">
        <f t="shared" si="6"/>
        <v>0</v>
      </c>
      <c r="I29" s="12">
        <f t="shared" si="0"/>
        <v>1.1262000000000001</v>
      </c>
      <c r="J29" s="12">
        <f t="shared" si="1"/>
        <v>1.1262000000000001</v>
      </c>
      <c r="K29" s="9">
        <v>0</v>
      </c>
      <c r="L29" s="12">
        <v>0.34</v>
      </c>
      <c r="M29" s="5">
        <f t="shared" si="7"/>
        <v>0</v>
      </c>
      <c r="N29" s="5">
        <f t="shared" si="2"/>
        <v>1</v>
      </c>
      <c r="O29" s="14">
        <v>0.37</v>
      </c>
      <c r="P29" s="5">
        <f t="shared" si="7"/>
        <v>0</v>
      </c>
      <c r="Q29" s="5">
        <f t="shared" si="3"/>
        <v>1</v>
      </c>
      <c r="R29" s="70">
        <f t="shared" si="4"/>
        <v>2.9999999999999971E-2</v>
      </c>
      <c r="S29" s="27">
        <f t="shared" si="5"/>
        <v>0</v>
      </c>
      <c r="U29" s="3" t="s">
        <v>109</v>
      </c>
    </row>
    <row r="30" spans="1:21" x14ac:dyDescent="0.2">
      <c r="A30" s="26" t="s">
        <v>29</v>
      </c>
      <c r="B30" s="1" t="s">
        <v>82</v>
      </c>
      <c r="C30" s="9">
        <v>32</v>
      </c>
      <c r="D30" s="1">
        <v>28</v>
      </c>
      <c r="E30" s="16">
        <v>0.51449999999999996</v>
      </c>
      <c r="F30" s="9">
        <v>4</v>
      </c>
      <c r="G30" s="1">
        <v>4</v>
      </c>
      <c r="H30" s="15">
        <f t="shared" si="6"/>
        <v>0</v>
      </c>
      <c r="I30" s="12">
        <f t="shared" si="0"/>
        <v>2.0579999999999998</v>
      </c>
      <c r="J30" s="12">
        <f t="shared" si="1"/>
        <v>2.0579999999999998</v>
      </c>
      <c r="K30" s="9">
        <v>3</v>
      </c>
      <c r="L30" s="12">
        <v>2.36</v>
      </c>
      <c r="M30" s="5">
        <f t="shared" si="7"/>
        <v>2</v>
      </c>
      <c r="N30" s="5">
        <f t="shared" si="2"/>
        <v>2</v>
      </c>
      <c r="O30" s="14">
        <v>2.72</v>
      </c>
      <c r="P30" s="5">
        <f t="shared" si="7"/>
        <v>3</v>
      </c>
      <c r="Q30" s="5">
        <f t="shared" si="3"/>
        <v>2</v>
      </c>
      <c r="R30" s="70">
        <f t="shared" si="4"/>
        <v>0.36000000000000032</v>
      </c>
      <c r="S30" s="60">
        <f t="shared" si="5"/>
        <v>1</v>
      </c>
      <c r="U30" s="3" t="s">
        <v>109</v>
      </c>
    </row>
    <row r="31" spans="1:21" x14ac:dyDescent="0.2">
      <c r="A31" s="26" t="s">
        <v>26</v>
      </c>
      <c r="B31" s="1" t="s">
        <v>83</v>
      </c>
      <c r="C31" s="9">
        <v>33</v>
      </c>
      <c r="D31" s="1">
        <v>29</v>
      </c>
      <c r="E31" s="16">
        <v>0.46510000000000001</v>
      </c>
      <c r="F31" s="9">
        <v>2</v>
      </c>
      <c r="G31" s="1">
        <v>2</v>
      </c>
      <c r="H31" s="15">
        <f t="shared" si="6"/>
        <v>0</v>
      </c>
      <c r="I31" s="12">
        <f t="shared" si="0"/>
        <v>0.93020000000000003</v>
      </c>
      <c r="J31" s="12">
        <f t="shared" si="1"/>
        <v>0.93020000000000003</v>
      </c>
      <c r="K31" s="9">
        <v>2</v>
      </c>
      <c r="L31" s="12">
        <v>0.4</v>
      </c>
      <c r="M31" s="5">
        <f t="shared" si="7"/>
        <v>0</v>
      </c>
      <c r="N31" s="5">
        <f t="shared" si="2"/>
        <v>1</v>
      </c>
      <c r="O31" s="14">
        <v>0.4</v>
      </c>
      <c r="P31" s="5">
        <f t="shared" si="7"/>
        <v>0</v>
      </c>
      <c r="Q31" s="5">
        <f t="shared" si="3"/>
        <v>1</v>
      </c>
      <c r="R31" s="70">
        <f t="shared" si="4"/>
        <v>0</v>
      </c>
      <c r="S31" s="27">
        <f t="shared" si="5"/>
        <v>0</v>
      </c>
      <c r="T31" t="s">
        <v>105</v>
      </c>
      <c r="U31" s="3" t="s">
        <v>109</v>
      </c>
    </row>
    <row r="32" spans="1:21" x14ac:dyDescent="0.2">
      <c r="A32" s="26" t="s">
        <v>27</v>
      </c>
      <c r="B32" s="1" t="s">
        <v>84</v>
      </c>
      <c r="C32" s="9">
        <v>34</v>
      </c>
      <c r="D32" s="1">
        <v>30</v>
      </c>
      <c r="E32" s="16">
        <v>0.57440000000000002</v>
      </c>
      <c r="F32" s="9">
        <v>12</v>
      </c>
      <c r="G32" s="1">
        <v>12</v>
      </c>
      <c r="H32" s="15">
        <f t="shared" si="6"/>
        <v>0</v>
      </c>
      <c r="I32" s="12">
        <f t="shared" si="0"/>
        <v>6.8928000000000003</v>
      </c>
      <c r="J32" s="12">
        <f t="shared" si="1"/>
        <v>6.8928000000000003</v>
      </c>
      <c r="K32" s="9">
        <v>10</v>
      </c>
      <c r="L32" s="12">
        <v>8.49</v>
      </c>
      <c r="M32" s="5">
        <f t="shared" si="7"/>
        <v>8</v>
      </c>
      <c r="N32" s="5">
        <f t="shared" si="2"/>
        <v>7</v>
      </c>
      <c r="O32" s="14">
        <v>9.2899999999999991</v>
      </c>
      <c r="P32" s="5">
        <f t="shared" si="7"/>
        <v>9</v>
      </c>
      <c r="Q32" s="5">
        <f t="shared" si="3"/>
        <v>7</v>
      </c>
      <c r="R32" s="72">
        <f t="shared" si="4"/>
        <v>0.79999999999999893</v>
      </c>
      <c r="S32" s="60">
        <f t="shared" si="5"/>
        <v>1</v>
      </c>
      <c r="T32" t="s">
        <v>105</v>
      </c>
      <c r="U32" s="3" t="s">
        <v>109</v>
      </c>
    </row>
    <row r="33" spans="1:21" x14ac:dyDescent="0.2">
      <c r="A33" s="26" t="s">
        <v>28</v>
      </c>
      <c r="B33" s="1" t="s">
        <v>85</v>
      </c>
      <c r="C33" s="9">
        <v>35</v>
      </c>
      <c r="D33" s="1">
        <v>31</v>
      </c>
      <c r="E33" s="16">
        <v>0.56089999999999995</v>
      </c>
      <c r="F33" s="9">
        <v>3</v>
      </c>
      <c r="G33" s="1">
        <v>3</v>
      </c>
      <c r="H33" s="15">
        <f t="shared" si="6"/>
        <v>0</v>
      </c>
      <c r="I33" s="12">
        <f t="shared" si="0"/>
        <v>1.6826999999999999</v>
      </c>
      <c r="J33" s="12">
        <f t="shared" si="1"/>
        <v>1.6826999999999999</v>
      </c>
      <c r="K33" s="9">
        <v>2</v>
      </c>
      <c r="L33" s="12">
        <v>2.12</v>
      </c>
      <c r="M33" s="5">
        <f t="shared" si="7"/>
        <v>2</v>
      </c>
      <c r="N33" s="5">
        <f t="shared" si="2"/>
        <v>2</v>
      </c>
      <c r="O33" s="14">
        <v>2.77</v>
      </c>
      <c r="P33" s="5">
        <f t="shared" si="7"/>
        <v>3</v>
      </c>
      <c r="Q33" s="5">
        <f t="shared" si="3"/>
        <v>2</v>
      </c>
      <c r="R33" s="72">
        <f t="shared" si="4"/>
        <v>0.64999999999999991</v>
      </c>
      <c r="S33" s="60">
        <f t="shared" si="5"/>
        <v>1</v>
      </c>
      <c r="U33" s="3" t="s">
        <v>109</v>
      </c>
    </row>
    <row r="34" spans="1:21" x14ac:dyDescent="0.2">
      <c r="A34" s="26" t="s">
        <v>30</v>
      </c>
      <c r="B34" s="1" t="s">
        <v>86</v>
      </c>
      <c r="C34" s="9">
        <v>36</v>
      </c>
      <c r="D34" s="1">
        <v>32</v>
      </c>
      <c r="E34" s="16">
        <v>0.64780000000000004</v>
      </c>
      <c r="F34" s="9">
        <v>27</v>
      </c>
      <c r="G34" s="1">
        <v>26</v>
      </c>
      <c r="H34" s="15">
        <f t="shared" si="6"/>
        <v>-1</v>
      </c>
      <c r="I34" s="12">
        <f t="shared" si="0"/>
        <v>17.490600000000001</v>
      </c>
      <c r="J34" s="12">
        <f t="shared" si="1"/>
        <v>16.8428</v>
      </c>
      <c r="K34" s="9">
        <v>19</v>
      </c>
      <c r="L34" s="12">
        <v>21.92</v>
      </c>
      <c r="M34" s="5">
        <f t="shared" si="7"/>
        <v>22</v>
      </c>
      <c r="N34" s="5">
        <f t="shared" si="2"/>
        <v>17</v>
      </c>
      <c r="O34" s="14">
        <v>22.05</v>
      </c>
      <c r="P34" s="5">
        <f t="shared" si="7"/>
        <v>22</v>
      </c>
      <c r="Q34" s="5">
        <f t="shared" si="3"/>
        <v>17</v>
      </c>
      <c r="R34" s="70">
        <f t="shared" si="4"/>
        <v>0.12999999999999901</v>
      </c>
      <c r="S34" s="27">
        <f t="shared" si="5"/>
        <v>0</v>
      </c>
      <c r="U34" s="3" t="s">
        <v>109</v>
      </c>
    </row>
    <row r="35" spans="1:21" x14ac:dyDescent="0.2">
      <c r="A35" s="26" t="s">
        <v>24</v>
      </c>
      <c r="B35" s="1" t="s">
        <v>87</v>
      </c>
      <c r="C35" s="9">
        <v>37</v>
      </c>
      <c r="D35" s="1">
        <v>33</v>
      </c>
      <c r="E35" s="16">
        <v>0.49430000000000002</v>
      </c>
      <c r="F35" s="9">
        <v>13</v>
      </c>
      <c r="G35" s="1">
        <v>14</v>
      </c>
      <c r="H35" s="15">
        <f t="shared" si="6"/>
        <v>1</v>
      </c>
      <c r="I35" s="12">
        <f t="shared" ref="I35:I52" si="8">F35*E35</f>
        <v>6.4259000000000004</v>
      </c>
      <c r="J35" s="12">
        <f t="shared" ref="J35:J52" si="9">G35*E35</f>
        <v>6.9202000000000004</v>
      </c>
      <c r="K35" s="9">
        <v>5</v>
      </c>
      <c r="L35" s="12">
        <v>5.38</v>
      </c>
      <c r="M35" s="5">
        <f t="shared" si="7"/>
        <v>5</v>
      </c>
      <c r="N35" s="5">
        <f t="shared" ref="N35:N52" si="10">ROUND(F35*E35,0)</f>
        <v>6</v>
      </c>
      <c r="O35" s="14">
        <v>6.75</v>
      </c>
      <c r="P35" s="5">
        <f t="shared" si="7"/>
        <v>7</v>
      </c>
      <c r="Q35" s="5">
        <f t="shared" ref="Q35:Q52" si="11">ROUND(G35*E35,0)</f>
        <v>7</v>
      </c>
      <c r="R35" s="73">
        <f t="shared" ref="R35:R52" si="12">O35-L35</f>
        <v>1.37</v>
      </c>
      <c r="S35" s="60">
        <f t="shared" ref="S35:S52" si="13">P35-M35</f>
        <v>2</v>
      </c>
      <c r="U35" s="3" t="s">
        <v>109</v>
      </c>
    </row>
    <row r="36" spans="1:21" x14ac:dyDescent="0.2">
      <c r="A36" s="26" t="s">
        <v>48</v>
      </c>
      <c r="B36" s="1" t="s">
        <v>88</v>
      </c>
      <c r="C36" s="9">
        <v>38</v>
      </c>
      <c r="D36" s="1">
        <v>34</v>
      </c>
      <c r="E36" s="16">
        <v>0.3029</v>
      </c>
      <c r="F36" s="9">
        <v>1</v>
      </c>
      <c r="G36" s="1">
        <v>1</v>
      </c>
      <c r="H36" s="15">
        <f t="shared" si="6"/>
        <v>0</v>
      </c>
      <c r="I36" s="12">
        <f t="shared" si="8"/>
        <v>0.3029</v>
      </c>
      <c r="J36" s="12">
        <f t="shared" si="9"/>
        <v>0.3029</v>
      </c>
      <c r="K36" s="9">
        <v>0</v>
      </c>
      <c r="L36" s="12">
        <v>0</v>
      </c>
      <c r="M36" s="5">
        <f t="shared" si="7"/>
        <v>0</v>
      </c>
      <c r="N36" s="5">
        <f t="shared" si="10"/>
        <v>0</v>
      </c>
      <c r="O36" s="14">
        <v>0</v>
      </c>
      <c r="P36" s="5">
        <f t="shared" si="7"/>
        <v>0</v>
      </c>
      <c r="Q36" s="5">
        <f t="shared" si="11"/>
        <v>0</v>
      </c>
      <c r="R36" s="70">
        <f t="shared" si="12"/>
        <v>0</v>
      </c>
      <c r="S36" s="27">
        <f t="shared" si="13"/>
        <v>0</v>
      </c>
      <c r="T36" t="s">
        <v>105</v>
      </c>
      <c r="U36" s="3" t="s">
        <v>109</v>
      </c>
    </row>
    <row r="37" spans="1:21" x14ac:dyDescent="0.2">
      <c r="A37" s="26" t="s">
        <v>31</v>
      </c>
      <c r="B37" s="1" t="s">
        <v>89</v>
      </c>
      <c r="C37" s="9">
        <v>39</v>
      </c>
      <c r="D37" s="1">
        <v>35</v>
      </c>
      <c r="E37" s="16">
        <v>0.46379999999999999</v>
      </c>
      <c r="F37" s="9">
        <v>16</v>
      </c>
      <c r="G37" s="1">
        <v>15</v>
      </c>
      <c r="H37" s="15">
        <f t="shared" si="6"/>
        <v>-1</v>
      </c>
      <c r="I37" s="12">
        <f t="shared" si="8"/>
        <v>7.4207999999999998</v>
      </c>
      <c r="J37" s="12">
        <f t="shared" si="9"/>
        <v>6.9569999999999999</v>
      </c>
      <c r="K37" s="9">
        <v>4</v>
      </c>
      <c r="L37" s="12">
        <v>4.51</v>
      </c>
      <c r="M37" s="5">
        <f t="shared" si="7"/>
        <v>5</v>
      </c>
      <c r="N37" s="5">
        <f t="shared" si="10"/>
        <v>7</v>
      </c>
      <c r="O37" s="14">
        <v>4.3099999999999996</v>
      </c>
      <c r="P37" s="5">
        <f t="shared" si="7"/>
        <v>4</v>
      </c>
      <c r="Q37" s="5">
        <f t="shared" si="11"/>
        <v>7</v>
      </c>
      <c r="R37" s="70">
        <f t="shared" si="12"/>
        <v>-0.20000000000000018</v>
      </c>
      <c r="S37" s="61">
        <f t="shared" si="13"/>
        <v>-1</v>
      </c>
      <c r="U37" s="3" t="s">
        <v>109</v>
      </c>
    </row>
    <row r="38" spans="1:21" x14ac:dyDescent="0.2">
      <c r="A38" s="26" t="s">
        <v>32</v>
      </c>
      <c r="B38" s="1" t="s">
        <v>90</v>
      </c>
      <c r="C38" s="9">
        <v>40</v>
      </c>
      <c r="D38" s="1">
        <v>36</v>
      </c>
      <c r="E38" s="16">
        <v>0.33629999999999999</v>
      </c>
      <c r="F38" s="9">
        <v>5</v>
      </c>
      <c r="G38" s="1">
        <v>5</v>
      </c>
      <c r="H38" s="15">
        <f t="shared" si="6"/>
        <v>0</v>
      </c>
      <c r="I38" s="12">
        <f t="shared" si="8"/>
        <v>1.6815</v>
      </c>
      <c r="J38" s="12">
        <f t="shared" si="9"/>
        <v>1.6815</v>
      </c>
      <c r="K38" s="9">
        <v>0</v>
      </c>
      <c r="L38" s="12">
        <v>0.12</v>
      </c>
      <c r="M38" s="5">
        <f t="shared" si="7"/>
        <v>0</v>
      </c>
      <c r="N38" s="5">
        <f t="shared" si="10"/>
        <v>2</v>
      </c>
      <c r="O38" s="14">
        <v>0.01</v>
      </c>
      <c r="P38" s="5">
        <f t="shared" si="7"/>
        <v>0</v>
      </c>
      <c r="Q38" s="5">
        <f t="shared" si="11"/>
        <v>2</v>
      </c>
      <c r="R38" s="70">
        <f t="shared" si="12"/>
        <v>-0.11</v>
      </c>
      <c r="S38" s="27">
        <f t="shared" si="13"/>
        <v>0</v>
      </c>
      <c r="U38" s="3" t="s">
        <v>109</v>
      </c>
    </row>
    <row r="39" spans="1:21" x14ac:dyDescent="0.2">
      <c r="A39" s="26" t="s">
        <v>33</v>
      </c>
      <c r="B39" s="1" t="s">
        <v>91</v>
      </c>
      <c r="C39" s="9">
        <v>41</v>
      </c>
      <c r="D39" s="1">
        <v>37</v>
      </c>
      <c r="E39" s="16">
        <v>0.57499999999999996</v>
      </c>
      <c r="F39" s="9">
        <v>5</v>
      </c>
      <c r="G39" s="1">
        <v>6</v>
      </c>
      <c r="H39" s="15">
        <f t="shared" si="6"/>
        <v>1</v>
      </c>
      <c r="I39" s="12">
        <f t="shared" si="8"/>
        <v>2.875</v>
      </c>
      <c r="J39" s="12">
        <f t="shared" si="9"/>
        <v>3.4499999999999997</v>
      </c>
      <c r="K39" s="9">
        <v>4</v>
      </c>
      <c r="L39" s="12">
        <v>3.54</v>
      </c>
      <c r="M39" s="5">
        <f t="shared" si="7"/>
        <v>4</v>
      </c>
      <c r="N39" s="5">
        <f t="shared" si="10"/>
        <v>3</v>
      </c>
      <c r="O39" s="14">
        <v>4.63</v>
      </c>
      <c r="P39" s="5">
        <f t="shared" si="7"/>
        <v>5</v>
      </c>
      <c r="Q39" s="5">
        <f t="shared" si="11"/>
        <v>3</v>
      </c>
      <c r="R39" s="72">
        <f t="shared" si="12"/>
        <v>1.0899999999999999</v>
      </c>
      <c r="S39" s="60">
        <f t="shared" si="13"/>
        <v>1</v>
      </c>
      <c r="U39" s="3" t="s">
        <v>109</v>
      </c>
    </row>
    <row r="40" spans="1:21" x14ac:dyDescent="0.2">
      <c r="A40" s="26" t="s">
        <v>34</v>
      </c>
      <c r="B40" s="1" t="s">
        <v>92</v>
      </c>
      <c r="C40" s="9">
        <v>42</v>
      </c>
      <c r="D40" s="1">
        <v>38</v>
      </c>
      <c r="E40" s="16">
        <v>0.52510000000000001</v>
      </c>
      <c r="F40" s="9">
        <v>18</v>
      </c>
      <c r="G40" s="1">
        <v>17</v>
      </c>
      <c r="H40" s="15">
        <f t="shared" si="6"/>
        <v>-1</v>
      </c>
      <c r="I40" s="12">
        <f t="shared" si="8"/>
        <v>9.4518000000000004</v>
      </c>
      <c r="J40" s="12">
        <f t="shared" si="9"/>
        <v>8.9267000000000003</v>
      </c>
      <c r="K40" s="9">
        <v>9</v>
      </c>
      <c r="L40" s="12">
        <v>9.35</v>
      </c>
      <c r="M40" s="5">
        <f t="shared" si="7"/>
        <v>9</v>
      </c>
      <c r="N40" s="5">
        <f t="shared" si="10"/>
        <v>9</v>
      </c>
      <c r="O40" s="14">
        <v>9.2100000000000009</v>
      </c>
      <c r="P40" s="5">
        <f t="shared" si="7"/>
        <v>9</v>
      </c>
      <c r="Q40" s="5">
        <f t="shared" si="11"/>
        <v>9</v>
      </c>
      <c r="R40" s="70">
        <f t="shared" si="12"/>
        <v>-0.13999999999999879</v>
      </c>
      <c r="S40" s="27">
        <f t="shared" si="13"/>
        <v>0</v>
      </c>
      <c r="U40" s="3" t="s">
        <v>109</v>
      </c>
    </row>
    <row r="41" spans="1:21" x14ac:dyDescent="0.2">
      <c r="A41" s="26" t="s">
        <v>35</v>
      </c>
      <c r="B41" s="1" t="s">
        <v>93</v>
      </c>
      <c r="C41" s="9">
        <v>44</v>
      </c>
      <c r="D41" s="1">
        <v>39</v>
      </c>
      <c r="E41" s="16">
        <v>0.61890000000000001</v>
      </c>
      <c r="F41" s="9">
        <v>2</v>
      </c>
      <c r="G41" s="1">
        <v>2</v>
      </c>
      <c r="H41" s="15">
        <f t="shared" si="6"/>
        <v>0</v>
      </c>
      <c r="I41" s="12">
        <f t="shared" si="8"/>
        <v>1.2378</v>
      </c>
      <c r="J41" s="12">
        <f t="shared" si="9"/>
        <v>1.2378</v>
      </c>
      <c r="K41" s="9">
        <v>2</v>
      </c>
      <c r="L41" s="12">
        <v>1.98</v>
      </c>
      <c r="M41" s="5">
        <f t="shared" si="7"/>
        <v>2</v>
      </c>
      <c r="N41" s="5">
        <f t="shared" si="10"/>
        <v>1</v>
      </c>
      <c r="O41" s="14">
        <v>1.98</v>
      </c>
      <c r="P41" s="5">
        <f t="shared" si="7"/>
        <v>2</v>
      </c>
      <c r="Q41" s="5">
        <f t="shared" si="11"/>
        <v>1</v>
      </c>
      <c r="R41" s="70">
        <f t="shared" si="12"/>
        <v>0</v>
      </c>
      <c r="S41" s="27">
        <f t="shared" si="13"/>
        <v>0</v>
      </c>
      <c r="T41" t="s">
        <v>105</v>
      </c>
      <c r="U41" s="3" t="s">
        <v>109</v>
      </c>
    </row>
    <row r="42" spans="1:21" x14ac:dyDescent="0.2">
      <c r="A42" s="26" t="s">
        <v>36</v>
      </c>
      <c r="B42" s="1" t="s">
        <v>94</v>
      </c>
      <c r="C42" s="9">
        <v>45</v>
      </c>
      <c r="D42" s="1">
        <v>40</v>
      </c>
      <c r="E42" s="16">
        <v>0.43159999999999998</v>
      </c>
      <c r="F42" s="9">
        <v>7</v>
      </c>
      <c r="G42" s="1">
        <v>7</v>
      </c>
      <c r="H42" s="15">
        <f t="shared" si="6"/>
        <v>0</v>
      </c>
      <c r="I42" s="12">
        <f t="shared" si="8"/>
        <v>3.0211999999999999</v>
      </c>
      <c r="J42" s="12">
        <f t="shared" si="9"/>
        <v>3.0211999999999999</v>
      </c>
      <c r="K42" s="9">
        <v>1</v>
      </c>
      <c r="L42" s="12">
        <v>1.1299999999999999</v>
      </c>
      <c r="M42" s="5">
        <f t="shared" si="7"/>
        <v>1</v>
      </c>
      <c r="N42" s="5">
        <f t="shared" si="10"/>
        <v>3</v>
      </c>
      <c r="O42" s="14">
        <v>1.1000000000000001</v>
      </c>
      <c r="P42" s="5">
        <f t="shared" si="7"/>
        <v>1</v>
      </c>
      <c r="Q42" s="5">
        <f t="shared" si="11"/>
        <v>3</v>
      </c>
      <c r="R42" s="70">
        <f t="shared" si="12"/>
        <v>-2.9999999999999805E-2</v>
      </c>
      <c r="S42" s="27">
        <f t="shared" si="13"/>
        <v>0</v>
      </c>
      <c r="U42" s="3" t="s">
        <v>109</v>
      </c>
    </row>
    <row r="43" spans="1:21" x14ac:dyDescent="0.2">
      <c r="A43" s="26" t="s">
        <v>49</v>
      </c>
      <c r="B43" s="1" t="s">
        <v>95</v>
      </c>
      <c r="C43" s="9">
        <v>46</v>
      </c>
      <c r="D43" s="1">
        <v>41</v>
      </c>
      <c r="E43" s="16">
        <v>0.37109999999999999</v>
      </c>
      <c r="F43" s="9">
        <v>1</v>
      </c>
      <c r="G43" s="1">
        <v>1</v>
      </c>
      <c r="H43" s="15">
        <f t="shared" si="6"/>
        <v>0</v>
      </c>
      <c r="I43" s="12">
        <f t="shared" si="8"/>
        <v>0.37109999999999999</v>
      </c>
      <c r="J43" s="12">
        <f t="shared" si="9"/>
        <v>0.37109999999999999</v>
      </c>
      <c r="K43" s="9">
        <v>0</v>
      </c>
      <c r="L43" s="12">
        <v>0</v>
      </c>
      <c r="M43" s="5">
        <f t="shared" si="7"/>
        <v>0</v>
      </c>
      <c r="N43" s="5">
        <f t="shared" si="10"/>
        <v>0</v>
      </c>
      <c r="O43" s="14">
        <v>0</v>
      </c>
      <c r="P43" s="5">
        <f t="shared" si="7"/>
        <v>0</v>
      </c>
      <c r="Q43" s="5">
        <f t="shared" si="11"/>
        <v>0</v>
      </c>
      <c r="R43" s="70">
        <f t="shared" si="12"/>
        <v>0</v>
      </c>
      <c r="S43" s="27">
        <f t="shared" si="13"/>
        <v>0</v>
      </c>
      <c r="T43" t="s">
        <v>105</v>
      </c>
      <c r="U43" s="3" t="s">
        <v>109</v>
      </c>
    </row>
    <row r="44" spans="1:21" x14ac:dyDescent="0.2">
      <c r="A44" s="26" t="s">
        <v>37</v>
      </c>
      <c r="B44" s="1" t="s">
        <v>96</v>
      </c>
      <c r="C44" s="9">
        <v>47</v>
      </c>
      <c r="D44" s="1">
        <v>42</v>
      </c>
      <c r="E44" s="16">
        <v>0.3871</v>
      </c>
      <c r="F44" s="9">
        <v>9</v>
      </c>
      <c r="G44" s="1">
        <v>9</v>
      </c>
      <c r="H44" s="15">
        <f t="shared" si="6"/>
        <v>0</v>
      </c>
      <c r="I44" s="12">
        <f t="shared" si="8"/>
        <v>3.4839000000000002</v>
      </c>
      <c r="J44" s="12">
        <f t="shared" si="9"/>
        <v>3.4839000000000002</v>
      </c>
      <c r="K44" s="9">
        <v>2</v>
      </c>
      <c r="L44" s="12">
        <v>2</v>
      </c>
      <c r="M44" s="5">
        <f t="shared" si="7"/>
        <v>2</v>
      </c>
      <c r="N44" s="5">
        <f t="shared" si="10"/>
        <v>3</v>
      </c>
      <c r="O44" s="14">
        <v>1.1100000000000001</v>
      </c>
      <c r="P44" s="5">
        <f t="shared" si="7"/>
        <v>1</v>
      </c>
      <c r="Q44" s="5">
        <f t="shared" si="11"/>
        <v>3</v>
      </c>
      <c r="R44" s="71">
        <f t="shared" si="12"/>
        <v>-0.8899999999999999</v>
      </c>
      <c r="S44" s="61">
        <f t="shared" si="13"/>
        <v>-1</v>
      </c>
      <c r="T44" t="s">
        <v>105</v>
      </c>
      <c r="U44" s="3" t="s">
        <v>109</v>
      </c>
    </row>
    <row r="45" spans="1:21" x14ac:dyDescent="0.2">
      <c r="A45" s="26" t="s">
        <v>42</v>
      </c>
      <c r="B45" s="1" t="s">
        <v>97</v>
      </c>
      <c r="C45" s="9">
        <v>48</v>
      </c>
      <c r="D45" s="1">
        <v>43</v>
      </c>
      <c r="E45" s="16">
        <v>0.4622</v>
      </c>
      <c r="F45" s="9">
        <v>36</v>
      </c>
      <c r="G45" s="1">
        <v>38</v>
      </c>
      <c r="H45" s="15">
        <f t="shared" si="6"/>
        <v>2</v>
      </c>
      <c r="I45" s="12">
        <f t="shared" si="8"/>
        <v>16.639199999999999</v>
      </c>
      <c r="J45" s="12">
        <f t="shared" si="9"/>
        <v>17.563600000000001</v>
      </c>
      <c r="K45" s="9">
        <v>13</v>
      </c>
      <c r="L45" s="12">
        <v>14.63</v>
      </c>
      <c r="M45" s="5">
        <f t="shared" si="7"/>
        <v>15</v>
      </c>
      <c r="N45" s="5">
        <f t="shared" si="10"/>
        <v>17</v>
      </c>
      <c r="O45" s="14">
        <v>13.85</v>
      </c>
      <c r="P45" s="5">
        <f t="shared" si="7"/>
        <v>14</v>
      </c>
      <c r="Q45" s="5">
        <f t="shared" si="11"/>
        <v>18</v>
      </c>
      <c r="R45" s="71">
        <f t="shared" si="12"/>
        <v>-0.78000000000000114</v>
      </c>
      <c r="S45" s="61">
        <f t="shared" si="13"/>
        <v>-1</v>
      </c>
      <c r="U45" s="3" t="s">
        <v>109</v>
      </c>
    </row>
    <row r="46" spans="1:21" x14ac:dyDescent="0.2">
      <c r="A46" s="26" t="s">
        <v>43</v>
      </c>
      <c r="B46" s="1" t="s">
        <v>98</v>
      </c>
      <c r="C46" s="9">
        <v>49</v>
      </c>
      <c r="D46" s="1">
        <v>44</v>
      </c>
      <c r="E46" s="16">
        <v>0.32969999999999999</v>
      </c>
      <c r="F46" s="9">
        <v>4</v>
      </c>
      <c r="G46" s="1">
        <v>4</v>
      </c>
      <c r="H46" s="15">
        <f t="shared" si="6"/>
        <v>0</v>
      </c>
      <c r="I46" s="12">
        <f t="shared" si="8"/>
        <v>1.3188</v>
      </c>
      <c r="J46" s="12">
        <f t="shared" si="9"/>
        <v>1.3188</v>
      </c>
      <c r="K46" s="9">
        <v>0</v>
      </c>
      <c r="L46" s="12">
        <v>0</v>
      </c>
      <c r="M46" s="5">
        <f t="shared" si="7"/>
        <v>0</v>
      </c>
      <c r="N46" s="5">
        <f t="shared" si="10"/>
        <v>1</v>
      </c>
      <c r="O46" s="14">
        <v>0</v>
      </c>
      <c r="P46" s="5">
        <f t="shared" si="7"/>
        <v>0</v>
      </c>
      <c r="Q46" s="5">
        <f t="shared" si="11"/>
        <v>1</v>
      </c>
      <c r="R46" s="70">
        <f t="shared" si="12"/>
        <v>0</v>
      </c>
      <c r="S46" s="27">
        <f t="shared" si="13"/>
        <v>0</v>
      </c>
      <c r="T46" t="s">
        <v>105</v>
      </c>
      <c r="U46" s="3" t="s">
        <v>109</v>
      </c>
    </row>
    <row r="47" spans="1:21" x14ac:dyDescent="0.2">
      <c r="A47" s="26" t="s">
        <v>50</v>
      </c>
      <c r="B47" s="1" t="s">
        <v>99</v>
      </c>
      <c r="C47" s="9">
        <v>50</v>
      </c>
      <c r="D47" s="1">
        <v>45</v>
      </c>
      <c r="E47" s="16">
        <v>0.61060000000000003</v>
      </c>
      <c r="F47" s="9">
        <v>1</v>
      </c>
      <c r="G47" s="1">
        <v>1</v>
      </c>
      <c r="H47" s="15">
        <f t="shared" si="6"/>
        <v>0</v>
      </c>
      <c r="I47" s="12">
        <f t="shared" si="8"/>
        <v>0.61060000000000003</v>
      </c>
      <c r="J47" s="12">
        <f t="shared" si="9"/>
        <v>0.61060000000000003</v>
      </c>
      <c r="K47" s="9">
        <v>1</v>
      </c>
      <c r="L47" s="12">
        <v>1</v>
      </c>
      <c r="M47" s="5">
        <f t="shared" si="7"/>
        <v>1</v>
      </c>
      <c r="N47" s="5">
        <f t="shared" si="10"/>
        <v>1</v>
      </c>
      <c r="O47" s="14">
        <v>1</v>
      </c>
      <c r="P47" s="5">
        <f t="shared" si="7"/>
        <v>1</v>
      </c>
      <c r="Q47" s="5">
        <f t="shared" si="11"/>
        <v>1</v>
      </c>
      <c r="R47" s="70">
        <f t="shared" si="12"/>
        <v>0</v>
      </c>
      <c r="S47" s="27">
        <f t="shared" si="13"/>
        <v>0</v>
      </c>
      <c r="T47" t="s">
        <v>105</v>
      </c>
      <c r="U47" s="3" t="s">
        <v>109</v>
      </c>
    </row>
    <row r="48" spans="1:21" x14ac:dyDescent="0.2">
      <c r="A48" s="26" t="s">
        <v>44</v>
      </c>
      <c r="B48" s="1" t="s">
        <v>100</v>
      </c>
      <c r="C48" s="9">
        <v>51</v>
      </c>
      <c r="D48" s="1">
        <v>46</v>
      </c>
      <c r="E48" s="16">
        <v>0.53669999999999995</v>
      </c>
      <c r="F48" s="9">
        <v>11</v>
      </c>
      <c r="G48" s="1">
        <v>11</v>
      </c>
      <c r="H48" s="15">
        <f t="shared" si="6"/>
        <v>0</v>
      </c>
      <c r="I48" s="12">
        <f t="shared" si="8"/>
        <v>5.9036999999999997</v>
      </c>
      <c r="J48" s="12">
        <f t="shared" si="9"/>
        <v>5.9036999999999997</v>
      </c>
      <c r="K48" s="9">
        <v>7</v>
      </c>
      <c r="L48" s="12">
        <v>6.1</v>
      </c>
      <c r="M48" s="5">
        <f t="shared" si="7"/>
        <v>6</v>
      </c>
      <c r="N48" s="5">
        <f t="shared" si="10"/>
        <v>6</v>
      </c>
      <c r="O48" s="14">
        <v>6.23</v>
      </c>
      <c r="P48" s="5">
        <f t="shared" si="7"/>
        <v>6</v>
      </c>
      <c r="Q48" s="5">
        <f t="shared" si="11"/>
        <v>6</v>
      </c>
      <c r="R48" s="70">
        <f t="shared" si="12"/>
        <v>0.13000000000000078</v>
      </c>
      <c r="S48" s="27">
        <f t="shared" si="13"/>
        <v>0</v>
      </c>
      <c r="T48" t="s">
        <v>105</v>
      </c>
      <c r="U48" s="3" t="s">
        <v>109</v>
      </c>
    </row>
    <row r="49" spans="1:21" x14ac:dyDescent="0.2">
      <c r="A49" s="26" t="s">
        <v>45</v>
      </c>
      <c r="B49" s="1" t="s">
        <v>101</v>
      </c>
      <c r="C49" s="9">
        <v>53</v>
      </c>
      <c r="D49" s="1">
        <v>47</v>
      </c>
      <c r="E49" s="16">
        <v>0.58169999999999999</v>
      </c>
      <c r="F49" s="9">
        <v>10</v>
      </c>
      <c r="G49" s="1">
        <v>10</v>
      </c>
      <c r="H49" s="15">
        <f t="shared" si="6"/>
        <v>0</v>
      </c>
      <c r="I49" s="12">
        <f t="shared" si="8"/>
        <v>5.8170000000000002</v>
      </c>
      <c r="J49" s="12">
        <f t="shared" si="9"/>
        <v>5.8170000000000002</v>
      </c>
      <c r="K49" s="9">
        <v>7</v>
      </c>
      <c r="L49" s="12">
        <v>6.82</v>
      </c>
      <c r="M49" s="5">
        <f t="shared" si="7"/>
        <v>7</v>
      </c>
      <c r="N49" s="5">
        <f t="shared" si="10"/>
        <v>6</v>
      </c>
      <c r="O49" s="14">
        <v>6.81</v>
      </c>
      <c r="P49" s="5">
        <f t="shared" si="7"/>
        <v>7</v>
      </c>
      <c r="Q49" s="5">
        <f t="shared" si="11"/>
        <v>6</v>
      </c>
      <c r="R49" s="70">
        <f t="shared" si="12"/>
        <v>-1.0000000000000675E-2</v>
      </c>
      <c r="S49" s="27">
        <f t="shared" si="13"/>
        <v>0</v>
      </c>
      <c r="U49" s="3" t="s">
        <v>109</v>
      </c>
    </row>
    <row r="50" spans="1:21" x14ac:dyDescent="0.2">
      <c r="A50" s="26" t="s">
        <v>47</v>
      </c>
      <c r="B50" s="1" t="s">
        <v>102</v>
      </c>
      <c r="C50" s="9">
        <v>54</v>
      </c>
      <c r="D50" s="1">
        <v>48</v>
      </c>
      <c r="E50" s="16">
        <v>0.31900000000000001</v>
      </c>
      <c r="F50" s="9">
        <v>3</v>
      </c>
      <c r="G50" s="1">
        <v>2</v>
      </c>
      <c r="H50" s="15">
        <f t="shared" si="6"/>
        <v>-1</v>
      </c>
      <c r="I50" s="12">
        <f t="shared" si="8"/>
        <v>0.95700000000000007</v>
      </c>
      <c r="J50" s="12">
        <f t="shared" si="9"/>
        <v>0.63800000000000001</v>
      </c>
      <c r="K50" s="9">
        <v>0</v>
      </c>
      <c r="L50" s="12">
        <v>0</v>
      </c>
      <c r="M50" s="5">
        <f t="shared" si="7"/>
        <v>0</v>
      </c>
      <c r="N50" s="5">
        <f t="shared" si="10"/>
        <v>1</v>
      </c>
      <c r="O50" s="14">
        <v>0</v>
      </c>
      <c r="P50" s="5">
        <f t="shared" si="7"/>
        <v>0</v>
      </c>
      <c r="Q50" s="5">
        <f t="shared" si="11"/>
        <v>1</v>
      </c>
      <c r="R50" s="70">
        <f t="shared" si="12"/>
        <v>0</v>
      </c>
      <c r="S50" s="27">
        <f t="shared" si="13"/>
        <v>0</v>
      </c>
      <c r="T50" t="s">
        <v>105</v>
      </c>
      <c r="U50" s="3" t="s">
        <v>109</v>
      </c>
    </row>
    <row r="51" spans="1:21" x14ac:dyDescent="0.2">
      <c r="A51" s="26" t="s">
        <v>46</v>
      </c>
      <c r="B51" s="1" t="s">
        <v>103</v>
      </c>
      <c r="C51" s="9">
        <v>55</v>
      </c>
      <c r="D51" s="1">
        <v>49</v>
      </c>
      <c r="E51" s="16">
        <v>0.50680000000000003</v>
      </c>
      <c r="F51" s="9">
        <v>8</v>
      </c>
      <c r="G51" s="1">
        <v>8</v>
      </c>
      <c r="H51" s="15">
        <f t="shared" si="6"/>
        <v>0</v>
      </c>
      <c r="I51" s="12">
        <f t="shared" si="8"/>
        <v>4.0544000000000002</v>
      </c>
      <c r="J51" s="12">
        <f t="shared" si="9"/>
        <v>4.0544000000000002</v>
      </c>
      <c r="K51" s="9">
        <v>3</v>
      </c>
      <c r="L51" s="12">
        <v>2.71</v>
      </c>
      <c r="M51" s="5">
        <f t="shared" si="7"/>
        <v>3</v>
      </c>
      <c r="N51" s="5">
        <f t="shared" si="10"/>
        <v>4</v>
      </c>
      <c r="O51" s="14">
        <v>3.04</v>
      </c>
      <c r="P51" s="5">
        <f t="shared" si="7"/>
        <v>3</v>
      </c>
      <c r="Q51" s="5">
        <f t="shared" si="11"/>
        <v>4</v>
      </c>
      <c r="R51" s="70">
        <f t="shared" si="12"/>
        <v>0.33000000000000007</v>
      </c>
      <c r="S51" s="27">
        <f t="shared" si="13"/>
        <v>0</v>
      </c>
      <c r="U51" s="3" t="s">
        <v>109</v>
      </c>
    </row>
    <row r="52" spans="1:21" x14ac:dyDescent="0.2">
      <c r="A52" s="26" t="s">
        <v>51</v>
      </c>
      <c r="B52" s="1" t="s">
        <v>104</v>
      </c>
      <c r="C52" s="9">
        <v>56</v>
      </c>
      <c r="D52" s="1">
        <v>50</v>
      </c>
      <c r="E52" s="16">
        <v>0.27539999999999998</v>
      </c>
      <c r="F52" s="9">
        <v>1</v>
      </c>
      <c r="G52" s="1">
        <v>1</v>
      </c>
      <c r="H52" s="15">
        <f t="shared" si="6"/>
        <v>0</v>
      </c>
      <c r="I52" s="12">
        <f t="shared" si="8"/>
        <v>0.27539999999999998</v>
      </c>
      <c r="J52" s="12">
        <f t="shared" si="9"/>
        <v>0.27539999999999998</v>
      </c>
      <c r="K52" s="9">
        <v>0</v>
      </c>
      <c r="L52" s="12">
        <v>0</v>
      </c>
      <c r="M52" s="5">
        <f t="shared" si="7"/>
        <v>0</v>
      </c>
      <c r="N52" s="5">
        <f t="shared" si="10"/>
        <v>0</v>
      </c>
      <c r="O52" s="14">
        <v>0</v>
      </c>
      <c r="P52" s="5">
        <f t="shared" si="7"/>
        <v>0</v>
      </c>
      <c r="Q52" s="5">
        <f t="shared" si="11"/>
        <v>0</v>
      </c>
      <c r="R52" s="74">
        <f t="shared" si="12"/>
        <v>0</v>
      </c>
      <c r="S52" s="58">
        <f t="shared" si="13"/>
        <v>0</v>
      </c>
      <c r="T52" t="s">
        <v>105</v>
      </c>
      <c r="U52" s="3" t="s">
        <v>109</v>
      </c>
    </row>
    <row r="53" spans="1:21" s="2" customFormat="1" x14ac:dyDescent="0.2">
      <c r="A53" s="28" t="s">
        <v>122</v>
      </c>
      <c r="B53" s="7"/>
      <c r="C53" s="48"/>
      <c r="D53" s="7"/>
      <c r="E53" s="65">
        <f>J53</f>
        <v>0.51825011494252871</v>
      </c>
      <c r="F53" s="10">
        <f>SUM(F3:F52)</f>
        <v>435</v>
      </c>
      <c r="G53" s="8">
        <f>SUM(G3:G52)</f>
        <v>435</v>
      </c>
      <c r="H53" s="11">
        <f>SUM(H3:H52)</f>
        <v>0</v>
      </c>
      <c r="I53" s="64">
        <f>SUM(I3:I52)/435</f>
        <v>0.51880160919540219</v>
      </c>
      <c r="J53" s="64">
        <f>SUM(J3:J52)/435</f>
        <v>0.51825011494252871</v>
      </c>
      <c r="K53" s="10">
        <f>SUM(K3:K52)</f>
        <v>222</v>
      </c>
      <c r="L53" s="81">
        <f t="shared" ref="L53:S53" si="14">SUM(L3:L52)</f>
        <v>222.14999999999995</v>
      </c>
      <c r="M53" s="8">
        <f t="shared" si="14"/>
        <v>220</v>
      </c>
      <c r="N53" s="8">
        <f t="shared" si="14"/>
        <v>222</v>
      </c>
      <c r="O53" s="49">
        <f t="shared" si="14"/>
        <v>223.06</v>
      </c>
      <c r="P53" s="8">
        <f t="shared" si="14"/>
        <v>224</v>
      </c>
      <c r="Q53" s="8">
        <f t="shared" si="14"/>
        <v>225</v>
      </c>
      <c r="R53" s="75">
        <f t="shared" si="14"/>
        <v>0.90999999999999504</v>
      </c>
      <c r="S53" s="59">
        <f t="shared" si="14"/>
        <v>4</v>
      </c>
      <c r="T53" s="6"/>
      <c r="U53" s="6"/>
    </row>
    <row r="54" spans="1:21" s="2" customFormat="1" x14ac:dyDescent="0.2">
      <c r="A54" s="54"/>
      <c r="B54" s="76"/>
      <c r="C54" s="55"/>
      <c r="D54" s="76"/>
      <c r="E54" s="63"/>
      <c r="F54" s="56"/>
      <c r="G54" s="77"/>
      <c r="H54" s="77"/>
      <c r="I54" s="12"/>
      <c r="J54" s="12"/>
      <c r="K54" s="82">
        <f>K53-218</f>
        <v>4</v>
      </c>
      <c r="L54" s="12"/>
      <c r="M54" s="5">
        <f>M53-218</f>
        <v>2</v>
      </c>
      <c r="N54" s="5">
        <f>N53-218</f>
        <v>4</v>
      </c>
      <c r="O54" s="57"/>
      <c r="P54" s="5">
        <f>P53-218</f>
        <v>6</v>
      </c>
      <c r="Q54" s="5">
        <f>Q53-218</f>
        <v>7</v>
      </c>
      <c r="R54" s="72">
        <f>SUMIF(R3:R52,"&gt;0")</f>
        <v>7.589999999999999</v>
      </c>
      <c r="S54" s="60">
        <f>SUMIF(S3:S52,"&gt;0")</f>
        <v>9</v>
      </c>
    </row>
    <row r="55" spans="1:21" ht="17" thickBot="1" x14ac:dyDescent="0.25">
      <c r="A55" s="29"/>
      <c r="B55" s="30"/>
      <c r="C55" s="31"/>
      <c r="D55" s="30"/>
      <c r="E55" s="32"/>
      <c r="F55" s="31"/>
      <c r="G55" s="30"/>
      <c r="H55" s="30"/>
      <c r="I55" s="53"/>
      <c r="J55" s="53"/>
      <c r="K55" s="80"/>
      <c r="L55" s="53"/>
      <c r="M55" s="33"/>
      <c r="N55" s="50"/>
      <c r="O55" s="34"/>
      <c r="P55" s="33"/>
      <c r="Q55" s="50"/>
      <c r="R55" s="78">
        <f>SUMIF(R3:R52,"&lt;0")</f>
        <v>-6.6800000000000033</v>
      </c>
      <c r="S55" s="62">
        <f>SUMIF(S3:S52,"&lt;0")</f>
        <v>-5</v>
      </c>
    </row>
    <row r="58" spans="1:21" x14ac:dyDescent="0.2">
      <c r="F58">
        <v>2010</v>
      </c>
      <c r="G58" s="66">
        <f>I53</f>
        <v>0.51880160919540219</v>
      </c>
      <c r="H58" s="5">
        <f>N53</f>
        <v>222</v>
      </c>
      <c r="J58" s="5"/>
    </row>
    <row r="59" spans="1:21" x14ac:dyDescent="0.2">
      <c r="F59">
        <v>2020</v>
      </c>
      <c r="G59" s="66">
        <f>J53</f>
        <v>0.51825011494252871</v>
      </c>
      <c r="H59" s="5">
        <f>Q53</f>
        <v>225</v>
      </c>
    </row>
    <row r="61" spans="1:21" x14ac:dyDescent="0.2">
      <c r="F61" s="1" t="s">
        <v>116</v>
      </c>
    </row>
  </sheetData>
  <sortState xmlns:xlrd2="http://schemas.microsoft.com/office/spreadsheetml/2017/richdata2" ref="A3:X52">
    <sortCondition ref="D3:D52"/>
  </sortState>
  <phoneticPr fontId="4" type="noConversion"/>
  <pageMargins left="0.7" right="0.7" top="0.75" bottom="0.75" header="0.3" footer="0.3"/>
  <pageSetup scale="82" orientation="portrait" horizontalDpi="0" verticalDpi="0"/>
  <ignoredErrors>
    <ignoredError sqref="F53:G53" formulaRange="1"/>
    <ignoredError sqref="E53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Data!elections_1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2022-06-14T13:52:48Z</cp:lastPrinted>
  <dcterms:created xsi:type="dcterms:W3CDTF">2022-06-09T13:50:55Z</dcterms:created>
  <dcterms:modified xsi:type="dcterms:W3CDTF">2022-06-14T13:52:49Z</dcterms:modified>
</cp:coreProperties>
</file>