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 defaultThemeVersion="124226"/>
  <bookViews>
    <workbookView xWindow="240" yWindow="108" windowWidth="12720" windowHeight="8010" firstSheet="2" activeTab="5" xr2:uid="{00000000-000D-0000-FFFF-FFFF00000000}"/>
  </bookViews>
  <sheets>
    <sheet name="CS 6190 CSP" sheetId="2" r:id="rId1"/>
    <sheet name="CS 6316 ML" sheetId="4" r:id="rId2"/>
    <sheet name="CS 6501 IoT SaS" sheetId="1" r:id="rId3"/>
    <sheet name="CS 6501 SL" sheetId="3" r:id="rId4"/>
    <sheet name="CS 6501 ST" sheetId="9" r:id="rId5"/>
    <sheet name="Fall 2017" sheetId="6" r:id="rId6"/>
  </sheets>
  <definedNames>
    <definedName name="_xlnm.Print_Area" localSheetId="0">'CS 6190 CSP'!$A$1:$M$60</definedName>
    <definedName name="_xlnm.Print_Area" localSheetId="1">'CS 6316 ML'!$A$1:$M$60</definedName>
    <definedName name="_xlnm.Print_Area" localSheetId="2">'CS 6501 IoT SaS'!$A$1:$M$60</definedName>
    <definedName name="_xlnm.Print_Area" localSheetId="3">'CS 6501 SL'!$A$1:$M$60</definedName>
    <definedName name="_xlnm.Print_Area" localSheetId="4">'CS 6501 ST'!$A$1:$M$60</definedName>
  </definedNames>
  <calcPr calcId="171027"/>
</workbook>
</file>

<file path=xl/calcChain.xml><?xml version="1.0" encoding="utf-8"?>
<calcChain xmlns="http://schemas.openxmlformats.org/spreadsheetml/2006/main">
  <c r="E53" i="9" l="1"/>
  <c r="I18" i="9"/>
  <c r="E54" i="9"/>
  <c r="I36" i="9"/>
  <c r="I35" i="9"/>
  <c r="I38" i="9"/>
  <c r="I47" i="9"/>
  <c r="I32" i="9"/>
  <c r="I48" i="9"/>
  <c r="I46" i="9"/>
  <c r="I45" i="9"/>
  <c r="I44" i="9"/>
  <c r="I43" i="9"/>
  <c r="I42" i="9"/>
  <c r="I40" i="9"/>
  <c r="I39" i="9"/>
  <c r="I37" i="9"/>
  <c r="I34" i="9"/>
  <c r="I33" i="9"/>
  <c r="I20" i="9"/>
  <c r="I21" i="9"/>
  <c r="I22" i="9"/>
  <c r="I23" i="9"/>
  <c r="I24" i="9"/>
  <c r="I25" i="9"/>
  <c r="I26" i="9"/>
  <c r="I27" i="9"/>
  <c r="I28" i="9"/>
  <c r="I29" i="9"/>
  <c r="I30" i="9"/>
  <c r="I31" i="9"/>
  <c r="I19" i="9"/>
  <c r="I17" i="9"/>
  <c r="I15" i="9"/>
  <c r="I14" i="9"/>
  <c r="I13" i="9"/>
  <c r="I12" i="9"/>
  <c r="I11" i="9"/>
  <c r="I10" i="9"/>
  <c r="I8" i="9"/>
  <c r="I7" i="9"/>
  <c r="I6" i="9"/>
  <c r="I5" i="9"/>
  <c r="C5" i="6"/>
  <c r="C3" i="6"/>
  <c r="C2" i="6"/>
  <c r="I10" i="3"/>
  <c r="I9" i="4"/>
  <c r="I22" i="4"/>
  <c r="I23" i="4"/>
  <c r="I21" i="4"/>
  <c r="I20" i="4"/>
  <c r="I19" i="4"/>
  <c r="I18" i="4"/>
  <c r="I17" i="4"/>
  <c r="I16" i="4"/>
  <c r="I15" i="4"/>
  <c r="I14" i="4"/>
  <c r="I13" i="4"/>
  <c r="I12" i="4"/>
  <c r="I11" i="4"/>
  <c r="I10" i="4"/>
  <c r="I8" i="4"/>
  <c r="I7" i="4"/>
  <c r="I6" i="4"/>
  <c r="I5" i="4"/>
  <c r="C1" i="2" l="1"/>
  <c r="C2" i="2" s="1"/>
  <c r="E60" i="9"/>
  <c r="H60" i="9" s="1"/>
  <c r="E59" i="9"/>
  <c r="H59" i="9" s="1"/>
  <c r="E58" i="9"/>
  <c r="H58" i="9" s="1"/>
  <c r="E57" i="9"/>
  <c r="H57" i="9" s="1"/>
  <c r="E56" i="9"/>
  <c r="H56" i="9" s="1"/>
  <c r="E55" i="9"/>
  <c r="H55" i="9" s="1"/>
  <c r="H54" i="9"/>
  <c r="H53" i="9"/>
  <c r="L50" i="9"/>
  <c r="G50" i="9"/>
  <c r="L49" i="9"/>
  <c r="G49" i="9"/>
  <c r="L48" i="9"/>
  <c r="G48" i="9"/>
  <c r="L47" i="9"/>
  <c r="G47" i="9"/>
  <c r="L46" i="9"/>
  <c r="G46" i="9"/>
  <c r="L45" i="9"/>
  <c r="G45" i="9"/>
  <c r="L44" i="9"/>
  <c r="G44" i="9"/>
  <c r="L43" i="9"/>
  <c r="G43" i="9"/>
  <c r="L42" i="9"/>
  <c r="G42" i="9"/>
  <c r="L41" i="9"/>
  <c r="G41" i="9"/>
  <c r="L40" i="9"/>
  <c r="G40" i="9"/>
  <c r="L39" i="9"/>
  <c r="G39" i="9"/>
  <c r="L38" i="9"/>
  <c r="G38" i="9"/>
  <c r="L37" i="9"/>
  <c r="G37" i="9"/>
  <c r="L36" i="9"/>
  <c r="G36" i="9"/>
  <c r="L35" i="9"/>
  <c r="G35" i="9"/>
  <c r="L34" i="9"/>
  <c r="G34" i="9"/>
  <c r="L33" i="9"/>
  <c r="G33" i="9"/>
  <c r="L32" i="9"/>
  <c r="G32" i="9"/>
  <c r="L31" i="9"/>
  <c r="G31" i="9"/>
  <c r="L30" i="9"/>
  <c r="G30" i="9"/>
  <c r="L29" i="9"/>
  <c r="G29" i="9"/>
  <c r="L28" i="9"/>
  <c r="G28" i="9"/>
  <c r="L27" i="9"/>
  <c r="G27" i="9"/>
  <c r="L26" i="9"/>
  <c r="G26" i="9"/>
  <c r="L25" i="9"/>
  <c r="G25" i="9"/>
  <c r="L24" i="9"/>
  <c r="G24" i="9"/>
  <c r="L23" i="9"/>
  <c r="G23" i="9"/>
  <c r="L22" i="9"/>
  <c r="G22" i="9"/>
  <c r="L21" i="9"/>
  <c r="G21" i="9"/>
  <c r="L20" i="9"/>
  <c r="G20" i="9"/>
  <c r="L19" i="9"/>
  <c r="G19" i="9"/>
  <c r="L18" i="9"/>
  <c r="G18" i="9"/>
  <c r="L17" i="9"/>
  <c r="G17" i="9"/>
  <c r="L16" i="9"/>
  <c r="G16" i="9"/>
  <c r="L15" i="9"/>
  <c r="G15" i="9"/>
  <c r="L14" i="9"/>
  <c r="G14" i="9"/>
  <c r="L13" i="9"/>
  <c r="G13" i="9"/>
  <c r="L12" i="9"/>
  <c r="G12" i="9"/>
  <c r="L11" i="9"/>
  <c r="G11" i="9"/>
  <c r="L10" i="9"/>
  <c r="G10" i="9"/>
  <c r="L9" i="9"/>
  <c r="G9" i="9"/>
  <c r="L8" i="9"/>
  <c r="G8" i="9"/>
  <c r="L7" i="9"/>
  <c r="G7" i="9"/>
  <c r="L6" i="9"/>
  <c r="G6" i="9"/>
  <c r="L5" i="9"/>
  <c r="G5" i="9"/>
  <c r="E60" i="4"/>
  <c r="H60" i="4" s="1"/>
  <c r="E59" i="4"/>
  <c r="H59" i="4" s="1"/>
  <c r="E58" i="4"/>
  <c r="H58" i="4" s="1"/>
  <c r="E57" i="4"/>
  <c r="H57" i="4" s="1"/>
  <c r="E56" i="4"/>
  <c r="H56" i="4" s="1"/>
  <c r="E55" i="4"/>
  <c r="H55" i="4" s="1"/>
  <c r="E54" i="4"/>
  <c r="H54" i="4" s="1"/>
  <c r="E53" i="4"/>
  <c r="H53" i="4" s="1"/>
  <c r="L50" i="4"/>
  <c r="G50" i="4"/>
  <c r="L49" i="4"/>
  <c r="G49" i="4"/>
  <c r="L48" i="4"/>
  <c r="G48" i="4"/>
  <c r="L47" i="4"/>
  <c r="G47" i="4"/>
  <c r="L46" i="4"/>
  <c r="G46" i="4"/>
  <c r="L45" i="4"/>
  <c r="G45" i="4"/>
  <c r="L44" i="4"/>
  <c r="G44" i="4"/>
  <c r="L43" i="4"/>
  <c r="G43" i="4"/>
  <c r="L42" i="4"/>
  <c r="G42" i="4"/>
  <c r="L41" i="4"/>
  <c r="G41" i="4"/>
  <c r="L40" i="4"/>
  <c r="G40" i="4"/>
  <c r="L39" i="4"/>
  <c r="G39" i="4"/>
  <c r="L38" i="4"/>
  <c r="G38" i="4"/>
  <c r="L37" i="4"/>
  <c r="G37" i="4"/>
  <c r="L36" i="4"/>
  <c r="G36" i="4"/>
  <c r="L35" i="4"/>
  <c r="G35" i="4"/>
  <c r="L34" i="4"/>
  <c r="G34" i="4"/>
  <c r="L33" i="4"/>
  <c r="G33" i="4"/>
  <c r="L32" i="4"/>
  <c r="G32" i="4"/>
  <c r="L31" i="4"/>
  <c r="G31" i="4"/>
  <c r="L30" i="4"/>
  <c r="G30" i="4"/>
  <c r="L29" i="4"/>
  <c r="G29" i="4"/>
  <c r="L28" i="4"/>
  <c r="G28" i="4"/>
  <c r="L27" i="4"/>
  <c r="G27" i="4"/>
  <c r="L26" i="4"/>
  <c r="G26" i="4"/>
  <c r="L25" i="4"/>
  <c r="G25" i="4"/>
  <c r="L24" i="4"/>
  <c r="G24" i="4"/>
  <c r="L23" i="4"/>
  <c r="G23" i="4"/>
  <c r="L22" i="4"/>
  <c r="G22" i="4"/>
  <c r="L21" i="4"/>
  <c r="G21" i="4"/>
  <c r="L20" i="4"/>
  <c r="G20" i="4"/>
  <c r="L19" i="4"/>
  <c r="G19" i="4"/>
  <c r="L18" i="4"/>
  <c r="G18" i="4"/>
  <c r="L17" i="4"/>
  <c r="G17" i="4"/>
  <c r="L16" i="4"/>
  <c r="G16" i="4"/>
  <c r="L15" i="4"/>
  <c r="G15" i="4"/>
  <c r="L14" i="4"/>
  <c r="G14" i="4"/>
  <c r="L13" i="4"/>
  <c r="G13" i="4"/>
  <c r="L12" i="4"/>
  <c r="G12" i="4"/>
  <c r="L11" i="4"/>
  <c r="G11" i="4"/>
  <c r="L10" i="4"/>
  <c r="G10" i="4"/>
  <c r="L9" i="4"/>
  <c r="G9" i="4"/>
  <c r="L8" i="4"/>
  <c r="G8" i="4"/>
  <c r="L7" i="4"/>
  <c r="G7" i="4"/>
  <c r="L6" i="4"/>
  <c r="G6" i="4"/>
  <c r="L5" i="4"/>
  <c r="G5" i="4"/>
  <c r="E60" i="3"/>
  <c r="H60" i="3" s="1"/>
  <c r="E59" i="3"/>
  <c r="H59" i="3" s="1"/>
  <c r="E58" i="3"/>
  <c r="H58" i="3" s="1"/>
  <c r="E57" i="3"/>
  <c r="H57" i="3" s="1"/>
  <c r="E56" i="3"/>
  <c r="H56" i="3" s="1"/>
  <c r="E55" i="3"/>
  <c r="H55" i="3" s="1"/>
  <c r="E54" i="3"/>
  <c r="H54" i="3" s="1"/>
  <c r="E53" i="3"/>
  <c r="L50" i="3"/>
  <c r="G50" i="3"/>
  <c r="L49" i="3"/>
  <c r="G49" i="3"/>
  <c r="L48" i="3"/>
  <c r="G48" i="3"/>
  <c r="L47" i="3"/>
  <c r="G47" i="3"/>
  <c r="L46" i="3"/>
  <c r="G46" i="3"/>
  <c r="L45" i="3"/>
  <c r="G45" i="3"/>
  <c r="L44" i="3"/>
  <c r="G44" i="3"/>
  <c r="L43" i="3"/>
  <c r="G43" i="3"/>
  <c r="L42" i="3"/>
  <c r="G42" i="3"/>
  <c r="L41" i="3"/>
  <c r="G41" i="3"/>
  <c r="L40" i="3"/>
  <c r="G40" i="3"/>
  <c r="L39" i="3"/>
  <c r="G39" i="3"/>
  <c r="L38" i="3"/>
  <c r="G38" i="3"/>
  <c r="L37" i="3"/>
  <c r="G37" i="3"/>
  <c r="L36" i="3"/>
  <c r="G36" i="3"/>
  <c r="L35" i="3"/>
  <c r="G35" i="3"/>
  <c r="L34" i="3"/>
  <c r="G34" i="3"/>
  <c r="L33" i="3"/>
  <c r="G33" i="3"/>
  <c r="L32" i="3"/>
  <c r="G32" i="3"/>
  <c r="L31" i="3"/>
  <c r="G31" i="3"/>
  <c r="L30" i="3"/>
  <c r="G30" i="3"/>
  <c r="L29" i="3"/>
  <c r="G29" i="3"/>
  <c r="L28" i="3"/>
  <c r="G28" i="3"/>
  <c r="L27" i="3"/>
  <c r="G27" i="3"/>
  <c r="L26" i="3"/>
  <c r="G26" i="3"/>
  <c r="L25" i="3"/>
  <c r="G25" i="3"/>
  <c r="L24" i="3"/>
  <c r="G24" i="3"/>
  <c r="L23" i="3"/>
  <c r="G23" i="3"/>
  <c r="L22" i="3"/>
  <c r="G22" i="3"/>
  <c r="L21" i="3"/>
  <c r="G21" i="3"/>
  <c r="L20" i="3"/>
  <c r="G20" i="3"/>
  <c r="L19" i="3"/>
  <c r="G19" i="3"/>
  <c r="L18" i="3"/>
  <c r="G18" i="3"/>
  <c r="L17" i="3"/>
  <c r="G17" i="3"/>
  <c r="L16" i="3"/>
  <c r="G16" i="3"/>
  <c r="L15" i="3"/>
  <c r="G15" i="3"/>
  <c r="L14" i="3"/>
  <c r="G14" i="3"/>
  <c r="L13" i="3"/>
  <c r="G13" i="3"/>
  <c r="L12" i="3"/>
  <c r="G12" i="3"/>
  <c r="L11" i="3"/>
  <c r="G11" i="3"/>
  <c r="L10" i="3"/>
  <c r="G10" i="3"/>
  <c r="L9" i="3"/>
  <c r="G9" i="3"/>
  <c r="L8" i="3"/>
  <c r="G8" i="3"/>
  <c r="L7" i="3"/>
  <c r="G7" i="3"/>
  <c r="L6" i="3"/>
  <c r="G6" i="3"/>
  <c r="L5" i="3"/>
  <c r="G5" i="3"/>
  <c r="E60" i="2"/>
  <c r="H60" i="2" s="1"/>
  <c r="E59" i="2"/>
  <c r="H59" i="2" s="1"/>
  <c r="E58" i="2"/>
  <c r="H58" i="2" s="1"/>
  <c r="E57" i="2"/>
  <c r="H57" i="2" s="1"/>
  <c r="E56" i="2"/>
  <c r="H56" i="2" s="1"/>
  <c r="H55" i="2"/>
  <c r="E55" i="2"/>
  <c r="E54" i="2"/>
  <c r="H54" i="2" s="1"/>
  <c r="H53" i="2"/>
  <c r="E53" i="2"/>
  <c r="L50" i="2"/>
  <c r="G50" i="2"/>
  <c r="L49" i="2"/>
  <c r="G49" i="2"/>
  <c r="L48" i="2"/>
  <c r="G48" i="2"/>
  <c r="L47" i="2"/>
  <c r="G47" i="2"/>
  <c r="L46" i="2"/>
  <c r="G46" i="2"/>
  <c r="L45" i="2"/>
  <c r="G45" i="2"/>
  <c r="L44" i="2"/>
  <c r="G44" i="2"/>
  <c r="L43" i="2"/>
  <c r="G43" i="2"/>
  <c r="L42" i="2"/>
  <c r="G42" i="2"/>
  <c r="L41" i="2"/>
  <c r="G41" i="2"/>
  <c r="L40" i="2"/>
  <c r="G40" i="2"/>
  <c r="L39" i="2"/>
  <c r="G39" i="2"/>
  <c r="L38" i="2"/>
  <c r="G38" i="2"/>
  <c r="L37" i="2"/>
  <c r="G37" i="2"/>
  <c r="L36" i="2"/>
  <c r="G36" i="2"/>
  <c r="L35" i="2"/>
  <c r="G35" i="2"/>
  <c r="L34" i="2"/>
  <c r="G34" i="2"/>
  <c r="L33" i="2"/>
  <c r="G33" i="2"/>
  <c r="L32" i="2"/>
  <c r="G32" i="2"/>
  <c r="L31" i="2"/>
  <c r="G31" i="2"/>
  <c r="L30" i="2"/>
  <c r="G30" i="2"/>
  <c r="L29" i="2"/>
  <c r="G29" i="2"/>
  <c r="L28" i="2"/>
  <c r="G28" i="2"/>
  <c r="L27" i="2"/>
  <c r="G27" i="2"/>
  <c r="L26" i="2"/>
  <c r="G26" i="2"/>
  <c r="L25" i="2"/>
  <c r="G25" i="2"/>
  <c r="L24" i="2"/>
  <c r="G24" i="2"/>
  <c r="L23" i="2"/>
  <c r="G23" i="2"/>
  <c r="L22" i="2"/>
  <c r="G22" i="2"/>
  <c r="L21" i="2"/>
  <c r="G21" i="2"/>
  <c r="L20" i="2"/>
  <c r="G20" i="2"/>
  <c r="L19" i="2"/>
  <c r="G19" i="2"/>
  <c r="L18" i="2"/>
  <c r="G18" i="2"/>
  <c r="L17" i="2"/>
  <c r="G17" i="2"/>
  <c r="L16" i="2"/>
  <c r="G16" i="2"/>
  <c r="L15" i="2"/>
  <c r="G15" i="2"/>
  <c r="L14" i="2"/>
  <c r="G14" i="2"/>
  <c r="L13" i="2"/>
  <c r="G13" i="2"/>
  <c r="L12" i="2"/>
  <c r="G12" i="2"/>
  <c r="L11" i="2"/>
  <c r="G11" i="2"/>
  <c r="L10" i="2"/>
  <c r="G10" i="2"/>
  <c r="L9" i="2"/>
  <c r="G9" i="2"/>
  <c r="L8" i="2"/>
  <c r="G8" i="2"/>
  <c r="L7" i="2"/>
  <c r="G7" i="2"/>
  <c r="L6" i="2"/>
  <c r="G6" i="2"/>
  <c r="L5" i="2"/>
  <c r="G5" i="2"/>
  <c r="C1" i="9" l="1"/>
  <c r="C2" i="9" s="1"/>
  <c r="C1" i="3"/>
  <c r="C2" i="3" s="1"/>
  <c r="H53" i="3"/>
  <c r="C1" i="4"/>
  <c r="C2" i="4" s="1"/>
  <c r="D8" i="6" l="1"/>
  <c r="D12" i="6" s="1"/>
  <c r="L56" i="3" l="1"/>
  <c r="L56" i="9" l="1"/>
  <c r="E6" i="6" l="1"/>
  <c r="G6" i="6" s="1"/>
  <c r="C6" i="6"/>
  <c r="E60" i="1" l="1"/>
  <c r="H60" i="1" s="1"/>
  <c r="E59" i="1"/>
  <c r="H59" i="1" s="1"/>
  <c r="E58" i="1"/>
  <c r="H58" i="1" s="1"/>
  <c r="E57" i="1"/>
  <c r="H57" i="1" s="1"/>
  <c r="E56" i="1"/>
  <c r="H56" i="1" s="1"/>
  <c r="E55" i="1"/>
  <c r="H55" i="1" s="1"/>
  <c r="E54" i="1"/>
  <c r="H54" i="1" s="1"/>
  <c r="E53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L56" i="2" l="1"/>
  <c r="C1" i="1"/>
  <c r="C2" i="1" s="1"/>
  <c r="C4" i="6" s="1"/>
  <c r="H53" i="1"/>
  <c r="E4" i="6" l="1"/>
  <c r="G4" i="6" s="1"/>
  <c r="E3" i="6"/>
  <c r="G3" i="6" s="1"/>
  <c r="L56" i="1"/>
  <c r="E2" i="6" s="1"/>
  <c r="G2" i="6" s="1"/>
  <c r="L56" i="4" l="1"/>
  <c r="E5" i="6" l="1"/>
  <c r="G5" i="6" s="1"/>
  <c r="D16" i="6" l="1"/>
  <c r="D20" i="6" s="1"/>
</calcChain>
</file>

<file path=xl/sharedStrings.xml><?xml version="1.0" encoding="utf-8"?>
<sst xmlns="http://schemas.openxmlformats.org/spreadsheetml/2006/main" count="353" uniqueCount="141">
  <si>
    <t>Percentage:</t>
  </si>
  <si>
    <t>Grade:</t>
  </si>
  <si>
    <t>Assignment:</t>
  </si>
  <si>
    <t>Weight:</t>
  </si>
  <si>
    <t>Category:</t>
  </si>
  <si>
    <t>Weights:</t>
  </si>
  <si>
    <t>Categories:</t>
  </si>
  <si>
    <t>Subtotal Percentage:</t>
  </si>
  <si>
    <t>Subtotal Grade:</t>
  </si>
  <si>
    <t>Percentage</t>
  </si>
  <si>
    <t>Grade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</si>
  <si>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</si>
  <si>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</si>
  <si>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</si>
  <si>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</si>
  <si>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</si>
  <si>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</si>
  <si>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</si>
  <si>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</si>
  <si>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</si>
  <si>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</si>
  <si>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</si>
  <si>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</si>
  <si>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F</t>
  </si>
  <si>
    <t>GPA:</t>
  </si>
  <si>
    <t>Credits:</t>
  </si>
  <si>
    <t>Class:</t>
  </si>
  <si>
    <t>GPA Points:</t>
  </si>
  <si>
    <t>Cumulative Credits:</t>
  </si>
  <si>
    <t>Cumulative GPA:</t>
  </si>
  <si>
    <t>Computer Science Perspectives</t>
  </si>
  <si>
    <t>Software Logic</t>
  </si>
  <si>
    <t>Software Testing</t>
  </si>
  <si>
    <t>Fall 2017 Credits:</t>
  </si>
  <si>
    <t>Fall 2017 GPA:</t>
  </si>
  <si>
    <t>CS 6190 CSP</t>
  </si>
  <si>
    <t>CS 6501 SL</t>
  </si>
  <si>
    <t>CS 6501 ST</t>
  </si>
  <si>
    <t>Prof. Skadron</t>
  </si>
  <si>
    <t>Olsson Hall 009</t>
  </si>
  <si>
    <t>Prof. Sullivan</t>
  </si>
  <si>
    <t>Rice Hall 340</t>
  </si>
  <si>
    <t>Prof. Praphamontripong</t>
  </si>
  <si>
    <t>Machine Learning</t>
  </si>
  <si>
    <t>Prof. Basit</t>
  </si>
  <si>
    <t>Thornton Hall E303</t>
  </si>
  <si>
    <t>Homework Assignments</t>
  </si>
  <si>
    <t>Written Assignments</t>
  </si>
  <si>
    <t>Project</t>
  </si>
  <si>
    <t>Exam</t>
  </si>
  <si>
    <t>Course Evaluations</t>
  </si>
  <si>
    <t>Special Lecture Report</t>
  </si>
  <si>
    <t>Participation</t>
  </si>
  <si>
    <t>Course Evaluations (Extra Credit)</t>
  </si>
  <si>
    <t>Exam Score After Regrades</t>
  </si>
  <si>
    <t>Homework 1: Review of Basic Math/Probability</t>
  </si>
  <si>
    <t>Homework 2: Predictive Learning</t>
  </si>
  <si>
    <t>Homework 3: Comparative Algorithmic Study</t>
  </si>
  <si>
    <t>In-Class Activity [1] - Diabetic In Region - Bayes Theorem</t>
  </si>
  <si>
    <t>Homework 0: Probability Warmup</t>
  </si>
  <si>
    <t>In-Class Activity [2] - K-fold Cross-Validation</t>
  </si>
  <si>
    <t>In-Class Activity [3] - Decision Trees and Information Gain</t>
  </si>
  <si>
    <t>In-Class Activity [4] - K-Nearest Neighbor</t>
  </si>
  <si>
    <t>In-Class Activity [5] - Random Forest</t>
  </si>
  <si>
    <t>In-Class Activity [6] - SOM</t>
  </si>
  <si>
    <t>In-Class Activity [7] - SVM</t>
  </si>
  <si>
    <t>In-Class Activity [8] - Perceptron</t>
  </si>
  <si>
    <t>ML Project</t>
  </si>
  <si>
    <t>Special Lecture Report (Extra Credit)</t>
  </si>
  <si>
    <t>Writing Assignment 1</t>
  </si>
  <si>
    <t>Writing Assignment 2</t>
  </si>
  <si>
    <t>Writing Assignment 3</t>
  </si>
  <si>
    <t>Homework</t>
  </si>
  <si>
    <t>Midterms</t>
  </si>
  <si>
    <t>Final</t>
  </si>
  <si>
    <t>Homework #1</t>
  </si>
  <si>
    <t>In-Class Group Quiz / Exercise for Sept 7</t>
  </si>
  <si>
    <t>Homework #1 -- Revised</t>
  </si>
  <si>
    <t>Homework for tomorrow, Poly.v</t>
  </si>
  <si>
    <t>Higher-Order Functions</t>
  </si>
  <si>
    <t>Exam #1</t>
  </si>
  <si>
    <t>Homework - Logic #1</t>
  </si>
  <si>
    <t>Exam 2</t>
  </si>
  <si>
    <t>Exam 2 MAKEUP</t>
  </si>
  <si>
    <t>FINAL EXAM</t>
  </si>
  <si>
    <t>**</t>
  </si>
  <si>
    <t>CS 6316 ML</t>
  </si>
  <si>
    <t>CS 6501 IoT SaS</t>
  </si>
  <si>
    <t>Individual or Group Project</t>
  </si>
  <si>
    <t>Paper Reviews and Peer-Review of Final Projects</t>
  </si>
  <si>
    <t>In-Class Participation and Discussion Lead</t>
  </si>
  <si>
    <t>IoT Sensors and Systems</t>
  </si>
  <si>
    <t>Prof. Campbell</t>
  </si>
  <si>
    <t>Homework assignments</t>
  </si>
  <si>
    <t>Weekly quizzes</t>
  </si>
  <si>
    <t>Participation and discussion board</t>
  </si>
  <si>
    <t>In-class exercises</t>
  </si>
  <si>
    <t>Final exam</t>
  </si>
  <si>
    <t>Assignment 0</t>
  </si>
  <si>
    <t>Assignment 1</t>
  </si>
  <si>
    <t>Assignment 2</t>
  </si>
  <si>
    <t>Assignment 3</t>
  </si>
  <si>
    <t>EC-assign4 (Extra Credit)</t>
  </si>
  <si>
    <t>Assignment 4</t>
  </si>
  <si>
    <t>Assignment 5</t>
  </si>
  <si>
    <t>Assignment 6</t>
  </si>
  <si>
    <t>Assignment 7</t>
  </si>
  <si>
    <t>Assignment 8</t>
  </si>
  <si>
    <t>Assignment 9</t>
  </si>
  <si>
    <t>EC-show-and-tell (Extra Credit)</t>
  </si>
  <si>
    <t>Assignment 10</t>
  </si>
  <si>
    <t>inclass1</t>
  </si>
  <si>
    <t>inclass2</t>
  </si>
  <si>
    <t>inclass3</t>
  </si>
  <si>
    <t>inclass4</t>
  </si>
  <si>
    <t>inclass5</t>
  </si>
  <si>
    <t>inclass6</t>
  </si>
  <si>
    <t>inclass7</t>
  </si>
  <si>
    <t>inclass8</t>
  </si>
  <si>
    <t>inclass9</t>
  </si>
  <si>
    <t>inclass10</t>
  </si>
  <si>
    <t>inclass11</t>
  </si>
  <si>
    <t>inclass12</t>
  </si>
  <si>
    <t>inclass13</t>
  </si>
  <si>
    <t>Attendance-12Oct</t>
  </si>
  <si>
    <t>participation and discussion board</t>
  </si>
  <si>
    <t>Quiz1</t>
  </si>
  <si>
    <t>Quiz2</t>
  </si>
  <si>
    <t>EC-12Sep(Extra Credit)</t>
  </si>
  <si>
    <t>Quiz3</t>
  </si>
  <si>
    <t>Quiz4</t>
  </si>
  <si>
    <t>Quiz5</t>
  </si>
  <si>
    <t>Quiz6</t>
  </si>
  <si>
    <t>EC-12Oct (Extra Credit)</t>
  </si>
  <si>
    <t>Quiz7</t>
  </si>
  <si>
    <t>Quiz8</t>
  </si>
  <si>
    <t>Quiz9</t>
  </si>
  <si>
    <t>Quiz10</t>
  </si>
  <si>
    <t>Quiz11</t>
  </si>
  <si>
    <t>Quiz12</t>
  </si>
  <si>
    <t>Quiz13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</si>
</sst>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%"/>
    <numFmt numFmtId="166" formatCode="0.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b/>
      <u/>
      <sz val="10"/>
      <color theme="1"/>
      <name val="Courier New"/>
      <family val="3"/>
    </font>
    <font>
      <b/>
      <u/>
      <sz val="12"/>
      <color theme="1"/>
      <name val="Courier New"/>
      <family val="3"/>
    </font>
    <font>
      <b/>
      <u/>
      <sz val="12"/>
      <color indexed="8"/>
      <name val="Courier New"/>
      <family val="3"/>
    </font>
    <font>
      <u/>
      <sz val="10"/>
      <color theme="1"/>
      <name val="Courier New"/>
      <family val="3"/>
    </font>
    <font>
      <b/>
      <u/>
      <sz val="24"/>
      <color theme="1"/>
      <name val="Courier New"/>
      <family val="3"/>
    </font>
    <font>
      <b/>
      <u/>
      <sz val="36"/>
      <color theme="1"/>
      <name val="Courier New"/>
      <family val="3"/>
    </font>
    <font>
      <b/>
      <u/>
      <sz val="18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mediumGray"/>
    </fill>
    <fill>
      <patternFill patternType="lightGray"/>
    </fill>
  </fills>
  <borders count="4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ck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5" xfId="0" applyFont="1" applyBorder="1" applyProtection="1">
      <protection locked="0"/>
    </xf>
    <xf numFmtId="0" fontId="2" fillId="0" borderId="11" xfId="0" applyFont="1" applyBorder="1" applyAlignment="1" applyProtection="1">
      <protection locked="0"/>
    </xf>
    <xf numFmtId="0" fontId="2" fillId="0" borderId="12" xfId="0" applyFont="1" applyBorder="1" applyProtection="1">
      <protection locked="0"/>
    </xf>
    <xf numFmtId="0" fontId="2" fillId="0" borderId="12" xfId="0" applyFont="1" applyBorder="1" applyAlignment="1" applyProtection="1">
      <protection locked="0"/>
    </xf>
    <xf numFmtId="0" fontId="2" fillId="0" borderId="0" xfId="0" applyFont="1" applyProtection="1"/>
    <xf numFmtId="0" fontId="2" fillId="0" borderId="19" xfId="0" applyFont="1" applyBorder="1" applyProtection="1"/>
    <xf numFmtId="0" fontId="2" fillId="0" borderId="20" xfId="0" applyFont="1" applyBorder="1" applyProtection="1"/>
    <xf numFmtId="10" fontId="2" fillId="0" borderId="0" xfId="0" applyNumberFormat="1" applyFont="1" applyProtection="1"/>
    <xf numFmtId="164" fontId="2" fillId="0" borderId="0" xfId="0" applyNumberFormat="1" applyFont="1" applyProtection="1"/>
    <xf numFmtId="0" fontId="2" fillId="0" borderId="0" xfId="0" applyFont="1" applyProtection="1">
      <protection locked="0"/>
    </xf>
    <xf numFmtId="0" fontId="2" fillId="0" borderId="19" xfId="0" applyFont="1" applyBorder="1" applyProtection="1">
      <protection locked="0"/>
    </xf>
    <xf numFmtId="0" fontId="2" fillId="0" borderId="7" xfId="0" applyFont="1" applyBorder="1" applyProtection="1"/>
    <xf numFmtId="0" fontId="2" fillId="0" borderId="32" xfId="0" applyFont="1" applyBorder="1" applyProtection="1"/>
    <xf numFmtId="0" fontId="2" fillId="0" borderId="8" xfId="0" applyFont="1" applyBorder="1" applyProtection="1"/>
    <xf numFmtId="0" fontId="2" fillId="0" borderId="33" xfId="0" applyFont="1" applyBorder="1" applyProtection="1"/>
    <xf numFmtId="10" fontId="2" fillId="0" borderId="7" xfId="1" applyNumberFormat="1" applyFont="1" applyBorder="1" applyProtection="1"/>
    <xf numFmtId="10" fontId="2" fillId="0" borderId="8" xfId="1" applyNumberFormat="1" applyFont="1" applyBorder="1" applyProtection="1"/>
    <xf numFmtId="164" fontId="2" fillId="0" borderId="7" xfId="1" applyNumberFormat="1" applyFont="1" applyBorder="1" applyProtection="1">
      <protection locked="0"/>
    </xf>
    <xf numFmtId="164" fontId="2" fillId="0" borderId="8" xfId="1" applyNumberFormat="1" applyFont="1" applyBorder="1" applyProtection="1">
      <protection locked="0"/>
    </xf>
    <xf numFmtId="0" fontId="2" fillId="0" borderId="7" xfId="0" applyFont="1" applyBorder="1" applyProtection="1">
      <protection locked="0"/>
    </xf>
    <xf numFmtId="0" fontId="2" fillId="0" borderId="8" xfId="0" applyFont="1" applyBorder="1" applyProtection="1">
      <protection locked="0"/>
    </xf>
    <xf numFmtId="164" fontId="2" fillId="0" borderId="6" xfId="1" applyNumberFormat="1" applyFont="1" applyBorder="1" applyProtection="1">
      <protection locked="0"/>
    </xf>
    <xf numFmtId="0" fontId="2" fillId="0" borderId="6" xfId="0" applyFont="1" applyBorder="1" applyProtection="1"/>
    <xf numFmtId="0" fontId="2" fillId="0" borderId="31" xfId="0" applyFont="1" applyBorder="1" applyProtection="1"/>
    <xf numFmtId="0" fontId="6" fillId="0" borderId="1" xfId="0" applyFont="1" applyBorder="1" applyAlignment="1" applyProtection="1">
      <alignment horizontal="center"/>
    </xf>
    <xf numFmtId="0" fontId="6" fillId="0" borderId="2" xfId="0" applyFont="1" applyBorder="1" applyAlignment="1" applyProtection="1">
      <alignment horizontal="center"/>
    </xf>
    <xf numFmtId="164" fontId="2" fillId="0" borderId="8" xfId="1" applyNumberFormat="1" applyFont="1" applyBorder="1" applyProtection="1"/>
    <xf numFmtId="0" fontId="7" fillId="2" borderId="23" xfId="0" applyFont="1" applyFill="1" applyBorder="1" applyAlignment="1" applyProtection="1">
      <alignment horizontal="center" vertical="center"/>
    </xf>
    <xf numFmtId="0" fontId="7" fillId="2" borderId="24" xfId="0" applyFont="1" applyFill="1" applyBorder="1" applyAlignment="1" applyProtection="1">
      <alignment horizontal="center" vertical="center"/>
    </xf>
    <xf numFmtId="0" fontId="7" fillId="2" borderId="26" xfId="0" applyFont="1" applyFill="1" applyBorder="1" applyAlignment="1" applyProtection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164" fontId="2" fillId="0" borderId="7" xfId="1" applyNumberFormat="1" applyFont="1" applyBorder="1" applyProtection="1"/>
    <xf numFmtId="0" fontId="6" fillId="0" borderId="3" xfId="0" applyFont="1" applyBorder="1" applyAlignment="1" applyProtection="1">
      <alignment horizontal="center"/>
    </xf>
    <xf numFmtId="0" fontId="6" fillId="0" borderId="4" xfId="0" applyFont="1" applyBorder="1" applyAlignment="1" applyProtection="1">
      <alignment horizontal="center"/>
    </xf>
    <xf numFmtId="0" fontId="2" fillId="0" borderId="6" xfId="0" applyFont="1" applyBorder="1" applyProtection="1"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2" borderId="34" xfId="0" applyFont="1" applyFill="1" applyBorder="1" applyAlignment="1" applyProtection="1">
      <alignment horizontal="center"/>
    </xf>
    <xf numFmtId="0" fontId="4" fillId="2" borderId="35" xfId="0" applyFont="1" applyFill="1" applyBorder="1" applyAlignment="1" applyProtection="1">
      <alignment horizontal="center"/>
    </xf>
    <xf numFmtId="0" fontId="4" fillId="2" borderId="37" xfId="0" applyFont="1" applyFill="1" applyBorder="1" applyAlignment="1" applyProtection="1">
      <alignment horizontal="center"/>
    </xf>
    <xf numFmtId="0" fontId="4" fillId="2" borderId="38" xfId="0" applyFont="1" applyFill="1" applyBorder="1" applyAlignment="1" applyProtection="1">
      <alignment horizontal="center"/>
    </xf>
    <xf numFmtId="165" fontId="5" fillId="2" borderId="35" xfId="1" applyNumberFormat="1" applyFont="1" applyFill="1" applyBorder="1" applyAlignment="1" applyProtection="1">
      <alignment horizontal="center"/>
    </xf>
    <xf numFmtId="165" fontId="5" fillId="2" borderId="36" xfId="1" applyNumberFormat="1" applyFont="1" applyFill="1" applyBorder="1" applyAlignment="1" applyProtection="1">
      <alignment horizontal="center"/>
    </xf>
    <xf numFmtId="0" fontId="4" fillId="2" borderId="39" xfId="0" applyFont="1" applyFill="1" applyBorder="1" applyAlignment="1" applyProtection="1">
      <alignment horizontal="center"/>
    </xf>
    <xf numFmtId="0" fontId="6" fillId="0" borderId="14" xfId="0" applyFont="1" applyBorder="1" applyAlignment="1" applyProtection="1">
      <alignment horizontal="center" vertical="center"/>
    </xf>
    <xf numFmtId="0" fontId="6" fillId="0" borderId="15" xfId="0" applyFont="1" applyBorder="1" applyAlignment="1" applyProtection="1">
      <alignment horizontal="center" vertical="center"/>
    </xf>
    <xf numFmtId="0" fontId="6" fillId="0" borderId="17" xfId="0" applyFont="1" applyBorder="1" applyAlignment="1" applyProtection="1">
      <alignment horizontal="center" vertical="center"/>
    </xf>
    <xf numFmtId="0" fontId="6" fillId="0" borderId="18" xfId="0" applyFont="1" applyBorder="1" applyAlignment="1" applyProtection="1">
      <alignment horizontal="center" vertical="center"/>
    </xf>
    <xf numFmtId="0" fontId="6" fillId="0" borderId="16" xfId="0" applyFont="1" applyBorder="1" applyAlignment="1" applyProtection="1">
      <alignment horizontal="center" vertical="center"/>
    </xf>
    <xf numFmtId="0" fontId="6" fillId="0" borderId="19" xfId="0" applyFont="1" applyBorder="1" applyAlignment="1" applyProtection="1">
      <alignment horizontal="center" vertical="center"/>
    </xf>
    <xf numFmtId="9" fontId="2" fillId="0" borderId="21" xfId="1" applyFont="1" applyBorder="1" applyProtection="1">
      <protection locked="0"/>
    </xf>
    <xf numFmtId="9" fontId="2" fillId="0" borderId="22" xfId="1" applyFont="1" applyBorder="1" applyProtection="1">
      <protection locked="0"/>
    </xf>
    <xf numFmtId="0" fontId="2" fillId="0" borderId="5" xfId="0" applyFont="1" applyBorder="1" applyAlignment="1" applyProtection="1">
      <alignment horizontal="center"/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3" fillId="2" borderId="28" xfId="0" applyFont="1" applyFill="1" applyBorder="1" applyAlignment="1" applyProtection="1">
      <alignment horizontal="center"/>
    </xf>
    <xf numFmtId="0" fontId="3" fillId="2" borderId="29" xfId="0" applyFont="1" applyFill="1" applyBorder="1" applyAlignment="1" applyProtection="1">
      <alignment horizontal="center"/>
    </xf>
    <xf numFmtId="0" fontId="8" fillId="2" borderId="24" xfId="0" applyFont="1" applyFill="1" applyBorder="1" applyAlignment="1" applyProtection="1">
      <alignment horizontal="center" vertical="center"/>
      <protection locked="0"/>
    </xf>
    <xf numFmtId="0" fontId="8" fillId="2" borderId="25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8" fillId="2" borderId="27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</xf>
    <xf numFmtId="0" fontId="8" fillId="2" borderId="27" xfId="0" applyFont="1" applyFill="1" applyBorder="1" applyAlignment="1" applyProtection="1">
      <alignment horizontal="center" vertical="center"/>
    </xf>
    <xf numFmtId="0" fontId="3" fillId="2" borderId="29" xfId="0" applyFont="1" applyFill="1" applyBorder="1" applyAlignment="1" applyProtection="1">
      <alignment horizontal="center"/>
      <protection locked="0"/>
    </xf>
    <xf numFmtId="0" fontId="3" fillId="2" borderId="30" xfId="0" applyFont="1" applyFill="1" applyBorder="1" applyAlignment="1" applyProtection="1">
      <alignment horizontal="center"/>
      <protection locked="0"/>
    </xf>
    <xf numFmtId="9" fontId="2" fillId="0" borderId="42" xfId="1" applyFont="1" applyBorder="1" applyProtection="1">
      <protection locked="0"/>
    </xf>
    <xf numFmtId="9" fontId="2" fillId="0" borderId="43" xfId="1" applyFont="1" applyBorder="1" applyProtection="1">
      <protection locked="0"/>
    </xf>
    <xf numFmtId="0" fontId="5" fillId="2" borderId="34" xfId="0" applyFont="1" applyFill="1" applyBorder="1" applyAlignment="1" applyProtection="1">
      <alignment horizontal="center"/>
    </xf>
    <xf numFmtId="0" fontId="5" fillId="2" borderId="35" xfId="0" applyFont="1" applyFill="1" applyBorder="1" applyAlignment="1" applyProtection="1">
      <alignment horizontal="center"/>
    </xf>
    <xf numFmtId="0" fontId="5" fillId="2" borderId="37" xfId="0" applyFont="1" applyFill="1" applyBorder="1" applyAlignment="1" applyProtection="1">
      <alignment horizontal="center"/>
    </xf>
    <xf numFmtId="0" fontId="5" fillId="2" borderId="38" xfId="0" applyFont="1" applyFill="1" applyBorder="1" applyAlignment="1" applyProtection="1">
      <alignment horizontal="center"/>
    </xf>
    <xf numFmtId="0" fontId="5" fillId="2" borderId="34" xfId="0" applyFont="1" applyFill="1" applyBorder="1" applyAlignment="1" applyProtection="1">
      <alignment horizontal="center"/>
      <protection locked="0"/>
    </xf>
    <xf numFmtId="0" fontId="5" fillId="2" borderId="35" xfId="0" applyFont="1" applyFill="1" applyBorder="1" applyAlignment="1" applyProtection="1">
      <alignment horizontal="center"/>
      <protection locked="0"/>
    </xf>
    <xf numFmtId="0" fontId="5" fillId="2" borderId="37" xfId="0" applyFont="1" applyFill="1" applyBorder="1" applyAlignment="1" applyProtection="1">
      <alignment horizontal="center"/>
      <protection locked="0"/>
    </xf>
    <xf numFmtId="0" fontId="5" fillId="2" borderId="38" xfId="0" applyFont="1" applyFill="1" applyBorder="1" applyAlignment="1" applyProtection="1">
      <alignment horizont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0" borderId="17" xfId="0" applyFont="1" applyBorder="1" applyAlignment="1" applyProtection="1">
      <alignment horizontal="center" vertical="center"/>
      <protection locked="0"/>
    </xf>
    <xf numFmtId="0" fontId="6" fillId="0" borderId="18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0" borderId="19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protection locked="0"/>
    </xf>
    <xf numFmtId="0" fontId="6" fillId="0" borderId="6" xfId="0" applyFont="1" applyBorder="1" applyAlignment="1" applyProtection="1">
      <alignment horizontal="center"/>
    </xf>
    <xf numFmtId="0" fontId="2" fillId="0" borderId="7" xfId="0" applyFont="1" applyBorder="1" applyAlignment="1" applyProtection="1"/>
    <xf numFmtId="0" fontId="2" fillId="0" borderId="8" xfId="0" applyFont="1" applyBorder="1" applyAlignment="1" applyProtection="1"/>
    <xf numFmtId="0" fontId="2" fillId="0" borderId="8" xfId="0" applyFont="1" applyBorder="1" applyAlignment="1" applyProtection="1">
      <protection locked="0"/>
    </xf>
    <xf numFmtId="0" fontId="9" fillId="1" borderId="34" xfId="0" applyFont="1" applyFill="1" applyBorder="1" applyAlignment="1" applyProtection="1">
      <alignment horizontal="center" vertical="center" wrapText="1"/>
      <protection locked="0"/>
    </xf>
    <xf numFmtId="0" fontId="9" fillId="1" borderId="35" xfId="0" applyFont="1" applyFill="1" applyBorder="1" applyAlignment="1" applyProtection="1">
      <alignment horizontal="center" vertical="center" wrapText="1"/>
      <protection locked="0"/>
    </xf>
    <xf numFmtId="0" fontId="9" fillId="1" borderId="40" xfId="0" applyFont="1" applyFill="1" applyBorder="1" applyAlignment="1" applyProtection="1">
      <alignment horizontal="center" vertical="center" wrapText="1"/>
      <protection locked="0"/>
    </xf>
    <xf numFmtId="0" fontId="9" fillId="1" borderId="1" xfId="0" applyFont="1" applyFill="1" applyBorder="1" applyAlignment="1" applyProtection="1">
      <alignment horizontal="center" vertical="center" wrapText="1"/>
      <protection locked="0"/>
    </xf>
    <xf numFmtId="0" fontId="9" fillId="1" borderId="40" xfId="0" applyFont="1" applyFill="1" applyBorder="1" applyAlignment="1" applyProtection="1">
      <alignment horizontal="center" vertical="center" wrapText="1"/>
    </xf>
    <xf numFmtId="0" fontId="9" fillId="1" borderId="1" xfId="0" applyFont="1" applyFill="1" applyBorder="1" applyAlignment="1" applyProtection="1">
      <alignment horizontal="center" vertical="center" wrapText="1"/>
    </xf>
    <xf numFmtId="0" fontId="9" fillId="1" borderId="37" xfId="0" applyFont="1" applyFill="1" applyBorder="1" applyAlignment="1" applyProtection="1">
      <alignment horizontal="center" vertical="center" wrapText="1"/>
    </xf>
    <xf numFmtId="0" fontId="9" fillId="1" borderId="38" xfId="0" applyFont="1" applyFill="1" applyBorder="1" applyAlignment="1" applyProtection="1">
      <alignment horizontal="center" vertical="center" wrapText="1"/>
    </xf>
    <xf numFmtId="0" fontId="7" fillId="3" borderId="35" xfId="0" applyFont="1" applyFill="1" applyBorder="1" applyAlignment="1" applyProtection="1">
      <alignment horizontal="center" vertical="center"/>
    </xf>
    <xf numFmtId="0" fontId="7" fillId="3" borderId="36" xfId="0" applyFont="1" applyFill="1" applyBorder="1" applyAlignment="1" applyProtection="1">
      <alignment horizontal="center" vertical="center"/>
    </xf>
    <xf numFmtId="0" fontId="7" fillId="3" borderId="1" xfId="0" applyFont="1" applyFill="1" applyBorder="1" applyAlignment="1" applyProtection="1">
      <alignment horizontal="center" vertical="center"/>
    </xf>
    <xf numFmtId="0" fontId="7" fillId="3" borderId="41" xfId="0" applyFont="1" applyFill="1" applyBorder="1" applyAlignment="1" applyProtection="1">
      <alignment horizontal="center" vertical="center"/>
    </xf>
    <xf numFmtId="0" fontId="7" fillId="2" borderId="41" xfId="0" applyFont="1" applyFill="1" applyBorder="1" applyAlignment="1" applyProtection="1">
      <alignment horizontal="center" vertical="center"/>
    </xf>
    <xf numFmtId="166" fontId="7" fillId="3" borderId="1" xfId="0" applyNumberFormat="1" applyFont="1" applyFill="1" applyBorder="1" applyAlignment="1" applyProtection="1">
      <alignment horizontal="center" vertical="center"/>
    </xf>
    <xf numFmtId="166" fontId="7" fillId="3" borderId="41" xfId="0" applyNumberFormat="1" applyFont="1" applyFill="1" applyBorder="1" applyAlignment="1" applyProtection="1">
      <alignment horizontal="center" vertical="center"/>
    </xf>
    <xf numFmtId="166" fontId="7" fillId="2" borderId="1" xfId="0" applyNumberFormat="1" applyFont="1" applyFill="1" applyBorder="1" applyAlignment="1" applyProtection="1">
      <alignment horizontal="center" vertical="center"/>
      <protection locked="0"/>
    </xf>
    <xf numFmtId="166" fontId="7" fillId="2" borderId="41" xfId="0" applyNumberFormat="1" applyFont="1" applyFill="1" applyBorder="1" applyAlignment="1" applyProtection="1">
      <alignment horizontal="center" vertical="center"/>
      <protection locked="0"/>
    </xf>
    <xf numFmtId="166" fontId="7" fillId="2" borderId="38" xfId="0" applyNumberFormat="1" applyFont="1" applyFill="1" applyBorder="1" applyAlignment="1" applyProtection="1">
      <alignment horizontal="center" vertical="center"/>
      <protection locked="0"/>
    </xf>
    <xf numFmtId="166" fontId="7" fillId="2" borderId="39" xfId="0" applyNumberFormat="1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Q61"/>
  <sheetViews>
    <sheetView zoomScaleNormal="100" workbookViewId="0">
      <selection sqref="A1:B1"/>
    </sheetView>
  </sheetViews>
  <sheetFormatPr defaultColWidth="8.68359375" defaultRowHeight="12.9" x14ac:dyDescent="0.5"/>
  <cols>
    <col min="1" max="16384" width="8.68359375" style="5"/>
  </cols>
  <sheetData>
    <row r="1" spans="1:17" ht="15.9" x14ac:dyDescent="0.65">
      <c r="A1" s="69" t="s">
        <v>0</v>
      </c>
      <c r="B1" s="70"/>
      <c r="C1" s="42">
        <f>(IFERROR((((IFERROR(C53*E53,0))+(IFERROR(C54*E54,0))+(IFERROR(C55*E55,0))+(IFERROR(C56*E56,0))+(IFERROR(C57*E57,0))+(IFERROR(C58*E58,0))+(IFERROR(C59*E59,0))+(IFERROR(C60*E60,0))))/(1-SUMIFS(C53:D60,H53:I60,"")),""))</f>
        <v>0</v>
      </c>
      <c r="D1" s="42"/>
      <c r="E1" s="43"/>
      <c r="G1" s="36" t="s">
        <v>30</v>
      </c>
      <c r="H1" s="37"/>
      <c r="I1" s="37"/>
      <c r="J1" s="37"/>
      <c r="K1" s="1"/>
      <c r="L1" s="53" t="s">
        <v>38</v>
      </c>
      <c r="M1" s="54"/>
      <c r="O1" s="45" t="s">
        <v>9</v>
      </c>
      <c r="P1" s="46"/>
      <c r="Q1" s="49" t="s">
        <v>10</v>
      </c>
    </row>
    <row r="2" spans="1:17" ht="16.2" thickBot="1" x14ac:dyDescent="0.7">
      <c r="A2" s="71" t="s">
        <v>1</v>
      </c>
      <c r="B2" s="72"/>
      <c r="C2" s="41" t="str">
        <f>IFERROR(VLOOKUP(C1,O1:Q15,3),"F")</f>
        <v>F</v>
      </c>
      <c r="D2" s="41"/>
      <c r="E2" s="44"/>
      <c r="G2" s="2"/>
      <c r="H2" s="4"/>
      <c r="I2" s="4"/>
      <c r="J2" s="4"/>
      <c r="K2" s="55" t="s">
        <v>39</v>
      </c>
      <c r="L2" s="55"/>
      <c r="M2" s="56"/>
      <c r="O2" s="47"/>
      <c r="P2" s="48"/>
      <c r="Q2" s="50"/>
    </row>
    <row r="3" spans="1:17" ht="13" customHeight="1" x14ac:dyDescent="0.5">
      <c r="O3" s="51">
        <v>0</v>
      </c>
      <c r="P3" s="52"/>
      <c r="Q3" s="6" t="s">
        <v>23</v>
      </c>
    </row>
    <row r="4" spans="1:17" x14ac:dyDescent="0.5">
      <c r="A4" s="26" t="s">
        <v>4</v>
      </c>
      <c r="B4" s="33"/>
      <c r="C4" s="34"/>
      <c r="D4" s="26" t="s">
        <v>2</v>
      </c>
      <c r="E4" s="33"/>
      <c r="F4" s="34"/>
      <c r="G4" s="26" t="s">
        <v>3</v>
      </c>
      <c r="H4" s="33"/>
      <c r="I4" s="26" t="s">
        <v>0</v>
      </c>
      <c r="J4" s="33"/>
      <c r="K4" s="34"/>
      <c r="L4" s="26" t="s">
        <v>1</v>
      </c>
      <c r="M4" s="34"/>
      <c r="O4" s="51">
        <v>0.6</v>
      </c>
      <c r="P4" s="52"/>
      <c r="Q4" s="6" t="s">
        <v>22</v>
      </c>
    </row>
    <row r="5" spans="1:17" x14ac:dyDescent="0.5">
      <c r="A5" s="35"/>
      <c r="B5" s="35"/>
      <c r="C5" s="35"/>
      <c r="D5" s="35"/>
      <c r="E5" s="35"/>
      <c r="F5" s="35"/>
      <c r="G5" s="32" t="str">
        <f>IFERROR(VLOOKUP(A5,$A$53:$D$60,3,FALSE),"")</f>
        <v/>
      </c>
      <c r="H5" s="32"/>
      <c r="I5" s="22"/>
      <c r="J5" s="22"/>
      <c r="K5" s="22"/>
      <c r="L5" s="23" t="str">
        <f>IFERROR(IF(VLOOKUP(I5,$O$1:$Q$15,3)&lt;&gt;"F",VLOOKUP(I5,$O$1:$Q$15,3),IF(I5="","","F")),"")</f>
        <v/>
      </c>
      <c r="M5" s="23"/>
      <c r="O5" s="51">
        <v>0.63</v>
      </c>
      <c r="P5" s="52"/>
      <c r="Q5" s="6" t="s">
        <v>21</v>
      </c>
    </row>
    <row r="6" spans="1:17" x14ac:dyDescent="0.5">
      <c r="A6" s="20"/>
      <c r="B6" s="20"/>
      <c r="C6" s="20"/>
      <c r="D6" s="20"/>
      <c r="E6" s="20"/>
      <c r="F6" s="20"/>
      <c r="G6" s="32" t="str">
        <f t="shared" ref="G6:G50" si="0">IFERROR(VLOOKUP(A6,$A$53:$D$60,3,FALSE),"")</f>
        <v/>
      </c>
      <c r="H6" s="32"/>
      <c r="I6" s="18"/>
      <c r="J6" s="18"/>
      <c r="K6" s="18"/>
      <c r="L6" s="12" t="str">
        <f t="shared" ref="L6:L50" si="1">IFERROR(IF(VLOOKUP(I6,$O$1:$Q$15,3)&lt;&gt;"F",VLOOKUP(I6,$O$1:$Q$15,3),IF(I6="","","F")),"")</f>
        <v/>
      </c>
      <c r="M6" s="12"/>
      <c r="O6" s="51">
        <v>0.67</v>
      </c>
      <c r="P6" s="52"/>
      <c r="Q6" s="6" t="s">
        <v>20</v>
      </c>
    </row>
    <row r="7" spans="1:17" x14ac:dyDescent="0.5">
      <c r="A7" s="20"/>
      <c r="B7" s="20"/>
      <c r="C7" s="20"/>
      <c r="D7" s="20"/>
      <c r="E7" s="20"/>
      <c r="F7" s="20"/>
      <c r="G7" s="32" t="str">
        <f t="shared" si="0"/>
        <v/>
      </c>
      <c r="H7" s="32"/>
      <c r="I7" s="18"/>
      <c r="J7" s="18"/>
      <c r="K7" s="18"/>
      <c r="L7" s="12" t="str">
        <f t="shared" si="1"/>
        <v/>
      </c>
      <c r="M7" s="12"/>
      <c r="O7" s="51">
        <v>0.7</v>
      </c>
      <c r="P7" s="52"/>
      <c r="Q7" s="6" t="s">
        <v>19</v>
      </c>
    </row>
    <row r="8" spans="1:17" x14ac:dyDescent="0.5">
      <c r="A8" s="20"/>
      <c r="B8" s="20"/>
      <c r="C8" s="20"/>
      <c r="D8" s="20"/>
      <c r="E8" s="20"/>
      <c r="F8" s="20"/>
      <c r="G8" s="32" t="str">
        <f t="shared" si="0"/>
        <v/>
      </c>
      <c r="H8" s="32"/>
      <c r="I8" s="18"/>
      <c r="J8" s="18"/>
      <c r="K8" s="18"/>
      <c r="L8" s="12" t="str">
        <f t="shared" si="1"/>
        <v/>
      </c>
      <c r="M8" s="12"/>
      <c r="O8" s="51">
        <v>0.73</v>
      </c>
      <c r="P8" s="52"/>
      <c r="Q8" s="6" t="s">
        <v>18</v>
      </c>
    </row>
    <row r="9" spans="1:17" x14ac:dyDescent="0.5">
      <c r="A9" s="20"/>
      <c r="B9" s="20"/>
      <c r="C9" s="20"/>
      <c r="D9" s="20"/>
      <c r="E9" s="20"/>
      <c r="F9" s="20"/>
      <c r="G9" s="32" t="str">
        <f t="shared" si="0"/>
        <v/>
      </c>
      <c r="H9" s="32"/>
      <c r="I9" s="18"/>
      <c r="J9" s="18"/>
      <c r="K9" s="18"/>
      <c r="L9" s="12" t="str">
        <f t="shared" si="1"/>
        <v/>
      </c>
      <c r="M9" s="12"/>
      <c r="O9" s="51">
        <v>0.77</v>
      </c>
      <c r="P9" s="52"/>
      <c r="Q9" s="6" t="s">
        <v>17</v>
      </c>
    </row>
    <row r="10" spans="1:17" x14ac:dyDescent="0.5">
      <c r="A10" s="20"/>
      <c r="B10" s="20"/>
      <c r="C10" s="20"/>
      <c r="D10" s="20"/>
      <c r="E10" s="20"/>
      <c r="F10" s="20"/>
      <c r="G10" s="32" t="str">
        <f t="shared" si="0"/>
        <v/>
      </c>
      <c r="H10" s="32"/>
      <c r="I10" s="18"/>
      <c r="J10" s="18"/>
      <c r="K10" s="18"/>
      <c r="L10" s="12" t="str">
        <f t="shared" si="1"/>
        <v/>
      </c>
      <c r="M10" s="12"/>
      <c r="O10" s="51">
        <v>0.8</v>
      </c>
      <c r="P10" s="52"/>
      <c r="Q10" s="6" t="s">
        <v>16</v>
      </c>
    </row>
    <row r="11" spans="1:17" x14ac:dyDescent="0.5">
      <c r="A11" s="20"/>
      <c r="B11" s="20"/>
      <c r="C11" s="20"/>
      <c r="D11" s="20"/>
      <c r="E11" s="20"/>
      <c r="F11" s="20"/>
      <c r="G11" s="32" t="str">
        <f t="shared" si="0"/>
        <v/>
      </c>
      <c r="H11" s="32"/>
      <c r="I11" s="18"/>
      <c r="J11" s="18"/>
      <c r="K11" s="18"/>
      <c r="L11" s="12" t="str">
        <f t="shared" si="1"/>
        <v/>
      </c>
      <c r="M11" s="12"/>
      <c r="O11" s="51">
        <v>0.83</v>
      </c>
      <c r="P11" s="52"/>
      <c r="Q11" s="6" t="s">
        <v>15</v>
      </c>
    </row>
    <row r="12" spans="1:17" x14ac:dyDescent="0.5">
      <c r="A12" s="20"/>
      <c r="B12" s="20"/>
      <c r="C12" s="20"/>
      <c r="D12" s="20"/>
      <c r="E12" s="20"/>
      <c r="F12" s="20"/>
      <c r="G12" s="32" t="str">
        <f t="shared" si="0"/>
        <v/>
      </c>
      <c r="H12" s="32"/>
      <c r="I12" s="18"/>
      <c r="J12" s="18"/>
      <c r="K12" s="18"/>
      <c r="L12" s="12" t="str">
        <f t="shared" si="1"/>
        <v/>
      </c>
      <c r="M12" s="12"/>
      <c r="O12" s="51">
        <v>0.87</v>
      </c>
      <c r="P12" s="52"/>
      <c r="Q12" s="6" t="s">
        <v>14</v>
      </c>
    </row>
    <row r="13" spans="1:17" x14ac:dyDescent="0.5">
      <c r="A13" s="20"/>
      <c r="B13" s="20"/>
      <c r="C13" s="20"/>
      <c r="D13" s="20"/>
      <c r="E13" s="20"/>
      <c r="F13" s="20"/>
      <c r="G13" s="32" t="str">
        <f t="shared" si="0"/>
        <v/>
      </c>
      <c r="H13" s="32"/>
      <c r="I13" s="18"/>
      <c r="J13" s="18"/>
      <c r="K13" s="18"/>
      <c r="L13" s="12" t="str">
        <f t="shared" si="1"/>
        <v/>
      </c>
      <c r="M13" s="12"/>
      <c r="O13" s="51">
        <v>0.9</v>
      </c>
      <c r="P13" s="52"/>
      <c r="Q13" s="6" t="s">
        <v>13</v>
      </c>
    </row>
    <row r="14" spans="1:17" x14ac:dyDescent="0.5">
      <c r="A14" s="20"/>
      <c r="B14" s="20"/>
      <c r="C14" s="20"/>
      <c r="D14" s="20"/>
      <c r="E14" s="20"/>
      <c r="F14" s="20"/>
      <c r="G14" s="32" t="str">
        <f t="shared" si="0"/>
        <v/>
      </c>
      <c r="H14" s="32"/>
      <c r="I14" s="18"/>
      <c r="J14" s="18"/>
      <c r="K14" s="18"/>
      <c r="L14" s="12" t="str">
        <f t="shared" si="1"/>
        <v/>
      </c>
      <c r="M14" s="12"/>
      <c r="O14" s="51">
        <v>0.93</v>
      </c>
      <c r="P14" s="52"/>
      <c r="Q14" s="6" t="s">
        <v>12</v>
      </c>
    </row>
    <row r="15" spans="1:17" ht="13" customHeight="1" x14ac:dyDescent="0.5">
      <c r="A15" s="20"/>
      <c r="B15" s="20"/>
      <c r="C15" s="20"/>
      <c r="D15" s="20"/>
      <c r="E15" s="20"/>
      <c r="F15" s="20"/>
      <c r="G15" s="32" t="str">
        <f t="shared" si="0"/>
        <v/>
      </c>
      <c r="H15" s="32"/>
      <c r="I15" s="18"/>
      <c r="J15" s="18"/>
      <c r="K15" s="18"/>
      <c r="L15" s="12" t="str">
        <f t="shared" si="1"/>
        <v/>
      </c>
      <c r="M15" s="12"/>
      <c r="O15" s="67">
        <v>0.97</v>
      </c>
      <c r="P15" s="68"/>
      <c r="Q15" s="7" t="s">
        <v>11</v>
      </c>
    </row>
    <row r="16" spans="1:17" x14ac:dyDescent="0.5">
      <c r="A16" s="20"/>
      <c r="B16" s="20"/>
      <c r="C16" s="20"/>
      <c r="D16" s="20"/>
      <c r="E16" s="20"/>
      <c r="F16" s="20"/>
      <c r="G16" s="32" t="str">
        <f t="shared" si="0"/>
        <v/>
      </c>
      <c r="H16" s="32"/>
      <c r="I16" s="18"/>
      <c r="J16" s="18"/>
      <c r="K16" s="18"/>
      <c r="L16" s="12" t="str">
        <f t="shared" si="1"/>
        <v/>
      </c>
      <c r="M16" s="12"/>
    </row>
    <row r="17" spans="1:13" x14ac:dyDescent="0.5">
      <c r="A17" s="20"/>
      <c r="B17" s="20"/>
      <c r="C17" s="20"/>
      <c r="D17" s="20"/>
      <c r="E17" s="20"/>
      <c r="F17" s="20"/>
      <c r="G17" s="32" t="str">
        <f t="shared" si="0"/>
        <v/>
      </c>
      <c r="H17" s="32"/>
      <c r="I17" s="18"/>
      <c r="J17" s="18"/>
      <c r="K17" s="18"/>
      <c r="L17" s="12" t="str">
        <f t="shared" si="1"/>
        <v/>
      </c>
      <c r="M17" s="12"/>
    </row>
    <row r="18" spans="1:13" x14ac:dyDescent="0.5">
      <c r="A18" s="20"/>
      <c r="B18" s="20"/>
      <c r="C18" s="20"/>
      <c r="D18" s="20"/>
      <c r="E18" s="20"/>
      <c r="F18" s="20"/>
      <c r="G18" s="32" t="str">
        <f t="shared" si="0"/>
        <v/>
      </c>
      <c r="H18" s="32"/>
      <c r="I18" s="18"/>
      <c r="J18" s="18"/>
      <c r="K18" s="18"/>
      <c r="L18" s="12" t="str">
        <f t="shared" si="1"/>
        <v/>
      </c>
      <c r="M18" s="12"/>
    </row>
    <row r="19" spans="1:13" x14ac:dyDescent="0.5">
      <c r="A19" s="20"/>
      <c r="B19" s="20"/>
      <c r="C19" s="20"/>
      <c r="D19" s="20"/>
      <c r="E19" s="20"/>
      <c r="F19" s="20"/>
      <c r="G19" s="32" t="str">
        <f t="shared" si="0"/>
        <v/>
      </c>
      <c r="H19" s="32"/>
      <c r="I19" s="18"/>
      <c r="J19" s="18"/>
      <c r="K19" s="18"/>
      <c r="L19" s="12" t="str">
        <f t="shared" si="1"/>
        <v/>
      </c>
      <c r="M19" s="12"/>
    </row>
    <row r="20" spans="1:13" x14ac:dyDescent="0.5">
      <c r="A20" s="20"/>
      <c r="B20" s="20"/>
      <c r="C20" s="20"/>
      <c r="D20" s="20"/>
      <c r="E20" s="20"/>
      <c r="F20" s="20"/>
      <c r="G20" s="32" t="str">
        <f t="shared" si="0"/>
        <v/>
      </c>
      <c r="H20" s="32"/>
      <c r="I20" s="18"/>
      <c r="J20" s="18"/>
      <c r="K20" s="18"/>
      <c r="L20" s="12" t="str">
        <f t="shared" si="1"/>
        <v/>
      </c>
      <c r="M20" s="12"/>
    </row>
    <row r="21" spans="1:13" x14ac:dyDescent="0.5">
      <c r="A21" s="20"/>
      <c r="B21" s="20"/>
      <c r="C21" s="20"/>
      <c r="D21" s="20"/>
      <c r="E21" s="20"/>
      <c r="F21" s="20"/>
      <c r="G21" s="32" t="str">
        <f t="shared" si="0"/>
        <v/>
      </c>
      <c r="H21" s="32"/>
      <c r="I21" s="18"/>
      <c r="J21" s="18"/>
      <c r="K21" s="18"/>
      <c r="L21" s="12" t="str">
        <f t="shared" si="1"/>
        <v/>
      </c>
      <c r="M21" s="12"/>
    </row>
    <row r="22" spans="1:13" x14ac:dyDescent="0.5">
      <c r="A22" s="20"/>
      <c r="B22" s="20"/>
      <c r="C22" s="20"/>
      <c r="D22" s="20"/>
      <c r="E22" s="20"/>
      <c r="F22" s="20"/>
      <c r="G22" s="32" t="str">
        <f t="shared" si="0"/>
        <v/>
      </c>
      <c r="H22" s="32"/>
      <c r="I22" s="18"/>
      <c r="J22" s="18"/>
      <c r="K22" s="18"/>
      <c r="L22" s="12" t="str">
        <f t="shared" si="1"/>
        <v/>
      </c>
      <c r="M22" s="12"/>
    </row>
    <row r="23" spans="1:13" x14ac:dyDescent="0.5">
      <c r="A23" s="20"/>
      <c r="B23" s="20"/>
      <c r="C23" s="20"/>
      <c r="D23" s="20"/>
      <c r="E23" s="20"/>
      <c r="F23" s="20"/>
      <c r="G23" s="32" t="str">
        <f t="shared" si="0"/>
        <v/>
      </c>
      <c r="H23" s="32"/>
      <c r="I23" s="18"/>
      <c r="J23" s="18"/>
      <c r="K23" s="18"/>
      <c r="L23" s="12" t="str">
        <f t="shared" si="1"/>
        <v/>
      </c>
      <c r="M23" s="12"/>
    </row>
    <row r="24" spans="1:13" x14ac:dyDescent="0.5">
      <c r="A24" s="20"/>
      <c r="B24" s="20"/>
      <c r="C24" s="20"/>
      <c r="D24" s="20"/>
      <c r="E24" s="20"/>
      <c r="F24" s="20"/>
      <c r="G24" s="32" t="str">
        <f t="shared" si="0"/>
        <v/>
      </c>
      <c r="H24" s="32"/>
      <c r="I24" s="18"/>
      <c r="J24" s="18"/>
      <c r="K24" s="18"/>
      <c r="L24" s="12" t="str">
        <f t="shared" si="1"/>
        <v/>
      </c>
      <c r="M24" s="12"/>
    </row>
    <row r="25" spans="1:13" x14ac:dyDescent="0.5">
      <c r="A25" s="20"/>
      <c r="B25" s="20"/>
      <c r="C25" s="20"/>
      <c r="D25" s="20"/>
      <c r="E25" s="20"/>
      <c r="F25" s="20"/>
      <c r="G25" s="32" t="str">
        <f t="shared" si="0"/>
        <v/>
      </c>
      <c r="H25" s="32"/>
      <c r="I25" s="18"/>
      <c r="J25" s="18"/>
      <c r="K25" s="18"/>
      <c r="L25" s="12" t="str">
        <f t="shared" si="1"/>
        <v/>
      </c>
      <c r="M25" s="12"/>
    </row>
    <row r="26" spans="1:13" x14ac:dyDescent="0.5">
      <c r="A26" s="20"/>
      <c r="B26" s="20"/>
      <c r="C26" s="20"/>
      <c r="D26" s="20"/>
      <c r="E26" s="20"/>
      <c r="F26" s="20"/>
      <c r="G26" s="32" t="str">
        <f t="shared" si="0"/>
        <v/>
      </c>
      <c r="H26" s="32"/>
      <c r="I26" s="18"/>
      <c r="J26" s="18"/>
      <c r="K26" s="18"/>
      <c r="L26" s="12" t="str">
        <f t="shared" si="1"/>
        <v/>
      </c>
      <c r="M26" s="12"/>
    </row>
    <row r="27" spans="1:13" x14ac:dyDescent="0.5">
      <c r="A27" s="20"/>
      <c r="B27" s="20"/>
      <c r="C27" s="20"/>
      <c r="D27" s="20"/>
      <c r="E27" s="20"/>
      <c r="F27" s="20"/>
      <c r="G27" s="32" t="str">
        <f t="shared" si="0"/>
        <v/>
      </c>
      <c r="H27" s="32"/>
      <c r="I27" s="18"/>
      <c r="J27" s="18"/>
      <c r="K27" s="18"/>
      <c r="L27" s="12" t="str">
        <f t="shared" si="1"/>
        <v/>
      </c>
      <c r="M27" s="12"/>
    </row>
    <row r="28" spans="1:13" x14ac:dyDescent="0.5">
      <c r="A28" s="20"/>
      <c r="B28" s="20"/>
      <c r="C28" s="20"/>
      <c r="D28" s="20"/>
      <c r="E28" s="20"/>
      <c r="F28" s="20"/>
      <c r="G28" s="32" t="str">
        <f t="shared" si="0"/>
        <v/>
      </c>
      <c r="H28" s="32"/>
      <c r="I28" s="18"/>
      <c r="J28" s="18"/>
      <c r="K28" s="18"/>
      <c r="L28" s="12" t="str">
        <f t="shared" si="1"/>
        <v/>
      </c>
      <c r="M28" s="12"/>
    </row>
    <row r="29" spans="1:13" x14ac:dyDescent="0.5">
      <c r="A29" s="20"/>
      <c r="B29" s="20"/>
      <c r="C29" s="20"/>
      <c r="D29" s="20"/>
      <c r="E29" s="20"/>
      <c r="F29" s="20"/>
      <c r="G29" s="32" t="str">
        <f t="shared" si="0"/>
        <v/>
      </c>
      <c r="H29" s="32"/>
      <c r="I29" s="18"/>
      <c r="J29" s="18"/>
      <c r="K29" s="18"/>
      <c r="L29" s="12" t="str">
        <f t="shared" si="1"/>
        <v/>
      </c>
      <c r="M29" s="12"/>
    </row>
    <row r="30" spans="1:13" x14ac:dyDescent="0.5">
      <c r="A30" s="20"/>
      <c r="B30" s="20"/>
      <c r="C30" s="20"/>
      <c r="D30" s="20"/>
      <c r="E30" s="20"/>
      <c r="F30" s="20"/>
      <c r="G30" s="32" t="str">
        <f t="shared" si="0"/>
        <v/>
      </c>
      <c r="H30" s="32"/>
      <c r="I30" s="18"/>
      <c r="J30" s="18"/>
      <c r="K30" s="18"/>
      <c r="L30" s="12" t="str">
        <f t="shared" si="1"/>
        <v/>
      </c>
      <c r="M30" s="12"/>
    </row>
    <row r="31" spans="1:13" x14ac:dyDescent="0.5">
      <c r="A31" s="20"/>
      <c r="B31" s="20"/>
      <c r="C31" s="20"/>
      <c r="D31" s="20"/>
      <c r="E31" s="20"/>
      <c r="F31" s="20"/>
      <c r="G31" s="32" t="str">
        <f t="shared" si="0"/>
        <v/>
      </c>
      <c r="H31" s="32"/>
      <c r="I31" s="18"/>
      <c r="J31" s="18"/>
      <c r="K31" s="18"/>
      <c r="L31" s="12" t="str">
        <f t="shared" si="1"/>
        <v/>
      </c>
      <c r="M31" s="12"/>
    </row>
    <row r="32" spans="1:13" x14ac:dyDescent="0.5">
      <c r="A32" s="20"/>
      <c r="B32" s="20"/>
      <c r="C32" s="20"/>
      <c r="D32" s="20"/>
      <c r="E32" s="20"/>
      <c r="F32" s="20"/>
      <c r="G32" s="32" t="str">
        <f t="shared" si="0"/>
        <v/>
      </c>
      <c r="H32" s="32"/>
      <c r="I32" s="18"/>
      <c r="J32" s="18"/>
      <c r="K32" s="18"/>
      <c r="L32" s="12" t="str">
        <f t="shared" si="1"/>
        <v/>
      </c>
      <c r="M32" s="12"/>
    </row>
    <row r="33" spans="1:13" x14ac:dyDescent="0.5">
      <c r="A33" s="20"/>
      <c r="B33" s="20"/>
      <c r="C33" s="20"/>
      <c r="D33" s="20"/>
      <c r="E33" s="20"/>
      <c r="F33" s="20"/>
      <c r="G33" s="32" t="str">
        <f t="shared" si="0"/>
        <v/>
      </c>
      <c r="H33" s="32"/>
      <c r="I33" s="18"/>
      <c r="J33" s="18"/>
      <c r="K33" s="18"/>
      <c r="L33" s="12" t="str">
        <f t="shared" si="1"/>
        <v/>
      </c>
      <c r="M33" s="12"/>
    </row>
    <row r="34" spans="1:13" x14ac:dyDescent="0.5">
      <c r="A34" s="20"/>
      <c r="B34" s="20"/>
      <c r="C34" s="20"/>
      <c r="D34" s="20"/>
      <c r="E34" s="20"/>
      <c r="F34" s="20"/>
      <c r="G34" s="32" t="str">
        <f t="shared" si="0"/>
        <v/>
      </c>
      <c r="H34" s="32"/>
      <c r="I34" s="18"/>
      <c r="J34" s="18"/>
      <c r="K34" s="18"/>
      <c r="L34" s="12" t="str">
        <f t="shared" si="1"/>
        <v/>
      </c>
      <c r="M34" s="12"/>
    </row>
    <row r="35" spans="1:13" x14ac:dyDescent="0.5">
      <c r="A35" s="20"/>
      <c r="B35" s="20"/>
      <c r="C35" s="20"/>
      <c r="D35" s="20"/>
      <c r="E35" s="20"/>
      <c r="F35" s="20"/>
      <c r="G35" s="32" t="str">
        <f t="shared" si="0"/>
        <v/>
      </c>
      <c r="H35" s="32"/>
      <c r="I35" s="18"/>
      <c r="J35" s="18"/>
      <c r="K35" s="18"/>
      <c r="L35" s="12" t="str">
        <f t="shared" si="1"/>
        <v/>
      </c>
      <c r="M35" s="12"/>
    </row>
    <row r="36" spans="1:13" x14ac:dyDescent="0.5">
      <c r="A36" s="20"/>
      <c r="B36" s="20"/>
      <c r="C36" s="20"/>
      <c r="D36" s="20"/>
      <c r="E36" s="20"/>
      <c r="F36" s="20"/>
      <c r="G36" s="32" t="str">
        <f t="shared" si="0"/>
        <v/>
      </c>
      <c r="H36" s="32"/>
      <c r="I36" s="18"/>
      <c r="J36" s="18"/>
      <c r="K36" s="18"/>
      <c r="L36" s="12" t="str">
        <f t="shared" si="1"/>
        <v/>
      </c>
      <c r="M36" s="12"/>
    </row>
    <row r="37" spans="1:13" x14ac:dyDescent="0.5">
      <c r="A37" s="20"/>
      <c r="B37" s="20"/>
      <c r="C37" s="20"/>
      <c r="D37" s="20"/>
      <c r="E37" s="20"/>
      <c r="F37" s="20"/>
      <c r="G37" s="32" t="str">
        <f t="shared" si="0"/>
        <v/>
      </c>
      <c r="H37" s="32"/>
      <c r="I37" s="18"/>
      <c r="J37" s="18"/>
      <c r="K37" s="18"/>
      <c r="L37" s="12" t="str">
        <f t="shared" si="1"/>
        <v/>
      </c>
      <c r="M37" s="12"/>
    </row>
    <row r="38" spans="1:13" x14ac:dyDescent="0.5">
      <c r="A38" s="20"/>
      <c r="B38" s="20"/>
      <c r="C38" s="20"/>
      <c r="D38" s="20"/>
      <c r="E38" s="20"/>
      <c r="F38" s="20"/>
      <c r="G38" s="32" t="str">
        <f t="shared" si="0"/>
        <v/>
      </c>
      <c r="H38" s="32"/>
      <c r="I38" s="18"/>
      <c r="J38" s="18"/>
      <c r="K38" s="18"/>
      <c r="L38" s="12" t="str">
        <f t="shared" si="1"/>
        <v/>
      </c>
      <c r="M38" s="12"/>
    </row>
    <row r="39" spans="1:13" x14ac:dyDescent="0.5">
      <c r="A39" s="20"/>
      <c r="B39" s="20"/>
      <c r="C39" s="20"/>
      <c r="D39" s="20"/>
      <c r="E39" s="20"/>
      <c r="F39" s="20"/>
      <c r="G39" s="32" t="str">
        <f t="shared" si="0"/>
        <v/>
      </c>
      <c r="H39" s="32"/>
      <c r="I39" s="18"/>
      <c r="J39" s="18"/>
      <c r="K39" s="18"/>
      <c r="L39" s="12" t="str">
        <f t="shared" si="1"/>
        <v/>
      </c>
      <c r="M39" s="12"/>
    </row>
    <row r="40" spans="1:13" x14ac:dyDescent="0.5">
      <c r="A40" s="20"/>
      <c r="B40" s="20"/>
      <c r="C40" s="20"/>
      <c r="D40" s="20"/>
      <c r="E40" s="20"/>
      <c r="F40" s="20"/>
      <c r="G40" s="32" t="str">
        <f t="shared" si="0"/>
        <v/>
      </c>
      <c r="H40" s="32"/>
      <c r="I40" s="18"/>
      <c r="J40" s="18"/>
      <c r="K40" s="18"/>
      <c r="L40" s="12" t="str">
        <f t="shared" si="1"/>
        <v/>
      </c>
      <c r="M40" s="12"/>
    </row>
    <row r="41" spans="1:13" x14ac:dyDescent="0.5">
      <c r="A41" s="20"/>
      <c r="B41" s="20"/>
      <c r="C41" s="20"/>
      <c r="D41" s="20"/>
      <c r="E41" s="20"/>
      <c r="F41" s="20"/>
      <c r="G41" s="32" t="str">
        <f t="shared" si="0"/>
        <v/>
      </c>
      <c r="H41" s="32"/>
      <c r="I41" s="18"/>
      <c r="J41" s="18"/>
      <c r="K41" s="18"/>
      <c r="L41" s="12" t="str">
        <f t="shared" si="1"/>
        <v/>
      </c>
      <c r="M41" s="12"/>
    </row>
    <row r="42" spans="1:13" x14ac:dyDescent="0.5">
      <c r="A42" s="20"/>
      <c r="B42" s="20"/>
      <c r="C42" s="20"/>
      <c r="D42" s="20"/>
      <c r="E42" s="20"/>
      <c r="F42" s="20"/>
      <c r="G42" s="32" t="str">
        <f t="shared" si="0"/>
        <v/>
      </c>
      <c r="H42" s="32"/>
      <c r="I42" s="18"/>
      <c r="J42" s="18"/>
      <c r="K42" s="18"/>
      <c r="L42" s="12" t="str">
        <f t="shared" si="1"/>
        <v/>
      </c>
      <c r="M42" s="12"/>
    </row>
    <row r="43" spans="1:13" x14ac:dyDescent="0.5">
      <c r="A43" s="20"/>
      <c r="B43" s="20"/>
      <c r="C43" s="20"/>
      <c r="D43" s="20"/>
      <c r="E43" s="20"/>
      <c r="F43" s="20"/>
      <c r="G43" s="32" t="str">
        <f t="shared" si="0"/>
        <v/>
      </c>
      <c r="H43" s="32"/>
      <c r="I43" s="18"/>
      <c r="J43" s="18"/>
      <c r="K43" s="18"/>
      <c r="L43" s="12" t="str">
        <f t="shared" si="1"/>
        <v/>
      </c>
      <c r="M43" s="12"/>
    </row>
    <row r="44" spans="1:13" x14ac:dyDescent="0.5">
      <c r="A44" s="20"/>
      <c r="B44" s="20"/>
      <c r="C44" s="20"/>
      <c r="D44" s="20"/>
      <c r="E44" s="20"/>
      <c r="F44" s="20"/>
      <c r="G44" s="32" t="str">
        <f t="shared" si="0"/>
        <v/>
      </c>
      <c r="H44" s="32"/>
      <c r="I44" s="18"/>
      <c r="J44" s="18"/>
      <c r="K44" s="18"/>
      <c r="L44" s="12" t="str">
        <f t="shared" si="1"/>
        <v/>
      </c>
      <c r="M44" s="12"/>
    </row>
    <row r="45" spans="1:13" x14ac:dyDescent="0.5">
      <c r="A45" s="20"/>
      <c r="B45" s="20"/>
      <c r="C45" s="20"/>
      <c r="D45" s="20"/>
      <c r="E45" s="20"/>
      <c r="F45" s="20"/>
      <c r="G45" s="32" t="str">
        <f t="shared" si="0"/>
        <v/>
      </c>
      <c r="H45" s="32"/>
      <c r="I45" s="18"/>
      <c r="J45" s="18"/>
      <c r="K45" s="18"/>
      <c r="L45" s="12" t="str">
        <f t="shared" si="1"/>
        <v/>
      </c>
      <c r="M45" s="12"/>
    </row>
    <row r="46" spans="1:13" x14ac:dyDescent="0.5">
      <c r="A46" s="20"/>
      <c r="B46" s="20"/>
      <c r="C46" s="20"/>
      <c r="D46" s="20"/>
      <c r="E46" s="20"/>
      <c r="F46" s="20"/>
      <c r="G46" s="32" t="str">
        <f t="shared" si="0"/>
        <v/>
      </c>
      <c r="H46" s="32"/>
      <c r="I46" s="18"/>
      <c r="J46" s="18"/>
      <c r="K46" s="18"/>
      <c r="L46" s="12" t="str">
        <f t="shared" si="1"/>
        <v/>
      </c>
      <c r="M46" s="12"/>
    </row>
    <row r="47" spans="1:13" x14ac:dyDescent="0.5">
      <c r="A47" s="20"/>
      <c r="B47" s="20"/>
      <c r="C47" s="20"/>
      <c r="D47" s="20"/>
      <c r="E47" s="20"/>
      <c r="F47" s="20"/>
      <c r="G47" s="32" t="str">
        <f t="shared" si="0"/>
        <v/>
      </c>
      <c r="H47" s="32"/>
      <c r="I47" s="18"/>
      <c r="J47" s="18"/>
      <c r="K47" s="18"/>
      <c r="L47" s="12" t="str">
        <f t="shared" si="1"/>
        <v/>
      </c>
      <c r="M47" s="12"/>
    </row>
    <row r="48" spans="1:13" x14ac:dyDescent="0.5">
      <c r="A48" s="20"/>
      <c r="B48" s="20"/>
      <c r="C48" s="20"/>
      <c r="D48" s="20"/>
      <c r="E48" s="20"/>
      <c r="F48" s="20"/>
      <c r="G48" s="32" t="str">
        <f t="shared" si="0"/>
        <v/>
      </c>
      <c r="H48" s="32"/>
      <c r="I48" s="18"/>
      <c r="J48" s="18"/>
      <c r="K48" s="18"/>
      <c r="L48" s="12" t="str">
        <f t="shared" si="1"/>
        <v/>
      </c>
      <c r="M48" s="12"/>
    </row>
    <row r="49" spans="1:13" x14ac:dyDescent="0.5">
      <c r="A49" s="20"/>
      <c r="B49" s="20"/>
      <c r="C49" s="20"/>
      <c r="D49" s="20"/>
      <c r="E49" s="20"/>
      <c r="F49" s="20"/>
      <c r="G49" s="32" t="str">
        <f t="shared" si="0"/>
        <v/>
      </c>
      <c r="H49" s="32"/>
      <c r="I49" s="18"/>
      <c r="J49" s="18"/>
      <c r="K49" s="18"/>
      <c r="L49" s="12" t="str">
        <f t="shared" si="1"/>
        <v/>
      </c>
      <c r="M49" s="12"/>
    </row>
    <row r="50" spans="1:13" x14ac:dyDescent="0.5">
      <c r="A50" s="21"/>
      <c r="B50" s="21"/>
      <c r="C50" s="21"/>
      <c r="D50" s="21"/>
      <c r="E50" s="21"/>
      <c r="F50" s="21"/>
      <c r="G50" s="27" t="str">
        <f t="shared" si="0"/>
        <v/>
      </c>
      <c r="H50" s="27"/>
      <c r="I50" s="19"/>
      <c r="J50" s="19"/>
      <c r="K50" s="19"/>
      <c r="L50" s="14" t="str">
        <f t="shared" si="1"/>
        <v/>
      </c>
      <c r="M50" s="14"/>
    </row>
    <row r="51" spans="1:13" ht="13.2" thickBot="1" x14ac:dyDescent="0.55000000000000004"/>
    <row r="52" spans="1:13" ht="13" customHeight="1" thickTop="1" x14ac:dyDescent="0.5">
      <c r="A52" s="25" t="s">
        <v>6</v>
      </c>
      <c r="B52" s="25"/>
      <c r="C52" s="25" t="s">
        <v>5</v>
      </c>
      <c r="D52" s="25"/>
      <c r="E52" s="25" t="s">
        <v>7</v>
      </c>
      <c r="F52" s="25"/>
      <c r="G52" s="25"/>
      <c r="H52" s="25" t="s">
        <v>8</v>
      </c>
      <c r="I52" s="26"/>
      <c r="J52" s="28" t="s">
        <v>1</v>
      </c>
      <c r="K52" s="29"/>
      <c r="L52" s="59" t="s">
        <v>12</v>
      </c>
      <c r="M52" s="60"/>
    </row>
    <row r="53" spans="1:13" ht="13" customHeight="1" x14ac:dyDescent="0.5">
      <c r="A53" s="20"/>
      <c r="B53" s="20"/>
      <c r="C53" s="22"/>
      <c r="D53" s="22"/>
      <c r="E53" s="16" t="str">
        <f>IFERROR(AVERAGEIFS($I$5:$K$50,$A$5:$C$50,A53),"")</f>
        <v/>
      </c>
      <c r="F53" s="16"/>
      <c r="G53" s="16"/>
      <c r="H53" s="23" t="str">
        <f>IFERROR(VLOOKUP(E53,$O$1:$Q$15,3),"")</f>
        <v/>
      </c>
      <c r="I53" s="24"/>
      <c r="J53" s="30"/>
      <c r="K53" s="31"/>
      <c r="L53" s="61"/>
      <c r="M53" s="62"/>
    </row>
    <row r="54" spans="1:13" ht="13" customHeight="1" x14ac:dyDescent="0.5">
      <c r="A54" s="20"/>
      <c r="B54" s="20"/>
      <c r="C54" s="18"/>
      <c r="D54" s="18"/>
      <c r="E54" s="16" t="str">
        <f t="shared" ref="E54:E60" si="2">IFERROR(AVERAGEIFS($I$5:$K$50,$A$5:$C$50,A54),"")</f>
        <v/>
      </c>
      <c r="F54" s="16"/>
      <c r="G54" s="16"/>
      <c r="H54" s="12" t="str">
        <f t="shared" ref="H54:H60" si="3">IFERROR(VLOOKUP(E54,$O$1:$Q$15,3),"")</f>
        <v/>
      </c>
      <c r="I54" s="13"/>
      <c r="J54" s="30"/>
      <c r="K54" s="31"/>
      <c r="L54" s="61"/>
      <c r="M54" s="62"/>
    </row>
    <row r="55" spans="1:13" ht="13" customHeight="1" x14ac:dyDescent="0.5">
      <c r="A55" s="20"/>
      <c r="B55" s="20"/>
      <c r="C55" s="18"/>
      <c r="D55" s="18"/>
      <c r="E55" s="16" t="str">
        <f t="shared" si="2"/>
        <v/>
      </c>
      <c r="F55" s="16"/>
      <c r="G55" s="16"/>
      <c r="H55" s="12" t="str">
        <f t="shared" si="3"/>
        <v/>
      </c>
      <c r="I55" s="13"/>
      <c r="J55" s="30"/>
      <c r="K55" s="31"/>
      <c r="L55" s="61"/>
      <c r="M55" s="62"/>
    </row>
    <row r="56" spans="1:13" ht="13" customHeight="1" x14ac:dyDescent="0.5">
      <c r="A56" s="20"/>
      <c r="B56" s="20"/>
      <c r="C56" s="18"/>
      <c r="D56" s="18"/>
      <c r="E56" s="16" t="str">
        <f t="shared" si="2"/>
        <v/>
      </c>
      <c r="F56" s="16"/>
      <c r="G56" s="16"/>
      <c r="H56" s="12" t="str">
        <f t="shared" si="3"/>
        <v/>
      </c>
      <c r="I56" s="13"/>
      <c r="J56" s="30" t="s">
        <v>24</v>
      </c>
      <c r="K56" s="31"/>
      <c r="L56" s="63">
        <f>(IFERROR(IF(L52="A+",4,IF(L52="A",4,IF(L52="A-",3.7,IF(L52="B+",3.3,IF(L52="B",3,IF(L52="B-",2.7,IF(L52="C+",2.3,IF(L52="C",2,IF(L52="C-",1.7,IF(L52="D+",1.3,IF(L52="D",1,IF(L52="D-",0.7,IF(L52="F",0,"**"))))))))))))),""))</f>
        <v>4</v>
      </c>
      <c r="M56" s="64"/>
    </row>
    <row r="57" spans="1:13" ht="13" customHeight="1" x14ac:dyDescent="0.5">
      <c r="A57" s="20"/>
      <c r="B57" s="20"/>
      <c r="C57" s="18"/>
      <c r="D57" s="18"/>
      <c r="E57" s="16" t="str">
        <f t="shared" si="2"/>
        <v/>
      </c>
      <c r="F57" s="16"/>
      <c r="G57" s="16"/>
      <c r="H57" s="12" t="str">
        <f t="shared" si="3"/>
        <v/>
      </c>
      <c r="I57" s="13"/>
      <c r="J57" s="30"/>
      <c r="K57" s="31"/>
      <c r="L57" s="63"/>
      <c r="M57" s="64"/>
    </row>
    <row r="58" spans="1:13" ht="13" customHeight="1" x14ac:dyDescent="0.5">
      <c r="A58" s="20"/>
      <c r="B58" s="20"/>
      <c r="C58" s="18"/>
      <c r="D58" s="18"/>
      <c r="E58" s="16" t="str">
        <f t="shared" si="2"/>
        <v/>
      </c>
      <c r="F58" s="16"/>
      <c r="G58" s="16"/>
      <c r="H58" s="12" t="str">
        <f t="shared" si="3"/>
        <v/>
      </c>
      <c r="I58" s="13"/>
      <c r="J58" s="30"/>
      <c r="K58" s="31"/>
      <c r="L58" s="63"/>
      <c r="M58" s="64"/>
    </row>
    <row r="59" spans="1:13" ht="13" customHeight="1" x14ac:dyDescent="0.5">
      <c r="A59" s="20"/>
      <c r="B59" s="20"/>
      <c r="C59" s="18"/>
      <c r="D59" s="18"/>
      <c r="E59" s="16" t="str">
        <f t="shared" si="2"/>
        <v/>
      </c>
      <c r="F59" s="16"/>
      <c r="G59" s="16"/>
      <c r="H59" s="12" t="str">
        <f t="shared" si="3"/>
        <v/>
      </c>
      <c r="I59" s="13"/>
      <c r="J59" s="30"/>
      <c r="K59" s="31"/>
      <c r="L59" s="63"/>
      <c r="M59" s="64"/>
    </row>
    <row r="60" spans="1:13" ht="13" customHeight="1" thickBot="1" x14ac:dyDescent="0.6">
      <c r="A60" s="21"/>
      <c r="B60" s="21"/>
      <c r="C60" s="19"/>
      <c r="D60" s="19"/>
      <c r="E60" s="17" t="str">
        <f t="shared" si="2"/>
        <v/>
      </c>
      <c r="F60" s="17"/>
      <c r="G60" s="17"/>
      <c r="H60" s="14" t="str">
        <f t="shared" si="3"/>
        <v/>
      </c>
      <c r="I60" s="15"/>
      <c r="J60" s="57" t="s">
        <v>25</v>
      </c>
      <c r="K60" s="58"/>
      <c r="L60" s="65">
        <v>1</v>
      </c>
      <c r="M60" s="66"/>
    </row>
    <row r="61" spans="1:13" ht="13.2" thickTop="1" x14ac:dyDescent="0.5"/>
  </sheetData>
  <mergeCells count="299">
    <mergeCell ref="J60:K60"/>
    <mergeCell ref="L52:M55"/>
    <mergeCell ref="L56:M59"/>
    <mergeCell ref="L60:M60"/>
    <mergeCell ref="O11:P11"/>
    <mergeCell ref="O12:P12"/>
    <mergeCell ref="O13:P13"/>
    <mergeCell ref="O14:P14"/>
    <mergeCell ref="O15:P15"/>
    <mergeCell ref="A1:B1"/>
    <mergeCell ref="A2:B2"/>
    <mergeCell ref="C1:E1"/>
    <mergeCell ref="C2:E2"/>
    <mergeCell ref="L1:M1"/>
    <mergeCell ref="G1:J1"/>
    <mergeCell ref="G5:H5"/>
    <mergeCell ref="G6:H6"/>
    <mergeCell ref="G4:H4"/>
    <mergeCell ref="D6:F6"/>
    <mergeCell ref="O1:P2"/>
    <mergeCell ref="Q1:Q2"/>
    <mergeCell ref="O3:P3"/>
    <mergeCell ref="O4:P4"/>
    <mergeCell ref="O5:P5"/>
    <mergeCell ref="O6:P6"/>
    <mergeCell ref="O7:P7"/>
    <mergeCell ref="O8:P8"/>
    <mergeCell ref="G7:H7"/>
    <mergeCell ref="G8:H8"/>
    <mergeCell ref="L5:M5"/>
    <mergeCell ref="I6:K6"/>
    <mergeCell ref="L6:M6"/>
    <mergeCell ref="O9:P9"/>
    <mergeCell ref="O10:P10"/>
    <mergeCell ref="G9:H9"/>
    <mergeCell ref="G10:H10"/>
    <mergeCell ref="G11:H11"/>
    <mergeCell ref="G12:H12"/>
    <mergeCell ref="G13:H13"/>
    <mergeCell ref="G20:H20"/>
    <mergeCell ref="G21:H21"/>
    <mergeCell ref="G14:H14"/>
    <mergeCell ref="G15:H15"/>
    <mergeCell ref="G16:H16"/>
    <mergeCell ref="G43:H43"/>
    <mergeCell ref="G17:H17"/>
    <mergeCell ref="G18:H18"/>
    <mergeCell ref="G19:H19"/>
    <mergeCell ref="G32:H32"/>
    <mergeCell ref="G33:H33"/>
    <mergeCell ref="G34:H34"/>
    <mergeCell ref="G35:H35"/>
    <mergeCell ref="G36:H36"/>
    <mergeCell ref="G37:H37"/>
    <mergeCell ref="G26:H26"/>
    <mergeCell ref="G27:H27"/>
    <mergeCell ref="G28:H28"/>
    <mergeCell ref="G29:H29"/>
    <mergeCell ref="G30:H30"/>
    <mergeCell ref="G31:H31"/>
    <mergeCell ref="G22:H22"/>
    <mergeCell ref="G23:H23"/>
    <mergeCell ref="G24:H24"/>
    <mergeCell ref="G25:H25"/>
    <mergeCell ref="A52:B52"/>
    <mergeCell ref="C52:D52"/>
    <mergeCell ref="E52:G52"/>
    <mergeCell ref="H52:I52"/>
    <mergeCell ref="A53:B53"/>
    <mergeCell ref="G46:H46"/>
    <mergeCell ref="G47:H47"/>
    <mergeCell ref="G48:H48"/>
    <mergeCell ref="G49:H49"/>
    <mergeCell ref="A55:B55"/>
    <mergeCell ref="A56:B56"/>
    <mergeCell ref="A57:B57"/>
    <mergeCell ref="A58:B58"/>
    <mergeCell ref="A59:B59"/>
    <mergeCell ref="A60:B60"/>
    <mergeCell ref="C55:D55"/>
    <mergeCell ref="A54:B54"/>
    <mergeCell ref="C53:D53"/>
    <mergeCell ref="C54:D54"/>
    <mergeCell ref="H60:I60"/>
    <mergeCell ref="E55:G55"/>
    <mergeCell ref="E56:G56"/>
    <mergeCell ref="E57:G57"/>
    <mergeCell ref="E58:G58"/>
    <mergeCell ref="E59:G59"/>
    <mergeCell ref="E60:G60"/>
    <mergeCell ref="C56:D56"/>
    <mergeCell ref="C57:D57"/>
    <mergeCell ref="C58:D58"/>
    <mergeCell ref="C59:D59"/>
    <mergeCell ref="C60:D60"/>
    <mergeCell ref="G50:H50"/>
    <mergeCell ref="J52:K55"/>
    <mergeCell ref="H55:I55"/>
    <mergeCell ref="G44:H44"/>
    <mergeCell ref="G45:H45"/>
    <mergeCell ref="H56:I56"/>
    <mergeCell ref="H57:I57"/>
    <mergeCell ref="H58:I58"/>
    <mergeCell ref="H59:I59"/>
    <mergeCell ref="E53:G53"/>
    <mergeCell ref="E54:G54"/>
    <mergeCell ref="H53:I53"/>
    <mergeCell ref="H54:I54"/>
    <mergeCell ref="J56:K59"/>
    <mergeCell ref="A4:C4"/>
    <mergeCell ref="D4:F4"/>
    <mergeCell ref="I4:K4"/>
    <mergeCell ref="L4:M4"/>
    <mergeCell ref="A5:C5"/>
    <mergeCell ref="D5:F5"/>
    <mergeCell ref="I5:K5"/>
    <mergeCell ref="A6:C6"/>
    <mergeCell ref="A7:C7"/>
    <mergeCell ref="D7:F7"/>
    <mergeCell ref="I7:K7"/>
    <mergeCell ref="L7:M7"/>
    <mergeCell ref="A8:C8"/>
    <mergeCell ref="D8:F8"/>
    <mergeCell ref="I8:K8"/>
    <mergeCell ref="L8:M8"/>
    <mergeCell ref="A9:C9"/>
    <mergeCell ref="D9:F9"/>
    <mergeCell ref="I9:K9"/>
    <mergeCell ref="L9:M9"/>
    <mergeCell ref="D10:F10"/>
    <mergeCell ref="I10:K10"/>
    <mergeCell ref="L10:M10"/>
    <mergeCell ref="A11:C11"/>
    <mergeCell ref="D11:F11"/>
    <mergeCell ref="I11:K11"/>
    <mergeCell ref="L11:M11"/>
    <mergeCell ref="A12:C12"/>
    <mergeCell ref="D12:F12"/>
    <mergeCell ref="I12:K12"/>
    <mergeCell ref="L12:M12"/>
    <mergeCell ref="A10:C10"/>
    <mergeCell ref="D13:F13"/>
    <mergeCell ref="I13:K13"/>
    <mergeCell ref="L13:M13"/>
    <mergeCell ref="A14:C14"/>
    <mergeCell ref="D14:F14"/>
    <mergeCell ref="I14:K14"/>
    <mergeCell ref="L14:M14"/>
    <mergeCell ref="A15:C15"/>
    <mergeCell ref="D15:F15"/>
    <mergeCell ref="I15:K15"/>
    <mergeCell ref="L15:M15"/>
    <mergeCell ref="A13:C13"/>
    <mergeCell ref="I16:K16"/>
    <mergeCell ref="L16:M16"/>
    <mergeCell ref="A17:C17"/>
    <mergeCell ref="D17:F17"/>
    <mergeCell ref="I17:K17"/>
    <mergeCell ref="L17:M17"/>
    <mergeCell ref="A18:C18"/>
    <mergeCell ref="D18:F18"/>
    <mergeCell ref="I18:K18"/>
    <mergeCell ref="L18:M18"/>
    <mergeCell ref="A16:C16"/>
    <mergeCell ref="D16:F16"/>
    <mergeCell ref="I19:K19"/>
    <mergeCell ref="L19:M19"/>
    <mergeCell ref="A20:C20"/>
    <mergeCell ref="D20:F20"/>
    <mergeCell ref="I20:K20"/>
    <mergeCell ref="L20:M20"/>
    <mergeCell ref="A21:C21"/>
    <mergeCell ref="D21:F21"/>
    <mergeCell ref="I21:K21"/>
    <mergeCell ref="L21:M21"/>
    <mergeCell ref="A19:C19"/>
    <mergeCell ref="D19:F19"/>
    <mergeCell ref="I22:K22"/>
    <mergeCell ref="L22:M22"/>
    <mergeCell ref="A23:C23"/>
    <mergeCell ref="D23:F23"/>
    <mergeCell ref="I23:K23"/>
    <mergeCell ref="L23:M23"/>
    <mergeCell ref="A24:C24"/>
    <mergeCell ref="D24:F24"/>
    <mergeCell ref="I24:K24"/>
    <mergeCell ref="L24:M24"/>
    <mergeCell ref="A22:C22"/>
    <mergeCell ref="D22:F22"/>
    <mergeCell ref="I25:K25"/>
    <mergeCell ref="L25:M25"/>
    <mergeCell ref="A26:C26"/>
    <mergeCell ref="D26:F26"/>
    <mergeCell ref="I26:K26"/>
    <mergeCell ref="L26:M26"/>
    <mergeCell ref="A27:C27"/>
    <mergeCell ref="D27:F27"/>
    <mergeCell ref="I27:K27"/>
    <mergeCell ref="L27:M27"/>
    <mergeCell ref="A25:C25"/>
    <mergeCell ref="D25:F25"/>
    <mergeCell ref="I28:K28"/>
    <mergeCell ref="L28:M28"/>
    <mergeCell ref="A29:C29"/>
    <mergeCell ref="D29:F29"/>
    <mergeCell ref="I29:K29"/>
    <mergeCell ref="L29:M29"/>
    <mergeCell ref="A30:C30"/>
    <mergeCell ref="D30:F30"/>
    <mergeCell ref="I30:K30"/>
    <mergeCell ref="L30:M30"/>
    <mergeCell ref="A28:C28"/>
    <mergeCell ref="D28:F28"/>
    <mergeCell ref="I31:K31"/>
    <mergeCell ref="L31:M31"/>
    <mergeCell ref="A32:C32"/>
    <mergeCell ref="D32:F32"/>
    <mergeCell ref="I32:K32"/>
    <mergeCell ref="L32:M32"/>
    <mergeCell ref="A33:C33"/>
    <mergeCell ref="D33:F33"/>
    <mergeCell ref="I33:K33"/>
    <mergeCell ref="L33:M33"/>
    <mergeCell ref="A31:C31"/>
    <mergeCell ref="D31:F31"/>
    <mergeCell ref="L34:M34"/>
    <mergeCell ref="A35:C35"/>
    <mergeCell ref="D35:F35"/>
    <mergeCell ref="I35:K35"/>
    <mergeCell ref="L35:M35"/>
    <mergeCell ref="A36:C36"/>
    <mergeCell ref="D36:F36"/>
    <mergeCell ref="I36:K36"/>
    <mergeCell ref="L36:M36"/>
    <mergeCell ref="I34:K34"/>
    <mergeCell ref="A34:C34"/>
    <mergeCell ref="D34:F34"/>
    <mergeCell ref="L37:M37"/>
    <mergeCell ref="A38:C38"/>
    <mergeCell ref="D38:F38"/>
    <mergeCell ref="I38:K38"/>
    <mergeCell ref="L38:M38"/>
    <mergeCell ref="A39:C39"/>
    <mergeCell ref="D39:F39"/>
    <mergeCell ref="I39:K39"/>
    <mergeCell ref="L39:M39"/>
    <mergeCell ref="I37:K37"/>
    <mergeCell ref="A37:C37"/>
    <mergeCell ref="D37:F37"/>
    <mergeCell ref="G38:H38"/>
    <mergeCell ref="G39:H39"/>
    <mergeCell ref="I44:K44"/>
    <mergeCell ref="L44:M44"/>
    <mergeCell ref="A45:C45"/>
    <mergeCell ref="D45:F45"/>
    <mergeCell ref="I45:K45"/>
    <mergeCell ref="L45:M45"/>
    <mergeCell ref="L40:M40"/>
    <mergeCell ref="A41:C41"/>
    <mergeCell ref="D41:F41"/>
    <mergeCell ref="I41:K41"/>
    <mergeCell ref="L41:M41"/>
    <mergeCell ref="A42:C42"/>
    <mergeCell ref="D42:F42"/>
    <mergeCell ref="I42:K42"/>
    <mergeCell ref="L42:M42"/>
    <mergeCell ref="I40:K40"/>
    <mergeCell ref="I43:K43"/>
    <mergeCell ref="A40:C40"/>
    <mergeCell ref="D40:F40"/>
    <mergeCell ref="A43:C43"/>
    <mergeCell ref="D43:F43"/>
    <mergeCell ref="G40:H40"/>
    <mergeCell ref="G41:H41"/>
    <mergeCell ref="G42:H42"/>
    <mergeCell ref="A49:C49"/>
    <mergeCell ref="D49:F49"/>
    <mergeCell ref="I49:K49"/>
    <mergeCell ref="L49:M49"/>
    <mergeCell ref="A50:C50"/>
    <mergeCell ref="D50:F50"/>
    <mergeCell ref="I50:K50"/>
    <mergeCell ref="L50:M50"/>
    <mergeCell ref="K2:M2"/>
    <mergeCell ref="A46:C46"/>
    <mergeCell ref="D46:F46"/>
    <mergeCell ref="I46:K46"/>
    <mergeCell ref="L46:M46"/>
    <mergeCell ref="A47:C47"/>
    <mergeCell ref="D47:F47"/>
    <mergeCell ref="I47:K47"/>
    <mergeCell ref="L47:M47"/>
    <mergeCell ref="A48:C48"/>
    <mergeCell ref="D48:F48"/>
    <mergeCell ref="I48:K48"/>
    <mergeCell ref="L48:M48"/>
    <mergeCell ref="L43:M43"/>
    <mergeCell ref="A44:C44"/>
    <mergeCell ref="D44:F44"/>
  </mergeCells>
  <printOptions horizontalCentered="1" verticalCentered="1"/>
  <pageMargins left="0.7" right="0.7" top="0.75" bottom="0.75" header="0.3" footer="0.3"/>
  <pageSetup scale="79" orientation="portrait" r:id="rId1"/>
  <headerFooter>
    <oddHeader>&amp;L&amp;"Courier New,Regular"&amp;10&amp;P of &amp;N&amp;C&amp;"Courier New,Regular"&amp;10Denny Rual Anderson III&amp;R&amp;"Courier New,Regular"&amp;10&amp;D</oddHeader>
    <oddFooter>&amp;L&amp;"Courier New,Regular"&amp;10&amp;T&amp;C&amp;"Courier New,Regular"&amp;10&amp;F&amp;R&amp;"Courier New,Regular"&amp;10&amp;A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  <pageSetUpPr fitToPage="1"/>
  </sheetPr>
  <dimension ref="A1:Q63"/>
  <sheetViews>
    <sheetView zoomScaleNormal="100" workbookViewId="0">
      <selection sqref="A1:B1"/>
    </sheetView>
  </sheetViews>
  <sheetFormatPr defaultColWidth="8.68359375" defaultRowHeight="12.9" x14ac:dyDescent="0.5"/>
  <cols>
    <col min="1" max="16384" width="8.68359375" style="5"/>
  </cols>
  <sheetData>
    <row r="1" spans="1:17" ht="15.9" x14ac:dyDescent="0.65">
      <c r="A1" s="69" t="s">
        <v>0</v>
      </c>
      <c r="B1" s="70"/>
      <c r="C1" s="42">
        <f>(IFERROR((((IFERROR(C53*E53,0))+(IFERROR(C54*E54,0))+(IFERROR(C55*E55,0))+(IFERROR(C56*E56,0))+(IFERROR(C57*E57,0))+(IFERROR(C58*E58,0))+(IFERROR(C59*E59,0))+(IFERROR(C60*E60,0))))/(1-SUMIFS(C53:D60,H53:I60,"")),""))</f>
        <v>0.97250000000000003</v>
      </c>
      <c r="D1" s="42"/>
      <c r="E1" s="43"/>
      <c r="G1" s="36" t="s">
        <v>43</v>
      </c>
      <c r="H1" s="37"/>
      <c r="I1" s="37"/>
      <c r="J1" s="37"/>
      <c r="K1" s="1"/>
      <c r="L1" s="53" t="s">
        <v>44</v>
      </c>
      <c r="M1" s="54"/>
      <c r="O1" s="45" t="s">
        <v>9</v>
      </c>
      <c r="P1" s="46"/>
      <c r="Q1" s="49" t="s">
        <v>10</v>
      </c>
    </row>
    <row r="2" spans="1:17" ht="16.2" thickBot="1" x14ac:dyDescent="0.7">
      <c r="A2" s="71" t="s">
        <v>1</v>
      </c>
      <c r="B2" s="72"/>
      <c r="C2" s="41" t="str">
        <f>IFERROR(VLOOKUP(C1,O1:Q15,3),"F")</f>
        <v>A</v>
      </c>
      <c r="D2" s="41"/>
      <c r="E2" s="44"/>
      <c r="G2" s="2"/>
      <c r="H2" s="4"/>
      <c r="I2" s="4"/>
      <c r="J2" s="4"/>
      <c r="K2" s="55" t="s">
        <v>45</v>
      </c>
      <c r="L2" s="55"/>
      <c r="M2" s="56"/>
      <c r="O2" s="47"/>
      <c r="P2" s="48"/>
      <c r="Q2" s="50"/>
    </row>
    <row r="3" spans="1:17" ht="13" customHeight="1" x14ac:dyDescent="0.5">
      <c r="O3" s="51">
        <v>0</v>
      </c>
      <c r="P3" s="52"/>
      <c r="Q3" s="6" t="s">
        <v>23</v>
      </c>
    </row>
    <row r="4" spans="1:17" x14ac:dyDescent="0.5">
      <c r="A4" s="26" t="s">
        <v>4</v>
      </c>
      <c r="B4" s="33"/>
      <c r="C4" s="34"/>
      <c r="D4" s="26" t="s">
        <v>2</v>
      </c>
      <c r="E4" s="33"/>
      <c r="F4" s="34"/>
      <c r="G4" s="26" t="s">
        <v>3</v>
      </c>
      <c r="H4" s="33"/>
      <c r="I4" s="26" t="s">
        <v>0</v>
      </c>
      <c r="J4" s="33"/>
      <c r="K4" s="34"/>
      <c r="L4" s="26" t="s">
        <v>1</v>
      </c>
      <c r="M4" s="34"/>
      <c r="O4" s="51">
        <v>0.6</v>
      </c>
      <c r="P4" s="52"/>
      <c r="Q4" s="6" t="s">
        <v>22</v>
      </c>
    </row>
    <row r="5" spans="1:17" x14ac:dyDescent="0.5">
      <c r="A5" s="35" t="s">
        <v>50</v>
      </c>
      <c r="B5" s="35"/>
      <c r="C5" s="35"/>
      <c r="D5" s="35" t="s">
        <v>53</v>
      </c>
      <c r="E5" s="35"/>
      <c r="F5" s="35"/>
      <c r="G5" s="32">
        <f>IFERROR(VLOOKUP(A5,$A$53:$D$60,3,FALSE),"")</f>
        <v>0.01</v>
      </c>
      <c r="H5" s="32"/>
      <c r="I5" s="22">
        <f>(1/1)</f>
        <v>1</v>
      </c>
      <c r="J5" s="22"/>
      <c r="K5" s="22"/>
      <c r="L5" s="23" t="str">
        <f>IFERROR(IF(VLOOKUP(I5,$O$1:$Q$15,3)&lt;&gt;"F",VLOOKUP(I5,$O$1:$Q$15,3),IF(I5="","","F")),"")</f>
        <v>A+</v>
      </c>
      <c r="M5" s="23"/>
      <c r="O5" s="51">
        <v>0.63</v>
      </c>
      <c r="P5" s="52"/>
      <c r="Q5" s="6" t="s">
        <v>21</v>
      </c>
    </row>
    <row r="6" spans="1:17" x14ac:dyDescent="0.5">
      <c r="A6" s="20" t="s">
        <v>49</v>
      </c>
      <c r="B6" s="20"/>
      <c r="C6" s="20"/>
      <c r="D6" s="20" t="s">
        <v>54</v>
      </c>
      <c r="E6" s="20"/>
      <c r="F6" s="20"/>
      <c r="G6" s="32">
        <f t="shared" ref="G6:G50" si="0">IFERROR(VLOOKUP(A6,$A$53:$D$60,3,FALSE),"")</f>
        <v>0.2</v>
      </c>
      <c r="H6" s="32"/>
      <c r="I6" s="18">
        <f>(99/110)</f>
        <v>0.9</v>
      </c>
      <c r="J6" s="18"/>
      <c r="K6" s="18"/>
      <c r="L6" s="12" t="str">
        <f t="shared" ref="L6:L50" si="1">IFERROR(IF(VLOOKUP(I6,$O$1:$Q$15,3)&lt;&gt;"F",VLOOKUP(I6,$O$1:$Q$15,3),IF(I6="","","F")),"")</f>
        <v>A-</v>
      </c>
      <c r="M6" s="12"/>
      <c r="O6" s="51">
        <v>0.67</v>
      </c>
      <c r="P6" s="52"/>
      <c r="Q6" s="6" t="s">
        <v>20</v>
      </c>
    </row>
    <row r="7" spans="1:17" x14ac:dyDescent="0.5">
      <c r="A7" s="20" t="s">
        <v>46</v>
      </c>
      <c r="B7" s="20"/>
      <c r="C7" s="20"/>
      <c r="D7" s="20" t="s">
        <v>55</v>
      </c>
      <c r="E7" s="20"/>
      <c r="F7" s="20"/>
      <c r="G7" s="32">
        <f t="shared" si="0"/>
        <v>0.45</v>
      </c>
      <c r="H7" s="32"/>
      <c r="I7" s="18">
        <f>(90/100)</f>
        <v>0.9</v>
      </c>
      <c r="J7" s="18"/>
      <c r="K7" s="18"/>
      <c r="L7" s="12" t="str">
        <f t="shared" si="1"/>
        <v>A-</v>
      </c>
      <c r="M7" s="12"/>
      <c r="O7" s="51">
        <v>0.7</v>
      </c>
      <c r="P7" s="52"/>
      <c r="Q7" s="6" t="s">
        <v>19</v>
      </c>
    </row>
    <row r="8" spans="1:17" x14ac:dyDescent="0.5">
      <c r="A8" s="20" t="s">
        <v>46</v>
      </c>
      <c r="B8" s="20"/>
      <c r="C8" s="20"/>
      <c r="D8" s="20" t="s">
        <v>56</v>
      </c>
      <c r="E8" s="20"/>
      <c r="F8" s="20"/>
      <c r="G8" s="32">
        <f t="shared" si="0"/>
        <v>0.45</v>
      </c>
      <c r="H8" s="32"/>
      <c r="I8" s="18">
        <f>(98/100)</f>
        <v>0.98</v>
      </c>
      <c r="J8" s="18"/>
      <c r="K8" s="18"/>
      <c r="L8" s="12" t="str">
        <f t="shared" si="1"/>
        <v>A+</v>
      </c>
      <c r="M8" s="12"/>
      <c r="O8" s="51">
        <v>0.73</v>
      </c>
      <c r="P8" s="52"/>
      <c r="Q8" s="6" t="s">
        <v>18</v>
      </c>
    </row>
    <row r="9" spans="1:17" x14ac:dyDescent="0.5">
      <c r="A9" s="20" t="s">
        <v>46</v>
      </c>
      <c r="B9" s="20"/>
      <c r="C9" s="20"/>
      <c r="D9" s="20" t="s">
        <v>57</v>
      </c>
      <c r="E9" s="20"/>
      <c r="F9" s="20"/>
      <c r="G9" s="32">
        <f t="shared" si="0"/>
        <v>0.45</v>
      </c>
      <c r="H9" s="32"/>
      <c r="I9" s="18" t="str">
        <f>"DROPPED (0/100) = 0.0% F"</f>
        <v>DROPPED (0/100) = 0.0% F</v>
      </c>
      <c r="J9" s="18"/>
      <c r="K9" s="18"/>
      <c r="L9" s="12" t="str">
        <f t="shared" si="1"/>
        <v/>
      </c>
      <c r="M9" s="12"/>
      <c r="O9" s="51">
        <v>0.77</v>
      </c>
      <c r="P9" s="52"/>
      <c r="Q9" s="6" t="s">
        <v>17</v>
      </c>
    </row>
    <row r="10" spans="1:17" x14ac:dyDescent="0.5">
      <c r="A10" s="20" t="s">
        <v>52</v>
      </c>
      <c r="B10" s="20"/>
      <c r="C10" s="20"/>
      <c r="D10" s="20" t="s">
        <v>58</v>
      </c>
      <c r="E10" s="20"/>
      <c r="F10" s="20"/>
      <c r="G10" s="32">
        <f t="shared" si="0"/>
        <v>0</v>
      </c>
      <c r="H10" s="32"/>
      <c r="I10" s="18">
        <f>(10/10)</f>
        <v>1</v>
      </c>
      <c r="J10" s="18"/>
      <c r="K10" s="18"/>
      <c r="L10" s="12" t="str">
        <f t="shared" si="1"/>
        <v>A+</v>
      </c>
      <c r="M10" s="12"/>
      <c r="O10" s="51">
        <v>0.8</v>
      </c>
      <c r="P10" s="52"/>
      <c r="Q10" s="6" t="s">
        <v>16</v>
      </c>
    </row>
    <row r="11" spans="1:17" x14ac:dyDescent="0.5">
      <c r="A11" s="20" t="s">
        <v>52</v>
      </c>
      <c r="B11" s="20"/>
      <c r="C11" s="20"/>
      <c r="D11" s="20" t="s">
        <v>59</v>
      </c>
      <c r="E11" s="20"/>
      <c r="F11" s="20"/>
      <c r="G11" s="32">
        <f t="shared" si="0"/>
        <v>0</v>
      </c>
      <c r="H11" s="32"/>
      <c r="I11" s="18">
        <f>(20/20)</f>
        <v>1</v>
      </c>
      <c r="J11" s="18"/>
      <c r="K11" s="18"/>
      <c r="L11" s="12" t="str">
        <f t="shared" si="1"/>
        <v>A+</v>
      </c>
      <c r="M11" s="12"/>
      <c r="O11" s="51">
        <v>0.83</v>
      </c>
      <c r="P11" s="52"/>
      <c r="Q11" s="6" t="s">
        <v>15</v>
      </c>
    </row>
    <row r="12" spans="1:17" x14ac:dyDescent="0.5">
      <c r="A12" s="20" t="s">
        <v>52</v>
      </c>
      <c r="B12" s="20"/>
      <c r="C12" s="20"/>
      <c r="D12" s="20" t="s">
        <v>60</v>
      </c>
      <c r="E12" s="20"/>
      <c r="F12" s="20"/>
      <c r="G12" s="32">
        <f t="shared" si="0"/>
        <v>0</v>
      </c>
      <c r="H12" s="32"/>
      <c r="I12" s="18">
        <f>(10/10)</f>
        <v>1</v>
      </c>
      <c r="J12" s="18"/>
      <c r="K12" s="18"/>
      <c r="L12" s="12" t="str">
        <f t="shared" si="1"/>
        <v>A+</v>
      </c>
      <c r="M12" s="12"/>
      <c r="O12" s="51">
        <v>0.87</v>
      </c>
      <c r="P12" s="52"/>
      <c r="Q12" s="6" t="s">
        <v>14</v>
      </c>
    </row>
    <row r="13" spans="1:17" x14ac:dyDescent="0.5">
      <c r="A13" s="20" t="s">
        <v>52</v>
      </c>
      <c r="B13" s="20"/>
      <c r="C13" s="20"/>
      <c r="D13" s="20" t="s">
        <v>61</v>
      </c>
      <c r="E13" s="20"/>
      <c r="F13" s="20"/>
      <c r="G13" s="32">
        <f t="shared" si="0"/>
        <v>0</v>
      </c>
      <c r="H13" s="32"/>
      <c r="I13" s="18">
        <f>(10/10)</f>
        <v>1</v>
      </c>
      <c r="J13" s="18"/>
      <c r="K13" s="18"/>
      <c r="L13" s="12" t="str">
        <f t="shared" si="1"/>
        <v>A+</v>
      </c>
      <c r="M13" s="12"/>
      <c r="O13" s="51">
        <v>0.9</v>
      </c>
      <c r="P13" s="52"/>
      <c r="Q13" s="6" t="s">
        <v>13</v>
      </c>
    </row>
    <row r="14" spans="1:17" x14ac:dyDescent="0.5">
      <c r="A14" s="20" t="s">
        <v>52</v>
      </c>
      <c r="B14" s="20"/>
      <c r="C14" s="20"/>
      <c r="D14" s="20" t="s">
        <v>62</v>
      </c>
      <c r="E14" s="20"/>
      <c r="F14" s="20"/>
      <c r="G14" s="32">
        <f t="shared" si="0"/>
        <v>0</v>
      </c>
      <c r="H14" s="32"/>
      <c r="I14" s="18">
        <f>(10/10)</f>
        <v>1</v>
      </c>
      <c r="J14" s="18"/>
      <c r="K14" s="18"/>
      <c r="L14" s="12" t="str">
        <f t="shared" si="1"/>
        <v>A+</v>
      </c>
      <c r="M14" s="12"/>
      <c r="O14" s="51">
        <v>0.93</v>
      </c>
      <c r="P14" s="52"/>
      <c r="Q14" s="6" t="s">
        <v>12</v>
      </c>
    </row>
    <row r="15" spans="1:17" ht="13" customHeight="1" x14ac:dyDescent="0.5">
      <c r="A15" s="20" t="s">
        <v>52</v>
      </c>
      <c r="B15" s="20"/>
      <c r="C15" s="20"/>
      <c r="D15" s="20" t="s">
        <v>63</v>
      </c>
      <c r="E15" s="20"/>
      <c r="F15" s="20"/>
      <c r="G15" s="32">
        <f t="shared" si="0"/>
        <v>0</v>
      </c>
      <c r="H15" s="32"/>
      <c r="I15" s="18">
        <f>(10/10)</f>
        <v>1</v>
      </c>
      <c r="J15" s="18"/>
      <c r="K15" s="18"/>
      <c r="L15" s="12" t="str">
        <f t="shared" si="1"/>
        <v>A+</v>
      </c>
      <c r="M15" s="12"/>
      <c r="O15" s="67">
        <v>0.98</v>
      </c>
      <c r="P15" s="68"/>
      <c r="Q15" s="7" t="s">
        <v>11</v>
      </c>
    </row>
    <row r="16" spans="1:17" x14ac:dyDescent="0.5">
      <c r="A16" s="20" t="s">
        <v>52</v>
      </c>
      <c r="B16" s="20"/>
      <c r="C16" s="20"/>
      <c r="D16" s="20" t="s">
        <v>64</v>
      </c>
      <c r="E16" s="20"/>
      <c r="F16" s="20"/>
      <c r="G16" s="32">
        <f t="shared" si="0"/>
        <v>0</v>
      </c>
      <c r="H16" s="32"/>
      <c r="I16" s="18">
        <f>(10/10)</f>
        <v>1</v>
      </c>
      <c r="J16" s="18"/>
      <c r="K16" s="18"/>
      <c r="L16" s="12" t="str">
        <f t="shared" si="1"/>
        <v>A+</v>
      </c>
      <c r="M16" s="12"/>
    </row>
    <row r="17" spans="1:13" x14ac:dyDescent="0.5">
      <c r="A17" s="20" t="s">
        <v>52</v>
      </c>
      <c r="B17" s="20"/>
      <c r="C17" s="20"/>
      <c r="D17" s="20" t="s">
        <v>65</v>
      </c>
      <c r="E17" s="20"/>
      <c r="F17" s="20"/>
      <c r="G17" s="32">
        <f t="shared" si="0"/>
        <v>0</v>
      </c>
      <c r="H17" s="32"/>
      <c r="I17" s="18">
        <f>(10/10)</f>
        <v>1</v>
      </c>
      <c r="J17" s="18"/>
      <c r="K17" s="18"/>
      <c r="L17" s="12" t="str">
        <f t="shared" si="1"/>
        <v>A+</v>
      </c>
      <c r="M17" s="12"/>
    </row>
    <row r="18" spans="1:13" x14ac:dyDescent="0.5">
      <c r="A18" s="20" t="s">
        <v>52</v>
      </c>
      <c r="B18" s="20"/>
      <c r="C18" s="20"/>
      <c r="D18" s="20" t="s">
        <v>66</v>
      </c>
      <c r="E18" s="20"/>
      <c r="F18" s="20"/>
      <c r="G18" s="32">
        <f t="shared" si="0"/>
        <v>0</v>
      </c>
      <c r="H18" s="32"/>
      <c r="I18" s="18">
        <f>(10/10)</f>
        <v>1</v>
      </c>
      <c r="J18" s="18"/>
      <c r="K18" s="18"/>
      <c r="L18" s="12" t="str">
        <f t="shared" si="1"/>
        <v>A+</v>
      </c>
      <c r="M18" s="12"/>
    </row>
    <row r="19" spans="1:13" x14ac:dyDescent="0.5">
      <c r="A19" s="20" t="s">
        <v>48</v>
      </c>
      <c r="B19" s="20"/>
      <c r="C19" s="20"/>
      <c r="D19" s="20" t="s">
        <v>67</v>
      </c>
      <c r="E19" s="20"/>
      <c r="F19" s="20"/>
      <c r="G19" s="32">
        <f t="shared" si="0"/>
        <v>0.2</v>
      </c>
      <c r="H19" s="32"/>
      <c r="I19" s="18">
        <f>(120/120)</f>
        <v>1</v>
      </c>
      <c r="J19" s="18"/>
      <c r="K19" s="18"/>
      <c r="L19" s="12" t="str">
        <f t="shared" si="1"/>
        <v>A+</v>
      </c>
      <c r="M19" s="12"/>
    </row>
    <row r="20" spans="1:13" x14ac:dyDescent="0.5">
      <c r="A20" s="20" t="s">
        <v>51</v>
      </c>
      <c r="B20" s="20"/>
      <c r="C20" s="20"/>
      <c r="D20" s="20" t="s">
        <v>68</v>
      </c>
      <c r="E20" s="20"/>
      <c r="F20" s="20"/>
      <c r="G20" s="32">
        <f t="shared" si="0"/>
        <v>0.01</v>
      </c>
      <c r="H20" s="32"/>
      <c r="I20" s="18">
        <f>(10/10)</f>
        <v>1</v>
      </c>
      <c r="J20" s="18"/>
      <c r="K20" s="18"/>
      <c r="L20" s="12" t="str">
        <f t="shared" si="1"/>
        <v>A+</v>
      </c>
      <c r="M20" s="12"/>
    </row>
    <row r="21" spans="1:13" x14ac:dyDescent="0.5">
      <c r="A21" s="20" t="s">
        <v>47</v>
      </c>
      <c r="B21" s="20"/>
      <c r="C21" s="20"/>
      <c r="D21" s="20" t="s">
        <v>69</v>
      </c>
      <c r="E21" s="20"/>
      <c r="F21" s="20"/>
      <c r="G21" s="32">
        <f t="shared" si="0"/>
        <v>0.15</v>
      </c>
      <c r="H21" s="32"/>
      <c r="I21" s="18">
        <f>(99/100)</f>
        <v>0.99</v>
      </c>
      <c r="J21" s="18"/>
      <c r="K21" s="18"/>
      <c r="L21" s="12" t="str">
        <f t="shared" si="1"/>
        <v>A+</v>
      </c>
      <c r="M21" s="12"/>
    </row>
    <row r="22" spans="1:13" x14ac:dyDescent="0.5">
      <c r="A22" s="20" t="s">
        <v>47</v>
      </c>
      <c r="B22" s="20"/>
      <c r="C22" s="20"/>
      <c r="D22" s="20" t="s">
        <v>70</v>
      </c>
      <c r="E22" s="20"/>
      <c r="F22" s="20"/>
      <c r="G22" s="32">
        <f t="shared" si="0"/>
        <v>0.15</v>
      </c>
      <c r="H22" s="32"/>
      <c r="I22" s="18">
        <f>(100/100)</f>
        <v>1</v>
      </c>
      <c r="J22" s="18"/>
      <c r="K22" s="18"/>
      <c r="L22" s="12" t="str">
        <f t="shared" si="1"/>
        <v>A+</v>
      </c>
      <c r="M22" s="12"/>
    </row>
    <row r="23" spans="1:13" x14ac:dyDescent="0.5">
      <c r="A23" s="20" t="s">
        <v>47</v>
      </c>
      <c r="B23" s="20"/>
      <c r="C23" s="20"/>
      <c r="D23" s="20" t="s">
        <v>71</v>
      </c>
      <c r="E23" s="20"/>
      <c r="F23" s="20"/>
      <c r="G23" s="32">
        <f t="shared" si="0"/>
        <v>0.15</v>
      </c>
      <c r="H23" s="32"/>
      <c r="I23" s="18">
        <f>(100/100)</f>
        <v>1</v>
      </c>
      <c r="J23" s="18"/>
      <c r="K23" s="18"/>
      <c r="L23" s="12" t="str">
        <f t="shared" si="1"/>
        <v>A+</v>
      </c>
      <c r="M23" s="12"/>
    </row>
    <row r="24" spans="1:13" x14ac:dyDescent="0.5">
      <c r="A24" s="20"/>
      <c r="B24" s="20"/>
      <c r="C24" s="20"/>
      <c r="D24" s="20"/>
      <c r="E24" s="20"/>
      <c r="F24" s="20"/>
      <c r="G24" s="32" t="str">
        <f t="shared" si="0"/>
        <v/>
      </c>
      <c r="H24" s="32"/>
      <c r="I24" s="18"/>
      <c r="J24" s="18"/>
      <c r="K24" s="18"/>
      <c r="L24" s="12" t="str">
        <f t="shared" si="1"/>
        <v/>
      </c>
      <c r="M24" s="12"/>
    </row>
    <row r="25" spans="1:13" x14ac:dyDescent="0.5">
      <c r="A25" s="20"/>
      <c r="B25" s="20"/>
      <c r="C25" s="20"/>
      <c r="D25" s="20"/>
      <c r="E25" s="20"/>
      <c r="F25" s="20"/>
      <c r="G25" s="32" t="str">
        <f t="shared" si="0"/>
        <v/>
      </c>
      <c r="H25" s="32"/>
      <c r="I25" s="18"/>
      <c r="J25" s="18"/>
      <c r="K25" s="18"/>
      <c r="L25" s="12" t="str">
        <f t="shared" si="1"/>
        <v/>
      </c>
      <c r="M25" s="12"/>
    </row>
    <row r="26" spans="1:13" x14ac:dyDescent="0.5">
      <c r="A26" s="20"/>
      <c r="B26" s="20"/>
      <c r="C26" s="20"/>
      <c r="D26" s="20"/>
      <c r="E26" s="20"/>
      <c r="F26" s="20"/>
      <c r="G26" s="32" t="str">
        <f t="shared" si="0"/>
        <v/>
      </c>
      <c r="H26" s="32"/>
      <c r="I26" s="18"/>
      <c r="J26" s="18"/>
      <c r="K26" s="18"/>
      <c r="L26" s="12" t="str">
        <f t="shared" si="1"/>
        <v/>
      </c>
      <c r="M26" s="12"/>
    </row>
    <row r="27" spans="1:13" x14ac:dyDescent="0.5">
      <c r="A27" s="20"/>
      <c r="B27" s="20"/>
      <c r="C27" s="20"/>
      <c r="D27" s="20"/>
      <c r="E27" s="20"/>
      <c r="F27" s="20"/>
      <c r="G27" s="32" t="str">
        <f t="shared" si="0"/>
        <v/>
      </c>
      <c r="H27" s="32"/>
      <c r="I27" s="18"/>
      <c r="J27" s="18"/>
      <c r="K27" s="18"/>
      <c r="L27" s="12" t="str">
        <f t="shared" si="1"/>
        <v/>
      </c>
      <c r="M27" s="12"/>
    </row>
    <row r="28" spans="1:13" x14ac:dyDescent="0.5">
      <c r="A28" s="20"/>
      <c r="B28" s="20"/>
      <c r="C28" s="20"/>
      <c r="D28" s="20"/>
      <c r="E28" s="20"/>
      <c r="F28" s="20"/>
      <c r="G28" s="32" t="str">
        <f t="shared" si="0"/>
        <v/>
      </c>
      <c r="H28" s="32"/>
      <c r="I28" s="18"/>
      <c r="J28" s="18"/>
      <c r="K28" s="18"/>
      <c r="L28" s="12" t="str">
        <f t="shared" si="1"/>
        <v/>
      </c>
      <c r="M28" s="12"/>
    </row>
    <row r="29" spans="1:13" x14ac:dyDescent="0.5">
      <c r="A29" s="20"/>
      <c r="B29" s="20"/>
      <c r="C29" s="20"/>
      <c r="D29" s="20"/>
      <c r="E29" s="20"/>
      <c r="F29" s="20"/>
      <c r="G29" s="32" t="str">
        <f t="shared" si="0"/>
        <v/>
      </c>
      <c r="H29" s="32"/>
      <c r="I29" s="18"/>
      <c r="J29" s="18"/>
      <c r="K29" s="18"/>
      <c r="L29" s="12" t="str">
        <f t="shared" si="1"/>
        <v/>
      </c>
      <c r="M29" s="12"/>
    </row>
    <row r="30" spans="1:13" x14ac:dyDescent="0.5">
      <c r="A30" s="20"/>
      <c r="B30" s="20"/>
      <c r="C30" s="20"/>
      <c r="D30" s="20"/>
      <c r="E30" s="20"/>
      <c r="F30" s="20"/>
      <c r="G30" s="32" t="str">
        <f t="shared" si="0"/>
        <v/>
      </c>
      <c r="H30" s="32"/>
      <c r="I30" s="18"/>
      <c r="J30" s="18"/>
      <c r="K30" s="18"/>
      <c r="L30" s="12" t="str">
        <f t="shared" si="1"/>
        <v/>
      </c>
      <c r="M30" s="12"/>
    </row>
    <row r="31" spans="1:13" x14ac:dyDescent="0.5">
      <c r="A31" s="20"/>
      <c r="B31" s="20"/>
      <c r="C31" s="20"/>
      <c r="D31" s="20"/>
      <c r="E31" s="20"/>
      <c r="F31" s="20"/>
      <c r="G31" s="32" t="str">
        <f t="shared" si="0"/>
        <v/>
      </c>
      <c r="H31" s="32"/>
      <c r="I31" s="18"/>
      <c r="J31" s="18"/>
      <c r="K31" s="18"/>
      <c r="L31" s="12" t="str">
        <f t="shared" si="1"/>
        <v/>
      </c>
      <c r="M31" s="12"/>
    </row>
    <row r="32" spans="1:13" x14ac:dyDescent="0.5">
      <c r="A32" s="20"/>
      <c r="B32" s="20"/>
      <c r="C32" s="20"/>
      <c r="D32" s="20"/>
      <c r="E32" s="20"/>
      <c r="F32" s="20"/>
      <c r="G32" s="32" t="str">
        <f t="shared" si="0"/>
        <v/>
      </c>
      <c r="H32" s="32"/>
      <c r="I32" s="18"/>
      <c r="J32" s="18"/>
      <c r="K32" s="18"/>
      <c r="L32" s="12" t="str">
        <f t="shared" si="1"/>
        <v/>
      </c>
      <c r="M32" s="12"/>
    </row>
    <row r="33" spans="1:13" x14ac:dyDescent="0.5">
      <c r="A33" s="20"/>
      <c r="B33" s="20"/>
      <c r="C33" s="20"/>
      <c r="D33" s="20"/>
      <c r="E33" s="20"/>
      <c r="F33" s="20"/>
      <c r="G33" s="32" t="str">
        <f t="shared" si="0"/>
        <v/>
      </c>
      <c r="H33" s="32"/>
      <c r="I33" s="18"/>
      <c r="J33" s="18"/>
      <c r="K33" s="18"/>
      <c r="L33" s="12" t="str">
        <f t="shared" si="1"/>
        <v/>
      </c>
      <c r="M33" s="12"/>
    </row>
    <row r="34" spans="1:13" x14ac:dyDescent="0.5">
      <c r="A34" s="20"/>
      <c r="B34" s="20"/>
      <c r="C34" s="20"/>
      <c r="D34" s="20"/>
      <c r="E34" s="20"/>
      <c r="F34" s="20"/>
      <c r="G34" s="32" t="str">
        <f t="shared" si="0"/>
        <v/>
      </c>
      <c r="H34" s="32"/>
      <c r="I34" s="18"/>
      <c r="J34" s="18"/>
      <c r="K34" s="18"/>
      <c r="L34" s="12" t="str">
        <f t="shared" si="1"/>
        <v/>
      </c>
      <c r="M34" s="12"/>
    </row>
    <row r="35" spans="1:13" x14ac:dyDescent="0.5">
      <c r="A35" s="20"/>
      <c r="B35" s="20"/>
      <c r="C35" s="20"/>
      <c r="D35" s="20"/>
      <c r="E35" s="20"/>
      <c r="F35" s="20"/>
      <c r="G35" s="32" t="str">
        <f t="shared" si="0"/>
        <v/>
      </c>
      <c r="H35" s="32"/>
      <c r="I35" s="18"/>
      <c r="J35" s="18"/>
      <c r="K35" s="18"/>
      <c r="L35" s="12" t="str">
        <f t="shared" si="1"/>
        <v/>
      </c>
      <c r="M35" s="12"/>
    </row>
    <row r="36" spans="1:13" x14ac:dyDescent="0.5">
      <c r="A36" s="20"/>
      <c r="B36" s="20"/>
      <c r="C36" s="20"/>
      <c r="D36" s="20"/>
      <c r="E36" s="20"/>
      <c r="F36" s="20"/>
      <c r="G36" s="32" t="str">
        <f t="shared" si="0"/>
        <v/>
      </c>
      <c r="H36" s="32"/>
      <c r="I36" s="18"/>
      <c r="J36" s="18"/>
      <c r="K36" s="18"/>
      <c r="L36" s="12" t="str">
        <f t="shared" si="1"/>
        <v/>
      </c>
      <c r="M36" s="12"/>
    </row>
    <row r="37" spans="1:13" x14ac:dyDescent="0.5">
      <c r="A37" s="20"/>
      <c r="B37" s="20"/>
      <c r="C37" s="20"/>
      <c r="D37" s="20"/>
      <c r="E37" s="20"/>
      <c r="F37" s="20"/>
      <c r="G37" s="32" t="str">
        <f t="shared" si="0"/>
        <v/>
      </c>
      <c r="H37" s="32"/>
      <c r="I37" s="18"/>
      <c r="J37" s="18"/>
      <c r="K37" s="18"/>
      <c r="L37" s="12" t="str">
        <f t="shared" si="1"/>
        <v/>
      </c>
      <c r="M37" s="12"/>
    </row>
    <row r="38" spans="1:13" x14ac:dyDescent="0.5">
      <c r="A38" s="20"/>
      <c r="B38" s="20"/>
      <c r="C38" s="20"/>
      <c r="D38" s="20"/>
      <c r="E38" s="20"/>
      <c r="F38" s="20"/>
      <c r="G38" s="32" t="str">
        <f t="shared" si="0"/>
        <v/>
      </c>
      <c r="H38" s="32"/>
      <c r="I38" s="18"/>
      <c r="J38" s="18"/>
      <c r="K38" s="18"/>
      <c r="L38" s="12" t="str">
        <f t="shared" si="1"/>
        <v/>
      </c>
      <c r="M38" s="12"/>
    </row>
    <row r="39" spans="1:13" x14ac:dyDescent="0.5">
      <c r="A39" s="20"/>
      <c r="B39" s="20"/>
      <c r="C39" s="20"/>
      <c r="D39" s="20"/>
      <c r="E39" s="20"/>
      <c r="F39" s="20"/>
      <c r="G39" s="32" t="str">
        <f t="shared" si="0"/>
        <v/>
      </c>
      <c r="H39" s="32"/>
      <c r="I39" s="18"/>
      <c r="J39" s="18"/>
      <c r="K39" s="18"/>
      <c r="L39" s="12" t="str">
        <f t="shared" si="1"/>
        <v/>
      </c>
      <c r="M39" s="12"/>
    </row>
    <row r="40" spans="1:13" x14ac:dyDescent="0.5">
      <c r="A40" s="20"/>
      <c r="B40" s="20"/>
      <c r="C40" s="20"/>
      <c r="D40" s="20"/>
      <c r="E40" s="20"/>
      <c r="F40" s="20"/>
      <c r="G40" s="32" t="str">
        <f t="shared" si="0"/>
        <v/>
      </c>
      <c r="H40" s="32"/>
      <c r="I40" s="18"/>
      <c r="J40" s="18"/>
      <c r="K40" s="18"/>
      <c r="L40" s="12" t="str">
        <f t="shared" si="1"/>
        <v/>
      </c>
      <c r="M40" s="12"/>
    </row>
    <row r="41" spans="1:13" x14ac:dyDescent="0.5">
      <c r="A41" s="20"/>
      <c r="B41" s="20"/>
      <c r="C41" s="20"/>
      <c r="D41" s="20"/>
      <c r="E41" s="20"/>
      <c r="F41" s="20"/>
      <c r="G41" s="32" t="str">
        <f t="shared" si="0"/>
        <v/>
      </c>
      <c r="H41" s="32"/>
      <c r="I41" s="18"/>
      <c r="J41" s="18"/>
      <c r="K41" s="18"/>
      <c r="L41" s="12" t="str">
        <f t="shared" si="1"/>
        <v/>
      </c>
      <c r="M41" s="12"/>
    </row>
    <row r="42" spans="1:13" x14ac:dyDescent="0.5">
      <c r="A42" s="20"/>
      <c r="B42" s="20"/>
      <c r="C42" s="20"/>
      <c r="D42" s="20"/>
      <c r="E42" s="20"/>
      <c r="F42" s="20"/>
      <c r="G42" s="32" t="str">
        <f t="shared" si="0"/>
        <v/>
      </c>
      <c r="H42" s="32"/>
      <c r="I42" s="18"/>
      <c r="J42" s="18"/>
      <c r="K42" s="18"/>
      <c r="L42" s="12" t="str">
        <f t="shared" si="1"/>
        <v/>
      </c>
      <c r="M42" s="12"/>
    </row>
    <row r="43" spans="1:13" x14ac:dyDescent="0.5">
      <c r="A43" s="20"/>
      <c r="B43" s="20"/>
      <c r="C43" s="20"/>
      <c r="D43" s="20"/>
      <c r="E43" s="20"/>
      <c r="F43" s="20"/>
      <c r="G43" s="32" t="str">
        <f t="shared" si="0"/>
        <v/>
      </c>
      <c r="H43" s="32"/>
      <c r="I43" s="18"/>
      <c r="J43" s="18"/>
      <c r="K43" s="18"/>
      <c r="L43" s="12" t="str">
        <f t="shared" si="1"/>
        <v/>
      </c>
      <c r="M43" s="12"/>
    </row>
    <row r="44" spans="1:13" x14ac:dyDescent="0.5">
      <c r="A44" s="20"/>
      <c r="B44" s="20"/>
      <c r="C44" s="20"/>
      <c r="D44" s="20"/>
      <c r="E44" s="20"/>
      <c r="F44" s="20"/>
      <c r="G44" s="32" t="str">
        <f t="shared" si="0"/>
        <v/>
      </c>
      <c r="H44" s="32"/>
      <c r="I44" s="18"/>
      <c r="J44" s="18"/>
      <c r="K44" s="18"/>
      <c r="L44" s="12" t="str">
        <f t="shared" si="1"/>
        <v/>
      </c>
      <c r="M44" s="12"/>
    </row>
    <row r="45" spans="1:13" x14ac:dyDescent="0.5">
      <c r="A45" s="20"/>
      <c r="B45" s="20"/>
      <c r="C45" s="20"/>
      <c r="D45" s="20"/>
      <c r="E45" s="20"/>
      <c r="F45" s="20"/>
      <c r="G45" s="32" t="str">
        <f t="shared" si="0"/>
        <v/>
      </c>
      <c r="H45" s="32"/>
      <c r="I45" s="18"/>
      <c r="J45" s="18"/>
      <c r="K45" s="18"/>
      <c r="L45" s="12" t="str">
        <f t="shared" si="1"/>
        <v/>
      </c>
      <c r="M45" s="12"/>
    </row>
    <row r="46" spans="1:13" x14ac:dyDescent="0.5">
      <c r="A46" s="20"/>
      <c r="B46" s="20"/>
      <c r="C46" s="20"/>
      <c r="D46" s="20"/>
      <c r="E46" s="20"/>
      <c r="F46" s="20"/>
      <c r="G46" s="32" t="str">
        <f t="shared" si="0"/>
        <v/>
      </c>
      <c r="H46" s="32"/>
      <c r="I46" s="18"/>
      <c r="J46" s="18"/>
      <c r="K46" s="18"/>
      <c r="L46" s="12" t="str">
        <f t="shared" si="1"/>
        <v/>
      </c>
      <c r="M46" s="12"/>
    </row>
    <row r="47" spans="1:13" x14ac:dyDescent="0.5">
      <c r="A47" s="20"/>
      <c r="B47" s="20"/>
      <c r="C47" s="20"/>
      <c r="D47" s="20"/>
      <c r="E47" s="20"/>
      <c r="F47" s="20"/>
      <c r="G47" s="32" t="str">
        <f t="shared" si="0"/>
        <v/>
      </c>
      <c r="H47" s="32"/>
      <c r="I47" s="18"/>
      <c r="J47" s="18"/>
      <c r="K47" s="18"/>
      <c r="L47" s="12" t="str">
        <f t="shared" si="1"/>
        <v/>
      </c>
      <c r="M47" s="12"/>
    </row>
    <row r="48" spans="1:13" x14ac:dyDescent="0.5">
      <c r="A48" s="20"/>
      <c r="B48" s="20"/>
      <c r="C48" s="20"/>
      <c r="D48" s="20"/>
      <c r="E48" s="20"/>
      <c r="F48" s="20"/>
      <c r="G48" s="32" t="str">
        <f t="shared" si="0"/>
        <v/>
      </c>
      <c r="H48" s="32"/>
      <c r="I48" s="18"/>
      <c r="J48" s="18"/>
      <c r="K48" s="18"/>
      <c r="L48" s="12" t="str">
        <f t="shared" si="1"/>
        <v/>
      </c>
      <c r="M48" s="12"/>
    </row>
    <row r="49" spans="1:13" x14ac:dyDescent="0.5">
      <c r="A49" s="20"/>
      <c r="B49" s="20"/>
      <c r="C49" s="20"/>
      <c r="D49" s="20"/>
      <c r="E49" s="20"/>
      <c r="F49" s="20"/>
      <c r="G49" s="32" t="str">
        <f t="shared" si="0"/>
        <v/>
      </c>
      <c r="H49" s="32"/>
      <c r="I49" s="18"/>
      <c r="J49" s="18"/>
      <c r="K49" s="18"/>
      <c r="L49" s="12" t="str">
        <f t="shared" si="1"/>
        <v/>
      </c>
      <c r="M49" s="12"/>
    </row>
    <row r="50" spans="1:13" x14ac:dyDescent="0.5">
      <c r="A50" s="21"/>
      <c r="B50" s="21"/>
      <c r="C50" s="21"/>
      <c r="D50" s="21"/>
      <c r="E50" s="21"/>
      <c r="F50" s="21"/>
      <c r="G50" s="27" t="str">
        <f t="shared" si="0"/>
        <v/>
      </c>
      <c r="H50" s="27"/>
      <c r="I50" s="19"/>
      <c r="J50" s="19"/>
      <c r="K50" s="19"/>
      <c r="L50" s="14" t="str">
        <f t="shared" si="1"/>
        <v/>
      </c>
      <c r="M50" s="14"/>
    </row>
    <row r="51" spans="1:13" ht="13.2" thickBot="1" x14ac:dyDescent="0.55000000000000004"/>
    <row r="52" spans="1:13" ht="13" customHeight="1" thickTop="1" x14ac:dyDescent="0.5">
      <c r="A52" s="25" t="s">
        <v>6</v>
      </c>
      <c r="B52" s="25"/>
      <c r="C52" s="25" t="s">
        <v>5</v>
      </c>
      <c r="D52" s="25"/>
      <c r="E52" s="25" t="s">
        <v>7</v>
      </c>
      <c r="F52" s="25"/>
      <c r="G52" s="25"/>
      <c r="H52" s="25" t="s">
        <v>8</v>
      </c>
      <c r="I52" s="26"/>
      <c r="J52" s="28" t="s">
        <v>1</v>
      </c>
      <c r="K52" s="29"/>
      <c r="L52" s="59" t="s">
        <v>12</v>
      </c>
      <c r="M52" s="60"/>
    </row>
    <row r="53" spans="1:13" ht="13" customHeight="1" x14ac:dyDescent="0.5">
      <c r="A53" s="20" t="s">
        <v>46</v>
      </c>
      <c r="B53" s="20"/>
      <c r="C53" s="22">
        <v>0.45</v>
      </c>
      <c r="D53" s="22"/>
      <c r="E53" s="16">
        <f>IFERROR(AVERAGEIFS($I$5:$K$50,$A$5:$C$50,A53),"")</f>
        <v>0.94</v>
      </c>
      <c r="F53" s="16"/>
      <c r="G53" s="16"/>
      <c r="H53" s="23" t="str">
        <f>IFERROR(VLOOKUP(E53,$O$1:$Q$15,3),"")</f>
        <v>A</v>
      </c>
      <c r="I53" s="24"/>
      <c r="J53" s="30"/>
      <c r="K53" s="31"/>
      <c r="L53" s="61"/>
      <c r="M53" s="62"/>
    </row>
    <row r="54" spans="1:13" ht="13" customHeight="1" x14ac:dyDescent="0.5">
      <c r="A54" s="20" t="s">
        <v>47</v>
      </c>
      <c r="B54" s="20"/>
      <c r="C54" s="18">
        <v>0.15</v>
      </c>
      <c r="D54" s="18"/>
      <c r="E54" s="16">
        <f t="shared" ref="E54:E60" si="2">IFERROR(AVERAGEIFS($I$5:$K$50,$A$5:$C$50,A54),"")</f>
        <v>0.9966666666666667</v>
      </c>
      <c r="F54" s="16"/>
      <c r="G54" s="16"/>
      <c r="H54" s="12" t="str">
        <f t="shared" ref="H54:H60" si="3">IFERROR(VLOOKUP(E54,$O$1:$Q$15,3),"")</f>
        <v>A+</v>
      </c>
      <c r="I54" s="13"/>
      <c r="J54" s="30"/>
      <c r="K54" s="31"/>
      <c r="L54" s="61"/>
      <c r="M54" s="62"/>
    </row>
    <row r="55" spans="1:13" ht="13" customHeight="1" x14ac:dyDescent="0.5">
      <c r="A55" s="20" t="s">
        <v>48</v>
      </c>
      <c r="B55" s="20"/>
      <c r="C55" s="18">
        <v>0.2</v>
      </c>
      <c r="D55" s="18"/>
      <c r="E55" s="16">
        <f t="shared" si="2"/>
        <v>1</v>
      </c>
      <c r="F55" s="16"/>
      <c r="G55" s="16"/>
      <c r="H55" s="12" t="str">
        <f t="shared" si="3"/>
        <v>A+</v>
      </c>
      <c r="I55" s="13"/>
      <c r="J55" s="30"/>
      <c r="K55" s="31"/>
      <c r="L55" s="61"/>
      <c r="M55" s="62"/>
    </row>
    <row r="56" spans="1:13" ht="13" customHeight="1" x14ac:dyDescent="0.5">
      <c r="A56" s="20" t="s">
        <v>49</v>
      </c>
      <c r="B56" s="20"/>
      <c r="C56" s="18">
        <v>0.2</v>
      </c>
      <c r="D56" s="18"/>
      <c r="E56" s="16">
        <f t="shared" si="2"/>
        <v>0.9</v>
      </c>
      <c r="F56" s="16"/>
      <c r="G56" s="16"/>
      <c r="H56" s="12" t="str">
        <f t="shared" si="3"/>
        <v>A-</v>
      </c>
      <c r="I56" s="13"/>
      <c r="J56" s="30" t="s">
        <v>24</v>
      </c>
      <c r="K56" s="31"/>
      <c r="L56" s="63">
        <f>(IFERROR(IF(L52="A+",4,IF(L52="A",4,IF(L52="A-",3.7,IF(L52="B+",3.3,IF(L52="B",3,IF(L52="B-",2.7,IF(L52="C+",2.3,IF(L52="C",2,IF(L52="C-",1.7,IF(L52="D+",1.3,IF(L52="D",1,IF(L52="D-",0.7,IF(L52="F",0,"**"))))))))))))),""))</f>
        <v>4</v>
      </c>
      <c r="M56" s="64"/>
    </row>
    <row r="57" spans="1:13" ht="13" customHeight="1" x14ac:dyDescent="0.5">
      <c r="A57" s="20" t="s">
        <v>50</v>
      </c>
      <c r="B57" s="20"/>
      <c r="C57" s="18">
        <v>0.01</v>
      </c>
      <c r="D57" s="18"/>
      <c r="E57" s="16">
        <f t="shared" si="2"/>
        <v>1</v>
      </c>
      <c r="F57" s="16"/>
      <c r="G57" s="16"/>
      <c r="H57" s="12" t="str">
        <f t="shared" si="3"/>
        <v>A+</v>
      </c>
      <c r="I57" s="13"/>
      <c r="J57" s="30"/>
      <c r="K57" s="31"/>
      <c r="L57" s="63"/>
      <c r="M57" s="64"/>
    </row>
    <row r="58" spans="1:13" ht="13" customHeight="1" x14ac:dyDescent="0.5">
      <c r="A58" s="20" t="s">
        <v>51</v>
      </c>
      <c r="B58" s="20"/>
      <c r="C58" s="18">
        <v>0.01</v>
      </c>
      <c r="D58" s="18"/>
      <c r="E58" s="16">
        <f t="shared" si="2"/>
        <v>1</v>
      </c>
      <c r="F58" s="16"/>
      <c r="G58" s="16"/>
      <c r="H58" s="12" t="str">
        <f t="shared" si="3"/>
        <v>A+</v>
      </c>
      <c r="I58" s="13"/>
      <c r="J58" s="30"/>
      <c r="K58" s="31"/>
      <c r="L58" s="63"/>
      <c r="M58" s="64"/>
    </row>
    <row r="59" spans="1:13" ht="13" customHeight="1" x14ac:dyDescent="0.5">
      <c r="A59" s="20" t="s">
        <v>52</v>
      </c>
      <c r="B59" s="20"/>
      <c r="C59" s="18">
        <v>0</v>
      </c>
      <c r="D59" s="18"/>
      <c r="E59" s="16">
        <f t="shared" si="2"/>
        <v>1</v>
      </c>
      <c r="F59" s="16"/>
      <c r="G59" s="16"/>
      <c r="H59" s="12" t="str">
        <f t="shared" si="3"/>
        <v>A+</v>
      </c>
      <c r="I59" s="13"/>
      <c r="J59" s="30"/>
      <c r="K59" s="31"/>
      <c r="L59" s="63"/>
      <c r="M59" s="64"/>
    </row>
    <row r="60" spans="1:13" ht="13" customHeight="1" thickBot="1" x14ac:dyDescent="0.6">
      <c r="A60" s="21"/>
      <c r="B60" s="21"/>
      <c r="C60" s="19"/>
      <c r="D60" s="19"/>
      <c r="E60" s="17" t="str">
        <f t="shared" si="2"/>
        <v/>
      </c>
      <c r="F60" s="17"/>
      <c r="G60" s="17"/>
      <c r="H60" s="14" t="str">
        <f t="shared" si="3"/>
        <v/>
      </c>
      <c r="I60" s="15"/>
      <c r="J60" s="57" t="s">
        <v>25</v>
      </c>
      <c r="K60" s="58"/>
      <c r="L60" s="65">
        <v>3</v>
      </c>
      <c r="M60" s="66"/>
    </row>
    <row r="61" spans="1:13" ht="13.2" thickTop="1" x14ac:dyDescent="0.5"/>
    <row r="63" spans="1:13" x14ac:dyDescent="0.5">
      <c r="E63" s="8"/>
      <c r="F63" s="9"/>
    </row>
  </sheetData>
  <mergeCells count="299">
    <mergeCell ref="G50:H50"/>
    <mergeCell ref="I10:K10"/>
    <mergeCell ref="I14:K14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J52:K55"/>
    <mergeCell ref="J56:K59"/>
    <mergeCell ref="J60:K60"/>
    <mergeCell ref="L52:M55"/>
    <mergeCell ref="L56:M59"/>
    <mergeCell ref="L60:M60"/>
    <mergeCell ref="O9:P9"/>
    <mergeCell ref="O10:P10"/>
    <mergeCell ref="O11:P11"/>
    <mergeCell ref="O12:P12"/>
    <mergeCell ref="O13:P13"/>
    <mergeCell ref="O14:P14"/>
    <mergeCell ref="O15:P15"/>
    <mergeCell ref="I33:K33"/>
    <mergeCell ref="L33:M33"/>
    <mergeCell ref="I34:K34"/>
    <mergeCell ref="L34:M34"/>
    <mergeCell ref="I35:K35"/>
    <mergeCell ref="L35:M35"/>
    <mergeCell ref="I36:K36"/>
    <mergeCell ref="L36:M36"/>
    <mergeCell ref="I37:K37"/>
    <mergeCell ref="L37:M37"/>
    <mergeCell ref="I38:K38"/>
    <mergeCell ref="O1:P2"/>
    <mergeCell ref="Q1:Q2"/>
    <mergeCell ref="O3:P3"/>
    <mergeCell ref="O4:P4"/>
    <mergeCell ref="O5:P5"/>
    <mergeCell ref="O6:P6"/>
    <mergeCell ref="O7:P7"/>
    <mergeCell ref="O8:P8"/>
    <mergeCell ref="L1:M1"/>
    <mergeCell ref="A5:C5"/>
    <mergeCell ref="A6:C6"/>
    <mergeCell ref="A7:C7"/>
    <mergeCell ref="A4:C4"/>
    <mergeCell ref="G4:H4"/>
    <mergeCell ref="A1:B1"/>
    <mergeCell ref="A2:B2"/>
    <mergeCell ref="C1:E1"/>
    <mergeCell ref="C2:E2"/>
    <mergeCell ref="G1:J1"/>
    <mergeCell ref="G5:H5"/>
    <mergeCell ref="G6:H6"/>
    <mergeCell ref="G7:H7"/>
    <mergeCell ref="A14:C14"/>
    <mergeCell ref="A15:C15"/>
    <mergeCell ref="A16:C16"/>
    <mergeCell ref="A17:C17"/>
    <mergeCell ref="A18:C18"/>
    <mergeCell ref="A19:C19"/>
    <mergeCell ref="A8:C8"/>
    <mergeCell ref="A9:C9"/>
    <mergeCell ref="A10:C10"/>
    <mergeCell ref="A11:C11"/>
    <mergeCell ref="A12:C12"/>
    <mergeCell ref="A13:C13"/>
    <mergeCell ref="A26:C26"/>
    <mergeCell ref="A27:C27"/>
    <mergeCell ref="A28:C28"/>
    <mergeCell ref="A29:C29"/>
    <mergeCell ref="A30:C30"/>
    <mergeCell ref="A31:C31"/>
    <mergeCell ref="A20:C20"/>
    <mergeCell ref="A21:C21"/>
    <mergeCell ref="A22:C22"/>
    <mergeCell ref="A23:C23"/>
    <mergeCell ref="A24:C24"/>
    <mergeCell ref="A25:C25"/>
    <mergeCell ref="A49:C49"/>
    <mergeCell ref="A38:C38"/>
    <mergeCell ref="A39:C39"/>
    <mergeCell ref="A40:C40"/>
    <mergeCell ref="A41:C41"/>
    <mergeCell ref="A42:C42"/>
    <mergeCell ref="A43:C43"/>
    <mergeCell ref="A32:C32"/>
    <mergeCell ref="A33:C33"/>
    <mergeCell ref="A34:C34"/>
    <mergeCell ref="A35:C35"/>
    <mergeCell ref="A36:C36"/>
    <mergeCell ref="A37:C37"/>
    <mergeCell ref="G8:H8"/>
    <mergeCell ref="G9:H9"/>
    <mergeCell ref="G10:H10"/>
    <mergeCell ref="G11:H11"/>
    <mergeCell ref="G12:H12"/>
    <mergeCell ref="G13:H13"/>
    <mergeCell ref="G20:H20"/>
    <mergeCell ref="G21:H21"/>
    <mergeCell ref="G22:H22"/>
    <mergeCell ref="G14:H14"/>
    <mergeCell ref="G15:H15"/>
    <mergeCell ref="G16:H16"/>
    <mergeCell ref="G17:H17"/>
    <mergeCell ref="G18:H18"/>
    <mergeCell ref="G19:H19"/>
    <mergeCell ref="C52:D52"/>
    <mergeCell ref="E52:G52"/>
    <mergeCell ref="H52:I52"/>
    <mergeCell ref="G23:H23"/>
    <mergeCell ref="G24:H24"/>
    <mergeCell ref="G25:H25"/>
    <mergeCell ref="D22:F22"/>
    <mergeCell ref="I22:K22"/>
    <mergeCell ref="L22:M22"/>
    <mergeCell ref="D23:F23"/>
    <mergeCell ref="I23:K23"/>
    <mergeCell ref="L23:M23"/>
    <mergeCell ref="D24:F24"/>
    <mergeCell ref="I24:K24"/>
    <mergeCell ref="L24:M24"/>
    <mergeCell ref="D25:F25"/>
    <mergeCell ref="G35:H35"/>
    <mergeCell ref="G36:H36"/>
    <mergeCell ref="A50:C50"/>
    <mergeCell ref="A44:C44"/>
    <mergeCell ref="A45:C45"/>
    <mergeCell ref="A46:C46"/>
    <mergeCell ref="A47:C47"/>
    <mergeCell ref="A48:C48"/>
    <mergeCell ref="A53:B53"/>
    <mergeCell ref="E53:G53"/>
    <mergeCell ref="G37:H37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D29:F29"/>
    <mergeCell ref="D33:F33"/>
    <mergeCell ref="D34:F34"/>
    <mergeCell ref="D35:F35"/>
    <mergeCell ref="D36:F36"/>
    <mergeCell ref="D37:F37"/>
    <mergeCell ref="D38:F38"/>
    <mergeCell ref="D39:F39"/>
    <mergeCell ref="D40:F40"/>
    <mergeCell ref="D44:F44"/>
    <mergeCell ref="D48:F48"/>
    <mergeCell ref="A52:B52"/>
    <mergeCell ref="E54:G54"/>
    <mergeCell ref="H53:I53"/>
    <mergeCell ref="H54:I54"/>
    <mergeCell ref="A58:B58"/>
    <mergeCell ref="A59:B59"/>
    <mergeCell ref="A60:B60"/>
    <mergeCell ref="A54:B54"/>
    <mergeCell ref="C53:D53"/>
    <mergeCell ref="C54:D54"/>
    <mergeCell ref="H59:I59"/>
    <mergeCell ref="H60:I60"/>
    <mergeCell ref="E55:G55"/>
    <mergeCell ref="E56:G56"/>
    <mergeCell ref="E57:G57"/>
    <mergeCell ref="E58:G58"/>
    <mergeCell ref="E59:G59"/>
    <mergeCell ref="E60:G60"/>
    <mergeCell ref="C55:D55"/>
    <mergeCell ref="C56:D56"/>
    <mergeCell ref="C57:D57"/>
    <mergeCell ref="C58:D58"/>
    <mergeCell ref="C59:D59"/>
    <mergeCell ref="C60:D60"/>
    <mergeCell ref="H55:I55"/>
    <mergeCell ref="H56:I56"/>
    <mergeCell ref="H57:I57"/>
    <mergeCell ref="H58:I58"/>
    <mergeCell ref="A55:B55"/>
    <mergeCell ref="A56:B56"/>
    <mergeCell ref="A57:B57"/>
    <mergeCell ref="D4:F4"/>
    <mergeCell ref="I4:K4"/>
    <mergeCell ref="L4:M4"/>
    <mergeCell ref="D5:F5"/>
    <mergeCell ref="I5:K5"/>
    <mergeCell ref="L5:M5"/>
    <mergeCell ref="D6:F6"/>
    <mergeCell ref="I6:K6"/>
    <mergeCell ref="L6:M6"/>
    <mergeCell ref="D7:F7"/>
    <mergeCell ref="I7:K7"/>
    <mergeCell ref="L7:M7"/>
    <mergeCell ref="D8:F8"/>
    <mergeCell ref="I8:K8"/>
    <mergeCell ref="L8:M8"/>
    <mergeCell ref="D9:F9"/>
    <mergeCell ref="I9:K9"/>
    <mergeCell ref="L9:M9"/>
    <mergeCell ref="L10:M10"/>
    <mergeCell ref="D11:F11"/>
    <mergeCell ref="I11:K11"/>
    <mergeCell ref="L11:M11"/>
    <mergeCell ref="D12:F12"/>
    <mergeCell ref="I12:K12"/>
    <mergeCell ref="L12:M12"/>
    <mergeCell ref="D13:F13"/>
    <mergeCell ref="I13:K13"/>
    <mergeCell ref="L13:M13"/>
    <mergeCell ref="D10:F10"/>
    <mergeCell ref="L14:M14"/>
    <mergeCell ref="D15:F15"/>
    <mergeCell ref="I15:K15"/>
    <mergeCell ref="L15:M15"/>
    <mergeCell ref="D16:F16"/>
    <mergeCell ref="I16:K16"/>
    <mergeCell ref="L16:M16"/>
    <mergeCell ref="D17:F17"/>
    <mergeCell ref="I17:K17"/>
    <mergeCell ref="L17:M17"/>
    <mergeCell ref="D14:F14"/>
    <mergeCell ref="I18:K18"/>
    <mergeCell ref="L18:M18"/>
    <mergeCell ref="D19:F19"/>
    <mergeCell ref="I19:K19"/>
    <mergeCell ref="L19:M19"/>
    <mergeCell ref="D20:F20"/>
    <mergeCell ref="I20:K20"/>
    <mergeCell ref="L20:M20"/>
    <mergeCell ref="D21:F21"/>
    <mergeCell ref="I21:K21"/>
    <mergeCell ref="L21:M21"/>
    <mergeCell ref="D18:F18"/>
    <mergeCell ref="I25:K25"/>
    <mergeCell ref="L25:M25"/>
    <mergeCell ref="D26:F26"/>
    <mergeCell ref="I26:K26"/>
    <mergeCell ref="L26:M26"/>
    <mergeCell ref="D27:F27"/>
    <mergeCell ref="I27:K27"/>
    <mergeCell ref="L27:M27"/>
    <mergeCell ref="D28:F28"/>
    <mergeCell ref="I28:K28"/>
    <mergeCell ref="L28:M28"/>
    <mergeCell ref="D42:F42"/>
    <mergeCell ref="I42:K42"/>
    <mergeCell ref="L42:M42"/>
    <mergeCell ref="D43:F43"/>
    <mergeCell ref="I43:K43"/>
    <mergeCell ref="L43:M43"/>
    <mergeCell ref="I29:K29"/>
    <mergeCell ref="L29:M29"/>
    <mergeCell ref="D30:F30"/>
    <mergeCell ref="I30:K30"/>
    <mergeCell ref="L30:M30"/>
    <mergeCell ref="D31:F31"/>
    <mergeCell ref="I31:K31"/>
    <mergeCell ref="L31:M31"/>
    <mergeCell ref="D32:F32"/>
    <mergeCell ref="I32:K32"/>
    <mergeCell ref="L32:M32"/>
    <mergeCell ref="L38:M38"/>
    <mergeCell ref="I39:K39"/>
    <mergeCell ref="L39:M39"/>
    <mergeCell ref="I40:K40"/>
    <mergeCell ref="G38:H38"/>
    <mergeCell ref="G39:H39"/>
    <mergeCell ref="G40:H40"/>
    <mergeCell ref="I48:K48"/>
    <mergeCell ref="L48:M48"/>
    <mergeCell ref="D49:F49"/>
    <mergeCell ref="I49:K49"/>
    <mergeCell ref="L49:M49"/>
    <mergeCell ref="D50:F50"/>
    <mergeCell ref="I50:K50"/>
    <mergeCell ref="L50:M50"/>
    <mergeCell ref="K2:M2"/>
    <mergeCell ref="I44:K44"/>
    <mergeCell ref="L44:M44"/>
    <mergeCell ref="D45:F45"/>
    <mergeCell ref="I45:K45"/>
    <mergeCell ref="L45:M45"/>
    <mergeCell ref="D46:F46"/>
    <mergeCell ref="I46:K46"/>
    <mergeCell ref="L46:M46"/>
    <mergeCell ref="D47:F47"/>
    <mergeCell ref="I47:K47"/>
    <mergeCell ref="L47:M47"/>
    <mergeCell ref="L40:M40"/>
    <mergeCell ref="D41:F41"/>
    <mergeCell ref="I41:K41"/>
    <mergeCell ref="L41:M41"/>
  </mergeCells>
  <printOptions horizontalCentered="1" verticalCentered="1"/>
  <pageMargins left="0.7" right="0.7" top="0.75" bottom="0.75" header="0.3" footer="0.3"/>
  <pageSetup scale="79" orientation="portrait" r:id="rId1"/>
  <headerFooter>
    <oddHeader>&amp;L&amp;"Courier New,Regular"&amp;10&amp;P of &amp;N&amp;C&amp;"Courier New,Regular"&amp;10Denny Rual Anderson III&amp;R&amp;"Courier New,Regular"&amp;10&amp;D</oddHeader>
    <oddFooter>&amp;L&amp;"Courier New,Regular"&amp;10&amp;T&amp;C&amp;"Courier New,Regular"&amp;10&amp;F&amp;R&amp;"Courier New,Regular"&amp;10&amp;A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Q61"/>
  <sheetViews>
    <sheetView zoomScaleNormal="100" workbookViewId="0">
      <selection sqref="A1:B1"/>
    </sheetView>
  </sheetViews>
  <sheetFormatPr defaultColWidth="8.68359375" defaultRowHeight="12.9" x14ac:dyDescent="0.5"/>
  <cols>
    <col min="1" max="16384" width="8.68359375" style="5"/>
  </cols>
  <sheetData>
    <row r="1" spans="1:17" ht="15.9" x14ac:dyDescent="0.65">
      <c r="A1" s="38" t="s">
        <v>0</v>
      </c>
      <c r="B1" s="39"/>
      <c r="C1" s="42" t="str">
        <f>(IFERROR((((IFERROR(C53*E53,0))+(IFERROR(C54*E54,0))+(IFERROR(C55*E55,0))+(IFERROR(C56*E56,0))+(IFERROR(C57*E57,0))+(IFERROR(C58*E58,0))+(IFERROR(C59*E59,0))+(IFERROR(C60*E60,0))))/(1-SUMIFS(C53:D60,H53:I60,"")),""))</f>
        <v/>
      </c>
      <c r="D1" s="42"/>
      <c r="E1" s="43"/>
      <c r="G1" s="36" t="s">
        <v>91</v>
      </c>
      <c r="H1" s="37"/>
      <c r="I1" s="37"/>
      <c r="J1" s="37"/>
      <c r="K1" s="1"/>
      <c r="L1" s="53" t="s">
        <v>92</v>
      </c>
      <c r="M1" s="54"/>
      <c r="O1" s="45" t="s">
        <v>9</v>
      </c>
      <c r="P1" s="46"/>
      <c r="Q1" s="49" t="s">
        <v>10</v>
      </c>
    </row>
    <row r="2" spans="1:17" ht="16.2" thickBot="1" x14ac:dyDescent="0.7">
      <c r="A2" s="40" t="s">
        <v>1</v>
      </c>
      <c r="B2" s="41"/>
      <c r="C2" s="41" t="str">
        <f>IFERROR(VLOOKUP(C1,O1:Q15,3),"F")</f>
        <v>F</v>
      </c>
      <c r="D2" s="41"/>
      <c r="E2" s="44"/>
      <c r="G2" s="2"/>
      <c r="H2" s="3"/>
      <c r="I2" s="3"/>
      <c r="J2" s="3"/>
      <c r="K2" s="4"/>
      <c r="L2" s="55" t="s">
        <v>41</v>
      </c>
      <c r="M2" s="56"/>
      <c r="O2" s="47"/>
      <c r="P2" s="48"/>
      <c r="Q2" s="50"/>
    </row>
    <row r="3" spans="1:17" ht="13" customHeight="1" x14ac:dyDescent="0.5">
      <c r="O3" s="51">
        <v>0</v>
      </c>
      <c r="P3" s="52"/>
      <c r="Q3" s="6" t="s">
        <v>23</v>
      </c>
    </row>
    <row r="4" spans="1:17" x14ac:dyDescent="0.5">
      <c r="A4" s="26" t="s">
        <v>4</v>
      </c>
      <c r="B4" s="33"/>
      <c r="C4" s="34"/>
      <c r="D4" s="26" t="s">
        <v>2</v>
      </c>
      <c r="E4" s="33"/>
      <c r="F4" s="34"/>
      <c r="G4" s="26" t="s">
        <v>3</v>
      </c>
      <c r="H4" s="33"/>
      <c r="I4" s="26" t="s">
        <v>0</v>
      </c>
      <c r="J4" s="33"/>
      <c r="K4" s="34"/>
      <c r="L4" s="26" t="s">
        <v>1</v>
      </c>
      <c r="M4" s="34"/>
      <c r="O4" s="51">
        <v>0.6</v>
      </c>
      <c r="P4" s="52"/>
      <c r="Q4" s="6" t="s">
        <v>22</v>
      </c>
    </row>
    <row r="5" spans="1:17" x14ac:dyDescent="0.5">
      <c r="A5" s="35"/>
      <c r="B5" s="35"/>
      <c r="C5" s="35"/>
      <c r="D5" s="35"/>
      <c r="E5" s="35"/>
      <c r="F5" s="35"/>
      <c r="G5" s="32" t="str">
        <f>IFERROR(VLOOKUP(A5,$A$53:$D$60,3,FALSE),"")</f>
        <v/>
      </c>
      <c r="H5" s="32"/>
      <c r="I5" s="22"/>
      <c r="J5" s="22"/>
      <c r="K5" s="22"/>
      <c r="L5" s="23" t="str">
        <f>IFERROR(IF(VLOOKUP(I5,$O$1:$Q$15,3)&lt;&gt;"F",VLOOKUP(I5,$O$1:$Q$15,3),IF(I5="","","F")),"")</f>
        <v/>
      </c>
      <c r="M5" s="23"/>
      <c r="O5" s="51">
        <v>0.63</v>
      </c>
      <c r="P5" s="52"/>
      <c r="Q5" s="6" t="s">
        <v>21</v>
      </c>
    </row>
    <row r="6" spans="1:17" x14ac:dyDescent="0.5">
      <c r="A6" s="20"/>
      <c r="B6" s="20"/>
      <c r="C6" s="20"/>
      <c r="D6" s="20"/>
      <c r="E6" s="20"/>
      <c r="F6" s="20"/>
      <c r="G6" s="32" t="str">
        <f t="shared" ref="G6:G50" si="0">IFERROR(VLOOKUP(A6,$A$53:$D$60,3,FALSE),"")</f>
        <v/>
      </c>
      <c r="H6" s="32"/>
      <c r="I6" s="18"/>
      <c r="J6" s="18"/>
      <c r="K6" s="18"/>
      <c r="L6" s="12" t="str">
        <f t="shared" ref="L6:L50" si="1">IFERROR(IF(VLOOKUP(I6,$O$1:$Q$15,3)&lt;&gt;"F",VLOOKUP(I6,$O$1:$Q$15,3),IF(I6="","","F")),"")</f>
        <v/>
      </c>
      <c r="M6" s="12"/>
      <c r="O6" s="51">
        <v>0.67</v>
      </c>
      <c r="P6" s="52"/>
      <c r="Q6" s="6" t="s">
        <v>20</v>
      </c>
    </row>
    <row r="7" spans="1:17" x14ac:dyDescent="0.5">
      <c r="A7" s="20"/>
      <c r="B7" s="20"/>
      <c r="C7" s="20"/>
      <c r="D7" s="20"/>
      <c r="E7" s="20"/>
      <c r="F7" s="20"/>
      <c r="G7" s="32" t="str">
        <f t="shared" si="0"/>
        <v/>
      </c>
      <c r="H7" s="32"/>
      <c r="I7" s="18"/>
      <c r="J7" s="18"/>
      <c r="K7" s="18"/>
      <c r="L7" s="12" t="str">
        <f t="shared" si="1"/>
        <v/>
      </c>
      <c r="M7" s="12"/>
      <c r="O7" s="51">
        <v>0.7</v>
      </c>
      <c r="P7" s="52"/>
      <c r="Q7" s="6" t="s">
        <v>19</v>
      </c>
    </row>
    <row r="8" spans="1:17" x14ac:dyDescent="0.5">
      <c r="A8" s="20"/>
      <c r="B8" s="20"/>
      <c r="C8" s="20"/>
      <c r="D8" s="20"/>
      <c r="E8" s="20"/>
      <c r="F8" s="20"/>
      <c r="G8" s="32" t="str">
        <f t="shared" si="0"/>
        <v/>
      </c>
      <c r="H8" s="32"/>
      <c r="I8" s="18"/>
      <c r="J8" s="18"/>
      <c r="K8" s="18"/>
      <c r="L8" s="12" t="str">
        <f t="shared" si="1"/>
        <v/>
      </c>
      <c r="M8" s="12"/>
      <c r="O8" s="51">
        <v>0.73</v>
      </c>
      <c r="P8" s="52"/>
      <c r="Q8" s="6" t="s">
        <v>18</v>
      </c>
    </row>
    <row r="9" spans="1:17" x14ac:dyDescent="0.5">
      <c r="A9" s="20"/>
      <c r="B9" s="20"/>
      <c r="C9" s="20"/>
      <c r="D9" s="20"/>
      <c r="E9" s="20"/>
      <c r="F9" s="20"/>
      <c r="G9" s="32" t="str">
        <f t="shared" si="0"/>
        <v/>
      </c>
      <c r="H9" s="32"/>
      <c r="I9" s="18"/>
      <c r="J9" s="18"/>
      <c r="K9" s="18"/>
      <c r="L9" s="12" t="str">
        <f t="shared" si="1"/>
        <v/>
      </c>
      <c r="M9" s="12"/>
      <c r="O9" s="51">
        <v>0.77</v>
      </c>
      <c r="P9" s="52"/>
      <c r="Q9" s="6" t="s">
        <v>17</v>
      </c>
    </row>
    <row r="10" spans="1:17" x14ac:dyDescent="0.5">
      <c r="A10" s="20"/>
      <c r="B10" s="20"/>
      <c r="C10" s="20"/>
      <c r="D10" s="20"/>
      <c r="E10" s="20"/>
      <c r="F10" s="20"/>
      <c r="G10" s="32" t="str">
        <f t="shared" si="0"/>
        <v/>
      </c>
      <c r="H10" s="32"/>
      <c r="I10" s="18"/>
      <c r="J10" s="18"/>
      <c r="K10" s="18"/>
      <c r="L10" s="12" t="str">
        <f t="shared" si="1"/>
        <v/>
      </c>
      <c r="M10" s="12"/>
      <c r="O10" s="51">
        <v>0.8</v>
      </c>
      <c r="P10" s="52"/>
      <c r="Q10" s="6" t="s">
        <v>16</v>
      </c>
    </row>
    <row r="11" spans="1:17" x14ac:dyDescent="0.5">
      <c r="A11" s="20"/>
      <c r="B11" s="20"/>
      <c r="C11" s="20"/>
      <c r="D11" s="20"/>
      <c r="E11" s="20"/>
      <c r="F11" s="20"/>
      <c r="G11" s="32" t="str">
        <f t="shared" si="0"/>
        <v/>
      </c>
      <c r="H11" s="32"/>
      <c r="I11" s="18"/>
      <c r="J11" s="18"/>
      <c r="K11" s="18"/>
      <c r="L11" s="12" t="str">
        <f t="shared" si="1"/>
        <v/>
      </c>
      <c r="M11" s="12"/>
      <c r="O11" s="51">
        <v>0.83</v>
      </c>
      <c r="P11" s="52"/>
      <c r="Q11" s="6" t="s">
        <v>15</v>
      </c>
    </row>
    <row r="12" spans="1:17" x14ac:dyDescent="0.5">
      <c r="A12" s="20"/>
      <c r="B12" s="20"/>
      <c r="C12" s="20"/>
      <c r="D12" s="20"/>
      <c r="E12" s="20"/>
      <c r="F12" s="20"/>
      <c r="G12" s="32" t="str">
        <f t="shared" si="0"/>
        <v/>
      </c>
      <c r="H12" s="32"/>
      <c r="I12" s="18"/>
      <c r="J12" s="18"/>
      <c r="K12" s="18"/>
      <c r="L12" s="12" t="str">
        <f t="shared" si="1"/>
        <v/>
      </c>
      <c r="M12" s="12"/>
      <c r="O12" s="51">
        <v>0.87</v>
      </c>
      <c r="P12" s="52"/>
      <c r="Q12" s="6" t="s">
        <v>14</v>
      </c>
    </row>
    <row r="13" spans="1:17" x14ac:dyDescent="0.5">
      <c r="A13" s="20"/>
      <c r="B13" s="20"/>
      <c r="C13" s="20"/>
      <c r="D13" s="20"/>
      <c r="E13" s="20"/>
      <c r="F13" s="20"/>
      <c r="G13" s="32" t="str">
        <f t="shared" si="0"/>
        <v/>
      </c>
      <c r="H13" s="32"/>
      <c r="I13" s="18"/>
      <c r="J13" s="18"/>
      <c r="K13" s="18"/>
      <c r="L13" s="12" t="str">
        <f t="shared" si="1"/>
        <v/>
      </c>
      <c r="M13" s="12"/>
      <c r="O13" s="51">
        <v>0.9</v>
      </c>
      <c r="P13" s="52"/>
      <c r="Q13" s="6" t="s">
        <v>13</v>
      </c>
    </row>
    <row r="14" spans="1:17" x14ac:dyDescent="0.5">
      <c r="A14" s="20"/>
      <c r="B14" s="20"/>
      <c r="C14" s="20"/>
      <c r="D14" s="20"/>
      <c r="E14" s="20"/>
      <c r="F14" s="20"/>
      <c r="G14" s="32" t="str">
        <f t="shared" si="0"/>
        <v/>
      </c>
      <c r="H14" s="32"/>
      <c r="I14" s="18"/>
      <c r="J14" s="18"/>
      <c r="K14" s="18"/>
      <c r="L14" s="12" t="str">
        <f t="shared" si="1"/>
        <v/>
      </c>
      <c r="M14" s="12"/>
      <c r="O14" s="51">
        <v>0.93</v>
      </c>
      <c r="P14" s="52"/>
      <c r="Q14" s="6" t="s">
        <v>12</v>
      </c>
    </row>
    <row r="15" spans="1:17" ht="13" customHeight="1" x14ac:dyDescent="0.5">
      <c r="A15" s="20"/>
      <c r="B15" s="20"/>
      <c r="C15" s="20"/>
      <c r="D15" s="20"/>
      <c r="E15" s="20"/>
      <c r="F15" s="20"/>
      <c r="G15" s="32" t="str">
        <f t="shared" si="0"/>
        <v/>
      </c>
      <c r="H15" s="32"/>
      <c r="I15" s="18"/>
      <c r="J15" s="18"/>
      <c r="K15" s="18"/>
      <c r="L15" s="12" t="str">
        <f t="shared" si="1"/>
        <v/>
      </c>
      <c r="M15" s="12"/>
      <c r="O15" s="67">
        <v>0.97</v>
      </c>
      <c r="P15" s="68"/>
      <c r="Q15" s="7" t="s">
        <v>11</v>
      </c>
    </row>
    <row r="16" spans="1:17" x14ac:dyDescent="0.5">
      <c r="A16" s="20"/>
      <c r="B16" s="20"/>
      <c r="C16" s="20"/>
      <c r="D16" s="20"/>
      <c r="E16" s="20"/>
      <c r="F16" s="20"/>
      <c r="G16" s="32" t="str">
        <f t="shared" si="0"/>
        <v/>
      </c>
      <c r="H16" s="32"/>
      <c r="I16" s="18"/>
      <c r="J16" s="18"/>
      <c r="K16" s="18"/>
      <c r="L16" s="12" t="str">
        <f t="shared" si="1"/>
        <v/>
      </c>
      <c r="M16" s="12"/>
    </row>
    <row r="17" spans="1:13" x14ac:dyDescent="0.5">
      <c r="A17" s="20"/>
      <c r="B17" s="20"/>
      <c r="C17" s="20"/>
      <c r="D17" s="20"/>
      <c r="E17" s="20"/>
      <c r="F17" s="20"/>
      <c r="G17" s="32" t="str">
        <f t="shared" si="0"/>
        <v/>
      </c>
      <c r="H17" s="32"/>
      <c r="I17" s="18"/>
      <c r="J17" s="18"/>
      <c r="K17" s="18"/>
      <c r="L17" s="12" t="str">
        <f t="shared" si="1"/>
        <v/>
      </c>
      <c r="M17" s="12"/>
    </row>
    <row r="18" spans="1:13" x14ac:dyDescent="0.5">
      <c r="A18" s="20"/>
      <c r="B18" s="20"/>
      <c r="C18" s="20"/>
      <c r="D18" s="20"/>
      <c r="E18" s="20"/>
      <c r="F18" s="20"/>
      <c r="G18" s="32" t="str">
        <f t="shared" si="0"/>
        <v/>
      </c>
      <c r="H18" s="32"/>
      <c r="I18" s="18"/>
      <c r="J18" s="18"/>
      <c r="K18" s="18"/>
      <c r="L18" s="12" t="str">
        <f t="shared" si="1"/>
        <v/>
      </c>
      <c r="M18" s="12"/>
    </row>
    <row r="19" spans="1:13" x14ac:dyDescent="0.5">
      <c r="A19" s="20"/>
      <c r="B19" s="20"/>
      <c r="C19" s="20"/>
      <c r="D19" s="20"/>
      <c r="E19" s="20"/>
      <c r="F19" s="20"/>
      <c r="G19" s="32" t="str">
        <f t="shared" si="0"/>
        <v/>
      </c>
      <c r="H19" s="32"/>
      <c r="I19" s="18"/>
      <c r="J19" s="18"/>
      <c r="K19" s="18"/>
      <c r="L19" s="12" t="str">
        <f t="shared" si="1"/>
        <v/>
      </c>
      <c r="M19" s="12"/>
    </row>
    <row r="20" spans="1:13" x14ac:dyDescent="0.5">
      <c r="A20" s="20"/>
      <c r="B20" s="20"/>
      <c r="C20" s="20"/>
      <c r="D20" s="20"/>
      <c r="E20" s="20"/>
      <c r="F20" s="20"/>
      <c r="G20" s="32" t="str">
        <f t="shared" si="0"/>
        <v/>
      </c>
      <c r="H20" s="32"/>
      <c r="I20" s="18"/>
      <c r="J20" s="18"/>
      <c r="K20" s="18"/>
      <c r="L20" s="12" t="str">
        <f t="shared" si="1"/>
        <v/>
      </c>
      <c r="M20" s="12"/>
    </row>
    <row r="21" spans="1:13" x14ac:dyDescent="0.5">
      <c r="A21" s="20"/>
      <c r="B21" s="20"/>
      <c r="C21" s="20"/>
      <c r="D21" s="20"/>
      <c r="E21" s="20"/>
      <c r="F21" s="20"/>
      <c r="G21" s="32" t="str">
        <f t="shared" si="0"/>
        <v/>
      </c>
      <c r="H21" s="32"/>
      <c r="I21" s="18"/>
      <c r="J21" s="18"/>
      <c r="K21" s="18"/>
      <c r="L21" s="12" t="str">
        <f t="shared" si="1"/>
        <v/>
      </c>
      <c r="M21" s="12"/>
    </row>
    <row r="22" spans="1:13" x14ac:dyDescent="0.5">
      <c r="A22" s="20"/>
      <c r="B22" s="20"/>
      <c r="C22" s="20"/>
      <c r="D22" s="20"/>
      <c r="E22" s="20"/>
      <c r="F22" s="20"/>
      <c r="G22" s="32" t="str">
        <f t="shared" si="0"/>
        <v/>
      </c>
      <c r="H22" s="32"/>
      <c r="I22" s="18"/>
      <c r="J22" s="18"/>
      <c r="K22" s="18"/>
      <c r="L22" s="12" t="str">
        <f t="shared" si="1"/>
        <v/>
      </c>
      <c r="M22" s="12"/>
    </row>
    <row r="23" spans="1:13" x14ac:dyDescent="0.5">
      <c r="A23" s="20"/>
      <c r="B23" s="20"/>
      <c r="C23" s="20"/>
      <c r="D23" s="20"/>
      <c r="E23" s="20"/>
      <c r="F23" s="20"/>
      <c r="G23" s="32" t="str">
        <f t="shared" si="0"/>
        <v/>
      </c>
      <c r="H23" s="32"/>
      <c r="I23" s="18"/>
      <c r="J23" s="18"/>
      <c r="K23" s="18"/>
      <c r="L23" s="12" t="str">
        <f t="shared" si="1"/>
        <v/>
      </c>
      <c r="M23" s="12"/>
    </row>
    <row r="24" spans="1:13" x14ac:dyDescent="0.5">
      <c r="A24" s="20"/>
      <c r="B24" s="20"/>
      <c r="C24" s="20"/>
      <c r="D24" s="20"/>
      <c r="E24" s="20"/>
      <c r="F24" s="20"/>
      <c r="G24" s="32" t="str">
        <f t="shared" si="0"/>
        <v/>
      </c>
      <c r="H24" s="32"/>
      <c r="I24" s="18"/>
      <c r="J24" s="18"/>
      <c r="K24" s="18"/>
      <c r="L24" s="12" t="str">
        <f t="shared" si="1"/>
        <v/>
      </c>
      <c r="M24" s="12"/>
    </row>
    <row r="25" spans="1:13" x14ac:dyDescent="0.5">
      <c r="A25" s="20"/>
      <c r="B25" s="20"/>
      <c r="C25" s="20"/>
      <c r="D25" s="20"/>
      <c r="E25" s="20"/>
      <c r="F25" s="20"/>
      <c r="G25" s="32" t="str">
        <f t="shared" si="0"/>
        <v/>
      </c>
      <c r="H25" s="32"/>
      <c r="I25" s="18"/>
      <c r="J25" s="18"/>
      <c r="K25" s="18"/>
      <c r="L25" s="12" t="str">
        <f t="shared" si="1"/>
        <v/>
      </c>
      <c r="M25" s="12"/>
    </row>
    <row r="26" spans="1:13" x14ac:dyDescent="0.5">
      <c r="A26" s="20"/>
      <c r="B26" s="20"/>
      <c r="C26" s="20"/>
      <c r="D26" s="20"/>
      <c r="E26" s="20"/>
      <c r="F26" s="20"/>
      <c r="G26" s="32" t="str">
        <f t="shared" si="0"/>
        <v/>
      </c>
      <c r="H26" s="32"/>
      <c r="I26" s="18"/>
      <c r="J26" s="18"/>
      <c r="K26" s="18"/>
      <c r="L26" s="12" t="str">
        <f t="shared" si="1"/>
        <v/>
      </c>
      <c r="M26" s="12"/>
    </row>
    <row r="27" spans="1:13" x14ac:dyDescent="0.5">
      <c r="A27" s="20"/>
      <c r="B27" s="20"/>
      <c r="C27" s="20"/>
      <c r="D27" s="20"/>
      <c r="E27" s="20"/>
      <c r="F27" s="20"/>
      <c r="G27" s="32" t="str">
        <f t="shared" si="0"/>
        <v/>
      </c>
      <c r="H27" s="32"/>
      <c r="I27" s="18"/>
      <c r="J27" s="18"/>
      <c r="K27" s="18"/>
      <c r="L27" s="12" t="str">
        <f t="shared" si="1"/>
        <v/>
      </c>
      <c r="M27" s="12"/>
    </row>
    <row r="28" spans="1:13" x14ac:dyDescent="0.5">
      <c r="A28" s="20"/>
      <c r="B28" s="20"/>
      <c r="C28" s="20"/>
      <c r="D28" s="20"/>
      <c r="E28" s="20"/>
      <c r="F28" s="20"/>
      <c r="G28" s="32" t="str">
        <f t="shared" si="0"/>
        <v/>
      </c>
      <c r="H28" s="32"/>
      <c r="I28" s="18"/>
      <c r="J28" s="18"/>
      <c r="K28" s="18"/>
      <c r="L28" s="12" t="str">
        <f t="shared" si="1"/>
        <v/>
      </c>
      <c r="M28" s="12"/>
    </row>
    <row r="29" spans="1:13" x14ac:dyDescent="0.5">
      <c r="A29" s="20"/>
      <c r="B29" s="20"/>
      <c r="C29" s="20"/>
      <c r="D29" s="20"/>
      <c r="E29" s="20"/>
      <c r="F29" s="20"/>
      <c r="G29" s="32" t="str">
        <f t="shared" si="0"/>
        <v/>
      </c>
      <c r="H29" s="32"/>
      <c r="I29" s="18"/>
      <c r="J29" s="18"/>
      <c r="K29" s="18"/>
      <c r="L29" s="12" t="str">
        <f t="shared" si="1"/>
        <v/>
      </c>
      <c r="M29" s="12"/>
    </row>
    <row r="30" spans="1:13" x14ac:dyDescent="0.5">
      <c r="A30" s="20"/>
      <c r="B30" s="20"/>
      <c r="C30" s="20"/>
      <c r="D30" s="20"/>
      <c r="E30" s="20"/>
      <c r="F30" s="20"/>
      <c r="G30" s="32" t="str">
        <f t="shared" si="0"/>
        <v/>
      </c>
      <c r="H30" s="32"/>
      <c r="I30" s="18"/>
      <c r="J30" s="18"/>
      <c r="K30" s="18"/>
      <c r="L30" s="12" t="str">
        <f t="shared" si="1"/>
        <v/>
      </c>
      <c r="M30" s="12"/>
    </row>
    <row r="31" spans="1:13" x14ac:dyDescent="0.5">
      <c r="A31" s="20"/>
      <c r="B31" s="20"/>
      <c r="C31" s="20"/>
      <c r="D31" s="20"/>
      <c r="E31" s="20"/>
      <c r="F31" s="20"/>
      <c r="G31" s="32" t="str">
        <f t="shared" si="0"/>
        <v/>
      </c>
      <c r="H31" s="32"/>
      <c r="I31" s="18"/>
      <c r="J31" s="18"/>
      <c r="K31" s="18"/>
      <c r="L31" s="12" t="str">
        <f t="shared" si="1"/>
        <v/>
      </c>
      <c r="M31" s="12"/>
    </row>
    <row r="32" spans="1:13" x14ac:dyDescent="0.5">
      <c r="A32" s="20"/>
      <c r="B32" s="20"/>
      <c r="C32" s="20"/>
      <c r="D32" s="20"/>
      <c r="E32" s="20"/>
      <c r="F32" s="20"/>
      <c r="G32" s="32" t="str">
        <f t="shared" si="0"/>
        <v/>
      </c>
      <c r="H32" s="32"/>
      <c r="I32" s="18"/>
      <c r="J32" s="18"/>
      <c r="K32" s="18"/>
      <c r="L32" s="12" t="str">
        <f t="shared" si="1"/>
        <v/>
      </c>
      <c r="M32" s="12"/>
    </row>
    <row r="33" spans="1:13" x14ac:dyDescent="0.5">
      <c r="A33" s="20"/>
      <c r="B33" s="20"/>
      <c r="C33" s="20"/>
      <c r="D33" s="20"/>
      <c r="E33" s="20"/>
      <c r="F33" s="20"/>
      <c r="G33" s="32" t="str">
        <f t="shared" si="0"/>
        <v/>
      </c>
      <c r="H33" s="32"/>
      <c r="I33" s="18"/>
      <c r="J33" s="18"/>
      <c r="K33" s="18"/>
      <c r="L33" s="12" t="str">
        <f t="shared" si="1"/>
        <v/>
      </c>
      <c r="M33" s="12"/>
    </row>
    <row r="34" spans="1:13" x14ac:dyDescent="0.5">
      <c r="A34" s="20"/>
      <c r="B34" s="20"/>
      <c r="C34" s="20"/>
      <c r="D34" s="20"/>
      <c r="E34" s="20"/>
      <c r="F34" s="20"/>
      <c r="G34" s="32" t="str">
        <f t="shared" si="0"/>
        <v/>
      </c>
      <c r="H34" s="32"/>
      <c r="I34" s="18"/>
      <c r="J34" s="18"/>
      <c r="K34" s="18"/>
      <c r="L34" s="12" t="str">
        <f t="shared" si="1"/>
        <v/>
      </c>
      <c r="M34" s="12"/>
    </row>
    <row r="35" spans="1:13" x14ac:dyDescent="0.5">
      <c r="A35" s="20"/>
      <c r="B35" s="20"/>
      <c r="C35" s="20"/>
      <c r="D35" s="20"/>
      <c r="E35" s="20"/>
      <c r="F35" s="20"/>
      <c r="G35" s="32" t="str">
        <f t="shared" si="0"/>
        <v/>
      </c>
      <c r="H35" s="32"/>
      <c r="I35" s="18"/>
      <c r="J35" s="18"/>
      <c r="K35" s="18"/>
      <c r="L35" s="12" t="str">
        <f t="shared" si="1"/>
        <v/>
      </c>
      <c r="M35" s="12"/>
    </row>
    <row r="36" spans="1:13" x14ac:dyDescent="0.5">
      <c r="A36" s="20"/>
      <c r="B36" s="20"/>
      <c r="C36" s="20"/>
      <c r="D36" s="20"/>
      <c r="E36" s="20"/>
      <c r="F36" s="20"/>
      <c r="G36" s="32" t="str">
        <f t="shared" si="0"/>
        <v/>
      </c>
      <c r="H36" s="32"/>
      <c r="I36" s="18"/>
      <c r="J36" s="18"/>
      <c r="K36" s="18"/>
      <c r="L36" s="12" t="str">
        <f t="shared" si="1"/>
        <v/>
      </c>
      <c r="M36" s="12"/>
    </row>
    <row r="37" spans="1:13" x14ac:dyDescent="0.5">
      <c r="A37" s="20"/>
      <c r="B37" s="20"/>
      <c r="C37" s="20"/>
      <c r="D37" s="20"/>
      <c r="E37" s="20"/>
      <c r="F37" s="20"/>
      <c r="G37" s="32" t="str">
        <f t="shared" si="0"/>
        <v/>
      </c>
      <c r="H37" s="32"/>
      <c r="I37" s="18"/>
      <c r="J37" s="18"/>
      <c r="K37" s="18"/>
      <c r="L37" s="12" t="str">
        <f t="shared" si="1"/>
        <v/>
      </c>
      <c r="M37" s="12"/>
    </row>
    <row r="38" spans="1:13" x14ac:dyDescent="0.5">
      <c r="A38" s="20"/>
      <c r="B38" s="20"/>
      <c r="C38" s="20"/>
      <c r="D38" s="20"/>
      <c r="E38" s="20"/>
      <c r="F38" s="20"/>
      <c r="G38" s="32" t="str">
        <f t="shared" si="0"/>
        <v/>
      </c>
      <c r="H38" s="32"/>
      <c r="I38" s="18"/>
      <c r="J38" s="18"/>
      <c r="K38" s="18"/>
      <c r="L38" s="12" t="str">
        <f t="shared" si="1"/>
        <v/>
      </c>
      <c r="M38" s="12"/>
    </row>
    <row r="39" spans="1:13" x14ac:dyDescent="0.5">
      <c r="A39" s="20"/>
      <c r="B39" s="20"/>
      <c r="C39" s="20"/>
      <c r="D39" s="20"/>
      <c r="E39" s="20"/>
      <c r="F39" s="20"/>
      <c r="G39" s="32" t="str">
        <f t="shared" si="0"/>
        <v/>
      </c>
      <c r="H39" s="32"/>
      <c r="I39" s="18"/>
      <c r="J39" s="18"/>
      <c r="K39" s="18"/>
      <c r="L39" s="12" t="str">
        <f t="shared" si="1"/>
        <v/>
      </c>
      <c r="M39" s="12"/>
    </row>
    <row r="40" spans="1:13" x14ac:dyDescent="0.5">
      <c r="A40" s="20"/>
      <c r="B40" s="20"/>
      <c r="C40" s="20"/>
      <c r="D40" s="20"/>
      <c r="E40" s="20"/>
      <c r="F40" s="20"/>
      <c r="G40" s="32" t="str">
        <f t="shared" si="0"/>
        <v/>
      </c>
      <c r="H40" s="32"/>
      <c r="I40" s="18"/>
      <c r="J40" s="18"/>
      <c r="K40" s="18"/>
      <c r="L40" s="12" t="str">
        <f t="shared" si="1"/>
        <v/>
      </c>
      <c r="M40" s="12"/>
    </row>
    <row r="41" spans="1:13" x14ac:dyDescent="0.5">
      <c r="A41" s="20"/>
      <c r="B41" s="20"/>
      <c r="C41" s="20"/>
      <c r="D41" s="20"/>
      <c r="E41" s="20"/>
      <c r="F41" s="20"/>
      <c r="G41" s="32" t="str">
        <f t="shared" si="0"/>
        <v/>
      </c>
      <c r="H41" s="32"/>
      <c r="I41" s="18"/>
      <c r="J41" s="18"/>
      <c r="K41" s="18"/>
      <c r="L41" s="12" t="str">
        <f t="shared" si="1"/>
        <v/>
      </c>
      <c r="M41" s="12"/>
    </row>
    <row r="42" spans="1:13" x14ac:dyDescent="0.5">
      <c r="A42" s="20"/>
      <c r="B42" s="20"/>
      <c r="C42" s="20"/>
      <c r="D42" s="20"/>
      <c r="E42" s="20"/>
      <c r="F42" s="20"/>
      <c r="G42" s="32" t="str">
        <f t="shared" si="0"/>
        <v/>
      </c>
      <c r="H42" s="32"/>
      <c r="I42" s="18"/>
      <c r="J42" s="18"/>
      <c r="K42" s="18"/>
      <c r="L42" s="12" t="str">
        <f t="shared" si="1"/>
        <v/>
      </c>
      <c r="M42" s="12"/>
    </row>
    <row r="43" spans="1:13" x14ac:dyDescent="0.5">
      <c r="A43" s="20"/>
      <c r="B43" s="20"/>
      <c r="C43" s="20"/>
      <c r="D43" s="20"/>
      <c r="E43" s="20"/>
      <c r="F43" s="20"/>
      <c r="G43" s="32" t="str">
        <f t="shared" si="0"/>
        <v/>
      </c>
      <c r="H43" s="32"/>
      <c r="I43" s="18"/>
      <c r="J43" s="18"/>
      <c r="K43" s="18"/>
      <c r="L43" s="12" t="str">
        <f t="shared" si="1"/>
        <v/>
      </c>
      <c r="M43" s="12"/>
    </row>
    <row r="44" spans="1:13" x14ac:dyDescent="0.5">
      <c r="A44" s="20"/>
      <c r="B44" s="20"/>
      <c r="C44" s="20"/>
      <c r="D44" s="20"/>
      <c r="E44" s="20"/>
      <c r="F44" s="20"/>
      <c r="G44" s="32" t="str">
        <f t="shared" si="0"/>
        <v/>
      </c>
      <c r="H44" s="32"/>
      <c r="I44" s="18"/>
      <c r="J44" s="18"/>
      <c r="K44" s="18"/>
      <c r="L44" s="12" t="str">
        <f t="shared" si="1"/>
        <v/>
      </c>
      <c r="M44" s="12"/>
    </row>
    <row r="45" spans="1:13" x14ac:dyDescent="0.5">
      <c r="A45" s="20"/>
      <c r="B45" s="20"/>
      <c r="C45" s="20"/>
      <c r="D45" s="20"/>
      <c r="E45" s="20"/>
      <c r="F45" s="20"/>
      <c r="G45" s="32" t="str">
        <f t="shared" si="0"/>
        <v/>
      </c>
      <c r="H45" s="32"/>
      <c r="I45" s="18"/>
      <c r="J45" s="18"/>
      <c r="K45" s="18"/>
      <c r="L45" s="12" t="str">
        <f t="shared" si="1"/>
        <v/>
      </c>
      <c r="M45" s="12"/>
    </row>
    <row r="46" spans="1:13" x14ac:dyDescent="0.5">
      <c r="A46" s="20"/>
      <c r="B46" s="20"/>
      <c r="C46" s="20"/>
      <c r="D46" s="20"/>
      <c r="E46" s="20"/>
      <c r="F46" s="20"/>
      <c r="G46" s="32" t="str">
        <f t="shared" si="0"/>
        <v/>
      </c>
      <c r="H46" s="32"/>
      <c r="I46" s="18"/>
      <c r="J46" s="18"/>
      <c r="K46" s="18"/>
      <c r="L46" s="12" t="str">
        <f t="shared" si="1"/>
        <v/>
      </c>
      <c r="M46" s="12"/>
    </row>
    <row r="47" spans="1:13" x14ac:dyDescent="0.5">
      <c r="A47" s="20"/>
      <c r="B47" s="20"/>
      <c r="C47" s="20"/>
      <c r="D47" s="20"/>
      <c r="E47" s="20"/>
      <c r="F47" s="20"/>
      <c r="G47" s="32" t="str">
        <f t="shared" si="0"/>
        <v/>
      </c>
      <c r="H47" s="32"/>
      <c r="I47" s="18"/>
      <c r="J47" s="18"/>
      <c r="K47" s="18"/>
      <c r="L47" s="12" t="str">
        <f t="shared" si="1"/>
        <v/>
      </c>
      <c r="M47" s="12"/>
    </row>
    <row r="48" spans="1:13" x14ac:dyDescent="0.5">
      <c r="A48" s="20"/>
      <c r="B48" s="20"/>
      <c r="C48" s="20"/>
      <c r="D48" s="20"/>
      <c r="E48" s="20"/>
      <c r="F48" s="20"/>
      <c r="G48" s="32" t="str">
        <f t="shared" si="0"/>
        <v/>
      </c>
      <c r="H48" s="32"/>
      <c r="I48" s="18"/>
      <c r="J48" s="18"/>
      <c r="K48" s="18"/>
      <c r="L48" s="12" t="str">
        <f t="shared" si="1"/>
        <v/>
      </c>
      <c r="M48" s="12"/>
    </row>
    <row r="49" spans="1:13" x14ac:dyDescent="0.5">
      <c r="A49" s="20"/>
      <c r="B49" s="20"/>
      <c r="C49" s="20"/>
      <c r="D49" s="20"/>
      <c r="E49" s="20"/>
      <c r="F49" s="20"/>
      <c r="G49" s="32" t="str">
        <f t="shared" si="0"/>
        <v/>
      </c>
      <c r="H49" s="32"/>
      <c r="I49" s="18"/>
      <c r="J49" s="18"/>
      <c r="K49" s="18"/>
      <c r="L49" s="12" t="str">
        <f t="shared" si="1"/>
        <v/>
      </c>
      <c r="M49" s="12"/>
    </row>
    <row r="50" spans="1:13" x14ac:dyDescent="0.5">
      <c r="A50" s="21"/>
      <c r="B50" s="21"/>
      <c r="C50" s="21"/>
      <c r="D50" s="21"/>
      <c r="E50" s="21"/>
      <c r="F50" s="21"/>
      <c r="G50" s="27" t="str">
        <f t="shared" si="0"/>
        <v/>
      </c>
      <c r="H50" s="27"/>
      <c r="I50" s="19"/>
      <c r="J50" s="19"/>
      <c r="K50" s="19"/>
      <c r="L50" s="14" t="str">
        <f t="shared" si="1"/>
        <v/>
      </c>
      <c r="M50" s="14"/>
    </row>
    <row r="51" spans="1:13" ht="13.2" thickBot="1" x14ac:dyDescent="0.55000000000000004"/>
    <row r="52" spans="1:13" ht="13" customHeight="1" thickTop="1" x14ac:dyDescent="0.5">
      <c r="A52" s="25" t="s">
        <v>6</v>
      </c>
      <c r="B52" s="25"/>
      <c r="C52" s="25" t="s">
        <v>5</v>
      </c>
      <c r="D52" s="25"/>
      <c r="E52" s="25" t="s">
        <v>7</v>
      </c>
      <c r="F52" s="25"/>
      <c r="G52" s="25"/>
      <c r="H52" s="25" t="s">
        <v>8</v>
      </c>
      <c r="I52" s="26"/>
      <c r="J52" s="28" t="s">
        <v>1</v>
      </c>
      <c r="K52" s="29"/>
      <c r="L52" s="59" t="s">
        <v>13</v>
      </c>
      <c r="M52" s="60"/>
    </row>
    <row r="53" spans="1:13" ht="13" customHeight="1" x14ac:dyDescent="0.5">
      <c r="A53" s="20" t="s">
        <v>88</v>
      </c>
      <c r="B53" s="20"/>
      <c r="C53" s="22">
        <v>0.34</v>
      </c>
      <c r="D53" s="22"/>
      <c r="E53" s="16" t="str">
        <f>IFERROR(AVERAGEIFS($I$5:$K$50,$A$5:$C$50,A53),"")</f>
        <v/>
      </c>
      <c r="F53" s="16"/>
      <c r="G53" s="16"/>
      <c r="H53" s="23" t="str">
        <f>IFERROR(VLOOKUP(E53,$O$1:$Q$15,3),"")</f>
        <v/>
      </c>
      <c r="I53" s="24"/>
      <c r="J53" s="30"/>
      <c r="K53" s="31"/>
      <c r="L53" s="61"/>
      <c r="M53" s="62"/>
    </row>
    <row r="54" spans="1:13" ht="13" customHeight="1" x14ac:dyDescent="0.5">
      <c r="A54" s="20" t="s">
        <v>89</v>
      </c>
      <c r="B54" s="20"/>
      <c r="C54" s="18">
        <v>0.33</v>
      </c>
      <c r="D54" s="18"/>
      <c r="E54" s="16" t="str">
        <f t="shared" ref="E54:E60" si="2">IFERROR(AVERAGEIFS($I$5:$K$50,$A$5:$C$50,A54),"")</f>
        <v/>
      </c>
      <c r="F54" s="16"/>
      <c r="G54" s="16"/>
      <c r="H54" s="12" t="str">
        <f t="shared" ref="H54:H60" si="3">IFERROR(VLOOKUP(E54,$O$1:$Q$15,3),"")</f>
        <v/>
      </c>
      <c r="I54" s="13"/>
      <c r="J54" s="30"/>
      <c r="K54" s="31"/>
      <c r="L54" s="61"/>
      <c r="M54" s="62"/>
    </row>
    <row r="55" spans="1:13" ht="13" customHeight="1" x14ac:dyDescent="0.5">
      <c r="A55" s="20" t="s">
        <v>90</v>
      </c>
      <c r="B55" s="20"/>
      <c r="C55" s="18">
        <v>0.33</v>
      </c>
      <c r="D55" s="18"/>
      <c r="E55" s="16" t="str">
        <f t="shared" si="2"/>
        <v/>
      </c>
      <c r="F55" s="16"/>
      <c r="G55" s="16"/>
      <c r="H55" s="12" t="str">
        <f t="shared" si="3"/>
        <v/>
      </c>
      <c r="I55" s="13"/>
      <c r="J55" s="30"/>
      <c r="K55" s="31"/>
      <c r="L55" s="61"/>
      <c r="M55" s="62"/>
    </row>
    <row r="56" spans="1:13" ht="13" customHeight="1" x14ac:dyDescent="0.5">
      <c r="A56" s="20"/>
      <c r="B56" s="20"/>
      <c r="C56" s="18"/>
      <c r="D56" s="18"/>
      <c r="E56" s="16" t="str">
        <f t="shared" si="2"/>
        <v/>
      </c>
      <c r="F56" s="16"/>
      <c r="G56" s="16"/>
      <c r="H56" s="12" t="str">
        <f t="shared" si="3"/>
        <v/>
      </c>
      <c r="I56" s="13"/>
      <c r="J56" s="30" t="s">
        <v>24</v>
      </c>
      <c r="K56" s="31"/>
      <c r="L56" s="63">
        <f>(IFERROR(IF(L52="A+",4,IF(L52="A",4,IF(L52="A-",3.7,IF(L52="B+",3.3,IF(L52="B",3,IF(L52="B-",2.7,IF(L52="C+",2.3,IF(L52="C",2,IF(L52="C-",1.7,IF(L52="D+",1.3,IF(L52="D",1,IF(L52="D-",0.7,IF(L52="F",0,"**"))))))))))))),""))</f>
        <v>3.7</v>
      </c>
      <c r="M56" s="64"/>
    </row>
    <row r="57" spans="1:13" ht="13" customHeight="1" x14ac:dyDescent="0.5">
      <c r="A57" s="20"/>
      <c r="B57" s="20"/>
      <c r="C57" s="18"/>
      <c r="D57" s="18"/>
      <c r="E57" s="16" t="str">
        <f t="shared" si="2"/>
        <v/>
      </c>
      <c r="F57" s="16"/>
      <c r="G57" s="16"/>
      <c r="H57" s="12" t="str">
        <f t="shared" si="3"/>
        <v/>
      </c>
      <c r="I57" s="13"/>
      <c r="J57" s="30"/>
      <c r="K57" s="31"/>
      <c r="L57" s="63"/>
      <c r="M57" s="64"/>
    </row>
    <row r="58" spans="1:13" ht="13" customHeight="1" x14ac:dyDescent="0.5">
      <c r="A58" s="20"/>
      <c r="B58" s="20"/>
      <c r="C58" s="18"/>
      <c r="D58" s="18"/>
      <c r="E58" s="16" t="str">
        <f t="shared" si="2"/>
        <v/>
      </c>
      <c r="F58" s="16"/>
      <c r="G58" s="16"/>
      <c r="H58" s="12" t="str">
        <f t="shared" si="3"/>
        <v/>
      </c>
      <c r="I58" s="13"/>
      <c r="J58" s="30"/>
      <c r="K58" s="31"/>
      <c r="L58" s="63"/>
      <c r="M58" s="64"/>
    </row>
    <row r="59" spans="1:13" ht="13" customHeight="1" x14ac:dyDescent="0.5">
      <c r="A59" s="20"/>
      <c r="B59" s="20"/>
      <c r="C59" s="18"/>
      <c r="D59" s="18"/>
      <c r="E59" s="16" t="str">
        <f t="shared" si="2"/>
        <v/>
      </c>
      <c r="F59" s="16"/>
      <c r="G59" s="16"/>
      <c r="H59" s="12" t="str">
        <f t="shared" si="3"/>
        <v/>
      </c>
      <c r="I59" s="13"/>
      <c r="J59" s="30"/>
      <c r="K59" s="31"/>
      <c r="L59" s="63"/>
      <c r="M59" s="64"/>
    </row>
    <row r="60" spans="1:13" ht="13" customHeight="1" thickBot="1" x14ac:dyDescent="0.6">
      <c r="A60" s="21"/>
      <c r="B60" s="21"/>
      <c r="C60" s="19"/>
      <c r="D60" s="19"/>
      <c r="E60" s="17" t="str">
        <f t="shared" si="2"/>
        <v/>
      </c>
      <c r="F60" s="17"/>
      <c r="G60" s="17"/>
      <c r="H60" s="14" t="str">
        <f t="shared" si="3"/>
        <v/>
      </c>
      <c r="I60" s="15"/>
      <c r="J60" s="57" t="s">
        <v>25</v>
      </c>
      <c r="K60" s="58"/>
      <c r="L60" s="65">
        <v>3</v>
      </c>
      <c r="M60" s="66"/>
    </row>
    <row r="61" spans="1:13" ht="13.2" thickTop="1" x14ac:dyDescent="0.5"/>
  </sheetData>
  <mergeCells count="299">
    <mergeCell ref="J56:K59"/>
    <mergeCell ref="J60:K60"/>
    <mergeCell ref="L52:M55"/>
    <mergeCell ref="L56:M59"/>
    <mergeCell ref="L60:M60"/>
    <mergeCell ref="O13:P13"/>
    <mergeCell ref="O14:P14"/>
    <mergeCell ref="O15:P15"/>
    <mergeCell ref="O4:P4"/>
    <mergeCell ref="O5:P5"/>
    <mergeCell ref="O6:P6"/>
    <mergeCell ref="O7:P7"/>
    <mergeCell ref="O8:P8"/>
    <mergeCell ref="O9:P9"/>
    <mergeCell ref="O10:P10"/>
    <mergeCell ref="O11:P11"/>
    <mergeCell ref="O12:P12"/>
    <mergeCell ref="I9:K9"/>
    <mergeCell ref="I10:K10"/>
    <mergeCell ref="I11:K11"/>
    <mergeCell ref="I12:K12"/>
    <mergeCell ref="I13:K13"/>
    <mergeCell ref="I20:K20"/>
    <mergeCell ref="I21:K21"/>
    <mergeCell ref="G1:J1"/>
    <mergeCell ref="A1:B1"/>
    <mergeCell ref="A2:B2"/>
    <mergeCell ref="C1:E1"/>
    <mergeCell ref="C2:E2"/>
    <mergeCell ref="O1:P2"/>
    <mergeCell ref="Q1:Q2"/>
    <mergeCell ref="O3:P3"/>
    <mergeCell ref="A8:C8"/>
    <mergeCell ref="G7:H7"/>
    <mergeCell ref="G8:H8"/>
    <mergeCell ref="I5:K5"/>
    <mergeCell ref="I6:K6"/>
    <mergeCell ref="I7:K7"/>
    <mergeCell ref="I8:K8"/>
    <mergeCell ref="L5:M5"/>
    <mergeCell ref="L6:M6"/>
    <mergeCell ref="L7:M7"/>
    <mergeCell ref="L8:M8"/>
    <mergeCell ref="L1:M1"/>
    <mergeCell ref="L2:M2"/>
    <mergeCell ref="A9:C9"/>
    <mergeCell ref="A10:C10"/>
    <mergeCell ref="A11:C11"/>
    <mergeCell ref="A12:C12"/>
    <mergeCell ref="A13:C13"/>
    <mergeCell ref="I4:K4"/>
    <mergeCell ref="L4:M4"/>
    <mergeCell ref="A5:C5"/>
    <mergeCell ref="A6:C6"/>
    <mergeCell ref="A7:C7"/>
    <mergeCell ref="A4:C4"/>
    <mergeCell ref="D4:F4"/>
    <mergeCell ref="G4:H4"/>
    <mergeCell ref="D5:F5"/>
    <mergeCell ref="D6:F6"/>
    <mergeCell ref="D7:F7"/>
    <mergeCell ref="D8:F8"/>
    <mergeCell ref="D9:F9"/>
    <mergeCell ref="D10:F10"/>
    <mergeCell ref="D11:F11"/>
    <mergeCell ref="D12:F12"/>
    <mergeCell ref="D13:F13"/>
    <mergeCell ref="G5:H5"/>
    <mergeCell ref="G6:H6"/>
    <mergeCell ref="A20:C20"/>
    <mergeCell ref="A21:C21"/>
    <mergeCell ref="A22:C22"/>
    <mergeCell ref="A23:C23"/>
    <mergeCell ref="A24:C24"/>
    <mergeCell ref="A25:C25"/>
    <mergeCell ref="A14:C14"/>
    <mergeCell ref="A15:C15"/>
    <mergeCell ref="A16:C16"/>
    <mergeCell ref="A17:C17"/>
    <mergeCell ref="A18:C18"/>
    <mergeCell ref="A19:C19"/>
    <mergeCell ref="A32:C32"/>
    <mergeCell ref="A33:C33"/>
    <mergeCell ref="A34:C34"/>
    <mergeCell ref="A35:C35"/>
    <mergeCell ref="A36:C36"/>
    <mergeCell ref="A37:C37"/>
    <mergeCell ref="A26:C26"/>
    <mergeCell ref="A27:C27"/>
    <mergeCell ref="A28:C28"/>
    <mergeCell ref="A29:C29"/>
    <mergeCell ref="A30:C30"/>
    <mergeCell ref="A31:C31"/>
    <mergeCell ref="A44:C44"/>
    <mergeCell ref="A45:C45"/>
    <mergeCell ref="A46:C46"/>
    <mergeCell ref="A47:C47"/>
    <mergeCell ref="A48:C48"/>
    <mergeCell ref="A49:C49"/>
    <mergeCell ref="A38:C38"/>
    <mergeCell ref="A39:C39"/>
    <mergeCell ref="A40:C40"/>
    <mergeCell ref="A41:C41"/>
    <mergeCell ref="A42:C42"/>
    <mergeCell ref="A43:C43"/>
    <mergeCell ref="D20:F20"/>
    <mergeCell ref="D21:F21"/>
    <mergeCell ref="D22:F22"/>
    <mergeCell ref="D23:F23"/>
    <mergeCell ref="D24:F24"/>
    <mergeCell ref="D25:F25"/>
    <mergeCell ref="D14:F14"/>
    <mergeCell ref="D15:F15"/>
    <mergeCell ref="D16:F16"/>
    <mergeCell ref="D17:F17"/>
    <mergeCell ref="D18:F18"/>
    <mergeCell ref="D19:F19"/>
    <mergeCell ref="D32:F32"/>
    <mergeCell ref="D33:F33"/>
    <mergeCell ref="D34:F34"/>
    <mergeCell ref="D35:F35"/>
    <mergeCell ref="D36:F36"/>
    <mergeCell ref="D37:F37"/>
    <mergeCell ref="D26:F26"/>
    <mergeCell ref="D27:F27"/>
    <mergeCell ref="D28:F28"/>
    <mergeCell ref="D29:F29"/>
    <mergeCell ref="D30:F30"/>
    <mergeCell ref="D31:F31"/>
    <mergeCell ref="D44:F44"/>
    <mergeCell ref="D45:F45"/>
    <mergeCell ref="D46:F46"/>
    <mergeCell ref="D47:F47"/>
    <mergeCell ref="D48:F48"/>
    <mergeCell ref="D49:F49"/>
    <mergeCell ref="D38:F38"/>
    <mergeCell ref="D39:F39"/>
    <mergeCell ref="D40:F40"/>
    <mergeCell ref="D41:F41"/>
    <mergeCell ref="D42:F42"/>
    <mergeCell ref="D43:F43"/>
    <mergeCell ref="G9:H9"/>
    <mergeCell ref="G10:H10"/>
    <mergeCell ref="G11:H11"/>
    <mergeCell ref="G12:H12"/>
    <mergeCell ref="G13:H13"/>
    <mergeCell ref="G20:H20"/>
    <mergeCell ref="G21:H21"/>
    <mergeCell ref="G22:H22"/>
    <mergeCell ref="G23:H23"/>
    <mergeCell ref="G24:H24"/>
    <mergeCell ref="G25:H25"/>
    <mergeCell ref="G14:H14"/>
    <mergeCell ref="G15:H15"/>
    <mergeCell ref="G16:H16"/>
    <mergeCell ref="G17:H17"/>
    <mergeCell ref="G18:H18"/>
    <mergeCell ref="G19:H19"/>
    <mergeCell ref="G32:H32"/>
    <mergeCell ref="G33:H33"/>
    <mergeCell ref="G34:H34"/>
    <mergeCell ref="G35:H35"/>
    <mergeCell ref="G36:H36"/>
    <mergeCell ref="G37:H37"/>
    <mergeCell ref="G26:H26"/>
    <mergeCell ref="G27:H27"/>
    <mergeCell ref="G28:H28"/>
    <mergeCell ref="G29:H29"/>
    <mergeCell ref="G30:H30"/>
    <mergeCell ref="G31:H31"/>
    <mergeCell ref="G44:H44"/>
    <mergeCell ref="G45:H45"/>
    <mergeCell ref="G46:H46"/>
    <mergeCell ref="G47:H47"/>
    <mergeCell ref="G48:H48"/>
    <mergeCell ref="G49:H49"/>
    <mergeCell ref="G38:H38"/>
    <mergeCell ref="G39:H39"/>
    <mergeCell ref="G40:H40"/>
    <mergeCell ref="G41:H41"/>
    <mergeCell ref="G42:H42"/>
    <mergeCell ref="G43:H43"/>
    <mergeCell ref="I22:K22"/>
    <mergeCell ref="I23:K23"/>
    <mergeCell ref="I24:K24"/>
    <mergeCell ref="I25:K25"/>
    <mergeCell ref="I14:K14"/>
    <mergeCell ref="I15:K15"/>
    <mergeCell ref="I16:K16"/>
    <mergeCell ref="I17:K17"/>
    <mergeCell ref="I18:K18"/>
    <mergeCell ref="I19:K19"/>
    <mergeCell ref="I32:K32"/>
    <mergeCell ref="I33:K33"/>
    <mergeCell ref="I34:K34"/>
    <mergeCell ref="I35:K35"/>
    <mergeCell ref="I36:K36"/>
    <mergeCell ref="I37:K37"/>
    <mergeCell ref="I26:K26"/>
    <mergeCell ref="I27:K27"/>
    <mergeCell ref="I28:K28"/>
    <mergeCell ref="I29:K29"/>
    <mergeCell ref="I30:K30"/>
    <mergeCell ref="I31:K31"/>
    <mergeCell ref="I44:K44"/>
    <mergeCell ref="I45:K45"/>
    <mergeCell ref="I46:K46"/>
    <mergeCell ref="I47:K47"/>
    <mergeCell ref="I48:K48"/>
    <mergeCell ref="I49:K49"/>
    <mergeCell ref="I38:K38"/>
    <mergeCell ref="I39:K39"/>
    <mergeCell ref="I40:K40"/>
    <mergeCell ref="I41:K41"/>
    <mergeCell ref="I42:K42"/>
    <mergeCell ref="I43:K43"/>
    <mergeCell ref="L9:M9"/>
    <mergeCell ref="L10:M10"/>
    <mergeCell ref="L11:M11"/>
    <mergeCell ref="L12:M12"/>
    <mergeCell ref="L13:M13"/>
    <mergeCell ref="L20:M20"/>
    <mergeCell ref="L21:M21"/>
    <mergeCell ref="L22:M22"/>
    <mergeCell ref="L23:M23"/>
    <mergeCell ref="L24:M24"/>
    <mergeCell ref="L25:M25"/>
    <mergeCell ref="L14:M14"/>
    <mergeCell ref="L15:M15"/>
    <mergeCell ref="L16:M16"/>
    <mergeCell ref="L17:M17"/>
    <mergeCell ref="L18:M18"/>
    <mergeCell ref="L19:M19"/>
    <mergeCell ref="L42:M42"/>
    <mergeCell ref="L32:M32"/>
    <mergeCell ref="L33:M33"/>
    <mergeCell ref="L34:M34"/>
    <mergeCell ref="L35:M35"/>
    <mergeCell ref="L36:M36"/>
    <mergeCell ref="L37:M37"/>
    <mergeCell ref="L26:M26"/>
    <mergeCell ref="L27:M27"/>
    <mergeCell ref="L28:M28"/>
    <mergeCell ref="L29:M29"/>
    <mergeCell ref="L30:M30"/>
    <mergeCell ref="L31:M31"/>
    <mergeCell ref="A54:B54"/>
    <mergeCell ref="C53:D53"/>
    <mergeCell ref="C54:D54"/>
    <mergeCell ref="E53:G53"/>
    <mergeCell ref="E54:G54"/>
    <mergeCell ref="H53:I53"/>
    <mergeCell ref="H54:I54"/>
    <mergeCell ref="L50:M50"/>
    <mergeCell ref="A52:B52"/>
    <mergeCell ref="C52:D52"/>
    <mergeCell ref="E52:G52"/>
    <mergeCell ref="H52:I52"/>
    <mergeCell ref="A53:B53"/>
    <mergeCell ref="I50:K50"/>
    <mergeCell ref="G50:H50"/>
    <mergeCell ref="D50:F50"/>
    <mergeCell ref="A50:C50"/>
    <mergeCell ref="J52:K55"/>
    <mergeCell ref="C55:D55"/>
    <mergeCell ref="H55:I55"/>
    <mergeCell ref="C56:D56"/>
    <mergeCell ref="C57:D57"/>
    <mergeCell ref="C58:D58"/>
    <mergeCell ref="C59:D59"/>
    <mergeCell ref="C60:D60"/>
    <mergeCell ref="A55:B55"/>
    <mergeCell ref="A56:B56"/>
    <mergeCell ref="A57:B57"/>
    <mergeCell ref="A58:B58"/>
    <mergeCell ref="A59:B59"/>
    <mergeCell ref="A60:B60"/>
    <mergeCell ref="H56:I56"/>
    <mergeCell ref="H57:I57"/>
    <mergeCell ref="H58:I58"/>
    <mergeCell ref="H59:I59"/>
    <mergeCell ref="H60:I60"/>
    <mergeCell ref="E55:G55"/>
    <mergeCell ref="E56:G56"/>
    <mergeCell ref="E57:G57"/>
    <mergeCell ref="E58:G58"/>
    <mergeCell ref="E59:G59"/>
    <mergeCell ref="E60:G60"/>
    <mergeCell ref="L44:M44"/>
    <mergeCell ref="L45:M45"/>
    <mergeCell ref="L46:M46"/>
    <mergeCell ref="L47:M47"/>
    <mergeCell ref="L48:M48"/>
    <mergeCell ref="L49:M49"/>
    <mergeCell ref="L38:M38"/>
    <mergeCell ref="L39:M39"/>
    <mergeCell ref="L40:M40"/>
    <mergeCell ref="L41:M41"/>
    <mergeCell ref="L43:M43"/>
  </mergeCells>
  <printOptions horizontalCentered="1" verticalCentered="1"/>
  <pageMargins left="0.7" right="0.7" top="0.75" bottom="0.75" header="0.3" footer="0.3"/>
  <pageSetup scale="79" orientation="portrait" r:id="rId1"/>
  <headerFooter>
    <oddHeader>&amp;L&amp;"Courier New,Regular"&amp;10&amp;P of &amp;N&amp;C&amp;"Courier New,Regular"&amp;10Denny Rual Anderson III&amp;R&amp;"Courier New,Regular"&amp;10&amp;D</oddHeader>
    <oddFooter>&amp;L&amp;"Courier New,Regular"&amp;10&amp;T&amp;C&amp;"Courier New,Regular"&amp;10&amp;F&amp;R&amp;"Courier New,Regular"&amp;10&amp;A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pageSetUpPr fitToPage="1"/>
  </sheetPr>
  <dimension ref="A1:Q61"/>
  <sheetViews>
    <sheetView zoomScaleNormal="100" workbookViewId="0">
      <selection sqref="A1:B1"/>
    </sheetView>
  </sheetViews>
  <sheetFormatPr defaultColWidth="8.68359375" defaultRowHeight="12.9" x14ac:dyDescent="0.5"/>
  <cols>
    <col min="1" max="16384" width="8.68359375" style="10"/>
  </cols>
  <sheetData>
    <row r="1" spans="1:17" ht="15.9" x14ac:dyDescent="0.65">
      <c r="A1" s="73" t="s">
        <v>0</v>
      </c>
      <c r="B1" s="74"/>
      <c r="C1" s="42">
        <f>(IFERROR((((IFERROR(C53*E53,0))+(IFERROR(C54*E54,0))+(IFERROR(C55*E55,0))+(IFERROR(C56*E56,0))+(IFERROR(C57*E57,0))+(IFERROR(C58*E58,0))+(IFERROR(C59*E59,0))+(IFERROR(C60*E60,0))))/(1-SUMIFS(C53:D60,H53:I60,"")),""))</f>
        <v>0.99999999999999978</v>
      </c>
      <c r="D1" s="42"/>
      <c r="E1" s="43"/>
      <c r="G1" s="36" t="s">
        <v>31</v>
      </c>
      <c r="H1" s="37"/>
      <c r="I1" s="37"/>
      <c r="J1" s="37"/>
      <c r="K1" s="1"/>
      <c r="L1" s="53" t="s">
        <v>40</v>
      </c>
      <c r="M1" s="54"/>
      <c r="O1" s="77" t="s">
        <v>9</v>
      </c>
      <c r="P1" s="78"/>
      <c r="Q1" s="81" t="s">
        <v>10</v>
      </c>
    </row>
    <row r="2" spans="1:17" ht="16.2" thickBot="1" x14ac:dyDescent="0.7">
      <c r="A2" s="75" t="s">
        <v>1</v>
      </c>
      <c r="B2" s="76"/>
      <c r="C2" s="41" t="str">
        <f>IFERROR(VLOOKUP(C1,O1:Q15,3),"F")</f>
        <v>A+</v>
      </c>
      <c r="D2" s="41"/>
      <c r="E2" s="44"/>
      <c r="G2" s="2"/>
      <c r="H2" s="3"/>
      <c r="I2" s="3"/>
      <c r="J2" s="3"/>
      <c r="K2" s="55" t="s">
        <v>39</v>
      </c>
      <c r="L2" s="55"/>
      <c r="M2" s="56"/>
      <c r="O2" s="79"/>
      <c r="P2" s="80"/>
      <c r="Q2" s="82"/>
    </row>
    <row r="3" spans="1:17" ht="13" customHeight="1" x14ac:dyDescent="0.5">
      <c r="O3" s="51">
        <v>0</v>
      </c>
      <c r="P3" s="52"/>
      <c r="Q3" s="11" t="s">
        <v>23</v>
      </c>
    </row>
    <row r="4" spans="1:17" s="5" customFormat="1" x14ac:dyDescent="0.5">
      <c r="A4" s="26" t="s">
        <v>4</v>
      </c>
      <c r="B4" s="33"/>
      <c r="C4" s="34"/>
      <c r="D4" s="26" t="s">
        <v>2</v>
      </c>
      <c r="E4" s="33"/>
      <c r="F4" s="34"/>
      <c r="G4" s="26" t="s">
        <v>3</v>
      </c>
      <c r="H4" s="33"/>
      <c r="I4" s="26" t="s">
        <v>0</v>
      </c>
      <c r="J4" s="33"/>
      <c r="K4" s="34"/>
      <c r="L4" s="26" t="s">
        <v>1</v>
      </c>
      <c r="M4" s="34"/>
      <c r="O4" s="51">
        <v>0.6</v>
      </c>
      <c r="P4" s="52"/>
      <c r="Q4" s="6" t="s">
        <v>22</v>
      </c>
    </row>
    <row r="5" spans="1:17" s="5" customFormat="1" x14ac:dyDescent="0.5">
      <c r="A5" s="35" t="s">
        <v>72</v>
      </c>
      <c r="B5" s="35"/>
      <c r="C5" s="35"/>
      <c r="D5" s="35" t="s">
        <v>75</v>
      </c>
      <c r="E5" s="35"/>
      <c r="F5" s="35"/>
      <c r="G5" s="32">
        <f>IFERROR(VLOOKUP(A5,$A$53:$D$60,3,FALSE),"")</f>
        <v>0.4</v>
      </c>
      <c r="H5" s="32"/>
      <c r="I5" s="22" t="s">
        <v>85</v>
      </c>
      <c r="J5" s="22"/>
      <c r="K5" s="22"/>
      <c r="L5" s="23" t="str">
        <f>IFERROR(IF(VLOOKUP(I5,$O$1:$Q$15,3)&lt;&gt;"F",VLOOKUP(I5,$O$1:$Q$15,3),IF(I5="","","F")),"")</f>
        <v/>
      </c>
      <c r="M5" s="23"/>
      <c r="O5" s="51">
        <v>0.63</v>
      </c>
      <c r="P5" s="52"/>
      <c r="Q5" s="6" t="s">
        <v>21</v>
      </c>
    </row>
    <row r="6" spans="1:17" s="5" customFormat="1" x14ac:dyDescent="0.5">
      <c r="A6" s="20" t="s">
        <v>72</v>
      </c>
      <c r="B6" s="20"/>
      <c r="C6" s="20"/>
      <c r="D6" s="20" t="s">
        <v>76</v>
      </c>
      <c r="E6" s="20"/>
      <c r="F6" s="20"/>
      <c r="G6" s="32">
        <f t="shared" ref="G6:G50" si="0">IFERROR(VLOOKUP(A6,$A$53:$D$60,3,FALSE),"")</f>
        <v>0.4</v>
      </c>
      <c r="H6" s="32"/>
      <c r="I6" s="18" t="s">
        <v>85</v>
      </c>
      <c r="J6" s="18"/>
      <c r="K6" s="18"/>
      <c r="L6" s="12" t="str">
        <f t="shared" ref="L6:L50" si="1">IFERROR(IF(VLOOKUP(I6,$O$1:$Q$15,3)&lt;&gt;"F",VLOOKUP(I6,$O$1:$Q$15,3),IF(I6="","","F")),"")</f>
        <v/>
      </c>
      <c r="M6" s="12"/>
      <c r="O6" s="51">
        <v>0.67</v>
      </c>
      <c r="P6" s="52"/>
      <c r="Q6" s="6" t="s">
        <v>20</v>
      </c>
    </row>
    <row r="7" spans="1:17" s="5" customFormat="1" x14ac:dyDescent="0.5">
      <c r="A7" s="20" t="s">
        <v>72</v>
      </c>
      <c r="B7" s="20"/>
      <c r="C7" s="20"/>
      <c r="D7" s="20" t="s">
        <v>77</v>
      </c>
      <c r="E7" s="20"/>
      <c r="F7" s="20"/>
      <c r="G7" s="32">
        <f t="shared" si="0"/>
        <v>0.4</v>
      </c>
      <c r="H7" s="32"/>
      <c r="I7" s="18" t="s">
        <v>85</v>
      </c>
      <c r="J7" s="18"/>
      <c r="K7" s="18"/>
      <c r="L7" s="12" t="str">
        <f t="shared" si="1"/>
        <v/>
      </c>
      <c r="M7" s="12"/>
      <c r="O7" s="51">
        <v>0.7</v>
      </c>
      <c r="P7" s="52"/>
      <c r="Q7" s="6" t="s">
        <v>19</v>
      </c>
    </row>
    <row r="8" spans="1:17" s="5" customFormat="1" x14ac:dyDescent="0.5">
      <c r="A8" s="20" t="s">
        <v>72</v>
      </c>
      <c r="B8" s="20"/>
      <c r="C8" s="20"/>
      <c r="D8" s="20" t="s">
        <v>78</v>
      </c>
      <c r="E8" s="20"/>
      <c r="F8" s="20"/>
      <c r="G8" s="32">
        <f t="shared" si="0"/>
        <v>0.4</v>
      </c>
      <c r="H8" s="32"/>
      <c r="I8" s="18" t="s">
        <v>85</v>
      </c>
      <c r="J8" s="18"/>
      <c r="K8" s="18"/>
      <c r="L8" s="12" t="str">
        <f t="shared" si="1"/>
        <v/>
      </c>
      <c r="M8" s="12"/>
      <c r="O8" s="51">
        <v>0.73</v>
      </c>
      <c r="P8" s="52"/>
      <c r="Q8" s="6" t="s">
        <v>18</v>
      </c>
    </row>
    <row r="9" spans="1:17" s="5" customFormat="1" x14ac:dyDescent="0.5">
      <c r="A9" s="20" t="s">
        <v>72</v>
      </c>
      <c r="B9" s="20"/>
      <c r="C9" s="20"/>
      <c r="D9" s="20" t="s">
        <v>79</v>
      </c>
      <c r="E9" s="20"/>
      <c r="F9" s="20"/>
      <c r="G9" s="32">
        <f t="shared" si="0"/>
        <v>0.4</v>
      </c>
      <c r="H9" s="32"/>
      <c r="I9" s="18" t="s">
        <v>85</v>
      </c>
      <c r="J9" s="18"/>
      <c r="K9" s="18"/>
      <c r="L9" s="12" t="str">
        <f t="shared" si="1"/>
        <v/>
      </c>
      <c r="M9" s="12"/>
      <c r="O9" s="51">
        <v>0.77</v>
      </c>
      <c r="P9" s="52"/>
      <c r="Q9" s="6" t="s">
        <v>17</v>
      </c>
    </row>
    <row r="10" spans="1:17" s="5" customFormat="1" x14ac:dyDescent="0.5">
      <c r="A10" s="20" t="s">
        <v>73</v>
      </c>
      <c r="B10" s="20"/>
      <c r="C10" s="20"/>
      <c r="D10" s="20" t="s">
        <v>80</v>
      </c>
      <c r="E10" s="20"/>
      <c r="F10" s="20"/>
      <c r="G10" s="32">
        <f t="shared" si="0"/>
        <v>0.3</v>
      </c>
      <c r="H10" s="32"/>
      <c r="I10" s="18">
        <f>(100/100)</f>
        <v>1</v>
      </c>
      <c r="J10" s="18"/>
      <c r="K10" s="18"/>
      <c r="L10" s="12" t="str">
        <f t="shared" si="1"/>
        <v>A+</v>
      </c>
      <c r="M10" s="12"/>
      <c r="O10" s="51">
        <v>0.8</v>
      </c>
      <c r="P10" s="52"/>
      <c r="Q10" s="6" t="s">
        <v>16</v>
      </c>
    </row>
    <row r="11" spans="1:17" s="5" customFormat="1" x14ac:dyDescent="0.5">
      <c r="A11" s="20" t="s">
        <v>72</v>
      </c>
      <c r="B11" s="20"/>
      <c r="C11" s="20"/>
      <c r="D11" s="20" t="s">
        <v>81</v>
      </c>
      <c r="E11" s="20"/>
      <c r="F11" s="20"/>
      <c r="G11" s="32">
        <f t="shared" si="0"/>
        <v>0.4</v>
      </c>
      <c r="H11" s="32"/>
      <c r="I11" s="18" t="s">
        <v>85</v>
      </c>
      <c r="J11" s="18"/>
      <c r="K11" s="18"/>
      <c r="L11" s="12" t="str">
        <f t="shared" si="1"/>
        <v/>
      </c>
      <c r="M11" s="12"/>
      <c r="O11" s="51">
        <v>0.83</v>
      </c>
      <c r="P11" s="52"/>
      <c r="Q11" s="6" t="s">
        <v>15</v>
      </c>
    </row>
    <row r="12" spans="1:17" s="5" customFormat="1" x14ac:dyDescent="0.5">
      <c r="A12" s="20" t="s">
        <v>73</v>
      </c>
      <c r="B12" s="20"/>
      <c r="C12" s="20"/>
      <c r="D12" s="20" t="s">
        <v>82</v>
      </c>
      <c r="E12" s="20"/>
      <c r="F12" s="20"/>
      <c r="G12" s="32">
        <f t="shared" si="0"/>
        <v>0.3</v>
      </c>
      <c r="H12" s="32"/>
      <c r="I12" s="18" t="s">
        <v>85</v>
      </c>
      <c r="J12" s="18"/>
      <c r="K12" s="18"/>
      <c r="L12" s="12" t="str">
        <f t="shared" si="1"/>
        <v/>
      </c>
      <c r="M12" s="12"/>
      <c r="O12" s="51">
        <v>0.87</v>
      </c>
      <c r="P12" s="52"/>
      <c r="Q12" s="6" t="s">
        <v>14</v>
      </c>
    </row>
    <row r="13" spans="1:17" s="5" customFormat="1" x14ac:dyDescent="0.5">
      <c r="A13" s="20" t="s">
        <v>73</v>
      </c>
      <c r="B13" s="20"/>
      <c r="C13" s="20"/>
      <c r="D13" s="20" t="s">
        <v>83</v>
      </c>
      <c r="E13" s="20"/>
      <c r="F13" s="20"/>
      <c r="G13" s="32">
        <f t="shared" si="0"/>
        <v>0.3</v>
      </c>
      <c r="H13" s="32"/>
      <c r="I13" s="18" t="s">
        <v>85</v>
      </c>
      <c r="J13" s="18"/>
      <c r="K13" s="18"/>
      <c r="L13" s="12" t="str">
        <f t="shared" si="1"/>
        <v/>
      </c>
      <c r="M13" s="12"/>
      <c r="O13" s="51">
        <v>0.9</v>
      </c>
      <c r="P13" s="52"/>
      <c r="Q13" s="6" t="s">
        <v>13</v>
      </c>
    </row>
    <row r="14" spans="1:17" s="5" customFormat="1" x14ac:dyDescent="0.5">
      <c r="A14" s="20" t="s">
        <v>74</v>
      </c>
      <c r="B14" s="20"/>
      <c r="C14" s="20"/>
      <c r="D14" s="20" t="s">
        <v>84</v>
      </c>
      <c r="E14" s="20"/>
      <c r="F14" s="20"/>
      <c r="G14" s="32">
        <f t="shared" si="0"/>
        <v>0.3</v>
      </c>
      <c r="H14" s="32"/>
      <c r="I14" s="18" t="s">
        <v>85</v>
      </c>
      <c r="J14" s="18"/>
      <c r="K14" s="18"/>
      <c r="L14" s="12" t="str">
        <f t="shared" si="1"/>
        <v/>
      </c>
      <c r="M14" s="12"/>
      <c r="O14" s="51">
        <v>0.93</v>
      </c>
      <c r="P14" s="52"/>
      <c r="Q14" s="6" t="s">
        <v>12</v>
      </c>
    </row>
    <row r="15" spans="1:17" s="5" customFormat="1" ht="13" customHeight="1" x14ac:dyDescent="0.5">
      <c r="A15" s="20"/>
      <c r="B15" s="20"/>
      <c r="C15" s="20"/>
      <c r="D15" s="20"/>
      <c r="E15" s="20"/>
      <c r="F15" s="20"/>
      <c r="G15" s="32" t="str">
        <f t="shared" si="0"/>
        <v/>
      </c>
      <c r="H15" s="32"/>
      <c r="I15" s="18"/>
      <c r="J15" s="18"/>
      <c r="K15" s="18"/>
      <c r="L15" s="12" t="str">
        <f t="shared" si="1"/>
        <v/>
      </c>
      <c r="M15" s="12"/>
      <c r="O15" s="67">
        <v>0.97</v>
      </c>
      <c r="P15" s="68"/>
      <c r="Q15" s="7" t="s">
        <v>11</v>
      </c>
    </row>
    <row r="16" spans="1:17" s="5" customFormat="1" x14ac:dyDescent="0.5">
      <c r="A16" s="20"/>
      <c r="B16" s="20"/>
      <c r="C16" s="20"/>
      <c r="D16" s="20"/>
      <c r="E16" s="20"/>
      <c r="F16" s="20"/>
      <c r="G16" s="32" t="str">
        <f t="shared" si="0"/>
        <v/>
      </c>
      <c r="H16" s="32"/>
      <c r="I16" s="18"/>
      <c r="J16" s="18"/>
      <c r="K16" s="18"/>
      <c r="L16" s="12" t="str">
        <f t="shared" si="1"/>
        <v/>
      </c>
      <c r="M16" s="12"/>
    </row>
    <row r="17" spans="1:13" s="5" customFormat="1" x14ac:dyDescent="0.5">
      <c r="A17" s="20"/>
      <c r="B17" s="20"/>
      <c r="C17" s="20"/>
      <c r="D17" s="20"/>
      <c r="E17" s="20"/>
      <c r="F17" s="20"/>
      <c r="G17" s="32" t="str">
        <f t="shared" si="0"/>
        <v/>
      </c>
      <c r="H17" s="32"/>
      <c r="I17" s="18"/>
      <c r="J17" s="18"/>
      <c r="K17" s="18"/>
      <c r="L17" s="12" t="str">
        <f t="shared" si="1"/>
        <v/>
      </c>
      <c r="M17" s="12"/>
    </row>
    <row r="18" spans="1:13" s="5" customFormat="1" x14ac:dyDescent="0.5">
      <c r="A18" s="20"/>
      <c r="B18" s="20"/>
      <c r="C18" s="20"/>
      <c r="D18" s="20"/>
      <c r="E18" s="20"/>
      <c r="F18" s="20"/>
      <c r="G18" s="32" t="str">
        <f t="shared" si="0"/>
        <v/>
      </c>
      <c r="H18" s="32"/>
      <c r="I18" s="18"/>
      <c r="J18" s="18"/>
      <c r="K18" s="18"/>
      <c r="L18" s="12" t="str">
        <f t="shared" si="1"/>
        <v/>
      </c>
      <c r="M18" s="12"/>
    </row>
    <row r="19" spans="1:13" s="5" customFormat="1" x14ac:dyDescent="0.5">
      <c r="A19" s="20"/>
      <c r="B19" s="20"/>
      <c r="C19" s="20"/>
      <c r="D19" s="20"/>
      <c r="E19" s="20"/>
      <c r="F19" s="20"/>
      <c r="G19" s="32" t="str">
        <f t="shared" si="0"/>
        <v/>
      </c>
      <c r="H19" s="32"/>
      <c r="I19" s="18"/>
      <c r="J19" s="18"/>
      <c r="K19" s="18"/>
      <c r="L19" s="12" t="str">
        <f t="shared" si="1"/>
        <v/>
      </c>
      <c r="M19" s="12"/>
    </row>
    <row r="20" spans="1:13" s="5" customFormat="1" x14ac:dyDescent="0.5">
      <c r="A20" s="20"/>
      <c r="B20" s="20"/>
      <c r="C20" s="20"/>
      <c r="D20" s="20"/>
      <c r="E20" s="20"/>
      <c r="F20" s="20"/>
      <c r="G20" s="32" t="str">
        <f t="shared" si="0"/>
        <v/>
      </c>
      <c r="H20" s="32"/>
      <c r="I20" s="18"/>
      <c r="J20" s="18"/>
      <c r="K20" s="18"/>
      <c r="L20" s="12" t="str">
        <f t="shared" si="1"/>
        <v/>
      </c>
      <c r="M20" s="12"/>
    </row>
    <row r="21" spans="1:13" s="5" customFormat="1" x14ac:dyDescent="0.5">
      <c r="A21" s="20"/>
      <c r="B21" s="20"/>
      <c r="C21" s="20"/>
      <c r="D21" s="20"/>
      <c r="E21" s="20"/>
      <c r="F21" s="20"/>
      <c r="G21" s="32" t="str">
        <f t="shared" si="0"/>
        <v/>
      </c>
      <c r="H21" s="32"/>
      <c r="I21" s="18"/>
      <c r="J21" s="18"/>
      <c r="K21" s="18"/>
      <c r="L21" s="12" t="str">
        <f t="shared" si="1"/>
        <v/>
      </c>
      <c r="M21" s="12"/>
    </row>
    <row r="22" spans="1:13" s="5" customFormat="1" x14ac:dyDescent="0.5">
      <c r="A22" s="20"/>
      <c r="B22" s="20"/>
      <c r="C22" s="20"/>
      <c r="D22" s="20"/>
      <c r="E22" s="20"/>
      <c r="F22" s="20"/>
      <c r="G22" s="32" t="str">
        <f t="shared" si="0"/>
        <v/>
      </c>
      <c r="H22" s="32"/>
      <c r="I22" s="18"/>
      <c r="J22" s="18"/>
      <c r="K22" s="18"/>
      <c r="L22" s="12" t="str">
        <f t="shared" si="1"/>
        <v/>
      </c>
      <c r="M22" s="12"/>
    </row>
    <row r="23" spans="1:13" s="5" customFormat="1" x14ac:dyDescent="0.5">
      <c r="A23" s="20"/>
      <c r="B23" s="20"/>
      <c r="C23" s="20"/>
      <c r="D23" s="20"/>
      <c r="E23" s="20"/>
      <c r="F23" s="20"/>
      <c r="G23" s="32" t="str">
        <f t="shared" si="0"/>
        <v/>
      </c>
      <c r="H23" s="32"/>
      <c r="I23" s="18"/>
      <c r="J23" s="18"/>
      <c r="K23" s="18"/>
      <c r="L23" s="12" t="str">
        <f t="shared" si="1"/>
        <v/>
      </c>
      <c r="M23" s="12"/>
    </row>
    <row r="24" spans="1:13" s="5" customFormat="1" x14ac:dyDescent="0.5">
      <c r="A24" s="20"/>
      <c r="B24" s="20"/>
      <c r="C24" s="20"/>
      <c r="D24" s="20"/>
      <c r="E24" s="20"/>
      <c r="F24" s="20"/>
      <c r="G24" s="32" t="str">
        <f t="shared" si="0"/>
        <v/>
      </c>
      <c r="H24" s="32"/>
      <c r="I24" s="18"/>
      <c r="J24" s="18"/>
      <c r="K24" s="18"/>
      <c r="L24" s="12" t="str">
        <f t="shared" si="1"/>
        <v/>
      </c>
      <c r="M24" s="12"/>
    </row>
    <row r="25" spans="1:13" s="5" customFormat="1" x14ac:dyDescent="0.5">
      <c r="A25" s="20"/>
      <c r="B25" s="20"/>
      <c r="C25" s="20"/>
      <c r="D25" s="20"/>
      <c r="E25" s="20"/>
      <c r="F25" s="20"/>
      <c r="G25" s="32" t="str">
        <f t="shared" si="0"/>
        <v/>
      </c>
      <c r="H25" s="32"/>
      <c r="I25" s="18"/>
      <c r="J25" s="18"/>
      <c r="K25" s="18"/>
      <c r="L25" s="12" t="str">
        <f t="shared" si="1"/>
        <v/>
      </c>
      <c r="M25" s="12"/>
    </row>
    <row r="26" spans="1:13" s="5" customFormat="1" x14ac:dyDescent="0.5">
      <c r="A26" s="20"/>
      <c r="B26" s="20"/>
      <c r="C26" s="20"/>
      <c r="D26" s="20"/>
      <c r="E26" s="20"/>
      <c r="F26" s="20"/>
      <c r="G26" s="32" t="str">
        <f t="shared" si="0"/>
        <v/>
      </c>
      <c r="H26" s="32"/>
      <c r="I26" s="18"/>
      <c r="J26" s="18"/>
      <c r="K26" s="18"/>
      <c r="L26" s="12" t="str">
        <f t="shared" si="1"/>
        <v/>
      </c>
      <c r="M26" s="12"/>
    </row>
    <row r="27" spans="1:13" s="5" customFormat="1" x14ac:dyDescent="0.5">
      <c r="A27" s="20"/>
      <c r="B27" s="20"/>
      <c r="C27" s="20"/>
      <c r="D27" s="20"/>
      <c r="E27" s="20"/>
      <c r="F27" s="20"/>
      <c r="G27" s="32" t="str">
        <f t="shared" si="0"/>
        <v/>
      </c>
      <c r="H27" s="32"/>
      <c r="I27" s="18"/>
      <c r="J27" s="18"/>
      <c r="K27" s="18"/>
      <c r="L27" s="12" t="str">
        <f t="shared" si="1"/>
        <v/>
      </c>
      <c r="M27" s="12"/>
    </row>
    <row r="28" spans="1:13" s="5" customFormat="1" x14ac:dyDescent="0.5">
      <c r="A28" s="20"/>
      <c r="B28" s="20"/>
      <c r="C28" s="20"/>
      <c r="D28" s="20"/>
      <c r="E28" s="20"/>
      <c r="F28" s="20"/>
      <c r="G28" s="32" t="str">
        <f t="shared" si="0"/>
        <v/>
      </c>
      <c r="H28" s="32"/>
      <c r="I28" s="18"/>
      <c r="J28" s="18"/>
      <c r="K28" s="18"/>
      <c r="L28" s="12" t="str">
        <f t="shared" si="1"/>
        <v/>
      </c>
      <c r="M28" s="12"/>
    </row>
    <row r="29" spans="1:13" s="5" customFormat="1" x14ac:dyDescent="0.5">
      <c r="A29" s="20"/>
      <c r="B29" s="20"/>
      <c r="C29" s="20"/>
      <c r="D29" s="20"/>
      <c r="E29" s="20"/>
      <c r="F29" s="20"/>
      <c r="G29" s="32" t="str">
        <f t="shared" si="0"/>
        <v/>
      </c>
      <c r="H29" s="32"/>
      <c r="I29" s="18"/>
      <c r="J29" s="18"/>
      <c r="K29" s="18"/>
      <c r="L29" s="12" t="str">
        <f t="shared" si="1"/>
        <v/>
      </c>
      <c r="M29" s="12"/>
    </row>
    <row r="30" spans="1:13" s="5" customFormat="1" x14ac:dyDescent="0.5">
      <c r="A30" s="20"/>
      <c r="B30" s="20"/>
      <c r="C30" s="20"/>
      <c r="D30" s="20"/>
      <c r="E30" s="20"/>
      <c r="F30" s="20"/>
      <c r="G30" s="32" t="str">
        <f t="shared" si="0"/>
        <v/>
      </c>
      <c r="H30" s="32"/>
      <c r="I30" s="18"/>
      <c r="J30" s="18"/>
      <c r="K30" s="18"/>
      <c r="L30" s="12" t="str">
        <f t="shared" si="1"/>
        <v/>
      </c>
      <c r="M30" s="12"/>
    </row>
    <row r="31" spans="1:13" s="5" customFormat="1" x14ac:dyDescent="0.5">
      <c r="A31" s="20"/>
      <c r="B31" s="20"/>
      <c r="C31" s="20"/>
      <c r="D31" s="20"/>
      <c r="E31" s="20"/>
      <c r="F31" s="20"/>
      <c r="G31" s="32" t="str">
        <f t="shared" si="0"/>
        <v/>
      </c>
      <c r="H31" s="32"/>
      <c r="I31" s="18"/>
      <c r="J31" s="18"/>
      <c r="K31" s="18"/>
      <c r="L31" s="12" t="str">
        <f t="shared" si="1"/>
        <v/>
      </c>
      <c r="M31" s="12"/>
    </row>
    <row r="32" spans="1:13" s="5" customFormat="1" x14ac:dyDescent="0.5">
      <c r="A32" s="20"/>
      <c r="B32" s="20"/>
      <c r="C32" s="20"/>
      <c r="D32" s="20"/>
      <c r="E32" s="20"/>
      <c r="F32" s="20"/>
      <c r="G32" s="32" t="str">
        <f t="shared" si="0"/>
        <v/>
      </c>
      <c r="H32" s="32"/>
      <c r="I32" s="18"/>
      <c r="J32" s="18"/>
      <c r="K32" s="18"/>
      <c r="L32" s="12" t="str">
        <f t="shared" si="1"/>
        <v/>
      </c>
      <c r="M32" s="12"/>
    </row>
    <row r="33" spans="1:13" s="5" customFormat="1" x14ac:dyDescent="0.5">
      <c r="A33" s="20"/>
      <c r="B33" s="20"/>
      <c r="C33" s="20"/>
      <c r="D33" s="20"/>
      <c r="E33" s="20"/>
      <c r="F33" s="20"/>
      <c r="G33" s="32" t="str">
        <f t="shared" si="0"/>
        <v/>
      </c>
      <c r="H33" s="32"/>
      <c r="I33" s="18"/>
      <c r="J33" s="18"/>
      <c r="K33" s="18"/>
      <c r="L33" s="12" t="str">
        <f t="shared" si="1"/>
        <v/>
      </c>
      <c r="M33" s="12"/>
    </row>
    <row r="34" spans="1:13" s="5" customFormat="1" x14ac:dyDescent="0.5">
      <c r="A34" s="20"/>
      <c r="B34" s="20"/>
      <c r="C34" s="20"/>
      <c r="D34" s="20"/>
      <c r="E34" s="20"/>
      <c r="F34" s="20"/>
      <c r="G34" s="32" t="str">
        <f t="shared" si="0"/>
        <v/>
      </c>
      <c r="H34" s="32"/>
      <c r="I34" s="18"/>
      <c r="J34" s="18"/>
      <c r="K34" s="18"/>
      <c r="L34" s="12" t="str">
        <f t="shared" si="1"/>
        <v/>
      </c>
      <c r="M34" s="12"/>
    </row>
    <row r="35" spans="1:13" s="5" customFormat="1" x14ac:dyDescent="0.5">
      <c r="A35" s="20"/>
      <c r="B35" s="20"/>
      <c r="C35" s="20"/>
      <c r="D35" s="20"/>
      <c r="E35" s="20"/>
      <c r="F35" s="20"/>
      <c r="G35" s="32" t="str">
        <f t="shared" si="0"/>
        <v/>
      </c>
      <c r="H35" s="32"/>
      <c r="I35" s="18"/>
      <c r="J35" s="18"/>
      <c r="K35" s="18"/>
      <c r="L35" s="12" t="str">
        <f t="shared" si="1"/>
        <v/>
      </c>
      <c r="M35" s="12"/>
    </row>
    <row r="36" spans="1:13" s="5" customFormat="1" x14ac:dyDescent="0.5">
      <c r="A36" s="20"/>
      <c r="B36" s="20"/>
      <c r="C36" s="20"/>
      <c r="D36" s="20"/>
      <c r="E36" s="20"/>
      <c r="F36" s="20"/>
      <c r="G36" s="32" t="str">
        <f t="shared" si="0"/>
        <v/>
      </c>
      <c r="H36" s="32"/>
      <c r="I36" s="18"/>
      <c r="J36" s="18"/>
      <c r="K36" s="18"/>
      <c r="L36" s="12" t="str">
        <f t="shared" si="1"/>
        <v/>
      </c>
      <c r="M36" s="12"/>
    </row>
    <row r="37" spans="1:13" s="5" customFormat="1" x14ac:dyDescent="0.5">
      <c r="A37" s="20"/>
      <c r="B37" s="20"/>
      <c r="C37" s="20"/>
      <c r="D37" s="20"/>
      <c r="E37" s="20"/>
      <c r="F37" s="20"/>
      <c r="G37" s="32" t="str">
        <f t="shared" si="0"/>
        <v/>
      </c>
      <c r="H37" s="32"/>
      <c r="I37" s="18"/>
      <c r="J37" s="18"/>
      <c r="K37" s="18"/>
      <c r="L37" s="12" t="str">
        <f t="shared" si="1"/>
        <v/>
      </c>
      <c r="M37" s="12"/>
    </row>
    <row r="38" spans="1:13" s="5" customFormat="1" x14ac:dyDescent="0.5">
      <c r="A38" s="20"/>
      <c r="B38" s="20"/>
      <c r="C38" s="20"/>
      <c r="D38" s="20"/>
      <c r="E38" s="20"/>
      <c r="F38" s="20"/>
      <c r="G38" s="32" t="str">
        <f t="shared" si="0"/>
        <v/>
      </c>
      <c r="H38" s="32"/>
      <c r="I38" s="18"/>
      <c r="J38" s="18"/>
      <c r="K38" s="18"/>
      <c r="L38" s="12" t="str">
        <f t="shared" si="1"/>
        <v/>
      </c>
      <c r="M38" s="12"/>
    </row>
    <row r="39" spans="1:13" s="5" customFormat="1" x14ac:dyDescent="0.5">
      <c r="A39" s="20"/>
      <c r="B39" s="20"/>
      <c r="C39" s="20"/>
      <c r="D39" s="20"/>
      <c r="E39" s="20"/>
      <c r="F39" s="20"/>
      <c r="G39" s="32" t="str">
        <f t="shared" si="0"/>
        <v/>
      </c>
      <c r="H39" s="32"/>
      <c r="I39" s="18"/>
      <c r="J39" s="18"/>
      <c r="K39" s="18"/>
      <c r="L39" s="12" t="str">
        <f t="shared" si="1"/>
        <v/>
      </c>
      <c r="M39" s="12"/>
    </row>
    <row r="40" spans="1:13" s="5" customFormat="1" x14ac:dyDescent="0.5">
      <c r="A40" s="20"/>
      <c r="B40" s="20"/>
      <c r="C40" s="20"/>
      <c r="D40" s="20"/>
      <c r="E40" s="20"/>
      <c r="F40" s="20"/>
      <c r="G40" s="32" t="str">
        <f t="shared" si="0"/>
        <v/>
      </c>
      <c r="H40" s="32"/>
      <c r="I40" s="18"/>
      <c r="J40" s="18"/>
      <c r="K40" s="18"/>
      <c r="L40" s="12" t="str">
        <f t="shared" si="1"/>
        <v/>
      </c>
      <c r="M40" s="12"/>
    </row>
    <row r="41" spans="1:13" s="5" customFormat="1" x14ac:dyDescent="0.5">
      <c r="A41" s="20"/>
      <c r="B41" s="20"/>
      <c r="C41" s="20"/>
      <c r="D41" s="20"/>
      <c r="E41" s="20"/>
      <c r="F41" s="20"/>
      <c r="G41" s="32" t="str">
        <f t="shared" si="0"/>
        <v/>
      </c>
      <c r="H41" s="32"/>
      <c r="I41" s="18"/>
      <c r="J41" s="18"/>
      <c r="K41" s="18"/>
      <c r="L41" s="12" t="str">
        <f t="shared" si="1"/>
        <v/>
      </c>
      <c r="M41" s="12"/>
    </row>
    <row r="42" spans="1:13" s="5" customFormat="1" x14ac:dyDescent="0.5">
      <c r="A42" s="20"/>
      <c r="B42" s="20"/>
      <c r="C42" s="20"/>
      <c r="D42" s="20"/>
      <c r="E42" s="20"/>
      <c r="F42" s="20"/>
      <c r="G42" s="32" t="str">
        <f t="shared" si="0"/>
        <v/>
      </c>
      <c r="H42" s="32"/>
      <c r="I42" s="18"/>
      <c r="J42" s="18"/>
      <c r="K42" s="18"/>
      <c r="L42" s="12" t="str">
        <f t="shared" si="1"/>
        <v/>
      </c>
      <c r="M42" s="12"/>
    </row>
    <row r="43" spans="1:13" s="5" customFormat="1" x14ac:dyDescent="0.5">
      <c r="A43" s="20"/>
      <c r="B43" s="20"/>
      <c r="C43" s="20"/>
      <c r="D43" s="20"/>
      <c r="E43" s="20"/>
      <c r="F43" s="20"/>
      <c r="G43" s="32" t="str">
        <f t="shared" si="0"/>
        <v/>
      </c>
      <c r="H43" s="32"/>
      <c r="I43" s="18"/>
      <c r="J43" s="18"/>
      <c r="K43" s="18"/>
      <c r="L43" s="12" t="str">
        <f t="shared" si="1"/>
        <v/>
      </c>
      <c r="M43" s="12"/>
    </row>
    <row r="44" spans="1:13" s="5" customFormat="1" x14ac:dyDescent="0.5">
      <c r="A44" s="20"/>
      <c r="B44" s="20"/>
      <c r="C44" s="20"/>
      <c r="D44" s="20"/>
      <c r="E44" s="20"/>
      <c r="F44" s="20"/>
      <c r="G44" s="32" t="str">
        <f t="shared" si="0"/>
        <v/>
      </c>
      <c r="H44" s="32"/>
      <c r="I44" s="18"/>
      <c r="J44" s="18"/>
      <c r="K44" s="18"/>
      <c r="L44" s="12" t="str">
        <f t="shared" si="1"/>
        <v/>
      </c>
      <c r="M44" s="12"/>
    </row>
    <row r="45" spans="1:13" s="5" customFormat="1" x14ac:dyDescent="0.5">
      <c r="A45" s="20"/>
      <c r="B45" s="20"/>
      <c r="C45" s="20"/>
      <c r="D45" s="20"/>
      <c r="E45" s="20"/>
      <c r="F45" s="20"/>
      <c r="G45" s="32" t="str">
        <f t="shared" si="0"/>
        <v/>
      </c>
      <c r="H45" s="32"/>
      <c r="I45" s="18"/>
      <c r="J45" s="18"/>
      <c r="K45" s="18"/>
      <c r="L45" s="12" t="str">
        <f t="shared" si="1"/>
        <v/>
      </c>
      <c r="M45" s="12"/>
    </row>
    <row r="46" spans="1:13" s="5" customFormat="1" x14ac:dyDescent="0.5">
      <c r="A46" s="20"/>
      <c r="B46" s="20"/>
      <c r="C46" s="20"/>
      <c r="D46" s="20"/>
      <c r="E46" s="20"/>
      <c r="F46" s="20"/>
      <c r="G46" s="32" t="str">
        <f t="shared" si="0"/>
        <v/>
      </c>
      <c r="H46" s="32"/>
      <c r="I46" s="18"/>
      <c r="J46" s="18"/>
      <c r="K46" s="18"/>
      <c r="L46" s="12" t="str">
        <f t="shared" si="1"/>
        <v/>
      </c>
      <c r="M46" s="12"/>
    </row>
    <row r="47" spans="1:13" s="5" customFormat="1" x14ac:dyDescent="0.5">
      <c r="A47" s="20"/>
      <c r="B47" s="20"/>
      <c r="C47" s="20"/>
      <c r="D47" s="20"/>
      <c r="E47" s="20"/>
      <c r="F47" s="20"/>
      <c r="G47" s="32" t="str">
        <f t="shared" si="0"/>
        <v/>
      </c>
      <c r="H47" s="32"/>
      <c r="I47" s="18"/>
      <c r="J47" s="18"/>
      <c r="K47" s="18"/>
      <c r="L47" s="12" t="str">
        <f t="shared" si="1"/>
        <v/>
      </c>
      <c r="M47" s="12"/>
    </row>
    <row r="48" spans="1:13" s="5" customFormat="1" x14ac:dyDescent="0.5">
      <c r="A48" s="20"/>
      <c r="B48" s="20"/>
      <c r="C48" s="20"/>
      <c r="D48" s="20"/>
      <c r="E48" s="20"/>
      <c r="F48" s="20"/>
      <c r="G48" s="32" t="str">
        <f t="shared" si="0"/>
        <v/>
      </c>
      <c r="H48" s="32"/>
      <c r="I48" s="18"/>
      <c r="J48" s="18"/>
      <c r="K48" s="18"/>
      <c r="L48" s="12" t="str">
        <f t="shared" si="1"/>
        <v/>
      </c>
      <c r="M48" s="12"/>
    </row>
    <row r="49" spans="1:13" s="5" customFormat="1" x14ac:dyDescent="0.5">
      <c r="A49" s="20"/>
      <c r="B49" s="20"/>
      <c r="C49" s="20"/>
      <c r="D49" s="20"/>
      <c r="E49" s="20"/>
      <c r="F49" s="20"/>
      <c r="G49" s="32" t="str">
        <f t="shared" si="0"/>
        <v/>
      </c>
      <c r="H49" s="32"/>
      <c r="I49" s="18"/>
      <c r="J49" s="18"/>
      <c r="K49" s="18"/>
      <c r="L49" s="12" t="str">
        <f t="shared" si="1"/>
        <v/>
      </c>
      <c r="M49" s="12"/>
    </row>
    <row r="50" spans="1:13" s="5" customFormat="1" x14ac:dyDescent="0.5">
      <c r="A50" s="21"/>
      <c r="B50" s="21"/>
      <c r="C50" s="21"/>
      <c r="D50" s="21"/>
      <c r="E50" s="21"/>
      <c r="F50" s="21"/>
      <c r="G50" s="27" t="str">
        <f t="shared" si="0"/>
        <v/>
      </c>
      <c r="H50" s="27"/>
      <c r="I50" s="19"/>
      <c r="J50" s="19"/>
      <c r="K50" s="19"/>
      <c r="L50" s="14" t="str">
        <f t="shared" si="1"/>
        <v/>
      </c>
      <c r="M50" s="14"/>
    </row>
    <row r="51" spans="1:13" s="5" customFormat="1" ht="13.2" thickBot="1" x14ac:dyDescent="0.55000000000000004"/>
    <row r="52" spans="1:13" s="5" customFormat="1" ht="13" customHeight="1" thickTop="1" x14ac:dyDescent="0.5">
      <c r="A52" s="25" t="s">
        <v>6</v>
      </c>
      <c r="B52" s="25"/>
      <c r="C52" s="25" t="s">
        <v>5</v>
      </c>
      <c r="D52" s="25"/>
      <c r="E52" s="25" t="s">
        <v>7</v>
      </c>
      <c r="F52" s="25"/>
      <c r="G52" s="25"/>
      <c r="H52" s="25" t="s">
        <v>8</v>
      </c>
      <c r="I52" s="26"/>
      <c r="J52" s="28" t="s">
        <v>1</v>
      </c>
      <c r="K52" s="29"/>
      <c r="L52" s="59" t="s">
        <v>13</v>
      </c>
      <c r="M52" s="60"/>
    </row>
    <row r="53" spans="1:13" s="5" customFormat="1" ht="13" customHeight="1" x14ac:dyDescent="0.5">
      <c r="A53" s="20" t="s">
        <v>72</v>
      </c>
      <c r="B53" s="20"/>
      <c r="C53" s="22">
        <v>0.4</v>
      </c>
      <c r="D53" s="22"/>
      <c r="E53" s="16" t="str">
        <f>IFERROR(AVERAGEIFS($I$5:$K$50,$A$5:$C$50,A53),"")</f>
        <v/>
      </c>
      <c r="F53" s="16"/>
      <c r="G53" s="16"/>
      <c r="H53" s="23" t="str">
        <f>IFERROR(VLOOKUP(E53,$O$1:$Q$15,3),"")</f>
        <v/>
      </c>
      <c r="I53" s="24"/>
      <c r="J53" s="30"/>
      <c r="K53" s="31"/>
      <c r="L53" s="61"/>
      <c r="M53" s="62"/>
    </row>
    <row r="54" spans="1:13" s="5" customFormat="1" ht="13" customHeight="1" x14ac:dyDescent="0.5">
      <c r="A54" s="20" t="s">
        <v>73</v>
      </c>
      <c r="B54" s="20"/>
      <c r="C54" s="18">
        <v>0.3</v>
      </c>
      <c r="D54" s="18"/>
      <c r="E54" s="16">
        <f t="shared" ref="E54:E60" si="2">IFERROR(AVERAGEIFS($I$5:$K$50,$A$5:$C$50,A54),"")</f>
        <v>1</v>
      </c>
      <c r="F54" s="16"/>
      <c r="G54" s="16"/>
      <c r="H54" s="12" t="str">
        <f t="shared" ref="H54:H60" si="3">IFERROR(VLOOKUP(E54,$O$1:$Q$15,3),"")</f>
        <v>A+</v>
      </c>
      <c r="I54" s="13"/>
      <c r="J54" s="30"/>
      <c r="K54" s="31"/>
      <c r="L54" s="61"/>
      <c r="M54" s="62"/>
    </row>
    <row r="55" spans="1:13" s="5" customFormat="1" ht="13" customHeight="1" x14ac:dyDescent="0.5">
      <c r="A55" s="20" t="s">
        <v>74</v>
      </c>
      <c r="B55" s="20"/>
      <c r="C55" s="18">
        <v>0.3</v>
      </c>
      <c r="D55" s="18"/>
      <c r="E55" s="16" t="str">
        <f t="shared" si="2"/>
        <v/>
      </c>
      <c r="F55" s="16"/>
      <c r="G55" s="16"/>
      <c r="H55" s="12" t="str">
        <f t="shared" si="3"/>
        <v/>
      </c>
      <c r="I55" s="13"/>
      <c r="J55" s="30"/>
      <c r="K55" s="31"/>
      <c r="L55" s="61"/>
      <c r="M55" s="62"/>
    </row>
    <row r="56" spans="1:13" s="5" customFormat="1" ht="13" customHeight="1" x14ac:dyDescent="0.5">
      <c r="A56" s="20"/>
      <c r="B56" s="20"/>
      <c r="C56" s="18"/>
      <c r="D56" s="18"/>
      <c r="E56" s="16" t="str">
        <f t="shared" si="2"/>
        <v/>
      </c>
      <c r="F56" s="16"/>
      <c r="G56" s="16"/>
      <c r="H56" s="12" t="str">
        <f t="shared" si="3"/>
        <v/>
      </c>
      <c r="I56" s="13"/>
      <c r="J56" s="30" t="s">
        <v>24</v>
      </c>
      <c r="K56" s="31"/>
      <c r="L56" s="63">
        <f>(IFERROR(IF(L52="A+",4,IF(L52="A",4,IF(L52="A-",3.7,IF(L52="B+",3.3,IF(L52="B",3,IF(L52="B-",2.7,IF(L52="C+",2.3,IF(L52="C",2,IF(L52="C-",1.7,IF(L52="D+",1.3,IF(L52="D",1,IF(L52="D-",0.7,IF(L52="F",0,"**"))))))))))))),""))</f>
        <v>3.7</v>
      </c>
      <c r="M56" s="64"/>
    </row>
    <row r="57" spans="1:13" s="5" customFormat="1" ht="13" customHeight="1" x14ac:dyDescent="0.5">
      <c r="A57" s="20"/>
      <c r="B57" s="20"/>
      <c r="C57" s="18"/>
      <c r="D57" s="18"/>
      <c r="E57" s="16" t="str">
        <f t="shared" si="2"/>
        <v/>
      </c>
      <c r="F57" s="16"/>
      <c r="G57" s="16"/>
      <c r="H57" s="12" t="str">
        <f t="shared" si="3"/>
        <v/>
      </c>
      <c r="I57" s="13"/>
      <c r="J57" s="30"/>
      <c r="K57" s="31"/>
      <c r="L57" s="63"/>
      <c r="M57" s="64"/>
    </row>
    <row r="58" spans="1:13" s="5" customFormat="1" ht="13" customHeight="1" x14ac:dyDescent="0.5">
      <c r="A58" s="20"/>
      <c r="B58" s="20"/>
      <c r="C58" s="18"/>
      <c r="D58" s="18"/>
      <c r="E58" s="16" t="str">
        <f t="shared" si="2"/>
        <v/>
      </c>
      <c r="F58" s="16"/>
      <c r="G58" s="16"/>
      <c r="H58" s="12" t="str">
        <f t="shared" si="3"/>
        <v/>
      </c>
      <c r="I58" s="13"/>
      <c r="J58" s="30"/>
      <c r="K58" s="31"/>
      <c r="L58" s="63"/>
      <c r="M58" s="64"/>
    </row>
    <row r="59" spans="1:13" s="5" customFormat="1" ht="13" customHeight="1" x14ac:dyDescent="0.5">
      <c r="A59" s="20"/>
      <c r="B59" s="20"/>
      <c r="C59" s="18"/>
      <c r="D59" s="18"/>
      <c r="E59" s="16" t="str">
        <f t="shared" si="2"/>
        <v/>
      </c>
      <c r="F59" s="16"/>
      <c r="G59" s="16"/>
      <c r="H59" s="12" t="str">
        <f t="shared" si="3"/>
        <v/>
      </c>
      <c r="I59" s="13"/>
      <c r="J59" s="30"/>
      <c r="K59" s="31"/>
      <c r="L59" s="63"/>
      <c r="M59" s="64"/>
    </row>
    <row r="60" spans="1:13" s="5" customFormat="1" ht="13" customHeight="1" thickBot="1" x14ac:dyDescent="0.6">
      <c r="A60" s="21"/>
      <c r="B60" s="21"/>
      <c r="C60" s="19"/>
      <c r="D60" s="19"/>
      <c r="E60" s="17" t="str">
        <f t="shared" si="2"/>
        <v/>
      </c>
      <c r="F60" s="17"/>
      <c r="G60" s="17"/>
      <c r="H60" s="14" t="str">
        <f t="shared" si="3"/>
        <v/>
      </c>
      <c r="I60" s="15"/>
      <c r="J60" s="57" t="s">
        <v>25</v>
      </c>
      <c r="K60" s="58"/>
      <c r="L60" s="65">
        <v>3</v>
      </c>
      <c r="M60" s="66"/>
    </row>
    <row r="61" spans="1:13" s="5" customFormat="1" ht="13.2" thickTop="1" x14ac:dyDescent="0.5"/>
  </sheetData>
  <mergeCells count="299">
    <mergeCell ref="O11:P11"/>
    <mergeCell ref="O12:P12"/>
    <mergeCell ref="O13:P13"/>
    <mergeCell ref="O14:P14"/>
    <mergeCell ref="O15:P15"/>
    <mergeCell ref="O1:P2"/>
    <mergeCell ref="Q1:Q2"/>
    <mergeCell ref="O3:P3"/>
    <mergeCell ref="O4:P4"/>
    <mergeCell ref="O5:P5"/>
    <mergeCell ref="O6:P6"/>
    <mergeCell ref="O7:P7"/>
    <mergeCell ref="O8:P8"/>
    <mergeCell ref="A1:B1"/>
    <mergeCell ref="A2:B2"/>
    <mergeCell ref="C1:E1"/>
    <mergeCell ref="C2:E2"/>
    <mergeCell ref="L1:M1"/>
    <mergeCell ref="G1:J1"/>
    <mergeCell ref="O9:P9"/>
    <mergeCell ref="O10:P10"/>
    <mergeCell ref="A8:C8"/>
    <mergeCell ref="A9:C9"/>
    <mergeCell ref="A10:C10"/>
    <mergeCell ref="G9:H9"/>
    <mergeCell ref="G10:H10"/>
    <mergeCell ref="I5:K5"/>
    <mergeCell ref="I6:K6"/>
    <mergeCell ref="I7:K7"/>
    <mergeCell ref="I8:K8"/>
    <mergeCell ref="I9:K9"/>
    <mergeCell ref="I10:K10"/>
    <mergeCell ref="L5:M5"/>
    <mergeCell ref="L6:M6"/>
    <mergeCell ref="L7:M7"/>
    <mergeCell ref="L8:M8"/>
    <mergeCell ref="A11:C11"/>
    <mergeCell ref="A12:C12"/>
    <mergeCell ref="A13:C13"/>
    <mergeCell ref="I4:K4"/>
    <mergeCell ref="L4:M4"/>
    <mergeCell ref="A5:C5"/>
    <mergeCell ref="A6:C6"/>
    <mergeCell ref="A7:C7"/>
    <mergeCell ref="A4:C4"/>
    <mergeCell ref="D4:F4"/>
    <mergeCell ref="G4:H4"/>
    <mergeCell ref="D5:F5"/>
    <mergeCell ref="D6:F6"/>
    <mergeCell ref="D7:F7"/>
    <mergeCell ref="D8:F8"/>
    <mergeCell ref="D9:F9"/>
    <mergeCell ref="D10:F10"/>
    <mergeCell ref="D11:F11"/>
    <mergeCell ref="D12:F12"/>
    <mergeCell ref="D13:F13"/>
    <mergeCell ref="G5:H5"/>
    <mergeCell ref="G6:H6"/>
    <mergeCell ref="G7:H7"/>
    <mergeCell ref="G8:H8"/>
    <mergeCell ref="A20:C20"/>
    <mergeCell ref="A21:C21"/>
    <mergeCell ref="A22:C22"/>
    <mergeCell ref="A23:C23"/>
    <mergeCell ref="A24:C24"/>
    <mergeCell ref="A25:C25"/>
    <mergeCell ref="A14:C14"/>
    <mergeCell ref="A15:C15"/>
    <mergeCell ref="A16:C16"/>
    <mergeCell ref="A17:C17"/>
    <mergeCell ref="A18:C18"/>
    <mergeCell ref="A19:C19"/>
    <mergeCell ref="A32:C32"/>
    <mergeCell ref="A33:C33"/>
    <mergeCell ref="A34:C34"/>
    <mergeCell ref="A35:C35"/>
    <mergeCell ref="A36:C36"/>
    <mergeCell ref="A37:C37"/>
    <mergeCell ref="A26:C26"/>
    <mergeCell ref="A27:C27"/>
    <mergeCell ref="A28:C28"/>
    <mergeCell ref="A29:C29"/>
    <mergeCell ref="A30:C30"/>
    <mergeCell ref="A31:C31"/>
    <mergeCell ref="A44:C44"/>
    <mergeCell ref="A45:C45"/>
    <mergeCell ref="A46:C46"/>
    <mergeCell ref="A47:C47"/>
    <mergeCell ref="A48:C48"/>
    <mergeCell ref="A49:C49"/>
    <mergeCell ref="A38:C38"/>
    <mergeCell ref="A39:C39"/>
    <mergeCell ref="A40:C40"/>
    <mergeCell ref="A41:C41"/>
    <mergeCell ref="A42:C42"/>
    <mergeCell ref="A43:C43"/>
    <mergeCell ref="D20:F20"/>
    <mergeCell ref="D21:F21"/>
    <mergeCell ref="D22:F22"/>
    <mergeCell ref="D23:F23"/>
    <mergeCell ref="D24:F24"/>
    <mergeCell ref="D25:F25"/>
    <mergeCell ref="D14:F14"/>
    <mergeCell ref="D15:F15"/>
    <mergeCell ref="D16:F16"/>
    <mergeCell ref="D17:F17"/>
    <mergeCell ref="D18:F18"/>
    <mergeCell ref="D19:F19"/>
    <mergeCell ref="D32:F32"/>
    <mergeCell ref="D33:F33"/>
    <mergeCell ref="D34:F34"/>
    <mergeCell ref="D35:F35"/>
    <mergeCell ref="D36:F36"/>
    <mergeCell ref="D37:F37"/>
    <mergeCell ref="D26:F26"/>
    <mergeCell ref="D27:F27"/>
    <mergeCell ref="D28:F28"/>
    <mergeCell ref="D29:F29"/>
    <mergeCell ref="D30:F30"/>
    <mergeCell ref="D31:F31"/>
    <mergeCell ref="D44:F44"/>
    <mergeCell ref="D45:F45"/>
    <mergeCell ref="D46:F46"/>
    <mergeCell ref="D47:F47"/>
    <mergeCell ref="D48:F48"/>
    <mergeCell ref="D49:F49"/>
    <mergeCell ref="D38:F38"/>
    <mergeCell ref="D39:F39"/>
    <mergeCell ref="D40:F40"/>
    <mergeCell ref="D41:F41"/>
    <mergeCell ref="D42:F42"/>
    <mergeCell ref="D43:F43"/>
    <mergeCell ref="G11:H11"/>
    <mergeCell ref="G12:H12"/>
    <mergeCell ref="G13:H13"/>
    <mergeCell ref="G20:H20"/>
    <mergeCell ref="G21:H21"/>
    <mergeCell ref="G22:H22"/>
    <mergeCell ref="G23:H23"/>
    <mergeCell ref="G24:H24"/>
    <mergeCell ref="G25:H25"/>
    <mergeCell ref="G14:H14"/>
    <mergeCell ref="G15:H15"/>
    <mergeCell ref="G16:H16"/>
    <mergeCell ref="G17:H17"/>
    <mergeCell ref="G18:H18"/>
    <mergeCell ref="G19:H19"/>
    <mergeCell ref="G32:H32"/>
    <mergeCell ref="G33:H33"/>
    <mergeCell ref="G34:H34"/>
    <mergeCell ref="G35:H35"/>
    <mergeCell ref="G36:H36"/>
    <mergeCell ref="G37:H37"/>
    <mergeCell ref="G26:H26"/>
    <mergeCell ref="G27:H27"/>
    <mergeCell ref="G28:H28"/>
    <mergeCell ref="G29:H29"/>
    <mergeCell ref="G30:H30"/>
    <mergeCell ref="G31:H31"/>
    <mergeCell ref="G46:H46"/>
    <mergeCell ref="G47:H47"/>
    <mergeCell ref="G48:H48"/>
    <mergeCell ref="G49:H49"/>
    <mergeCell ref="G38:H38"/>
    <mergeCell ref="G39:H39"/>
    <mergeCell ref="G40:H40"/>
    <mergeCell ref="G41:H41"/>
    <mergeCell ref="G42:H42"/>
    <mergeCell ref="G43:H43"/>
    <mergeCell ref="I11:K11"/>
    <mergeCell ref="I12:K12"/>
    <mergeCell ref="I13:K13"/>
    <mergeCell ref="I20:K20"/>
    <mergeCell ref="I21:K21"/>
    <mergeCell ref="I22:K22"/>
    <mergeCell ref="I23:K23"/>
    <mergeCell ref="I24:K24"/>
    <mergeCell ref="I25:K25"/>
    <mergeCell ref="I14:K14"/>
    <mergeCell ref="I15:K15"/>
    <mergeCell ref="I16:K16"/>
    <mergeCell ref="I17:K17"/>
    <mergeCell ref="I18:K18"/>
    <mergeCell ref="I19:K19"/>
    <mergeCell ref="I32:K32"/>
    <mergeCell ref="I33:K33"/>
    <mergeCell ref="I34:K34"/>
    <mergeCell ref="I35:K35"/>
    <mergeCell ref="I36:K36"/>
    <mergeCell ref="I37:K37"/>
    <mergeCell ref="I26:K26"/>
    <mergeCell ref="I27:K27"/>
    <mergeCell ref="I28:K28"/>
    <mergeCell ref="I29:K29"/>
    <mergeCell ref="I30:K30"/>
    <mergeCell ref="I31:K31"/>
    <mergeCell ref="L32:M32"/>
    <mergeCell ref="L9:M9"/>
    <mergeCell ref="L10:M10"/>
    <mergeCell ref="L11:M11"/>
    <mergeCell ref="L12:M12"/>
    <mergeCell ref="L13:M13"/>
    <mergeCell ref="L20:M20"/>
    <mergeCell ref="L21:M21"/>
    <mergeCell ref="L22:M22"/>
    <mergeCell ref="L23:M23"/>
    <mergeCell ref="L28:M28"/>
    <mergeCell ref="L29:M29"/>
    <mergeCell ref="L30:M30"/>
    <mergeCell ref="L31:M31"/>
    <mergeCell ref="L24:M24"/>
    <mergeCell ref="L25:M25"/>
    <mergeCell ref="L14:M14"/>
    <mergeCell ref="L15:M15"/>
    <mergeCell ref="L16:M16"/>
    <mergeCell ref="L17:M17"/>
    <mergeCell ref="L18:M18"/>
    <mergeCell ref="L19:M19"/>
    <mergeCell ref="A52:B52"/>
    <mergeCell ref="C52:D52"/>
    <mergeCell ref="E52:G52"/>
    <mergeCell ref="H52:I52"/>
    <mergeCell ref="A53:B53"/>
    <mergeCell ref="I50:K50"/>
    <mergeCell ref="G50:H50"/>
    <mergeCell ref="D50:F50"/>
    <mergeCell ref="A50:C50"/>
    <mergeCell ref="J52:K55"/>
    <mergeCell ref="A55:B55"/>
    <mergeCell ref="A56:B56"/>
    <mergeCell ref="A57:B57"/>
    <mergeCell ref="A58:B58"/>
    <mergeCell ref="A59:B59"/>
    <mergeCell ref="A60:B60"/>
    <mergeCell ref="A54:B54"/>
    <mergeCell ref="C53:D53"/>
    <mergeCell ref="C54:D54"/>
    <mergeCell ref="E55:G55"/>
    <mergeCell ref="E56:G56"/>
    <mergeCell ref="E57:G57"/>
    <mergeCell ref="E58:G58"/>
    <mergeCell ref="E59:G59"/>
    <mergeCell ref="E60:G60"/>
    <mergeCell ref="C55:D55"/>
    <mergeCell ref="C56:D56"/>
    <mergeCell ref="C57:D57"/>
    <mergeCell ref="C58:D58"/>
    <mergeCell ref="C59:D59"/>
    <mergeCell ref="C60:D60"/>
    <mergeCell ref="E53:G53"/>
    <mergeCell ref="E54:G54"/>
    <mergeCell ref="H55:I55"/>
    <mergeCell ref="H56:I56"/>
    <mergeCell ref="H57:I57"/>
    <mergeCell ref="H58:I58"/>
    <mergeCell ref="H59:I59"/>
    <mergeCell ref="H60:I60"/>
    <mergeCell ref="L41:M41"/>
    <mergeCell ref="L42:M42"/>
    <mergeCell ref="L43:M43"/>
    <mergeCell ref="I44:K44"/>
    <mergeCell ref="I45:K45"/>
    <mergeCell ref="I46:K46"/>
    <mergeCell ref="I47:K47"/>
    <mergeCell ref="I48:K48"/>
    <mergeCell ref="I49:K49"/>
    <mergeCell ref="I41:K41"/>
    <mergeCell ref="I42:K42"/>
    <mergeCell ref="I43:K43"/>
    <mergeCell ref="H53:I53"/>
    <mergeCell ref="H54:I54"/>
    <mergeCell ref="L50:M50"/>
    <mergeCell ref="L52:M55"/>
    <mergeCell ref="G44:H44"/>
    <mergeCell ref="G45:H45"/>
    <mergeCell ref="K2:M2"/>
    <mergeCell ref="L44:M44"/>
    <mergeCell ref="L45:M45"/>
    <mergeCell ref="L46:M46"/>
    <mergeCell ref="L47:M47"/>
    <mergeCell ref="L48:M48"/>
    <mergeCell ref="L49:M49"/>
    <mergeCell ref="J56:K59"/>
    <mergeCell ref="J60:K60"/>
    <mergeCell ref="L56:M59"/>
    <mergeCell ref="L60:M60"/>
    <mergeCell ref="L38:M38"/>
    <mergeCell ref="L39:M39"/>
    <mergeCell ref="L40:M40"/>
    <mergeCell ref="I38:K38"/>
    <mergeCell ref="I39:K39"/>
    <mergeCell ref="I40:K40"/>
    <mergeCell ref="L33:M33"/>
    <mergeCell ref="L34:M34"/>
    <mergeCell ref="L35:M35"/>
    <mergeCell ref="L36:M36"/>
    <mergeCell ref="L37:M37"/>
    <mergeCell ref="L26:M26"/>
    <mergeCell ref="L27:M27"/>
  </mergeCells>
  <printOptions horizontalCentered="1" verticalCentered="1"/>
  <pageMargins left="0.7" right="0.7" top="0.75" bottom="0.75" header="0.3" footer="0.3"/>
  <pageSetup scale="79" orientation="portrait" r:id="rId1"/>
  <headerFooter>
    <oddHeader>&amp;L&amp;"Courier New,Regular"&amp;10&amp;P of &amp;N&amp;C&amp;"Courier New,Regular"&amp;10Denny Rual Anderson III&amp;R&amp;"Courier New,Regular"&amp;10&amp;D</oddHeader>
    <oddFooter>&amp;L&amp;"Courier New,Regular"&amp;10&amp;T&amp;C&amp;"Courier New,Regular"&amp;10&amp;F&amp;R&amp;"Courier New,Regular"&amp;10&amp;A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pageSetUpPr fitToPage="1"/>
  </sheetPr>
  <dimension ref="A1:Q63"/>
  <sheetViews>
    <sheetView zoomScaleNormal="100" workbookViewId="0">
      <selection sqref="A1:B1"/>
    </sheetView>
  </sheetViews>
  <sheetFormatPr defaultColWidth="8.68359375" defaultRowHeight="12.9" x14ac:dyDescent="0.5"/>
  <cols>
    <col min="1" max="16384" width="8.68359375" style="5"/>
  </cols>
  <sheetData>
    <row r="1" spans="1:17" ht="15.9" x14ac:dyDescent="0.65">
      <c r="A1" s="69" t="s">
        <v>0</v>
      </c>
      <c r="B1" s="70"/>
      <c r="C1" s="42">
        <f>(IFERROR((((IFERROR(C53*E53,0))+(IFERROR(C54*E54,0))+(IFERROR(C55*E55,0))+(IFERROR(C56*E56,0))+(IFERROR(C57*E57,0))+(IFERROR(C58*E58,0))+(IFERROR(C59*E59,0))+(IFERROR(C60*E60,0))))/(1-SUMIFS(C53:D60,H53:I60,"")),""))</f>
        <v>0.92474999999999996</v>
      </c>
      <c r="D1" s="42"/>
      <c r="E1" s="43"/>
      <c r="G1" s="36" t="s">
        <v>32</v>
      </c>
      <c r="H1" s="37"/>
      <c r="I1" s="37"/>
      <c r="J1" s="37"/>
      <c r="K1" s="53" t="s">
        <v>42</v>
      </c>
      <c r="L1" s="53"/>
      <c r="M1" s="54"/>
      <c r="O1" s="45" t="s">
        <v>9</v>
      </c>
      <c r="P1" s="46"/>
      <c r="Q1" s="49" t="s">
        <v>10</v>
      </c>
    </row>
    <row r="2" spans="1:17" ht="16.2" thickBot="1" x14ac:dyDescent="0.7">
      <c r="A2" s="71" t="s">
        <v>1</v>
      </c>
      <c r="B2" s="72"/>
      <c r="C2" s="41" t="str">
        <f>IFERROR(VLOOKUP(C1,O1:Q15,3),"F")</f>
        <v>A-</v>
      </c>
      <c r="D2" s="41"/>
      <c r="E2" s="44"/>
      <c r="G2" s="2"/>
      <c r="H2" s="4"/>
      <c r="I2" s="4"/>
      <c r="J2" s="4"/>
      <c r="K2" s="55" t="s">
        <v>41</v>
      </c>
      <c r="L2" s="55"/>
      <c r="M2" s="56"/>
      <c r="O2" s="47"/>
      <c r="P2" s="48"/>
      <c r="Q2" s="50"/>
    </row>
    <row r="3" spans="1:17" ht="13" customHeight="1" x14ac:dyDescent="0.5">
      <c r="O3" s="51">
        <v>0</v>
      </c>
      <c r="P3" s="52"/>
      <c r="Q3" s="6" t="s">
        <v>23</v>
      </c>
    </row>
    <row r="4" spans="1:17" x14ac:dyDescent="0.5">
      <c r="A4" s="26" t="s">
        <v>4</v>
      </c>
      <c r="B4" s="33"/>
      <c r="C4" s="34"/>
      <c r="D4" s="26" t="s">
        <v>2</v>
      </c>
      <c r="E4" s="33"/>
      <c r="F4" s="34"/>
      <c r="G4" s="26" t="s">
        <v>3</v>
      </c>
      <c r="H4" s="33"/>
      <c r="I4" s="26" t="s">
        <v>0</v>
      </c>
      <c r="J4" s="33"/>
      <c r="K4" s="34"/>
      <c r="L4" s="26" t="s">
        <v>1</v>
      </c>
      <c r="M4" s="34"/>
      <c r="O4" s="51">
        <v>0.6</v>
      </c>
      <c r="P4" s="52"/>
      <c r="Q4" s="6" t="s">
        <v>22</v>
      </c>
    </row>
    <row r="5" spans="1:17" x14ac:dyDescent="0.5">
      <c r="A5" s="35" t="s">
        <v>93</v>
      </c>
      <c r="B5" s="35"/>
      <c r="C5" s="35"/>
      <c r="D5" s="35" t="s">
        <v>98</v>
      </c>
      <c r="E5" s="35"/>
      <c r="F5" s="35"/>
      <c r="G5" s="32">
        <f>IFERROR(VLOOKUP(A5,$A$53:$D$60,3,FALSE),"")</f>
        <v>0.15</v>
      </c>
      <c r="H5" s="32"/>
      <c r="I5" s="22">
        <f>(10/10)</f>
        <v>1</v>
      </c>
      <c r="J5" s="22"/>
      <c r="K5" s="22"/>
      <c r="L5" s="23" t="str">
        <f>IFERROR(IF(VLOOKUP(I5,$O$1:$Q$15,3)&lt;&gt;"F",VLOOKUP(I5,$O$1:$Q$15,3),IF(I5="","","F")),"")</f>
        <v>A+</v>
      </c>
      <c r="M5" s="23"/>
      <c r="O5" s="51">
        <v>0.63</v>
      </c>
      <c r="P5" s="52"/>
      <c r="Q5" s="6" t="s">
        <v>21</v>
      </c>
    </row>
    <row r="6" spans="1:17" x14ac:dyDescent="0.5">
      <c r="A6" s="35" t="s">
        <v>93</v>
      </c>
      <c r="B6" s="35"/>
      <c r="C6" s="35"/>
      <c r="D6" s="20" t="s">
        <v>99</v>
      </c>
      <c r="E6" s="20"/>
      <c r="F6" s="20"/>
      <c r="G6" s="32">
        <f t="shared" ref="G6:G50" si="0">IFERROR(VLOOKUP(A6,$A$53:$D$60,3,FALSE),"")</f>
        <v>0.15</v>
      </c>
      <c r="H6" s="32"/>
      <c r="I6" s="18">
        <f>(10/10)</f>
        <v>1</v>
      </c>
      <c r="J6" s="18"/>
      <c r="K6" s="18"/>
      <c r="L6" s="12" t="str">
        <f t="shared" ref="L6:L50" si="1">IFERROR(IF(VLOOKUP(I6,$O$1:$Q$15,3)&lt;&gt;"F",VLOOKUP(I6,$O$1:$Q$15,3),IF(I6="","","F")),"")</f>
        <v>A+</v>
      </c>
      <c r="M6" s="12"/>
      <c r="O6" s="51">
        <v>0.67</v>
      </c>
      <c r="P6" s="52"/>
      <c r="Q6" s="6" t="s">
        <v>20</v>
      </c>
    </row>
    <row r="7" spans="1:17" x14ac:dyDescent="0.5">
      <c r="A7" s="35" t="s">
        <v>93</v>
      </c>
      <c r="B7" s="35"/>
      <c r="C7" s="35"/>
      <c r="D7" s="20" t="s">
        <v>100</v>
      </c>
      <c r="E7" s="20"/>
      <c r="F7" s="20"/>
      <c r="G7" s="32">
        <f t="shared" si="0"/>
        <v>0.15</v>
      </c>
      <c r="H7" s="32"/>
      <c r="I7" s="18">
        <f>(20/20)</f>
        <v>1</v>
      </c>
      <c r="J7" s="18"/>
      <c r="K7" s="18"/>
      <c r="L7" s="12" t="str">
        <f t="shared" si="1"/>
        <v>A+</v>
      </c>
      <c r="M7" s="12"/>
      <c r="O7" s="51">
        <v>0.7</v>
      </c>
      <c r="P7" s="52"/>
      <c r="Q7" s="6" t="s">
        <v>19</v>
      </c>
    </row>
    <row r="8" spans="1:17" x14ac:dyDescent="0.5">
      <c r="A8" s="35" t="s">
        <v>93</v>
      </c>
      <c r="B8" s="35"/>
      <c r="C8" s="35"/>
      <c r="D8" s="20" t="s">
        <v>101</v>
      </c>
      <c r="E8" s="20"/>
      <c r="F8" s="20"/>
      <c r="G8" s="32">
        <f t="shared" si="0"/>
        <v>0.15</v>
      </c>
      <c r="H8" s="32"/>
      <c r="I8" s="18">
        <f>(20/20)</f>
        <v>1</v>
      </c>
      <c r="J8" s="18"/>
      <c r="K8" s="18"/>
      <c r="L8" s="12" t="str">
        <f t="shared" si="1"/>
        <v>A+</v>
      </c>
      <c r="M8" s="12"/>
      <c r="O8" s="51">
        <v>0.73</v>
      </c>
      <c r="P8" s="52"/>
      <c r="Q8" s="6" t="s">
        <v>18</v>
      </c>
    </row>
    <row r="9" spans="1:17" x14ac:dyDescent="0.5">
      <c r="A9" s="35" t="s">
        <v>93</v>
      </c>
      <c r="B9" s="35"/>
      <c r="C9" s="35"/>
      <c r="D9" s="20" t="s">
        <v>102</v>
      </c>
      <c r="E9" s="20"/>
      <c r="F9" s="20"/>
      <c r="G9" s="32">
        <f t="shared" si="0"/>
        <v>0.15</v>
      </c>
      <c r="H9" s="32"/>
      <c r="I9" s="18" t="s">
        <v>85</v>
      </c>
      <c r="J9" s="18"/>
      <c r="K9" s="18"/>
      <c r="L9" s="12" t="str">
        <f t="shared" si="1"/>
        <v/>
      </c>
      <c r="M9" s="12"/>
      <c r="O9" s="51">
        <v>0.77</v>
      </c>
      <c r="P9" s="52"/>
      <c r="Q9" s="6" t="s">
        <v>17</v>
      </c>
    </row>
    <row r="10" spans="1:17" x14ac:dyDescent="0.5">
      <c r="A10" s="35" t="s">
        <v>93</v>
      </c>
      <c r="B10" s="35"/>
      <c r="C10" s="35"/>
      <c r="D10" s="20" t="s">
        <v>103</v>
      </c>
      <c r="E10" s="20"/>
      <c r="F10" s="20"/>
      <c r="G10" s="32">
        <f t="shared" si="0"/>
        <v>0.15</v>
      </c>
      <c r="H10" s="32"/>
      <c r="I10" s="18">
        <f>(20/20)</f>
        <v>1</v>
      </c>
      <c r="J10" s="18"/>
      <c r="K10" s="18"/>
      <c r="L10" s="12" t="str">
        <f t="shared" si="1"/>
        <v>A+</v>
      </c>
      <c r="M10" s="12"/>
      <c r="O10" s="51">
        <v>0.8</v>
      </c>
      <c r="P10" s="52"/>
      <c r="Q10" s="6" t="s">
        <v>16</v>
      </c>
    </row>
    <row r="11" spans="1:17" x14ac:dyDescent="0.5">
      <c r="A11" s="35" t="s">
        <v>93</v>
      </c>
      <c r="B11" s="35"/>
      <c r="C11" s="35"/>
      <c r="D11" s="20" t="s">
        <v>104</v>
      </c>
      <c r="E11" s="20"/>
      <c r="F11" s="20"/>
      <c r="G11" s="32">
        <f t="shared" si="0"/>
        <v>0.15</v>
      </c>
      <c r="H11" s="32"/>
      <c r="I11" s="18">
        <f>(18/20)</f>
        <v>0.9</v>
      </c>
      <c r="J11" s="18"/>
      <c r="K11" s="18"/>
      <c r="L11" s="12" t="str">
        <f t="shared" si="1"/>
        <v>A-</v>
      </c>
      <c r="M11" s="12"/>
      <c r="O11" s="51">
        <v>0.83</v>
      </c>
      <c r="P11" s="52"/>
      <c r="Q11" s="6" t="s">
        <v>15</v>
      </c>
    </row>
    <row r="12" spans="1:17" x14ac:dyDescent="0.5">
      <c r="A12" s="35" t="s">
        <v>93</v>
      </c>
      <c r="B12" s="35"/>
      <c r="C12" s="35"/>
      <c r="D12" s="20" t="s">
        <v>105</v>
      </c>
      <c r="E12" s="20"/>
      <c r="F12" s="20"/>
      <c r="G12" s="32">
        <f t="shared" si="0"/>
        <v>0.15</v>
      </c>
      <c r="H12" s="32"/>
      <c r="I12" s="18">
        <f>(18/20)</f>
        <v>0.9</v>
      </c>
      <c r="J12" s="18"/>
      <c r="K12" s="18"/>
      <c r="L12" s="12" t="str">
        <f t="shared" si="1"/>
        <v>A-</v>
      </c>
      <c r="M12" s="12"/>
      <c r="O12" s="51">
        <v>0.87</v>
      </c>
      <c r="P12" s="52"/>
      <c r="Q12" s="6" t="s">
        <v>14</v>
      </c>
    </row>
    <row r="13" spans="1:17" x14ac:dyDescent="0.5">
      <c r="A13" s="35" t="s">
        <v>93</v>
      </c>
      <c r="B13" s="35"/>
      <c r="C13" s="35"/>
      <c r="D13" s="20" t="s">
        <v>106</v>
      </c>
      <c r="E13" s="20"/>
      <c r="F13" s="20"/>
      <c r="G13" s="32">
        <f t="shared" si="0"/>
        <v>0.15</v>
      </c>
      <c r="H13" s="32"/>
      <c r="I13" s="18">
        <f>(13/20)</f>
        <v>0.65</v>
      </c>
      <c r="J13" s="18"/>
      <c r="K13" s="18"/>
      <c r="L13" s="12" t="str">
        <f t="shared" si="1"/>
        <v>D</v>
      </c>
      <c r="M13" s="12"/>
      <c r="O13" s="51">
        <v>0.9</v>
      </c>
      <c r="P13" s="52"/>
      <c r="Q13" s="6" t="s">
        <v>13</v>
      </c>
    </row>
    <row r="14" spans="1:17" x14ac:dyDescent="0.5">
      <c r="A14" s="35" t="s">
        <v>93</v>
      </c>
      <c r="B14" s="35"/>
      <c r="C14" s="35"/>
      <c r="D14" s="20" t="s">
        <v>107</v>
      </c>
      <c r="E14" s="20"/>
      <c r="F14" s="20"/>
      <c r="G14" s="32">
        <f t="shared" si="0"/>
        <v>0.15</v>
      </c>
      <c r="H14" s="32"/>
      <c r="I14" s="18">
        <f>(20/20)</f>
        <v>1</v>
      </c>
      <c r="J14" s="18"/>
      <c r="K14" s="18"/>
      <c r="L14" s="12" t="str">
        <f t="shared" si="1"/>
        <v>A+</v>
      </c>
      <c r="M14" s="12"/>
      <c r="O14" s="51">
        <v>0.93</v>
      </c>
      <c r="P14" s="52"/>
      <c r="Q14" s="6" t="s">
        <v>12</v>
      </c>
    </row>
    <row r="15" spans="1:17" ht="13" customHeight="1" x14ac:dyDescent="0.5">
      <c r="A15" s="35" t="s">
        <v>93</v>
      </c>
      <c r="B15" s="35"/>
      <c r="C15" s="35"/>
      <c r="D15" s="20" t="s">
        <v>108</v>
      </c>
      <c r="E15" s="20"/>
      <c r="F15" s="20"/>
      <c r="G15" s="32">
        <f t="shared" si="0"/>
        <v>0.15</v>
      </c>
      <c r="H15" s="32"/>
      <c r="I15" s="18">
        <f>(20/20)</f>
        <v>1</v>
      </c>
      <c r="J15" s="18"/>
      <c r="K15" s="18"/>
      <c r="L15" s="12" t="str">
        <f t="shared" si="1"/>
        <v>A+</v>
      </c>
      <c r="M15" s="12"/>
      <c r="O15" s="67">
        <v>0.98</v>
      </c>
      <c r="P15" s="68"/>
      <c r="Q15" s="7" t="s">
        <v>11</v>
      </c>
    </row>
    <row r="16" spans="1:17" x14ac:dyDescent="0.5">
      <c r="A16" s="35" t="s">
        <v>93</v>
      </c>
      <c r="B16" s="35"/>
      <c r="C16" s="35"/>
      <c r="D16" s="20" t="s">
        <v>109</v>
      </c>
      <c r="E16" s="20"/>
      <c r="F16" s="20"/>
      <c r="G16" s="32">
        <f t="shared" si="0"/>
        <v>0.15</v>
      </c>
      <c r="H16" s="32"/>
      <c r="I16" s="18" t="s">
        <v>85</v>
      </c>
      <c r="J16" s="18"/>
      <c r="K16" s="18"/>
      <c r="L16" s="12" t="str">
        <f t="shared" si="1"/>
        <v/>
      </c>
      <c r="M16" s="12"/>
    </row>
    <row r="17" spans="1:13" x14ac:dyDescent="0.5">
      <c r="A17" s="35" t="s">
        <v>93</v>
      </c>
      <c r="B17" s="35"/>
      <c r="C17" s="35"/>
      <c r="D17" s="20" t="s">
        <v>110</v>
      </c>
      <c r="E17" s="20"/>
      <c r="F17" s="20"/>
      <c r="G17" s="32">
        <f t="shared" si="0"/>
        <v>0.15</v>
      </c>
      <c r="H17" s="32"/>
      <c r="I17" s="18">
        <f>(20/20)</f>
        <v>1</v>
      </c>
      <c r="J17" s="18"/>
      <c r="K17" s="18"/>
      <c r="L17" s="12" t="str">
        <f t="shared" si="1"/>
        <v>A+</v>
      </c>
      <c r="M17" s="12"/>
    </row>
    <row r="18" spans="1:13" x14ac:dyDescent="0.5">
      <c r="A18" s="20" t="s">
        <v>97</v>
      </c>
      <c r="B18" s="20"/>
      <c r="C18" s="20"/>
      <c r="D18" s="20"/>
      <c r="E18" s="20"/>
      <c r="F18" s="20"/>
      <c r="G18" s="32">
        <f t="shared" si="0"/>
        <v>0.3</v>
      </c>
      <c r="H18" s="32"/>
      <c r="I18" s="18">
        <f>(98/120)</f>
        <v>0.81666666666666665</v>
      </c>
      <c r="J18" s="18"/>
      <c r="K18" s="18"/>
      <c r="L18" s="12" t="str">
        <f t="shared" si="1"/>
        <v>B-</v>
      </c>
      <c r="M18" s="12"/>
    </row>
    <row r="19" spans="1:13" x14ac:dyDescent="0.5">
      <c r="A19" s="20" t="s">
        <v>96</v>
      </c>
      <c r="B19" s="20"/>
      <c r="C19" s="20"/>
      <c r="D19" s="20" t="s">
        <v>111</v>
      </c>
      <c r="E19" s="20"/>
      <c r="F19" s="20"/>
      <c r="G19" s="32">
        <f t="shared" si="0"/>
        <v>0.1</v>
      </c>
      <c r="H19" s="32"/>
      <c r="I19" s="18">
        <f>(10/10)</f>
        <v>1</v>
      </c>
      <c r="J19" s="18"/>
      <c r="K19" s="18"/>
      <c r="L19" s="12" t="str">
        <f t="shared" si="1"/>
        <v>A+</v>
      </c>
      <c r="M19" s="12"/>
    </row>
    <row r="20" spans="1:13" x14ac:dyDescent="0.5">
      <c r="A20" s="20" t="s">
        <v>96</v>
      </c>
      <c r="B20" s="20"/>
      <c r="C20" s="20"/>
      <c r="D20" s="20" t="s">
        <v>112</v>
      </c>
      <c r="E20" s="20"/>
      <c r="F20" s="20"/>
      <c r="G20" s="32">
        <f t="shared" si="0"/>
        <v>0.1</v>
      </c>
      <c r="H20" s="32"/>
      <c r="I20" s="18">
        <f t="shared" ref="I20:I31" si="2">(10/10)</f>
        <v>1</v>
      </c>
      <c r="J20" s="18"/>
      <c r="K20" s="18"/>
      <c r="L20" s="12" t="str">
        <f t="shared" si="1"/>
        <v>A+</v>
      </c>
      <c r="M20" s="12"/>
    </row>
    <row r="21" spans="1:13" x14ac:dyDescent="0.5">
      <c r="A21" s="20" t="s">
        <v>96</v>
      </c>
      <c r="B21" s="20"/>
      <c r="C21" s="20"/>
      <c r="D21" s="20" t="s">
        <v>113</v>
      </c>
      <c r="E21" s="20"/>
      <c r="F21" s="20"/>
      <c r="G21" s="32">
        <f t="shared" si="0"/>
        <v>0.1</v>
      </c>
      <c r="H21" s="32"/>
      <c r="I21" s="18">
        <f t="shared" si="2"/>
        <v>1</v>
      </c>
      <c r="J21" s="18"/>
      <c r="K21" s="18"/>
      <c r="L21" s="12" t="str">
        <f t="shared" si="1"/>
        <v>A+</v>
      </c>
      <c r="M21" s="12"/>
    </row>
    <row r="22" spans="1:13" x14ac:dyDescent="0.5">
      <c r="A22" s="20" t="s">
        <v>96</v>
      </c>
      <c r="B22" s="20"/>
      <c r="C22" s="20"/>
      <c r="D22" s="20" t="s">
        <v>114</v>
      </c>
      <c r="E22" s="20"/>
      <c r="F22" s="20"/>
      <c r="G22" s="32">
        <f t="shared" si="0"/>
        <v>0.1</v>
      </c>
      <c r="H22" s="32"/>
      <c r="I22" s="18">
        <f t="shared" si="2"/>
        <v>1</v>
      </c>
      <c r="J22" s="18"/>
      <c r="K22" s="18"/>
      <c r="L22" s="12" t="str">
        <f t="shared" si="1"/>
        <v>A+</v>
      </c>
      <c r="M22" s="12"/>
    </row>
    <row r="23" spans="1:13" x14ac:dyDescent="0.5">
      <c r="A23" s="20" t="s">
        <v>96</v>
      </c>
      <c r="B23" s="20"/>
      <c r="C23" s="20"/>
      <c r="D23" s="20" t="s">
        <v>115</v>
      </c>
      <c r="E23" s="20"/>
      <c r="F23" s="20"/>
      <c r="G23" s="32">
        <f t="shared" si="0"/>
        <v>0.1</v>
      </c>
      <c r="H23" s="32"/>
      <c r="I23" s="18">
        <f t="shared" si="2"/>
        <v>1</v>
      </c>
      <c r="J23" s="18"/>
      <c r="K23" s="18"/>
      <c r="L23" s="12" t="str">
        <f t="shared" si="1"/>
        <v>A+</v>
      </c>
      <c r="M23" s="12"/>
    </row>
    <row r="24" spans="1:13" x14ac:dyDescent="0.5">
      <c r="A24" s="20" t="s">
        <v>96</v>
      </c>
      <c r="B24" s="20"/>
      <c r="C24" s="20"/>
      <c r="D24" s="20" t="s">
        <v>116</v>
      </c>
      <c r="E24" s="20"/>
      <c r="F24" s="20"/>
      <c r="G24" s="32">
        <f t="shared" si="0"/>
        <v>0.1</v>
      </c>
      <c r="H24" s="32"/>
      <c r="I24" s="18">
        <f t="shared" si="2"/>
        <v>1</v>
      </c>
      <c r="J24" s="18"/>
      <c r="K24" s="18"/>
      <c r="L24" s="12" t="str">
        <f t="shared" si="1"/>
        <v>A+</v>
      </c>
      <c r="M24" s="12"/>
    </row>
    <row r="25" spans="1:13" x14ac:dyDescent="0.5">
      <c r="A25" s="20" t="s">
        <v>96</v>
      </c>
      <c r="B25" s="20"/>
      <c r="C25" s="20"/>
      <c r="D25" s="20" t="s">
        <v>117</v>
      </c>
      <c r="E25" s="20"/>
      <c r="F25" s="20"/>
      <c r="G25" s="32">
        <f t="shared" si="0"/>
        <v>0.1</v>
      </c>
      <c r="H25" s="32"/>
      <c r="I25" s="18">
        <f t="shared" si="2"/>
        <v>1</v>
      </c>
      <c r="J25" s="18"/>
      <c r="K25" s="18"/>
      <c r="L25" s="12" t="str">
        <f t="shared" si="1"/>
        <v>A+</v>
      </c>
      <c r="M25" s="12"/>
    </row>
    <row r="26" spans="1:13" x14ac:dyDescent="0.5">
      <c r="A26" s="20" t="s">
        <v>96</v>
      </c>
      <c r="B26" s="20"/>
      <c r="C26" s="20"/>
      <c r="D26" s="20" t="s">
        <v>118</v>
      </c>
      <c r="E26" s="20"/>
      <c r="F26" s="20"/>
      <c r="G26" s="32">
        <f t="shared" si="0"/>
        <v>0.1</v>
      </c>
      <c r="H26" s="32"/>
      <c r="I26" s="18">
        <f t="shared" si="2"/>
        <v>1</v>
      </c>
      <c r="J26" s="18"/>
      <c r="K26" s="18"/>
      <c r="L26" s="12" t="str">
        <f t="shared" si="1"/>
        <v>A+</v>
      </c>
      <c r="M26" s="12"/>
    </row>
    <row r="27" spans="1:13" x14ac:dyDescent="0.5">
      <c r="A27" s="20" t="s">
        <v>96</v>
      </c>
      <c r="B27" s="20"/>
      <c r="C27" s="20"/>
      <c r="D27" s="20" t="s">
        <v>119</v>
      </c>
      <c r="E27" s="20"/>
      <c r="F27" s="20"/>
      <c r="G27" s="32">
        <f t="shared" si="0"/>
        <v>0.1</v>
      </c>
      <c r="H27" s="32"/>
      <c r="I27" s="18">
        <f t="shared" si="2"/>
        <v>1</v>
      </c>
      <c r="J27" s="18"/>
      <c r="K27" s="18"/>
      <c r="L27" s="12" t="str">
        <f t="shared" si="1"/>
        <v>A+</v>
      </c>
      <c r="M27" s="12"/>
    </row>
    <row r="28" spans="1:13" x14ac:dyDescent="0.5">
      <c r="A28" s="20" t="s">
        <v>96</v>
      </c>
      <c r="B28" s="20"/>
      <c r="C28" s="20"/>
      <c r="D28" s="20" t="s">
        <v>120</v>
      </c>
      <c r="E28" s="20"/>
      <c r="F28" s="20"/>
      <c r="G28" s="32">
        <f t="shared" si="0"/>
        <v>0.1</v>
      </c>
      <c r="H28" s="32"/>
      <c r="I28" s="18">
        <f t="shared" si="2"/>
        <v>1</v>
      </c>
      <c r="J28" s="18"/>
      <c r="K28" s="18"/>
      <c r="L28" s="12" t="str">
        <f t="shared" si="1"/>
        <v>A+</v>
      </c>
      <c r="M28" s="12"/>
    </row>
    <row r="29" spans="1:13" x14ac:dyDescent="0.5">
      <c r="A29" s="20" t="s">
        <v>96</v>
      </c>
      <c r="B29" s="20"/>
      <c r="C29" s="20"/>
      <c r="D29" s="20" t="s">
        <v>121</v>
      </c>
      <c r="E29" s="20"/>
      <c r="F29" s="20"/>
      <c r="G29" s="32">
        <f t="shared" si="0"/>
        <v>0.1</v>
      </c>
      <c r="H29" s="32"/>
      <c r="I29" s="18">
        <f t="shared" si="2"/>
        <v>1</v>
      </c>
      <c r="J29" s="18"/>
      <c r="K29" s="18"/>
      <c r="L29" s="12" t="str">
        <f t="shared" si="1"/>
        <v>A+</v>
      </c>
      <c r="M29" s="12"/>
    </row>
    <row r="30" spans="1:13" x14ac:dyDescent="0.5">
      <c r="A30" s="20" t="s">
        <v>96</v>
      </c>
      <c r="B30" s="20"/>
      <c r="C30" s="20"/>
      <c r="D30" s="20" t="s">
        <v>122</v>
      </c>
      <c r="E30" s="20"/>
      <c r="F30" s="20"/>
      <c r="G30" s="32">
        <f t="shared" si="0"/>
        <v>0.1</v>
      </c>
      <c r="H30" s="32"/>
      <c r="I30" s="18">
        <f t="shared" si="2"/>
        <v>1</v>
      </c>
      <c r="J30" s="18"/>
      <c r="K30" s="18"/>
      <c r="L30" s="12" t="str">
        <f t="shared" si="1"/>
        <v>A+</v>
      </c>
      <c r="M30" s="12"/>
    </row>
    <row r="31" spans="1:13" x14ac:dyDescent="0.5">
      <c r="A31" s="20" t="s">
        <v>96</v>
      </c>
      <c r="B31" s="20"/>
      <c r="C31" s="20"/>
      <c r="D31" s="20" t="s">
        <v>123</v>
      </c>
      <c r="E31" s="20"/>
      <c r="F31" s="20"/>
      <c r="G31" s="32">
        <f t="shared" si="0"/>
        <v>0.1</v>
      </c>
      <c r="H31" s="32"/>
      <c r="I31" s="18">
        <f t="shared" si="2"/>
        <v>1</v>
      </c>
      <c r="J31" s="18"/>
      <c r="K31" s="18"/>
      <c r="L31" s="12" t="str">
        <f t="shared" si="1"/>
        <v>A+</v>
      </c>
      <c r="M31" s="12"/>
    </row>
    <row r="32" spans="1:13" x14ac:dyDescent="0.5">
      <c r="A32" s="20" t="s">
        <v>95</v>
      </c>
      <c r="B32" s="20"/>
      <c r="C32" s="20"/>
      <c r="D32" s="20" t="s">
        <v>124</v>
      </c>
      <c r="E32" s="20"/>
      <c r="F32" s="20"/>
      <c r="G32" s="32">
        <f t="shared" si="0"/>
        <v>0.05</v>
      </c>
      <c r="H32" s="32"/>
      <c r="I32" s="18" t="str">
        <f>"DROPPED 0/5 = 0.0% F"</f>
        <v>DROPPED 0/5 = 0.0% F</v>
      </c>
      <c r="J32" s="18"/>
      <c r="K32" s="18"/>
      <c r="L32" s="12" t="str">
        <f t="shared" si="1"/>
        <v/>
      </c>
      <c r="M32" s="12"/>
    </row>
    <row r="33" spans="1:13" x14ac:dyDescent="0.5">
      <c r="A33" s="20" t="s">
        <v>95</v>
      </c>
      <c r="B33" s="20"/>
      <c r="C33" s="20"/>
      <c r="D33" s="20" t="s">
        <v>125</v>
      </c>
      <c r="E33" s="20"/>
      <c r="F33" s="20"/>
      <c r="G33" s="32">
        <f t="shared" si="0"/>
        <v>0.05</v>
      </c>
      <c r="H33" s="32"/>
      <c r="I33" s="18">
        <f>(5/5)</f>
        <v>1</v>
      </c>
      <c r="J33" s="18"/>
      <c r="K33" s="18"/>
      <c r="L33" s="12" t="str">
        <f t="shared" si="1"/>
        <v>A+</v>
      </c>
      <c r="M33" s="12"/>
    </row>
    <row r="34" spans="1:13" x14ac:dyDescent="0.5">
      <c r="A34" s="20" t="s">
        <v>94</v>
      </c>
      <c r="B34" s="20"/>
      <c r="C34" s="20"/>
      <c r="D34" s="20" t="s">
        <v>126</v>
      </c>
      <c r="E34" s="20"/>
      <c r="F34" s="20"/>
      <c r="G34" s="32">
        <f t="shared" si="0"/>
        <v>0.4</v>
      </c>
      <c r="H34" s="32"/>
      <c r="I34" s="18">
        <f>(10/10)</f>
        <v>1</v>
      </c>
      <c r="J34" s="18"/>
      <c r="K34" s="18"/>
      <c r="L34" s="12" t="str">
        <f t="shared" si="1"/>
        <v>A+</v>
      </c>
      <c r="M34" s="12"/>
    </row>
    <row r="35" spans="1:13" x14ac:dyDescent="0.5">
      <c r="A35" s="20" t="s">
        <v>94</v>
      </c>
      <c r="B35" s="20"/>
      <c r="C35" s="20"/>
      <c r="D35" s="20" t="s">
        <v>127</v>
      </c>
      <c r="E35" s="20"/>
      <c r="F35" s="20"/>
      <c r="G35" s="32">
        <f t="shared" si="0"/>
        <v>0.4</v>
      </c>
      <c r="H35" s="32"/>
      <c r="I35" s="18" t="str">
        <f>"DROPPED 7/10 = 70.0% C-"</f>
        <v>DROPPED 7/10 = 70.0% C-</v>
      </c>
      <c r="J35" s="18"/>
      <c r="K35" s="18"/>
      <c r="L35" s="12" t="str">
        <f t="shared" si="1"/>
        <v/>
      </c>
      <c r="M35" s="12"/>
    </row>
    <row r="36" spans="1:13" x14ac:dyDescent="0.5">
      <c r="A36" s="20" t="s">
        <v>94</v>
      </c>
      <c r="B36" s="20"/>
      <c r="C36" s="20"/>
      <c r="D36" s="20" t="s">
        <v>128</v>
      </c>
      <c r="E36" s="20"/>
      <c r="F36" s="20"/>
      <c r="G36" s="32">
        <f t="shared" si="0"/>
        <v>0.4</v>
      </c>
      <c r="H36" s="32"/>
      <c r="I36" s="18" t="str">
        <f>"EXTRA CREDIT 3/0"</f>
        <v>EXTRA CREDIT 3/0</v>
      </c>
      <c r="J36" s="18"/>
      <c r="K36" s="18"/>
      <c r="L36" s="12" t="str">
        <f t="shared" si="1"/>
        <v/>
      </c>
      <c r="M36" s="12"/>
    </row>
    <row r="37" spans="1:13" x14ac:dyDescent="0.5">
      <c r="A37" s="20" t="s">
        <v>94</v>
      </c>
      <c r="B37" s="20"/>
      <c r="C37" s="20"/>
      <c r="D37" s="20" t="s">
        <v>129</v>
      </c>
      <c r="E37" s="20"/>
      <c r="F37" s="20"/>
      <c r="G37" s="32">
        <f t="shared" si="0"/>
        <v>0.4</v>
      </c>
      <c r="H37" s="32"/>
      <c r="I37" s="18">
        <f>(10/10)</f>
        <v>1</v>
      </c>
      <c r="J37" s="18"/>
      <c r="K37" s="18"/>
      <c r="L37" s="12" t="str">
        <f t="shared" si="1"/>
        <v>A+</v>
      </c>
      <c r="M37" s="12"/>
    </row>
    <row r="38" spans="1:13" x14ac:dyDescent="0.5">
      <c r="A38" s="20" t="s">
        <v>94</v>
      </c>
      <c r="B38" s="20"/>
      <c r="C38" s="20"/>
      <c r="D38" s="20" t="s">
        <v>130</v>
      </c>
      <c r="E38" s="20"/>
      <c r="F38" s="20"/>
      <c r="G38" s="32">
        <f t="shared" si="0"/>
        <v>0.4</v>
      </c>
      <c r="H38" s="32"/>
      <c r="I38" s="18" t="str">
        <f>"DROPPED 5.5/10 = 55.0% F"</f>
        <v>DROPPED 5.5/10 = 55.0% F</v>
      </c>
      <c r="J38" s="18"/>
      <c r="K38" s="18"/>
      <c r="L38" s="12" t="str">
        <f t="shared" si="1"/>
        <v/>
      </c>
      <c r="M38" s="12"/>
    </row>
    <row r="39" spans="1:13" x14ac:dyDescent="0.5">
      <c r="A39" s="20" t="s">
        <v>94</v>
      </c>
      <c r="B39" s="20"/>
      <c r="C39" s="20"/>
      <c r="D39" s="20" t="s">
        <v>131</v>
      </c>
      <c r="E39" s="20"/>
      <c r="F39" s="20"/>
      <c r="G39" s="32">
        <f t="shared" si="0"/>
        <v>0.4</v>
      </c>
      <c r="H39" s="32"/>
      <c r="I39" s="18">
        <f>(10/10)</f>
        <v>1</v>
      </c>
      <c r="J39" s="18"/>
      <c r="K39" s="18"/>
      <c r="L39" s="12" t="str">
        <f t="shared" si="1"/>
        <v>A+</v>
      </c>
      <c r="M39" s="12"/>
    </row>
    <row r="40" spans="1:13" x14ac:dyDescent="0.5">
      <c r="A40" s="20" t="s">
        <v>94</v>
      </c>
      <c r="B40" s="20"/>
      <c r="C40" s="20"/>
      <c r="D40" s="20" t="s">
        <v>132</v>
      </c>
      <c r="E40" s="20"/>
      <c r="F40" s="20"/>
      <c r="G40" s="32">
        <f t="shared" si="0"/>
        <v>0.4</v>
      </c>
      <c r="H40" s="32"/>
      <c r="I40" s="18">
        <f>(10/10)</f>
        <v>1</v>
      </c>
      <c r="J40" s="18"/>
      <c r="K40" s="18"/>
      <c r="L40" s="12" t="str">
        <f t="shared" si="1"/>
        <v>A+</v>
      </c>
      <c r="M40" s="12"/>
    </row>
    <row r="41" spans="1:13" x14ac:dyDescent="0.5">
      <c r="A41" s="20" t="s">
        <v>94</v>
      </c>
      <c r="B41" s="20"/>
      <c r="C41" s="20"/>
      <c r="D41" s="20" t="s">
        <v>133</v>
      </c>
      <c r="E41" s="20"/>
      <c r="F41" s="20"/>
      <c r="G41" s="32">
        <f t="shared" si="0"/>
        <v>0.4</v>
      </c>
      <c r="H41" s="32"/>
      <c r="I41" s="18" t="s">
        <v>85</v>
      </c>
      <c r="J41" s="18"/>
      <c r="K41" s="18"/>
      <c r="L41" s="12" t="str">
        <f t="shared" si="1"/>
        <v/>
      </c>
      <c r="M41" s="12"/>
    </row>
    <row r="42" spans="1:13" x14ac:dyDescent="0.5">
      <c r="A42" s="20" t="s">
        <v>94</v>
      </c>
      <c r="B42" s="20"/>
      <c r="C42" s="20"/>
      <c r="D42" s="20" t="s">
        <v>134</v>
      </c>
      <c r="E42" s="20"/>
      <c r="F42" s="20"/>
      <c r="G42" s="32">
        <f t="shared" si="0"/>
        <v>0.4</v>
      </c>
      <c r="H42" s="32"/>
      <c r="I42" s="18">
        <f>(8/10)</f>
        <v>0.8</v>
      </c>
      <c r="J42" s="18"/>
      <c r="K42" s="18"/>
      <c r="L42" s="12" t="str">
        <f t="shared" si="1"/>
        <v>B-</v>
      </c>
      <c r="M42" s="12"/>
    </row>
    <row r="43" spans="1:13" x14ac:dyDescent="0.5">
      <c r="A43" s="20" t="s">
        <v>94</v>
      </c>
      <c r="B43" s="20"/>
      <c r="C43" s="20"/>
      <c r="D43" s="20" t="s">
        <v>135</v>
      </c>
      <c r="E43" s="20"/>
      <c r="F43" s="20"/>
      <c r="G43" s="32">
        <f t="shared" si="0"/>
        <v>0.4</v>
      </c>
      <c r="H43" s="32"/>
      <c r="I43" s="18">
        <f>(10/10)</f>
        <v>1</v>
      </c>
      <c r="J43" s="18"/>
      <c r="K43" s="18"/>
      <c r="L43" s="12" t="str">
        <f t="shared" si="1"/>
        <v>A+</v>
      </c>
      <c r="M43" s="12"/>
    </row>
    <row r="44" spans="1:13" x14ac:dyDescent="0.5">
      <c r="A44" s="20" t="s">
        <v>94</v>
      </c>
      <c r="B44" s="20"/>
      <c r="C44" s="20"/>
      <c r="D44" s="20" t="s">
        <v>136</v>
      </c>
      <c r="E44" s="20"/>
      <c r="F44" s="20"/>
      <c r="G44" s="32">
        <f t="shared" si="0"/>
        <v>0.4</v>
      </c>
      <c r="H44" s="32"/>
      <c r="I44" s="18">
        <f>(10/10)</f>
        <v>1</v>
      </c>
      <c r="J44" s="18"/>
      <c r="K44" s="18"/>
      <c r="L44" s="12" t="str">
        <f t="shared" si="1"/>
        <v>A+</v>
      </c>
      <c r="M44" s="12"/>
    </row>
    <row r="45" spans="1:13" x14ac:dyDescent="0.5">
      <c r="A45" s="20" t="s">
        <v>94</v>
      </c>
      <c r="B45" s="20"/>
      <c r="C45" s="20"/>
      <c r="D45" s="20" t="s">
        <v>137</v>
      </c>
      <c r="E45" s="20"/>
      <c r="F45" s="20"/>
      <c r="G45" s="32">
        <f t="shared" si="0"/>
        <v>0.4</v>
      </c>
      <c r="H45" s="32"/>
      <c r="I45" s="18">
        <f>(10/10)</f>
        <v>1</v>
      </c>
      <c r="J45" s="18"/>
      <c r="K45" s="18"/>
      <c r="L45" s="12" t="str">
        <f t="shared" si="1"/>
        <v>A+</v>
      </c>
      <c r="M45" s="12"/>
    </row>
    <row r="46" spans="1:13" x14ac:dyDescent="0.5">
      <c r="A46" s="20" t="s">
        <v>94</v>
      </c>
      <c r="B46" s="20"/>
      <c r="C46" s="20"/>
      <c r="D46" s="20" t="s">
        <v>138</v>
      </c>
      <c r="E46" s="20"/>
      <c r="F46" s="20"/>
      <c r="G46" s="32">
        <f t="shared" si="0"/>
        <v>0.4</v>
      </c>
      <c r="H46" s="32"/>
      <c r="I46" s="18">
        <f>(8/10)</f>
        <v>0.8</v>
      </c>
      <c r="J46" s="18"/>
      <c r="K46" s="18"/>
      <c r="L46" s="12" t="str">
        <f t="shared" si="1"/>
        <v>B-</v>
      </c>
      <c r="M46" s="12"/>
    </row>
    <row r="47" spans="1:13" x14ac:dyDescent="0.5">
      <c r="A47" s="20" t="s">
        <v>94</v>
      </c>
      <c r="B47" s="20"/>
      <c r="C47" s="20"/>
      <c r="D47" s="20" t="s">
        <v>139</v>
      </c>
      <c r="E47" s="20"/>
      <c r="F47" s="20"/>
      <c r="G47" s="32">
        <f t="shared" si="0"/>
        <v>0.4</v>
      </c>
      <c r="H47" s="32"/>
      <c r="I47" s="18" t="str">
        <f>"DROPPED 0/10 = 0.0% F"</f>
        <v>DROPPED 0/10 = 0.0% F</v>
      </c>
      <c r="J47" s="18"/>
      <c r="K47" s="18"/>
      <c r="L47" s="12" t="str">
        <f t="shared" si="1"/>
        <v/>
      </c>
      <c r="M47" s="12"/>
    </row>
    <row r="48" spans="1:13" x14ac:dyDescent="0.5">
      <c r="A48" s="20" t="s">
        <v>94</v>
      </c>
      <c r="B48" s="20"/>
      <c r="C48" s="20"/>
      <c r="D48" s="20" t="s">
        <v>140</v>
      </c>
      <c r="E48" s="20"/>
      <c r="F48" s="20"/>
      <c r="G48" s="32">
        <f t="shared" si="0"/>
        <v>0.4</v>
      </c>
      <c r="H48" s="32"/>
      <c r="I48" s="18">
        <f>(8/10)</f>
        <v>0.8</v>
      </c>
      <c r="J48" s="18"/>
      <c r="K48" s="18"/>
      <c r="L48" s="12" t="str">
        <f t="shared" si="1"/>
        <v>B-</v>
      </c>
      <c r="M48" s="12"/>
    </row>
    <row r="49" spans="1:13" x14ac:dyDescent="0.5">
      <c r="A49" s="20"/>
      <c r="B49" s="20"/>
      <c r="C49" s="20"/>
      <c r="D49" s="20"/>
      <c r="E49" s="20"/>
      <c r="F49" s="20"/>
      <c r="G49" s="32" t="str">
        <f t="shared" si="0"/>
        <v/>
      </c>
      <c r="H49" s="32"/>
      <c r="I49" s="18"/>
      <c r="J49" s="18"/>
      <c r="K49" s="18"/>
      <c r="L49" s="12" t="str">
        <f t="shared" si="1"/>
        <v/>
      </c>
      <c r="M49" s="12"/>
    </row>
    <row r="50" spans="1:13" x14ac:dyDescent="0.5">
      <c r="A50" s="21"/>
      <c r="B50" s="21"/>
      <c r="C50" s="21"/>
      <c r="D50" s="21"/>
      <c r="E50" s="21"/>
      <c r="F50" s="21"/>
      <c r="G50" s="27" t="str">
        <f t="shared" si="0"/>
        <v/>
      </c>
      <c r="H50" s="27"/>
      <c r="I50" s="19"/>
      <c r="J50" s="19"/>
      <c r="K50" s="19"/>
      <c r="L50" s="14" t="str">
        <f t="shared" si="1"/>
        <v/>
      </c>
      <c r="M50" s="14"/>
    </row>
    <row r="51" spans="1:13" ht="13.2" thickBot="1" x14ac:dyDescent="0.55000000000000004"/>
    <row r="52" spans="1:13" ht="13" customHeight="1" thickTop="1" x14ac:dyDescent="0.5">
      <c r="A52" s="25" t="s">
        <v>6</v>
      </c>
      <c r="B52" s="25"/>
      <c r="C52" s="25" t="s">
        <v>5</v>
      </c>
      <c r="D52" s="25"/>
      <c r="E52" s="25" t="s">
        <v>7</v>
      </c>
      <c r="F52" s="25"/>
      <c r="G52" s="25"/>
      <c r="H52" s="25" t="s">
        <v>8</v>
      </c>
      <c r="I52" s="26"/>
      <c r="J52" s="28" t="s">
        <v>1</v>
      </c>
      <c r="K52" s="29"/>
      <c r="L52" s="59" t="s">
        <v>13</v>
      </c>
      <c r="M52" s="60"/>
    </row>
    <row r="53" spans="1:13" ht="13" customHeight="1" x14ac:dyDescent="0.5">
      <c r="A53" s="20" t="s">
        <v>93</v>
      </c>
      <c r="B53" s="20"/>
      <c r="C53" s="22">
        <v>0.15</v>
      </c>
      <c r="D53" s="22"/>
      <c r="E53" s="16">
        <f>IFERROR(0.945,"")</f>
        <v>0.94499999999999995</v>
      </c>
      <c r="F53" s="16"/>
      <c r="G53" s="16"/>
      <c r="H53" s="23" t="str">
        <f>IFERROR(VLOOKUP(E53,$O$1:$Q$15,3),"")</f>
        <v>A</v>
      </c>
      <c r="I53" s="24"/>
      <c r="J53" s="30"/>
      <c r="K53" s="31"/>
      <c r="L53" s="61"/>
      <c r="M53" s="62"/>
    </row>
    <row r="54" spans="1:13" ht="13" customHeight="1" x14ac:dyDescent="0.5">
      <c r="A54" s="20" t="s">
        <v>94</v>
      </c>
      <c r="B54" s="20"/>
      <c r="C54" s="18">
        <v>0.4</v>
      </c>
      <c r="D54" s="18"/>
      <c r="E54" s="16">
        <f>IFERROR(0.97,"")</f>
        <v>0.97</v>
      </c>
      <c r="F54" s="16"/>
      <c r="G54" s="16"/>
      <c r="H54" s="12" t="str">
        <f t="shared" ref="H54:H60" si="3">IFERROR(VLOOKUP(E54,$O$1:$Q$15,3),"")</f>
        <v>A</v>
      </c>
      <c r="I54" s="13"/>
      <c r="J54" s="30"/>
      <c r="K54" s="31"/>
      <c r="L54" s="61"/>
      <c r="M54" s="62"/>
    </row>
    <row r="55" spans="1:13" ht="13" customHeight="1" x14ac:dyDescent="0.5">
      <c r="A55" s="20" t="s">
        <v>95</v>
      </c>
      <c r="B55" s="20"/>
      <c r="C55" s="18">
        <v>0.05</v>
      </c>
      <c r="D55" s="18"/>
      <c r="E55" s="16">
        <f t="shared" ref="E54:E60" si="4">IFERROR(AVERAGEIFS($I$5:$K$50,$A$5:$C$50,A55),"")</f>
        <v>1</v>
      </c>
      <c r="F55" s="16"/>
      <c r="G55" s="16"/>
      <c r="H55" s="12" t="str">
        <f t="shared" si="3"/>
        <v>A+</v>
      </c>
      <c r="I55" s="13"/>
      <c r="J55" s="30"/>
      <c r="K55" s="31"/>
      <c r="L55" s="61"/>
      <c r="M55" s="62"/>
    </row>
    <row r="56" spans="1:13" ht="13" customHeight="1" x14ac:dyDescent="0.5">
      <c r="A56" s="18" t="s">
        <v>96</v>
      </c>
      <c r="B56" s="18"/>
      <c r="C56" s="18">
        <v>0.1</v>
      </c>
      <c r="D56" s="18"/>
      <c r="E56" s="16">
        <f t="shared" si="4"/>
        <v>1</v>
      </c>
      <c r="F56" s="16"/>
      <c r="G56" s="16"/>
      <c r="H56" s="12" t="str">
        <f t="shared" si="3"/>
        <v>A+</v>
      </c>
      <c r="I56" s="13"/>
      <c r="J56" s="30" t="s">
        <v>24</v>
      </c>
      <c r="K56" s="31"/>
      <c r="L56" s="63">
        <f>(IFERROR(IF(L52="A+",4,IF(L52="A",4,IF(L52="A-",3.7,IF(L52="B+",3.3,IF(L52="B",3,IF(L52="B-",2.7,IF(L52="C+",2.3,IF(L52="C",2,IF(L52="C-",1.7,IF(L52="D+",1.3,IF(L52="D",1,IF(L52="D-",0.7,IF(L52="F",0,"**"))))))))))))),""))</f>
        <v>3.7</v>
      </c>
      <c r="M56" s="64"/>
    </row>
    <row r="57" spans="1:13" ht="13" customHeight="1" x14ac:dyDescent="0.5">
      <c r="A57" s="20" t="s">
        <v>97</v>
      </c>
      <c r="B57" s="20"/>
      <c r="C57" s="18">
        <v>0.3</v>
      </c>
      <c r="D57" s="18"/>
      <c r="E57" s="16">
        <f t="shared" si="4"/>
        <v>0.81666666666666665</v>
      </c>
      <c r="F57" s="16"/>
      <c r="G57" s="16"/>
      <c r="H57" s="12" t="str">
        <f t="shared" si="3"/>
        <v>B-</v>
      </c>
      <c r="I57" s="13"/>
      <c r="J57" s="30"/>
      <c r="K57" s="31"/>
      <c r="L57" s="63"/>
      <c r="M57" s="64"/>
    </row>
    <row r="58" spans="1:13" ht="13" customHeight="1" x14ac:dyDescent="0.5">
      <c r="A58" s="20"/>
      <c r="B58" s="20"/>
      <c r="C58" s="18"/>
      <c r="D58" s="18"/>
      <c r="E58" s="16" t="str">
        <f t="shared" si="4"/>
        <v/>
      </c>
      <c r="F58" s="16"/>
      <c r="G58" s="16"/>
      <c r="H58" s="12" t="str">
        <f t="shared" si="3"/>
        <v/>
      </c>
      <c r="I58" s="13"/>
      <c r="J58" s="30"/>
      <c r="K58" s="31"/>
      <c r="L58" s="63"/>
      <c r="M58" s="64"/>
    </row>
    <row r="59" spans="1:13" ht="13" customHeight="1" x14ac:dyDescent="0.5">
      <c r="A59" s="20"/>
      <c r="B59" s="20"/>
      <c r="C59" s="18"/>
      <c r="D59" s="18"/>
      <c r="E59" s="16" t="str">
        <f t="shared" si="4"/>
        <v/>
      </c>
      <c r="F59" s="16"/>
      <c r="G59" s="16"/>
      <c r="H59" s="12" t="str">
        <f t="shared" si="3"/>
        <v/>
      </c>
      <c r="I59" s="13"/>
      <c r="J59" s="30"/>
      <c r="K59" s="31"/>
      <c r="L59" s="63"/>
      <c r="M59" s="64"/>
    </row>
    <row r="60" spans="1:13" ht="13" customHeight="1" thickBot="1" x14ac:dyDescent="0.6">
      <c r="A60" s="21"/>
      <c r="B60" s="21"/>
      <c r="C60" s="19"/>
      <c r="D60" s="19"/>
      <c r="E60" s="17" t="str">
        <f t="shared" si="4"/>
        <v/>
      </c>
      <c r="F60" s="17"/>
      <c r="G60" s="17"/>
      <c r="H60" s="14" t="str">
        <f t="shared" si="3"/>
        <v/>
      </c>
      <c r="I60" s="15"/>
      <c r="J60" s="57" t="s">
        <v>25</v>
      </c>
      <c r="K60" s="58"/>
      <c r="L60" s="65">
        <v>3</v>
      </c>
      <c r="M60" s="66"/>
    </row>
    <row r="61" spans="1:13" ht="13.2" thickTop="1" x14ac:dyDescent="0.5"/>
    <row r="63" spans="1:13" x14ac:dyDescent="0.5">
      <c r="E63" s="8"/>
      <c r="F63" s="9"/>
    </row>
  </sheetData>
  <mergeCells count="299">
    <mergeCell ref="A1:B1"/>
    <mergeCell ref="C1:E1"/>
    <mergeCell ref="G1:J1"/>
    <mergeCell ref="O1:P2"/>
    <mergeCell ref="Q1:Q2"/>
    <mergeCell ref="A2:B2"/>
    <mergeCell ref="C2:E2"/>
    <mergeCell ref="A5:C5"/>
    <mergeCell ref="D5:F5"/>
    <mergeCell ref="G5:H5"/>
    <mergeCell ref="I5:K5"/>
    <mergeCell ref="L5:M5"/>
    <mergeCell ref="O5:P5"/>
    <mergeCell ref="O3:P3"/>
    <mergeCell ref="A4:C4"/>
    <mergeCell ref="D4:F4"/>
    <mergeCell ref="G4:H4"/>
    <mergeCell ref="I4:K4"/>
    <mergeCell ref="L4:M4"/>
    <mergeCell ref="O4:P4"/>
    <mergeCell ref="K1:M1"/>
    <mergeCell ref="A7:C7"/>
    <mergeCell ref="D7:F7"/>
    <mergeCell ref="G7:H7"/>
    <mergeCell ref="I7:K7"/>
    <mergeCell ref="L7:M7"/>
    <mergeCell ref="O7:P7"/>
    <mergeCell ref="A6:C6"/>
    <mergeCell ref="D6:F6"/>
    <mergeCell ref="G6:H6"/>
    <mergeCell ref="I6:K6"/>
    <mergeCell ref="L6:M6"/>
    <mergeCell ref="O6:P6"/>
    <mergeCell ref="A9:C9"/>
    <mergeCell ref="D9:F9"/>
    <mergeCell ref="G9:H9"/>
    <mergeCell ref="I9:K9"/>
    <mergeCell ref="L9:M9"/>
    <mergeCell ref="O9:P9"/>
    <mergeCell ref="A8:C8"/>
    <mergeCell ref="D8:F8"/>
    <mergeCell ref="G8:H8"/>
    <mergeCell ref="I8:K8"/>
    <mergeCell ref="L8:M8"/>
    <mergeCell ref="O8:P8"/>
    <mergeCell ref="A11:C11"/>
    <mergeCell ref="D11:F11"/>
    <mergeCell ref="G11:H11"/>
    <mergeCell ref="I11:K11"/>
    <mergeCell ref="L11:M11"/>
    <mergeCell ref="O11:P11"/>
    <mergeCell ref="A10:C10"/>
    <mergeCell ref="D10:F10"/>
    <mergeCell ref="G10:H10"/>
    <mergeCell ref="I10:K10"/>
    <mergeCell ref="L10:M10"/>
    <mergeCell ref="O10:P10"/>
    <mergeCell ref="A13:C13"/>
    <mergeCell ref="D13:F13"/>
    <mergeCell ref="G13:H13"/>
    <mergeCell ref="I13:K13"/>
    <mergeCell ref="L13:M13"/>
    <mergeCell ref="O13:P13"/>
    <mergeCell ref="A12:C12"/>
    <mergeCell ref="D12:F12"/>
    <mergeCell ref="G12:H12"/>
    <mergeCell ref="I12:K12"/>
    <mergeCell ref="L12:M12"/>
    <mergeCell ref="O12:P12"/>
    <mergeCell ref="A15:C15"/>
    <mergeCell ref="D15:F15"/>
    <mergeCell ref="G15:H15"/>
    <mergeCell ref="I15:K15"/>
    <mergeCell ref="L15:M15"/>
    <mergeCell ref="O15:P15"/>
    <mergeCell ref="A14:C14"/>
    <mergeCell ref="D14:F14"/>
    <mergeCell ref="G14:H14"/>
    <mergeCell ref="I14:K14"/>
    <mergeCell ref="L14:M14"/>
    <mergeCell ref="O14:P14"/>
    <mergeCell ref="A16:C16"/>
    <mergeCell ref="D16:F16"/>
    <mergeCell ref="G16:H16"/>
    <mergeCell ref="I16:K16"/>
    <mergeCell ref="L16:M16"/>
    <mergeCell ref="A17:C17"/>
    <mergeCell ref="D17:F17"/>
    <mergeCell ref="G17:H17"/>
    <mergeCell ref="I17:K17"/>
    <mergeCell ref="L17:M17"/>
    <mergeCell ref="A18:C18"/>
    <mergeCell ref="D18:F18"/>
    <mergeCell ref="G18:H18"/>
    <mergeCell ref="I18:K18"/>
    <mergeCell ref="L18:M18"/>
    <mergeCell ref="A19:C19"/>
    <mergeCell ref="D19:F19"/>
    <mergeCell ref="G19:H19"/>
    <mergeCell ref="I19:K19"/>
    <mergeCell ref="L19:M19"/>
    <mergeCell ref="A20:C20"/>
    <mergeCell ref="D20:F20"/>
    <mergeCell ref="G20:H20"/>
    <mergeCell ref="I20:K20"/>
    <mergeCell ref="L20:M20"/>
    <mergeCell ref="A21:C21"/>
    <mergeCell ref="D21:F21"/>
    <mergeCell ref="G21:H21"/>
    <mergeCell ref="I21:K21"/>
    <mergeCell ref="L21:M21"/>
    <mergeCell ref="A22:C22"/>
    <mergeCell ref="D22:F22"/>
    <mergeCell ref="G22:H22"/>
    <mergeCell ref="I22:K22"/>
    <mergeCell ref="L22:M22"/>
    <mergeCell ref="A23:C23"/>
    <mergeCell ref="D23:F23"/>
    <mergeCell ref="G23:H23"/>
    <mergeCell ref="I23:K23"/>
    <mergeCell ref="L23:M23"/>
    <mergeCell ref="A24:C24"/>
    <mergeCell ref="D24:F24"/>
    <mergeCell ref="G24:H24"/>
    <mergeCell ref="I24:K24"/>
    <mergeCell ref="L24:M24"/>
    <mergeCell ref="A25:C25"/>
    <mergeCell ref="D25:F25"/>
    <mergeCell ref="G25:H25"/>
    <mergeCell ref="I25:K25"/>
    <mergeCell ref="L25:M25"/>
    <mergeCell ref="A26:C26"/>
    <mergeCell ref="D26:F26"/>
    <mergeCell ref="G26:H26"/>
    <mergeCell ref="I26:K26"/>
    <mergeCell ref="L26:M26"/>
    <mergeCell ref="A27:C27"/>
    <mergeCell ref="D27:F27"/>
    <mergeCell ref="G27:H27"/>
    <mergeCell ref="I27:K27"/>
    <mergeCell ref="L27:M27"/>
    <mergeCell ref="A28:C28"/>
    <mergeCell ref="D28:F28"/>
    <mergeCell ref="G28:H28"/>
    <mergeCell ref="I28:K28"/>
    <mergeCell ref="L28:M28"/>
    <mergeCell ref="A29:C29"/>
    <mergeCell ref="D29:F29"/>
    <mergeCell ref="G29:H29"/>
    <mergeCell ref="I29:K29"/>
    <mergeCell ref="L29:M29"/>
    <mergeCell ref="A30:C30"/>
    <mergeCell ref="D30:F30"/>
    <mergeCell ref="G30:H30"/>
    <mergeCell ref="I30:K30"/>
    <mergeCell ref="L30:M30"/>
    <mergeCell ref="A31:C31"/>
    <mergeCell ref="D31:F31"/>
    <mergeCell ref="G31:H31"/>
    <mergeCell ref="I31:K31"/>
    <mergeCell ref="L31:M31"/>
    <mergeCell ref="A32:C32"/>
    <mergeCell ref="D32:F32"/>
    <mergeCell ref="G32:H32"/>
    <mergeCell ref="I32:K32"/>
    <mergeCell ref="L32:M32"/>
    <mergeCell ref="A33:C33"/>
    <mergeCell ref="D33:F33"/>
    <mergeCell ref="G33:H33"/>
    <mergeCell ref="I33:K33"/>
    <mergeCell ref="L33:M33"/>
    <mergeCell ref="A34:C34"/>
    <mergeCell ref="D34:F34"/>
    <mergeCell ref="G34:H34"/>
    <mergeCell ref="I34:K34"/>
    <mergeCell ref="L34:M34"/>
    <mergeCell ref="A35:C35"/>
    <mergeCell ref="D35:F35"/>
    <mergeCell ref="G35:H35"/>
    <mergeCell ref="I35:K35"/>
    <mergeCell ref="L35:M35"/>
    <mergeCell ref="A36:C36"/>
    <mergeCell ref="D36:F36"/>
    <mergeCell ref="G36:H36"/>
    <mergeCell ref="I36:K36"/>
    <mergeCell ref="L36:M36"/>
    <mergeCell ref="A37:C37"/>
    <mergeCell ref="D37:F37"/>
    <mergeCell ref="G37:H37"/>
    <mergeCell ref="I37:K37"/>
    <mergeCell ref="L37:M37"/>
    <mergeCell ref="A38:C38"/>
    <mergeCell ref="D38:F38"/>
    <mergeCell ref="G38:H38"/>
    <mergeCell ref="I38:K38"/>
    <mergeCell ref="L38:M38"/>
    <mergeCell ref="A39:C39"/>
    <mergeCell ref="D39:F39"/>
    <mergeCell ref="G39:H39"/>
    <mergeCell ref="I39:K39"/>
    <mergeCell ref="L39:M39"/>
    <mergeCell ref="A40:C40"/>
    <mergeCell ref="D40:F40"/>
    <mergeCell ref="G40:H40"/>
    <mergeCell ref="I40:K40"/>
    <mergeCell ref="L40:M40"/>
    <mergeCell ref="A41:C41"/>
    <mergeCell ref="D41:F41"/>
    <mergeCell ref="G41:H41"/>
    <mergeCell ref="I41:K41"/>
    <mergeCell ref="L41:M41"/>
    <mergeCell ref="A42:C42"/>
    <mergeCell ref="D42:F42"/>
    <mergeCell ref="G42:H42"/>
    <mergeCell ref="I42:K42"/>
    <mergeCell ref="L42:M42"/>
    <mergeCell ref="A43:C43"/>
    <mergeCell ref="D43:F43"/>
    <mergeCell ref="G43:H43"/>
    <mergeCell ref="I43:K43"/>
    <mergeCell ref="L43:M43"/>
    <mergeCell ref="A44:C44"/>
    <mergeCell ref="D44:F44"/>
    <mergeCell ref="G44:H44"/>
    <mergeCell ref="I44:K44"/>
    <mergeCell ref="L44:M44"/>
    <mergeCell ref="A45:C45"/>
    <mergeCell ref="D45:F45"/>
    <mergeCell ref="G45:H45"/>
    <mergeCell ref="I45:K45"/>
    <mergeCell ref="L45:M45"/>
    <mergeCell ref="A46:C46"/>
    <mergeCell ref="D46:F46"/>
    <mergeCell ref="G46:H46"/>
    <mergeCell ref="I46:K46"/>
    <mergeCell ref="L46:M46"/>
    <mergeCell ref="A47:C47"/>
    <mergeCell ref="D47:F47"/>
    <mergeCell ref="G47:H47"/>
    <mergeCell ref="I47:K47"/>
    <mergeCell ref="L47:M47"/>
    <mergeCell ref="A48:C48"/>
    <mergeCell ref="D48:F48"/>
    <mergeCell ref="G48:H48"/>
    <mergeCell ref="I48:K48"/>
    <mergeCell ref="L48:M48"/>
    <mergeCell ref="A49:C49"/>
    <mergeCell ref="D49:F49"/>
    <mergeCell ref="G49:H49"/>
    <mergeCell ref="I49:K49"/>
    <mergeCell ref="L49:M49"/>
    <mergeCell ref="A50:C50"/>
    <mergeCell ref="D50:F50"/>
    <mergeCell ref="G50:H50"/>
    <mergeCell ref="I50:K50"/>
    <mergeCell ref="L50:M50"/>
    <mergeCell ref="A52:B52"/>
    <mergeCell ref="C52:D52"/>
    <mergeCell ref="E52:G52"/>
    <mergeCell ref="H52:I52"/>
    <mergeCell ref="J52:K55"/>
    <mergeCell ref="A56:B56"/>
    <mergeCell ref="C56:D56"/>
    <mergeCell ref="E56:G56"/>
    <mergeCell ref="H56:I56"/>
    <mergeCell ref="L52:M55"/>
    <mergeCell ref="A53:B53"/>
    <mergeCell ref="C53:D53"/>
    <mergeCell ref="E53:G53"/>
    <mergeCell ref="H53:I53"/>
    <mergeCell ref="A54:B54"/>
    <mergeCell ref="C54:D54"/>
    <mergeCell ref="E54:G54"/>
    <mergeCell ref="H54:I54"/>
    <mergeCell ref="A55:B55"/>
    <mergeCell ref="J60:K60"/>
    <mergeCell ref="L60:M60"/>
    <mergeCell ref="K2:M2"/>
    <mergeCell ref="A59:B59"/>
    <mergeCell ref="C59:D59"/>
    <mergeCell ref="E59:G59"/>
    <mergeCell ref="H59:I59"/>
    <mergeCell ref="A60:B60"/>
    <mergeCell ref="C60:D60"/>
    <mergeCell ref="E60:G60"/>
    <mergeCell ref="H60:I60"/>
    <mergeCell ref="J56:K59"/>
    <mergeCell ref="L56:M59"/>
    <mergeCell ref="A57:B57"/>
    <mergeCell ref="C57:D57"/>
    <mergeCell ref="E57:G57"/>
    <mergeCell ref="H57:I57"/>
    <mergeCell ref="A58:B58"/>
    <mergeCell ref="C58:D58"/>
    <mergeCell ref="E58:G58"/>
    <mergeCell ref="H58:I58"/>
    <mergeCell ref="C55:D55"/>
    <mergeCell ref="E55:G55"/>
    <mergeCell ref="H55:I55"/>
  </mergeCells>
  <printOptions horizontalCentered="1" verticalCentered="1"/>
  <pageMargins left="0.7" right="0.7" top="0.75" bottom="0.75" header="0.3" footer="0.3"/>
  <pageSetup scale="80" orientation="portrait" r:id="rId1"/>
  <headerFooter>
    <oddHeader>&amp;L&amp;"Courier New,Regular"&amp;10&amp;P of &amp;N&amp;C&amp;"Courier New,Regular"&amp;10Denny Rual Anderson III&amp;R&amp;"Courier New,Regular"&amp;10&amp;D</oddHeader>
    <oddFooter>&amp;L&amp;"Courier New,Regular"&amp;10&amp;T&amp;C&amp;"Courier New,Regular"&amp;10&amp;F&amp;R&amp;"Courier New,Regular"&amp;10&amp;A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fitToPage="1"/>
  </sheetPr>
  <dimension ref="A1:H23"/>
  <sheetViews>
    <sheetView tabSelected="1" workbookViewId="0">
      <selection sqref="A1:B1"/>
    </sheetView>
  </sheetViews>
  <sheetFormatPr defaultColWidth="8.68359375" defaultRowHeight="12.9" x14ac:dyDescent="0.5"/>
  <cols>
    <col min="1" max="16384" width="8.68359375" style="5"/>
  </cols>
  <sheetData>
    <row r="1" spans="1:8" x14ac:dyDescent="0.5">
      <c r="A1" s="84" t="s">
        <v>26</v>
      </c>
      <c r="B1" s="84"/>
      <c r="C1" s="84" t="s">
        <v>1</v>
      </c>
      <c r="D1" s="84"/>
      <c r="E1" s="84" t="s">
        <v>24</v>
      </c>
      <c r="F1" s="84"/>
      <c r="G1" s="84" t="s">
        <v>27</v>
      </c>
      <c r="H1" s="84"/>
    </row>
    <row r="2" spans="1:8" x14ac:dyDescent="0.5">
      <c r="A2" s="83" t="s">
        <v>35</v>
      </c>
      <c r="B2" s="83"/>
      <c r="C2" s="85" t="str">
        <f>IFERROR('CS 6190 CSP'!L52,"")</f>
        <v>A</v>
      </c>
      <c r="D2" s="85"/>
      <c r="E2" s="85">
        <f>IFERROR('CS 6501 IoT SaS'!L56,"")</f>
        <v>3.7</v>
      </c>
      <c r="F2" s="85"/>
      <c r="G2" s="85">
        <f>IFERROR(E2*'CS 6501 IoT SaS'!L60,"")</f>
        <v>11.100000000000001</v>
      </c>
      <c r="H2" s="85"/>
    </row>
    <row r="3" spans="1:8" x14ac:dyDescent="0.5">
      <c r="A3" s="83" t="s">
        <v>86</v>
      </c>
      <c r="B3" s="83"/>
      <c r="C3" s="85" t="str">
        <f>IFERROR('CS 6316 ML'!L52,"")</f>
        <v>A</v>
      </c>
      <c r="D3" s="85"/>
      <c r="E3" s="85">
        <f>IFERROR('CS 6190 CSP'!L56,"")</f>
        <v>4</v>
      </c>
      <c r="F3" s="85"/>
      <c r="G3" s="85">
        <f>IFERROR(E3*'CS 6190 CSP'!L60,"")</f>
        <v>4</v>
      </c>
      <c r="H3" s="85"/>
    </row>
    <row r="4" spans="1:8" x14ac:dyDescent="0.5">
      <c r="A4" s="83" t="s">
        <v>87</v>
      </c>
      <c r="B4" s="83"/>
      <c r="C4" s="85" t="str">
        <f>IFERROR('CS 6501 IoT SaS'!L52,"")</f>
        <v>A-</v>
      </c>
      <c r="D4" s="85"/>
      <c r="E4" s="85">
        <f>IFERROR('CS 6501 SL'!L56,"")</f>
        <v>3.7</v>
      </c>
      <c r="F4" s="85"/>
      <c r="G4" s="85">
        <f>IFERROR(E4*'CS 6501 SL'!L60,"")</f>
        <v>11.100000000000001</v>
      </c>
      <c r="H4" s="85"/>
    </row>
    <row r="5" spans="1:8" x14ac:dyDescent="0.5">
      <c r="A5" s="83" t="s">
        <v>36</v>
      </c>
      <c r="B5" s="83"/>
      <c r="C5" s="85" t="str">
        <f>IFERROR('CS 6501 SL'!L52,"")</f>
        <v>A-</v>
      </c>
      <c r="D5" s="85"/>
      <c r="E5" s="85">
        <f>IFERROR('CS 6316 ML'!L56,"")</f>
        <v>4</v>
      </c>
      <c r="F5" s="85"/>
      <c r="G5" s="85">
        <f>IFERROR(E5*'CS 6316 ML'!L60,"")</f>
        <v>12</v>
      </c>
      <c r="H5" s="85"/>
    </row>
    <row r="6" spans="1:8" x14ac:dyDescent="0.5">
      <c r="A6" s="87" t="s">
        <v>37</v>
      </c>
      <c r="B6" s="87"/>
      <c r="C6" s="86" t="str">
        <f>IFERROR('CS 6501 ST'!L52,"")</f>
        <v>A-</v>
      </c>
      <c r="D6" s="86"/>
      <c r="E6" s="86">
        <f>IFERROR('CS 6501 ST'!L56,"")</f>
        <v>3.7</v>
      </c>
      <c r="F6" s="86"/>
      <c r="G6" s="86">
        <f>IFERROR(E6*'CS 6501 ST'!L60,"")</f>
        <v>11.100000000000001</v>
      </c>
      <c r="H6" s="86"/>
    </row>
    <row r="7" spans="1:8" ht="13.2" thickBot="1" x14ac:dyDescent="0.55000000000000004"/>
    <row r="8" spans="1:8" x14ac:dyDescent="0.5">
      <c r="A8" s="88" t="s">
        <v>33</v>
      </c>
      <c r="B8" s="89"/>
      <c r="C8" s="89"/>
      <c r="D8" s="96">
        <f>SUM('CS 6501 IoT SaS'!L60,'CS 6190 CSP'!L60,'CS 6501 SL'!L60,'CS 6316 ML'!L60,'CS 6501 ST'!L60)</f>
        <v>13</v>
      </c>
      <c r="E8" s="96"/>
      <c r="F8" s="96"/>
      <c r="G8" s="96"/>
      <c r="H8" s="97"/>
    </row>
    <row r="9" spans="1:8" x14ac:dyDescent="0.5">
      <c r="A9" s="90"/>
      <c r="B9" s="91"/>
      <c r="C9" s="91"/>
      <c r="D9" s="98"/>
      <c r="E9" s="98"/>
      <c r="F9" s="98"/>
      <c r="G9" s="98"/>
      <c r="H9" s="99"/>
    </row>
    <row r="10" spans="1:8" x14ac:dyDescent="0.5">
      <c r="A10" s="90"/>
      <c r="B10" s="91"/>
      <c r="C10" s="91"/>
      <c r="D10" s="98"/>
      <c r="E10" s="98"/>
      <c r="F10" s="98"/>
      <c r="G10" s="98"/>
      <c r="H10" s="99"/>
    </row>
    <row r="11" spans="1:8" x14ac:dyDescent="0.5">
      <c r="A11" s="90"/>
      <c r="B11" s="91"/>
      <c r="C11" s="91"/>
      <c r="D11" s="98"/>
      <c r="E11" s="98"/>
      <c r="F11" s="98"/>
      <c r="G11" s="98"/>
      <c r="H11" s="99"/>
    </row>
    <row r="12" spans="1:8" x14ac:dyDescent="0.5">
      <c r="A12" s="92" t="s">
        <v>28</v>
      </c>
      <c r="B12" s="93"/>
      <c r="C12" s="93"/>
      <c r="D12" s="31">
        <f>IFERROR(0+D8,"")</f>
        <v>13</v>
      </c>
      <c r="E12" s="31"/>
      <c r="F12" s="31"/>
      <c r="G12" s="31"/>
      <c r="H12" s="100"/>
    </row>
    <row r="13" spans="1:8" x14ac:dyDescent="0.5">
      <c r="A13" s="92"/>
      <c r="B13" s="93"/>
      <c r="C13" s="93"/>
      <c r="D13" s="31"/>
      <c r="E13" s="31"/>
      <c r="F13" s="31"/>
      <c r="G13" s="31"/>
      <c r="H13" s="100"/>
    </row>
    <row r="14" spans="1:8" x14ac:dyDescent="0.5">
      <c r="A14" s="92"/>
      <c r="B14" s="93"/>
      <c r="C14" s="93"/>
      <c r="D14" s="31"/>
      <c r="E14" s="31"/>
      <c r="F14" s="31"/>
      <c r="G14" s="31"/>
      <c r="H14" s="100"/>
    </row>
    <row r="15" spans="1:8" x14ac:dyDescent="0.5">
      <c r="A15" s="92"/>
      <c r="B15" s="93"/>
      <c r="C15" s="93"/>
      <c r="D15" s="31"/>
      <c r="E15" s="31"/>
      <c r="F15" s="31"/>
      <c r="G15" s="31"/>
      <c r="H15" s="100"/>
    </row>
    <row r="16" spans="1:8" x14ac:dyDescent="0.5">
      <c r="A16" s="90" t="s">
        <v>34</v>
      </c>
      <c r="B16" s="91"/>
      <c r="C16" s="91"/>
      <c r="D16" s="101">
        <f>IFERROR(SUM(G2:H6)/D8,"")</f>
        <v>3.7923076923076926</v>
      </c>
      <c r="E16" s="101"/>
      <c r="F16" s="101"/>
      <c r="G16" s="101"/>
      <c r="H16" s="102"/>
    </row>
    <row r="17" spans="1:8" x14ac:dyDescent="0.5">
      <c r="A17" s="90"/>
      <c r="B17" s="91"/>
      <c r="C17" s="91"/>
      <c r="D17" s="101"/>
      <c r="E17" s="101"/>
      <c r="F17" s="101"/>
      <c r="G17" s="101"/>
      <c r="H17" s="102"/>
    </row>
    <row r="18" spans="1:8" x14ac:dyDescent="0.5">
      <c r="A18" s="90"/>
      <c r="B18" s="91"/>
      <c r="C18" s="91"/>
      <c r="D18" s="101"/>
      <c r="E18" s="101"/>
      <c r="F18" s="101"/>
      <c r="G18" s="101"/>
      <c r="H18" s="102"/>
    </row>
    <row r="19" spans="1:8" x14ac:dyDescent="0.5">
      <c r="A19" s="90"/>
      <c r="B19" s="91"/>
      <c r="C19" s="91"/>
      <c r="D19" s="101"/>
      <c r="E19" s="101"/>
      <c r="F19" s="101"/>
      <c r="G19" s="101"/>
      <c r="H19" s="102"/>
    </row>
    <row r="20" spans="1:8" x14ac:dyDescent="0.5">
      <c r="A20" s="92" t="s">
        <v>29</v>
      </c>
      <c r="B20" s="93"/>
      <c r="C20" s="93"/>
      <c r="D20" s="103">
        <f>D16</f>
        <v>3.7923076923076926</v>
      </c>
      <c r="E20" s="103"/>
      <c r="F20" s="103"/>
      <c r="G20" s="103"/>
      <c r="H20" s="104"/>
    </row>
    <row r="21" spans="1:8" x14ac:dyDescent="0.5">
      <c r="A21" s="92"/>
      <c r="B21" s="93"/>
      <c r="C21" s="93"/>
      <c r="D21" s="103"/>
      <c r="E21" s="103"/>
      <c r="F21" s="103"/>
      <c r="G21" s="103"/>
      <c r="H21" s="104"/>
    </row>
    <row r="22" spans="1:8" x14ac:dyDescent="0.5">
      <c r="A22" s="92"/>
      <c r="B22" s="93"/>
      <c r="C22" s="93"/>
      <c r="D22" s="103"/>
      <c r="E22" s="103"/>
      <c r="F22" s="103"/>
      <c r="G22" s="103"/>
      <c r="H22" s="104"/>
    </row>
    <row r="23" spans="1:8" ht="13.2" thickBot="1" x14ac:dyDescent="0.55000000000000004">
      <c r="A23" s="94"/>
      <c r="B23" s="95"/>
      <c r="C23" s="95"/>
      <c r="D23" s="105"/>
      <c r="E23" s="105"/>
      <c r="F23" s="105"/>
      <c r="G23" s="105"/>
      <c r="H23" s="106"/>
    </row>
  </sheetData>
  <mergeCells count="32">
    <mergeCell ref="A8:C11"/>
    <mergeCell ref="A12:C15"/>
    <mergeCell ref="A16:C19"/>
    <mergeCell ref="A20:C23"/>
    <mergeCell ref="D8:H11"/>
    <mergeCell ref="D12:H15"/>
    <mergeCell ref="D16:H19"/>
    <mergeCell ref="D20:H23"/>
    <mergeCell ref="C6:D6"/>
    <mergeCell ref="E6:F6"/>
    <mergeCell ref="G6:H6"/>
    <mergeCell ref="A4:B4"/>
    <mergeCell ref="A5:B5"/>
    <mergeCell ref="A6:B6"/>
    <mergeCell ref="C4:D4"/>
    <mergeCell ref="E4:F4"/>
    <mergeCell ref="G4:H4"/>
    <mergeCell ref="C5:D5"/>
    <mergeCell ref="E5:F5"/>
    <mergeCell ref="G5:H5"/>
    <mergeCell ref="A3:B3"/>
    <mergeCell ref="A1:B1"/>
    <mergeCell ref="C1:D1"/>
    <mergeCell ref="E1:F1"/>
    <mergeCell ref="G1:H1"/>
    <mergeCell ref="A2:B2"/>
    <mergeCell ref="C2:D2"/>
    <mergeCell ref="E2:F2"/>
    <mergeCell ref="G2:H2"/>
    <mergeCell ref="C3:D3"/>
    <mergeCell ref="E3:F3"/>
    <mergeCell ref="G3:H3"/>
  </mergeCells>
  <printOptions horizontalCentered="1" verticalCentered="1"/>
  <pageMargins left="0.7" right="0.7" top="0.75" bottom="0.75" header="0.3" footer="0.3"/>
  <pageSetup orientation="portrait" r:id="rId1"/>
  <headerFooter>
    <oddHeader>&amp;L&amp;"Courier New,Regular"&amp;10&amp;P of &amp;N&amp;C&amp;"Courier New,Regular"&amp;10Denny Rual Anderson III&amp;R&amp;"Courier New,Regular"&amp;10&amp;D</oddHeader>
    <oddFooter>&amp;L&amp;"Courier New,Regular"&amp;10&amp;T&amp;C&amp;"Courier New,Regular"&amp;10&amp;F&amp;R&amp;"Courier New,Regular"&amp;10&amp;A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CS 6190 CSP</vt:lpstr>
      <vt:lpstr>CS 6316 ML</vt:lpstr>
      <vt:lpstr>CS 6501 IoT SaS</vt:lpstr>
      <vt:lpstr>CS 6501 SL</vt:lpstr>
      <vt:lpstr>CS 6501 ST</vt:lpstr>
      <vt:lpstr>Fall 2017</vt:lpstr>
      <vt:lpstr>'CS 6190 CSP'!Print_Area</vt:lpstr>
      <vt:lpstr>'CS 6316 ML'!Print_Area</vt:lpstr>
      <vt:lpstr>'CS 6501 IoT SaS'!Print_Area</vt:lpstr>
      <vt:lpstr>'CS 6501 SL'!Print_Area</vt:lpstr>
      <vt:lpstr>'CS 6501 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2017-12-21T04:59:34Z</dcterms:modified>
  <cp:contentStatus/>
</cp:coreProperties>
</file>