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other_data/"/>
    </mc:Choice>
  </mc:AlternateContent>
  <xr:revisionPtr revIDLastSave="0" documentId="13_ncr:1_{33CADC6E-EAEC-054D-97EC-BA0D5BB6198C}" xr6:coauthVersionLast="47" xr6:coauthVersionMax="47" xr10:uidLastSave="{00000000-0000-0000-0000-000000000000}"/>
  <bookViews>
    <workbookView xWindow="0" yWindow="0" windowWidth="35840" windowHeight="22400" activeTab="4" xr2:uid="{00000000-000D-0000-FFFF-FFFF00000000}"/>
  </bookViews>
  <sheets>
    <sheet name="Concentrations" sheetId="1" r:id="rId1"/>
    <sheet name="Growth_210721" sheetId="2" r:id="rId2"/>
    <sheet name="Growth_210722" sheetId="3" r:id="rId3"/>
    <sheet name="Growth_221116" sheetId="4" r:id="rId4"/>
    <sheet name="Growth_22111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5" l="1"/>
  <c r="I2" i="5"/>
  <c r="I3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M17" i="5"/>
  <c r="M16" i="5"/>
  <c r="M15" i="5"/>
  <c r="M14" i="5"/>
  <c r="M13" i="5"/>
  <c r="M12" i="5"/>
  <c r="M11" i="5"/>
  <c r="M10" i="5"/>
  <c r="M9" i="5"/>
  <c r="M8" i="5"/>
  <c r="M7" i="5"/>
  <c r="M6" i="5"/>
  <c r="M4" i="5"/>
  <c r="M3" i="5"/>
  <c r="M2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C9" i="2"/>
  <c r="M10" i="3"/>
  <c r="L10" i="3"/>
  <c r="J10" i="3"/>
  <c r="I10" i="3"/>
  <c r="E10" i="3"/>
  <c r="K10" i="3" s="1"/>
  <c r="B10" i="3"/>
  <c r="H10" i="3" s="1"/>
  <c r="M9" i="3"/>
  <c r="L9" i="3"/>
  <c r="J9" i="3"/>
  <c r="I9" i="3"/>
  <c r="E9" i="3"/>
  <c r="K9" i="3" s="1"/>
  <c r="B9" i="3"/>
  <c r="H9" i="3" s="1"/>
  <c r="M8" i="3"/>
  <c r="L8" i="3"/>
  <c r="K8" i="3"/>
  <c r="J8" i="3"/>
  <c r="I8" i="3"/>
  <c r="B8" i="3"/>
  <c r="H8" i="3" s="1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G10" i="2"/>
  <c r="M10" i="2" s="1"/>
  <c r="F10" i="2"/>
  <c r="L10" i="2" s="1"/>
  <c r="E10" i="2"/>
  <c r="K10" i="2" s="1"/>
  <c r="D10" i="2"/>
  <c r="J10" i="2" s="1"/>
  <c r="C10" i="2"/>
  <c r="I10" i="2" s="1"/>
  <c r="B10" i="2"/>
  <c r="H10" i="2" s="1"/>
  <c r="G9" i="2"/>
  <c r="M9" i="2" s="1"/>
  <c r="F9" i="2"/>
  <c r="L9" i="2" s="1"/>
  <c r="E9" i="2"/>
  <c r="K9" i="2" s="1"/>
  <c r="D9" i="2"/>
  <c r="J9" i="2" s="1"/>
  <c r="I9" i="2"/>
  <c r="B9" i="2"/>
  <c r="H9" i="2" s="1"/>
  <c r="M8" i="2"/>
  <c r="L8" i="2"/>
  <c r="K8" i="2"/>
  <c r="J8" i="2"/>
  <c r="G8" i="2"/>
  <c r="F8" i="2"/>
  <c r="E8" i="2"/>
  <c r="D8" i="2"/>
  <c r="C8" i="2"/>
  <c r="I8" i="2" s="1"/>
  <c r="B8" i="2"/>
  <c r="H8" i="2" s="1"/>
  <c r="K7" i="2"/>
  <c r="J7" i="2"/>
  <c r="I7" i="2"/>
  <c r="H7" i="2"/>
  <c r="G7" i="2"/>
  <c r="M7" i="2" s="1"/>
  <c r="F7" i="2"/>
  <c r="L7" i="2" s="1"/>
  <c r="E7" i="2"/>
  <c r="D7" i="2"/>
  <c r="C7" i="2"/>
  <c r="B7" i="2"/>
  <c r="I6" i="2"/>
  <c r="H6" i="2"/>
  <c r="G6" i="2"/>
  <c r="M6" i="2" s="1"/>
  <c r="F6" i="2"/>
  <c r="L6" i="2" s="1"/>
  <c r="E6" i="2"/>
  <c r="K6" i="2" s="1"/>
  <c r="D6" i="2"/>
  <c r="J6" i="2" s="1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L15" i="1"/>
  <c r="K15" i="1"/>
  <c r="J15" i="1"/>
  <c r="J16" i="1" s="1"/>
  <c r="G15" i="1"/>
  <c r="F15" i="1"/>
  <c r="F16" i="1" s="1"/>
  <c r="I13" i="1"/>
  <c r="E13" i="1"/>
  <c r="B13" i="1"/>
  <c r="R8" i="1"/>
  <c r="L18" i="1" s="1"/>
  <c r="M8" i="1"/>
  <c r="J8" i="1"/>
  <c r="G8" i="1"/>
  <c r="D8" i="1"/>
  <c r="M7" i="1"/>
  <c r="L7" i="1"/>
  <c r="K3" i="1"/>
  <c r="L5" i="1" s="1"/>
  <c r="L6" i="1" s="1"/>
  <c r="H3" i="1"/>
  <c r="J5" i="1" s="1"/>
  <c r="J6" i="1" s="1"/>
  <c r="E3" i="1"/>
  <c r="G5" i="1" s="1"/>
  <c r="G6" i="1" s="1"/>
  <c r="B3" i="1"/>
  <c r="D5" i="1" s="1"/>
  <c r="C5" i="1" l="1"/>
  <c r="F5" i="1"/>
  <c r="I5" i="1"/>
  <c r="I6" i="1" s="1"/>
  <c r="C17" i="1"/>
  <c r="M5" i="1"/>
  <c r="M6" i="1" s="1"/>
  <c r="G17" i="1"/>
  <c r="G16" i="1" s="1"/>
  <c r="C6" i="1"/>
  <c r="L17" i="1"/>
  <c r="L16" i="1" s="1"/>
  <c r="D6" i="1"/>
  <c r="K18" i="1"/>
  <c r="K16" i="1" s="1"/>
  <c r="F6" i="1"/>
  <c r="C15" i="1"/>
  <c r="C16" i="1" s="1"/>
</calcChain>
</file>

<file path=xl/sharedStrings.xml><?xml version="1.0" encoding="utf-8"?>
<sst xmlns="http://schemas.openxmlformats.org/spreadsheetml/2006/main" count="85" uniqueCount="70">
  <si>
    <t>time (min)</t>
  </si>
  <si>
    <t>RPMI CasA</t>
  </si>
  <si>
    <t>SNM3</t>
  </si>
  <si>
    <t>SNM3 Vit</t>
  </si>
  <si>
    <t>SNM3 Vit CasA</t>
  </si>
  <si>
    <t>M9</t>
  </si>
  <si>
    <t>M9 CasA</t>
  </si>
  <si>
    <t>RPMI norm</t>
  </si>
  <si>
    <t>SNM3 norm</t>
  </si>
  <si>
    <t>SNM3 Vit norm</t>
  </si>
  <si>
    <t>SNM3 Vit CasA norm</t>
  </si>
  <si>
    <t>M9 norm</t>
  </si>
  <si>
    <t>M9 CasA norm</t>
  </si>
  <si>
    <t>LB</t>
  </si>
  <si>
    <t>LB T80</t>
  </si>
  <si>
    <t>BHI</t>
  </si>
  <si>
    <t>BHI T80</t>
  </si>
  <si>
    <t>TSB</t>
  </si>
  <si>
    <t>TSB T80</t>
  </si>
  <si>
    <t>LB norm</t>
  </si>
  <si>
    <t>LB T80 norm</t>
  </si>
  <si>
    <t>BHI norm</t>
  </si>
  <si>
    <t>BHI T80 norm</t>
  </si>
  <si>
    <t>TSB norm</t>
  </si>
  <si>
    <t>TSB T80 norm</t>
  </si>
  <si>
    <t>LB_ovn</t>
  </si>
  <si>
    <t>LB_T80</t>
  </si>
  <si>
    <t>BHI_ovn</t>
  </si>
  <si>
    <t>BHI_T80</t>
  </si>
  <si>
    <t>TSB_ovn</t>
  </si>
  <si>
    <t>TSB_T80</t>
  </si>
  <si>
    <t>RPMI_ovn</t>
  </si>
  <si>
    <t>RPMI</t>
  </si>
  <si>
    <t>RPMI_T80</t>
  </si>
  <si>
    <t>diluted OD</t>
  </si>
  <si>
    <t>OD600</t>
  </si>
  <si>
    <t>ovn (muL)</t>
  </si>
  <si>
    <t>Vit</t>
  </si>
  <si>
    <t>T80</t>
  </si>
  <si>
    <t>Casamino</t>
  </si>
  <si>
    <t>medium (muL)</t>
  </si>
  <si>
    <t>CasA (muL)</t>
  </si>
  <si>
    <t>goal (Cas)</t>
  </si>
  <si>
    <t>T80 (muL)</t>
  </si>
  <si>
    <t>goal (mL/muL)</t>
  </si>
  <si>
    <t>goal (OD)</t>
  </si>
  <si>
    <t>goal (T80)</t>
  </si>
  <si>
    <t>M9_ovn</t>
  </si>
  <si>
    <t>M9_CasA</t>
  </si>
  <si>
    <t>SNM3_ovn</t>
  </si>
  <si>
    <t>SNM3_Vit</t>
  </si>
  <si>
    <t>SNM3_Vit_CasA</t>
  </si>
  <si>
    <t>goal (Vit)</t>
  </si>
  <si>
    <t>Vit (muL)</t>
  </si>
  <si>
    <t>14-1</t>
  </si>
  <si>
    <t>15-1</t>
  </si>
  <si>
    <t>16-1</t>
  </si>
  <si>
    <t>17-1</t>
  </si>
  <si>
    <t>14-2</t>
  </si>
  <si>
    <t>15-2</t>
  </si>
  <si>
    <t>16-2</t>
  </si>
  <si>
    <t>17-2</t>
  </si>
  <si>
    <t>14-c</t>
  </si>
  <si>
    <t>15-c</t>
  </si>
  <si>
    <t>16-c</t>
  </si>
  <si>
    <t>17-c</t>
  </si>
  <si>
    <t>14-3</t>
  </si>
  <si>
    <t>15-3</t>
  </si>
  <si>
    <t>16-3</t>
  </si>
  <si>
    <t>17-3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</si>
</sst>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/>
    <xf numFmtId="3" fontId="0" fillId="0" borderId="0" xfId="0" applyNumberFormat="1"/>
    <xf numFmtId="3" fontId="1" fillId="0" borderId="2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49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/>
    <xf numFmtId="49" fontId="4" fillId="0" borderId="0" xfId="0" applyNumberFormat="1" applyFont="1"/>
    <xf numFmtId="49" fontId="3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 strains in TSB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>
        <c:manualLayout>
          <c:layoutTarget val="inner"/>
          <c:xMode val="edge"/>
          <c:yMode val="edge"/>
          <c:x val="2.9420740848029273E-2"/>
          <c:y val="0.14420511803133335"/>
          <c:w val="0.9351548836380561"/>
          <c:h val="0.78619030363638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Growth_221116!$B$1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Growth_221116!$A$2:$A$17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Growth_221116!$B$2:$B$17</c:f>
              <c:numCache>
                <c:formatCode>General</c:formatCode>
                <c:ptCount val="16"/>
                <c:pt idx="0">
                  <c:v>7.2999999999999995E-2</c:v>
                </c:pt>
                <c:pt idx="1">
                  <c:v>0.13800000000000001</c:v>
                </c:pt>
                <c:pt idx="2">
                  <c:v>0.191</c:v>
                </c:pt>
                <c:pt idx="3">
                  <c:v>0.254</c:v>
                </c:pt>
                <c:pt idx="4">
                  <c:v>0.35399999999999998</c:v>
                </c:pt>
                <c:pt idx="5">
                  <c:v>0.46400000000000002</c:v>
                </c:pt>
                <c:pt idx="6">
                  <c:v>0.73199999999999998</c:v>
                </c:pt>
                <c:pt idx="7">
                  <c:v>1.0669999999999999</c:v>
                </c:pt>
                <c:pt idx="8">
                  <c:v>1.53</c:v>
                </c:pt>
                <c:pt idx="9">
                  <c:v>2.2999999999999998</c:v>
                </c:pt>
                <c:pt idx="10">
                  <c:v>3.43</c:v>
                </c:pt>
                <c:pt idx="11">
                  <c:v>3.7</c:v>
                </c:pt>
                <c:pt idx="12">
                  <c:v>4.3899999999999997</c:v>
                </c:pt>
                <c:pt idx="13">
                  <c:v>5.0199999999999996</c:v>
                </c:pt>
                <c:pt idx="14">
                  <c:v>4.95</c:v>
                </c:pt>
                <c:pt idx="15">
                  <c:v>6.43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C-D44A-A320-3B3FA740F479}"/>
            </c:ext>
          </c:extLst>
        </c:ser>
        <c:ser>
          <c:idx val="1"/>
          <c:order val="1"/>
          <c:tx>
            <c:strRef>
              <c:f>Growth_221116!$C$1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Growth_221116!$A$2:$A$17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Growth_221116!$C$2:$C$17</c:f>
              <c:numCache>
                <c:formatCode>General</c:formatCode>
                <c:ptCount val="16"/>
                <c:pt idx="0">
                  <c:v>7.8E-2</c:v>
                </c:pt>
                <c:pt idx="1">
                  <c:v>0.121</c:v>
                </c:pt>
                <c:pt idx="2">
                  <c:v>0.14099999999999999</c:v>
                </c:pt>
                <c:pt idx="3">
                  <c:v>0.152</c:v>
                </c:pt>
                <c:pt idx="4">
                  <c:v>0.17799999999999999</c:v>
                </c:pt>
                <c:pt idx="5">
                  <c:v>0.249</c:v>
                </c:pt>
                <c:pt idx="6">
                  <c:v>0.36899999999999999</c:v>
                </c:pt>
                <c:pt idx="7">
                  <c:v>0.54500000000000004</c:v>
                </c:pt>
                <c:pt idx="8">
                  <c:v>0.84399999999999997</c:v>
                </c:pt>
                <c:pt idx="9">
                  <c:v>1.4</c:v>
                </c:pt>
                <c:pt idx="10">
                  <c:v>2.15</c:v>
                </c:pt>
                <c:pt idx="11">
                  <c:v>2.57</c:v>
                </c:pt>
                <c:pt idx="12">
                  <c:v>3.12</c:v>
                </c:pt>
                <c:pt idx="13">
                  <c:v>3.7</c:v>
                </c:pt>
                <c:pt idx="14">
                  <c:v>4.4400000000000004</c:v>
                </c:pt>
                <c:pt idx="15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C-D44A-A320-3B3FA740F479}"/>
            </c:ext>
          </c:extLst>
        </c:ser>
        <c:ser>
          <c:idx val="2"/>
          <c:order val="2"/>
          <c:tx>
            <c:strRef>
              <c:f>Growth_221116!$D$1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Growth_221116!$A$2:$A$17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Growth_221116!$D$2:$D$17</c:f>
              <c:numCache>
                <c:formatCode>General</c:formatCode>
                <c:ptCount val="16"/>
                <c:pt idx="0">
                  <c:v>0.10100000000000001</c:v>
                </c:pt>
                <c:pt idx="1">
                  <c:v>0.20799999999999999</c:v>
                </c:pt>
                <c:pt idx="2">
                  <c:v>0.29899999999999999</c:v>
                </c:pt>
                <c:pt idx="3">
                  <c:v>0.42</c:v>
                </c:pt>
                <c:pt idx="4">
                  <c:v>0.66200000000000003</c:v>
                </c:pt>
                <c:pt idx="5">
                  <c:v>1.1040000000000001</c:v>
                </c:pt>
                <c:pt idx="6">
                  <c:v>1.768</c:v>
                </c:pt>
                <c:pt idx="7">
                  <c:v>2.3969999999999998</c:v>
                </c:pt>
                <c:pt idx="8">
                  <c:v>3.952</c:v>
                </c:pt>
                <c:pt idx="9">
                  <c:v>6.38</c:v>
                </c:pt>
                <c:pt idx="10">
                  <c:v>8.52</c:v>
                </c:pt>
                <c:pt idx="11">
                  <c:v>10.71</c:v>
                </c:pt>
                <c:pt idx="12">
                  <c:v>11.28</c:v>
                </c:pt>
                <c:pt idx="13">
                  <c:v>12.15</c:v>
                </c:pt>
                <c:pt idx="14">
                  <c:v>12.17</c:v>
                </c:pt>
                <c:pt idx="15">
                  <c:v>12.08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C-D44A-A320-3B3FA740F479}"/>
            </c:ext>
          </c:extLst>
        </c:ser>
        <c:ser>
          <c:idx val="3"/>
          <c:order val="3"/>
          <c:tx>
            <c:strRef>
              <c:f>Growth_221116!$E$1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Growth_221116!$A$2:$A$17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Growth_221116!$E$2:$E$17</c:f>
              <c:numCache>
                <c:formatCode>General</c:formatCode>
                <c:ptCount val="16"/>
                <c:pt idx="0">
                  <c:v>8.2000000000000003E-2</c:v>
                </c:pt>
                <c:pt idx="1">
                  <c:v>0.14000000000000001</c:v>
                </c:pt>
                <c:pt idx="2">
                  <c:v>0.16400000000000001</c:v>
                </c:pt>
                <c:pt idx="3">
                  <c:v>0.223</c:v>
                </c:pt>
                <c:pt idx="4">
                  <c:v>0.29399999999999998</c:v>
                </c:pt>
                <c:pt idx="5">
                  <c:v>0.44600000000000001</c:v>
                </c:pt>
                <c:pt idx="6">
                  <c:v>0.755</c:v>
                </c:pt>
                <c:pt idx="7">
                  <c:v>1.208</c:v>
                </c:pt>
                <c:pt idx="8">
                  <c:v>1.776</c:v>
                </c:pt>
                <c:pt idx="9">
                  <c:v>3</c:v>
                </c:pt>
                <c:pt idx="10">
                  <c:v>3.79</c:v>
                </c:pt>
                <c:pt idx="11">
                  <c:v>4.34</c:v>
                </c:pt>
                <c:pt idx="12">
                  <c:v>4.82</c:v>
                </c:pt>
                <c:pt idx="13">
                  <c:v>5.55</c:v>
                </c:pt>
                <c:pt idx="14">
                  <c:v>5.85</c:v>
                </c:pt>
                <c:pt idx="15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1C-D44A-A320-3B3FA740F479}"/>
            </c:ext>
          </c:extLst>
        </c:ser>
        <c:ser>
          <c:idx val="4"/>
          <c:order val="4"/>
          <c:tx>
            <c:strRef>
              <c:f>Growth_221116!$G$1</c:f>
              <c:strCache>
                <c:ptCount val="1"/>
                <c:pt idx="0">
                  <c:v>14-c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Growth_221116!$A$11:$A$16</c:f>
              <c:numCache>
                <c:formatCode>#,##0.0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</c:numCache>
            </c:numRef>
          </c:xVal>
          <c:yVal>
            <c:numRef>
              <c:f>Growth_221116!$G$11:$G$18</c:f>
              <c:numCache>
                <c:formatCode>General</c:formatCode>
                <c:ptCount val="8"/>
                <c:pt idx="0">
                  <c:v>2.6</c:v>
                </c:pt>
                <c:pt idx="1">
                  <c:v>3.62</c:v>
                </c:pt>
                <c:pt idx="2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1C-D44A-A320-3B3FA740F479}"/>
            </c:ext>
          </c:extLst>
        </c:ser>
        <c:ser>
          <c:idx val="5"/>
          <c:order val="5"/>
          <c:tx>
            <c:strRef>
              <c:f>Growth_221116!$H$1</c:f>
              <c:strCache>
                <c:ptCount val="1"/>
                <c:pt idx="0">
                  <c:v>15-c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Growth_221116!$A$11:$A$16</c:f>
              <c:numCache>
                <c:formatCode>#,##0.0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</c:numCache>
            </c:numRef>
          </c:xVal>
          <c:yVal>
            <c:numRef>
              <c:f>Growth_221116!$H$11:$H$17</c:f>
              <c:numCache>
                <c:formatCode>General</c:formatCode>
                <c:ptCount val="7"/>
                <c:pt idx="0">
                  <c:v>1.6</c:v>
                </c:pt>
                <c:pt idx="1">
                  <c:v>2.37</c:v>
                </c:pt>
                <c:pt idx="2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1C-D44A-A320-3B3FA740F479}"/>
            </c:ext>
          </c:extLst>
        </c:ser>
        <c:ser>
          <c:idx val="6"/>
          <c:order val="6"/>
          <c:tx>
            <c:strRef>
              <c:f>Growth_221116!$I$1</c:f>
              <c:strCache>
                <c:ptCount val="1"/>
                <c:pt idx="0">
                  <c:v>16-c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Growth_221116!$A$11:$A$16</c:f>
              <c:numCache>
                <c:formatCode>#,##0.0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</c:numCache>
            </c:numRef>
          </c:xVal>
          <c:yVal>
            <c:numRef>
              <c:f>Growth_221116!$I$11:$I$17</c:f>
              <c:numCache>
                <c:formatCode>General</c:formatCode>
                <c:ptCount val="7"/>
                <c:pt idx="0">
                  <c:v>6.54</c:v>
                </c:pt>
                <c:pt idx="1">
                  <c:v>8.1199999999999992</c:v>
                </c:pt>
                <c:pt idx="2">
                  <c:v>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1C-D44A-A320-3B3FA740F479}"/>
            </c:ext>
          </c:extLst>
        </c:ser>
        <c:ser>
          <c:idx val="7"/>
          <c:order val="7"/>
          <c:tx>
            <c:strRef>
              <c:f>Growth_221116!$J$1</c:f>
              <c:strCache>
                <c:ptCount val="1"/>
                <c:pt idx="0">
                  <c:v>17-c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Growth_221116!$A$11:$A$16</c:f>
              <c:numCache>
                <c:formatCode>#,##0.0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</c:numCache>
            </c:numRef>
          </c:xVal>
          <c:yVal>
            <c:numRef>
              <c:f>Growth_221116!$J$11:$J$18</c:f>
              <c:numCache>
                <c:formatCode>General</c:formatCode>
                <c:ptCount val="8"/>
                <c:pt idx="0">
                  <c:v>3.38</c:v>
                </c:pt>
                <c:pt idx="1">
                  <c:v>3.98</c:v>
                </c:pt>
                <c:pt idx="2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1C-D44A-A320-3B3FA740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087359"/>
        <c:axId val="1999761375"/>
      </c:scatterChart>
      <c:valAx>
        <c:axId val="200608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999761375"/>
        <c:crosses val="autoZero"/>
        <c:crossBetween val="midCat"/>
      </c:valAx>
      <c:valAx>
        <c:axId val="19997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0608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85022199327887"/>
          <c:y val="0.95937622024497782"/>
          <c:w val="0.54260918472147501"/>
          <c:h val="4.0623775686575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 strains in TSB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Growth_221117!$E$1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Growth_221117!$A$2:$A$17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Growth_221117!$E$2:$E$17</c:f>
              <c:numCache>
                <c:formatCode>General</c:formatCode>
                <c:ptCount val="16"/>
                <c:pt idx="0">
                  <c:v>8.1333333333333327E-2</c:v>
                </c:pt>
                <c:pt idx="1">
                  <c:v>0.104</c:v>
                </c:pt>
                <c:pt idx="2">
                  <c:v>0.14933333333333332</c:v>
                </c:pt>
                <c:pt idx="3">
                  <c:v>0.26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6-7F43-9255-2C4DC241D587}"/>
            </c:ext>
          </c:extLst>
        </c:ser>
        <c:ser>
          <c:idx val="1"/>
          <c:order val="1"/>
          <c:tx>
            <c:strRef>
              <c:f>Growth_221117!$I$1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Growth_221117!$A$2:$A$17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Growth_221117!$I$2:$I$17</c:f>
              <c:numCache>
                <c:formatCode>General</c:formatCode>
                <c:ptCount val="16"/>
                <c:pt idx="0">
                  <c:v>8.533333333333333E-2</c:v>
                </c:pt>
                <c:pt idx="1">
                  <c:v>8.533333333333333E-2</c:v>
                </c:pt>
                <c:pt idx="2">
                  <c:v>0.11199999999999999</c:v>
                </c:pt>
                <c:pt idx="3">
                  <c:v>0.14333333333333334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6-7F43-9255-2C4DC241D587}"/>
            </c:ext>
          </c:extLst>
        </c:ser>
        <c:ser>
          <c:idx val="2"/>
          <c:order val="2"/>
          <c:tx>
            <c:strRef>
              <c:f>Growth_221117!$M$1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Growth_221117!$A$2:$A$17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Growth_221117!$M$2:$M$17</c:f>
              <c:numCache>
                <c:formatCode>General</c:formatCode>
                <c:ptCount val="16"/>
                <c:pt idx="0">
                  <c:v>8.7666666666666671E-2</c:v>
                </c:pt>
                <c:pt idx="1">
                  <c:v>0.124</c:v>
                </c:pt>
                <c:pt idx="2">
                  <c:v>0.19533333333333336</c:v>
                </c:pt>
                <c:pt idx="3">
                  <c:v>0.32666666666666666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6-7F43-9255-2C4DC241D587}"/>
            </c:ext>
          </c:extLst>
        </c:ser>
        <c:ser>
          <c:idx val="3"/>
          <c:order val="3"/>
          <c:tx>
            <c:strRef>
              <c:f>Growth_221117!$Q$1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Growth_221117!$A$2:$A$17</c:f>
              <c:numCache>
                <c:formatCode>#,##0.0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Growth_221117!$Q$2:$Q$17</c:f>
              <c:numCache>
                <c:formatCode>General</c:formatCode>
                <c:ptCount val="16"/>
                <c:pt idx="0">
                  <c:v>9.2000000000000012E-2</c:v>
                </c:pt>
                <c:pt idx="1">
                  <c:v>0.10133333333333333</c:v>
                </c:pt>
                <c:pt idx="2">
                  <c:v>0.11333333333333334</c:v>
                </c:pt>
                <c:pt idx="3">
                  <c:v>0.18333333333333335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6-7F43-9255-2C4DC241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55151"/>
        <c:axId val="1998680943"/>
      </c:scatterChart>
      <c:valAx>
        <c:axId val="200065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998680943"/>
        <c:crosses val="autoZero"/>
        <c:crossBetween val="midCat"/>
      </c:valAx>
      <c:valAx>
        <c:axId val="19986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0065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</xdr:row>
      <xdr:rowOff>88900</xdr:rowOff>
    </xdr:from>
    <xdr:to>
      <xdr:col>21</xdr:col>
      <xdr:colOff>177800</xdr:colOff>
      <xdr:row>28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5C402B-362B-4D76-D7B3-C29EE531A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23</xdr:row>
      <xdr:rowOff>50800</xdr:rowOff>
    </xdr:from>
    <xdr:to>
      <xdr:col>20</xdr:col>
      <xdr:colOff>152400</xdr:colOff>
      <xdr:row>45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128FE1-6402-82D9-0C80-81D18DB3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8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5" bestFit="1" customWidth="1"/>
    <col min="3" max="3" width="12.5" style="2" bestFit="1" customWidth="1"/>
    <col min="4" max="5" width="12.5" style="5" bestFit="1" customWidth="1"/>
    <col min="6" max="7" width="12.5" style="2" bestFit="1" customWidth="1"/>
    <col min="8" max="9" width="12.5" style="5" bestFit="1" customWidth="1"/>
    <col min="10" max="11" width="12.5" style="2" bestFit="1" customWidth="1"/>
    <col min="12" max="12" width="11.33203125" style="2" bestFit="1" customWidth="1"/>
    <col min="13" max="13" width="12.5" style="5" bestFit="1" customWidth="1"/>
    <col min="14" max="15" width="12.5" bestFit="1" customWidth="1"/>
    <col min="16" max="18" width="12.5" style="6" bestFit="1" customWidth="1"/>
  </cols>
  <sheetData>
    <row r="1" spans="1:18" ht="17.25" customHeight="1" x14ac:dyDescent="0.2">
      <c r="B1" s="5" t="s">
        <v>25</v>
      </c>
      <c r="C1" s="2" t="s">
        <v>13</v>
      </c>
      <c r="D1" s="5" t="s">
        <v>26</v>
      </c>
      <c r="E1" s="5" t="s">
        <v>27</v>
      </c>
      <c r="F1" s="2" t="s">
        <v>15</v>
      </c>
      <c r="G1" s="2" t="s">
        <v>28</v>
      </c>
      <c r="H1" s="5" t="s">
        <v>29</v>
      </c>
      <c r="I1" s="5" t="s">
        <v>17</v>
      </c>
      <c r="J1" s="2" t="s">
        <v>30</v>
      </c>
      <c r="K1" s="2" t="s">
        <v>31</v>
      </c>
      <c r="L1" s="2" t="s">
        <v>32</v>
      </c>
      <c r="M1" s="5" t="s">
        <v>33</v>
      </c>
    </row>
    <row r="2" spans="1:18" ht="17.25" customHeight="1" x14ac:dyDescent="0.2">
      <c r="A2" t="s">
        <v>34</v>
      </c>
      <c r="B2" s="4">
        <v>0.68700000000000006</v>
      </c>
      <c r="C2" s="4"/>
      <c r="D2" s="4"/>
      <c r="E2" s="4">
        <v>1.151</v>
      </c>
      <c r="F2" s="4"/>
      <c r="G2" s="4"/>
      <c r="H2" s="4">
        <v>1.2170000000000001</v>
      </c>
      <c r="I2" s="4"/>
      <c r="J2" s="4"/>
      <c r="K2" s="4">
        <v>0.39600000000000002</v>
      </c>
      <c r="L2" s="4"/>
      <c r="M2" s="4"/>
    </row>
    <row r="3" spans="1:18" ht="17.25" customHeight="1" x14ac:dyDescent="0.2">
      <c r="A3" t="s">
        <v>35</v>
      </c>
      <c r="B3" s="4">
        <f>B2*10</f>
        <v>6.870000000000001</v>
      </c>
      <c r="C3" s="4"/>
      <c r="D3" s="4"/>
      <c r="E3" s="4">
        <f>E2*10</f>
        <v>11.51</v>
      </c>
      <c r="F3" s="4"/>
      <c r="G3" s="4"/>
      <c r="H3" s="4">
        <f>H2*10</f>
        <v>12.170000000000002</v>
      </c>
      <c r="I3" s="4"/>
      <c r="J3" s="4"/>
      <c r="K3" s="4">
        <f>K2*10</f>
        <v>3.96</v>
      </c>
      <c r="L3" s="4"/>
      <c r="M3" s="4"/>
    </row>
    <row r="4" spans="1:18" ht="17.25" customHeigh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 ht="17.25" customHeight="1" x14ac:dyDescent="0.2">
      <c r="A5" t="s">
        <v>36</v>
      </c>
      <c r="B5" s="4"/>
      <c r="C5" s="4">
        <f>($Q$9*$R$8)/B3</f>
        <v>291.12081513828235</v>
      </c>
      <c r="D5" s="4">
        <f>($Q$9*$R$8)/$B$3</f>
        <v>291.12081513828235</v>
      </c>
      <c r="E5" s="4"/>
      <c r="F5" s="4">
        <f>($Q$9*$R$8)/$E$3</f>
        <v>173.7619461337967</v>
      </c>
      <c r="G5" s="4">
        <f>($Q$9*$R$8)/$E$3</f>
        <v>173.7619461337967</v>
      </c>
      <c r="H5" s="4"/>
      <c r="I5" s="4">
        <f>($Q$9*$R$8)/$H$3</f>
        <v>164.33853738701723</v>
      </c>
      <c r="J5" s="4">
        <f>($Q$9*$R$8)/$H$3</f>
        <v>164.33853738701723</v>
      </c>
      <c r="K5" s="4"/>
      <c r="L5" s="4">
        <f>($Q$9*$R$8)/$K$3</f>
        <v>505.05050505050508</v>
      </c>
      <c r="M5" s="4">
        <f>($Q$9*$R$8)/$K$3</f>
        <v>505.05050505050508</v>
      </c>
      <c r="P5" s="7" t="s">
        <v>37</v>
      </c>
      <c r="Q5" s="8" t="s">
        <v>38</v>
      </c>
      <c r="R5" s="9" t="s">
        <v>39</v>
      </c>
    </row>
    <row r="6" spans="1:18" ht="17.25" customHeight="1" x14ac:dyDescent="0.2">
      <c r="A6" t="s">
        <v>40</v>
      </c>
      <c r="B6" s="4"/>
      <c r="C6" s="4">
        <f>$R$8-C5</f>
        <v>19708.879184861718</v>
      </c>
      <c r="D6" s="4">
        <f>$R$8-D5-D8</f>
        <v>19508.879184861718</v>
      </c>
      <c r="E6" s="4"/>
      <c r="F6" s="4">
        <f>$R$8-F5</f>
        <v>19826.238053866204</v>
      </c>
      <c r="G6" s="4">
        <f>$R$8-G5-G8</f>
        <v>19626.238053866204</v>
      </c>
      <c r="H6" s="4"/>
      <c r="I6" s="4">
        <f>$R$8-I5</f>
        <v>19835.661462612981</v>
      </c>
      <c r="J6" s="4">
        <f>$R$8-J5-J8</f>
        <v>19635.661462612981</v>
      </c>
      <c r="K6" s="4"/>
      <c r="L6" s="4">
        <f>R8-L5-L7-L8</f>
        <v>18694.949494949495</v>
      </c>
      <c r="M6" s="4">
        <f>R8-M5-M7-M8</f>
        <v>18494.949494949495</v>
      </c>
      <c r="P6" s="10">
        <v>1000</v>
      </c>
      <c r="Q6" s="3">
        <v>1</v>
      </c>
      <c r="R6" s="11">
        <v>0.25</v>
      </c>
    </row>
    <row r="7" spans="1:18" ht="17.25" customHeight="1" x14ac:dyDescent="0.2">
      <c r="A7" t="s">
        <v>41</v>
      </c>
      <c r="B7" s="4"/>
      <c r="C7" s="4">
        <v>0</v>
      </c>
      <c r="D7" s="4">
        <v>0</v>
      </c>
      <c r="E7" s="4"/>
      <c r="F7" s="4">
        <v>0</v>
      </c>
      <c r="G7" s="4">
        <v>0</v>
      </c>
      <c r="H7" s="4"/>
      <c r="I7" s="4">
        <v>0</v>
      </c>
      <c r="J7" s="4">
        <v>0</v>
      </c>
      <c r="K7" s="4"/>
      <c r="L7" s="4">
        <f>($Q$7*$R$8)/$R$6</f>
        <v>800</v>
      </c>
      <c r="M7" s="4">
        <f>($Q$7*$R$8)/$R$6</f>
        <v>800</v>
      </c>
      <c r="P7" s="12" t="s">
        <v>42</v>
      </c>
      <c r="Q7" s="4">
        <v>0.01</v>
      </c>
      <c r="R7" s="13"/>
    </row>
    <row r="8" spans="1:18" ht="17.25" customHeight="1" x14ac:dyDescent="0.2">
      <c r="A8" t="s">
        <v>43</v>
      </c>
      <c r="B8" s="4"/>
      <c r="C8" s="4">
        <v>0</v>
      </c>
      <c r="D8" s="4">
        <f>($Q$10*$R$8)/$Q$6</f>
        <v>200</v>
      </c>
      <c r="E8" s="4"/>
      <c r="F8" s="4">
        <v>0</v>
      </c>
      <c r="G8" s="4">
        <f>($Q$10*$R$8)/$Q$6</f>
        <v>200</v>
      </c>
      <c r="H8" s="4"/>
      <c r="I8" s="4">
        <v>0</v>
      </c>
      <c r="J8" s="4">
        <f>($Q$10*$R$8)/$Q$6</f>
        <v>200</v>
      </c>
      <c r="K8" s="4"/>
      <c r="L8" s="4">
        <v>0</v>
      </c>
      <c r="M8" s="4">
        <f>($Q$10*$R$8)/$Q$6</f>
        <v>200</v>
      </c>
      <c r="P8" s="12" t="s">
        <v>44</v>
      </c>
      <c r="Q8" s="3">
        <v>20</v>
      </c>
      <c r="R8" s="14">
        <f>Q8/0.001</f>
        <v>20000</v>
      </c>
    </row>
    <row r="9" spans="1:18" ht="17.25" customHeight="1" x14ac:dyDescent="0.2">
      <c r="P9" s="12" t="s">
        <v>45</v>
      </c>
      <c r="Q9" s="4">
        <v>0.1</v>
      </c>
      <c r="R9" s="13"/>
    </row>
    <row r="10" spans="1:18" ht="17.25" customHeight="1" x14ac:dyDescent="0.2">
      <c r="P10" s="12" t="s">
        <v>46</v>
      </c>
      <c r="Q10" s="4">
        <v>0.01</v>
      </c>
      <c r="R10" s="13"/>
    </row>
    <row r="11" spans="1:18" ht="17.25" customHeight="1" x14ac:dyDescent="0.2">
      <c r="B11" s="5" t="s">
        <v>31</v>
      </c>
      <c r="C11" s="2" t="s">
        <v>32</v>
      </c>
      <c r="E11" s="5" t="s">
        <v>47</v>
      </c>
      <c r="F11" s="2" t="s">
        <v>5</v>
      </c>
      <c r="G11" s="2" t="s">
        <v>48</v>
      </c>
      <c r="I11" s="5" t="s">
        <v>49</v>
      </c>
      <c r="J11" s="2" t="s">
        <v>2</v>
      </c>
      <c r="K11" s="2" t="s">
        <v>50</v>
      </c>
      <c r="L11" s="2" t="s">
        <v>51</v>
      </c>
      <c r="P11" s="15" t="s">
        <v>52</v>
      </c>
      <c r="Q11" s="16">
        <v>1</v>
      </c>
      <c r="R11" s="17"/>
    </row>
    <row r="12" spans="1:18" ht="17.25" customHeight="1" x14ac:dyDescent="0.2">
      <c r="A12" t="s">
        <v>34</v>
      </c>
      <c r="B12" s="4">
        <v>0.51600000000000001</v>
      </c>
      <c r="C12" s="4"/>
      <c r="D12" s="4"/>
      <c r="E12" s="4">
        <v>6.8000000000000005E-2</v>
      </c>
      <c r="F12" s="4"/>
      <c r="G12" s="4"/>
      <c r="I12" s="4">
        <v>4.8000000000000001E-2</v>
      </c>
      <c r="J12" s="4"/>
      <c r="K12" s="4"/>
      <c r="L12" s="4"/>
      <c r="M12" s="4"/>
    </row>
    <row r="13" spans="1:18" ht="17.25" customHeight="1" x14ac:dyDescent="0.2">
      <c r="A13" t="s">
        <v>35</v>
      </c>
      <c r="B13" s="4">
        <f>B12*10</f>
        <v>5.16</v>
      </c>
      <c r="C13" s="4"/>
      <c r="D13" s="4"/>
      <c r="E13" s="4">
        <f>E12*10</f>
        <v>0.68</v>
      </c>
      <c r="F13" s="4"/>
      <c r="G13" s="4"/>
      <c r="I13" s="4">
        <f>I12*10</f>
        <v>0.48</v>
      </c>
      <c r="J13" s="4"/>
      <c r="K13" s="4"/>
      <c r="L13" s="4"/>
      <c r="M13" s="4"/>
    </row>
    <row r="14" spans="1:18" ht="17.25" customHeight="1" x14ac:dyDescent="0.2">
      <c r="B14" s="4"/>
      <c r="C14" s="4"/>
      <c r="D14" s="4"/>
      <c r="E14" s="4"/>
      <c r="F14" s="4"/>
      <c r="G14" s="4"/>
      <c r="I14" s="4"/>
      <c r="J14" s="4"/>
      <c r="K14" s="4"/>
      <c r="L14" s="4"/>
      <c r="M14" s="4"/>
    </row>
    <row r="15" spans="1:18" ht="17.25" customHeight="1" x14ac:dyDescent="0.2">
      <c r="A15" t="s">
        <v>36</v>
      </c>
      <c r="B15" s="4"/>
      <c r="C15" s="4">
        <f>($Q$9*$R$8)/B13</f>
        <v>387.59689922480618</v>
      </c>
      <c r="D15" s="4"/>
      <c r="E15" s="4"/>
      <c r="F15" s="4">
        <f>($Q$9*$R$8)/$E$13</f>
        <v>2941.1764705882351</v>
      </c>
      <c r="G15" s="4">
        <f>($Q$9*$R$8)/$E$13</f>
        <v>2941.1764705882351</v>
      </c>
      <c r="I15" s="4"/>
      <c r="J15" s="4">
        <f>($Q$9*$R$8)/$I$13</f>
        <v>4166.666666666667</v>
      </c>
      <c r="K15" s="4">
        <f>($Q$9*$R$8)/$I$13</f>
        <v>4166.666666666667</v>
      </c>
      <c r="L15" s="4">
        <f>($Q$9*$R$8)/$I$13</f>
        <v>4166.666666666667</v>
      </c>
      <c r="M15" s="4"/>
    </row>
    <row r="16" spans="1:18" ht="17.25" customHeight="1" x14ac:dyDescent="0.2">
      <c r="A16" t="s">
        <v>40</v>
      </c>
      <c r="B16" s="4"/>
      <c r="C16" s="4">
        <f>$R$8-C15-C17-C18</f>
        <v>18812.403100775195</v>
      </c>
      <c r="D16" s="4"/>
      <c r="E16" s="4"/>
      <c r="F16" s="4">
        <f>$R$8-F15-F18-F17</f>
        <v>17058.823529411766</v>
      </c>
      <c r="G16" s="4">
        <f>$R$8-G15-G18-G17</f>
        <v>16258.823529411766</v>
      </c>
      <c r="H16" s="4"/>
      <c r="I16" s="4"/>
      <c r="J16" s="4">
        <f>$R$8-J15-J18-J17</f>
        <v>15833.333333333332</v>
      </c>
      <c r="K16" s="4">
        <f>$R$8-K15-K18-K17</f>
        <v>15813.333333333332</v>
      </c>
      <c r="L16" s="4">
        <f>$R$8-L15-L18-L17</f>
        <v>15013.333333333332</v>
      </c>
      <c r="M16" s="4"/>
    </row>
    <row r="17" spans="1:13" ht="17.25" customHeight="1" x14ac:dyDescent="0.2">
      <c r="A17" t="s">
        <v>41</v>
      </c>
      <c r="B17" s="4"/>
      <c r="C17" s="4">
        <f>($Q$7*$R$8)/$R$6</f>
        <v>800</v>
      </c>
      <c r="D17" s="4"/>
      <c r="E17" s="4"/>
      <c r="F17" s="4">
        <v>0</v>
      </c>
      <c r="G17" s="4">
        <f>($Q$7*$R$8)/$R$6</f>
        <v>800</v>
      </c>
      <c r="I17" s="4"/>
      <c r="J17" s="4">
        <v>0</v>
      </c>
      <c r="K17" s="4">
        <v>0</v>
      </c>
      <c r="L17" s="4">
        <f>($Q$7*$R$8)/$R$6</f>
        <v>800</v>
      </c>
      <c r="M17" s="4"/>
    </row>
    <row r="18" spans="1:13" ht="17.25" customHeight="1" x14ac:dyDescent="0.2">
      <c r="A18" t="s">
        <v>53</v>
      </c>
      <c r="B18" s="4"/>
      <c r="C18" s="4">
        <v>0</v>
      </c>
      <c r="D18" s="4"/>
      <c r="E18" s="4"/>
      <c r="F18" s="4">
        <v>0</v>
      </c>
      <c r="G18" s="4">
        <v>0</v>
      </c>
      <c r="I18" s="4"/>
      <c r="J18" s="4">
        <v>0</v>
      </c>
      <c r="K18" s="4">
        <f>($Q$11*$R$8)/$P$6</f>
        <v>20</v>
      </c>
      <c r="L18" s="4">
        <f>($Q$11*$R$8)/$P$6</f>
        <v>20</v>
      </c>
      <c r="M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0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12.5" style="1" bestFit="1" customWidth="1"/>
    <col min="2" max="13" width="12.5" style="2" bestFit="1" customWidth="1"/>
  </cols>
  <sheetData>
    <row r="1" spans="1:13" ht="17.25" customHeight="1" x14ac:dyDescent="0.2">
      <c r="A1" s="1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ht="17.25" customHeight="1" x14ac:dyDescent="0.2">
      <c r="A2" s="3">
        <v>0</v>
      </c>
      <c r="B2" s="4">
        <v>9.4E-2</v>
      </c>
      <c r="C2" s="4">
        <v>9.0999999999999998E-2</v>
      </c>
      <c r="D2" s="4">
        <v>0.111</v>
      </c>
      <c r="E2" s="4">
        <v>0.10299999999999999</v>
      </c>
      <c r="F2" s="4">
        <v>0.11700000000000001</v>
      </c>
      <c r="G2" s="4">
        <v>0.11600000000000001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ht="17.25" customHeight="1" x14ac:dyDescent="0.2">
      <c r="A3" s="3">
        <v>60</v>
      </c>
      <c r="B3" s="4">
        <v>0.13400000000000001</v>
      </c>
      <c r="C3" s="4">
        <v>0.14799999999999999</v>
      </c>
      <c r="D3" s="4">
        <v>0.185</v>
      </c>
      <c r="E3" s="4">
        <v>0.17899999999999999</v>
      </c>
      <c r="F3" s="4">
        <v>0.17799999999999999</v>
      </c>
      <c r="G3" s="4">
        <v>0.16900000000000001</v>
      </c>
      <c r="H3" s="4">
        <f t="shared" ref="H3:H10" si="0">B3/$B$2</f>
        <v>1.4255319148936172</v>
      </c>
      <c r="I3" s="4">
        <f t="shared" ref="I3:I10" si="1">C3/$C$2</f>
        <v>1.6263736263736264</v>
      </c>
      <c r="J3" s="4">
        <f t="shared" ref="J3:J10" si="2">D3/$D$2</f>
        <v>1.6666666666666665</v>
      </c>
      <c r="K3" s="4">
        <f t="shared" ref="K3:K10" si="3">E3/$E$2</f>
        <v>1.737864077669903</v>
      </c>
      <c r="L3" s="4">
        <f t="shared" ref="L3:L10" si="4">F3/$F$2</f>
        <v>1.5213675213675213</v>
      </c>
      <c r="M3" s="4">
        <f t="shared" ref="M3:M10" si="5">G3/$G$2</f>
        <v>1.4568965517241379</v>
      </c>
    </row>
    <row r="4" spans="1:13" ht="17.25" customHeight="1" x14ac:dyDescent="0.2">
      <c r="A4" s="3">
        <v>120</v>
      </c>
      <c r="B4" s="4">
        <v>0.219</v>
      </c>
      <c r="C4" s="4">
        <v>0.28299999999999997</v>
      </c>
      <c r="D4" s="4">
        <v>0.34200000000000003</v>
      </c>
      <c r="E4" s="4">
        <v>0.34699999999999998</v>
      </c>
      <c r="F4" s="4">
        <v>0.30399999999999999</v>
      </c>
      <c r="G4" s="4">
        <v>0.26200000000000001</v>
      </c>
      <c r="H4" s="4">
        <f t="shared" si="0"/>
        <v>2.3297872340425534</v>
      </c>
      <c r="I4" s="4">
        <f t="shared" si="1"/>
        <v>3.1098901098901095</v>
      </c>
      <c r="J4" s="4">
        <f t="shared" si="2"/>
        <v>3.0810810810810811</v>
      </c>
      <c r="K4" s="4">
        <f t="shared" si="3"/>
        <v>3.3689320388349513</v>
      </c>
      <c r="L4" s="4">
        <f t="shared" si="4"/>
        <v>2.5982905982905979</v>
      </c>
      <c r="M4" s="4">
        <f t="shared" si="5"/>
        <v>2.2586206896551726</v>
      </c>
    </row>
    <row r="5" spans="1:13" ht="17.25" customHeight="1" x14ac:dyDescent="0.2">
      <c r="A5" s="3">
        <v>180</v>
      </c>
      <c r="B5" s="4">
        <v>0.433</v>
      </c>
      <c r="C5" s="4">
        <v>0.63200000000000001</v>
      </c>
      <c r="D5" s="4">
        <v>0.70299999999999996</v>
      </c>
      <c r="E5" s="4">
        <v>0.79100000000000004</v>
      </c>
      <c r="F5" s="4">
        <v>0.61</v>
      </c>
      <c r="G5" s="4">
        <v>0.57099999999999995</v>
      </c>
      <c r="H5" s="4">
        <f t="shared" si="0"/>
        <v>4.6063829787234045</v>
      </c>
      <c r="I5" s="4">
        <f t="shared" si="1"/>
        <v>6.9450549450549453</v>
      </c>
      <c r="J5" s="4">
        <f t="shared" si="2"/>
        <v>6.333333333333333</v>
      </c>
      <c r="K5" s="4">
        <f t="shared" si="3"/>
        <v>7.6796116504854375</v>
      </c>
      <c r="L5" s="4">
        <f t="shared" si="4"/>
        <v>5.2136752136752129</v>
      </c>
      <c r="M5" s="4">
        <f t="shared" si="5"/>
        <v>4.9224137931034475</v>
      </c>
    </row>
    <row r="6" spans="1:13" ht="17.25" customHeight="1" x14ac:dyDescent="0.2">
      <c r="A6" s="3">
        <v>240</v>
      </c>
      <c r="B6" s="4">
        <v>0.83199999999999996</v>
      </c>
      <c r="C6" s="4">
        <v>1.296</v>
      </c>
      <c r="D6" s="4">
        <f>0.845*2</f>
        <v>1.69</v>
      </c>
      <c r="E6" s="4">
        <f>1.152*2</f>
        <v>2.3039999999999998</v>
      </c>
      <c r="F6" s="4">
        <f>0.613*2</f>
        <v>1.226</v>
      </c>
      <c r="G6" s="4">
        <f>0.739*2</f>
        <v>1.478</v>
      </c>
      <c r="H6" s="4">
        <f t="shared" si="0"/>
        <v>8.8510638297872344</v>
      </c>
      <c r="I6" s="4">
        <f t="shared" si="1"/>
        <v>14.241758241758243</v>
      </c>
      <c r="J6" s="4">
        <f t="shared" si="2"/>
        <v>15.225225225225225</v>
      </c>
      <c r="K6" s="4">
        <f t="shared" si="3"/>
        <v>22.368932038834952</v>
      </c>
      <c r="L6" s="4">
        <f t="shared" si="4"/>
        <v>10.478632478632479</v>
      </c>
      <c r="M6" s="4">
        <f t="shared" si="5"/>
        <v>12.741379310344827</v>
      </c>
    </row>
    <row r="7" spans="1:13" ht="17.25" customHeight="1" x14ac:dyDescent="0.2">
      <c r="A7" s="3">
        <v>300</v>
      </c>
      <c r="B7" s="4">
        <f>10*0.215</f>
        <v>2.15</v>
      </c>
      <c r="C7" s="4">
        <f>10*0.259</f>
        <v>2.59</v>
      </c>
      <c r="D7" s="4">
        <f>10*0.39</f>
        <v>3.9000000000000004</v>
      </c>
      <c r="E7" s="4">
        <f>10*0.585</f>
        <v>5.85</v>
      </c>
      <c r="F7" s="4">
        <f>10*0.284</f>
        <v>2.84</v>
      </c>
      <c r="G7" s="4">
        <f>10*0.372</f>
        <v>3.7199999999999998</v>
      </c>
      <c r="H7" s="4">
        <f t="shared" si="0"/>
        <v>22.872340425531913</v>
      </c>
      <c r="I7" s="4">
        <f t="shared" si="1"/>
        <v>28.46153846153846</v>
      </c>
      <c r="J7" s="4">
        <f t="shared" si="2"/>
        <v>35.135135135135137</v>
      </c>
      <c r="K7" s="4">
        <f t="shared" si="3"/>
        <v>56.796116504854368</v>
      </c>
      <c r="L7" s="4">
        <f t="shared" si="4"/>
        <v>24.273504273504273</v>
      </c>
      <c r="M7" s="4">
        <f t="shared" si="5"/>
        <v>32.068965517241374</v>
      </c>
    </row>
    <row r="8" spans="1:13" ht="17.25" customHeight="1" x14ac:dyDescent="0.2">
      <c r="A8" s="3">
        <v>360</v>
      </c>
      <c r="B8" s="4">
        <f>10*0.256</f>
        <v>2.56</v>
      </c>
      <c r="C8" s="4">
        <f>10*0.285</f>
        <v>2.8499999999999996</v>
      </c>
      <c r="D8" s="4">
        <f>10*0.781</f>
        <v>7.8100000000000005</v>
      </c>
      <c r="E8" s="4">
        <f>10*0.801</f>
        <v>8.01</v>
      </c>
      <c r="F8" s="4">
        <f>10*0.563</f>
        <v>5.629999999999999</v>
      </c>
      <c r="G8" s="4">
        <f>10*0.684</f>
        <v>6.8400000000000007</v>
      </c>
      <c r="H8" s="4">
        <f t="shared" si="0"/>
        <v>27.23404255319149</v>
      </c>
      <c r="I8" s="4">
        <f t="shared" si="1"/>
        <v>31.318681318681314</v>
      </c>
      <c r="J8" s="4">
        <f t="shared" si="2"/>
        <v>70.36036036036036</v>
      </c>
      <c r="K8" s="4">
        <f t="shared" si="3"/>
        <v>77.766990291262132</v>
      </c>
      <c r="L8" s="4">
        <f t="shared" si="4"/>
        <v>48.119658119658105</v>
      </c>
      <c r="M8" s="4">
        <f t="shared" si="5"/>
        <v>58.965517241379317</v>
      </c>
    </row>
    <row r="9" spans="1:13" ht="17.25" customHeight="1" x14ac:dyDescent="0.2">
      <c r="A9" s="3">
        <v>420</v>
      </c>
      <c r="B9" s="4">
        <f>10*0.293</f>
        <v>2.9299999999999997</v>
      </c>
      <c r="C9" s="4">
        <f>10*0.351</f>
        <v>3.51</v>
      </c>
      <c r="D9" s="4">
        <f>10*0.797</f>
        <v>7.9700000000000006</v>
      </c>
      <c r="E9" s="4">
        <f>10*0.859</f>
        <v>8.59</v>
      </c>
      <c r="F9" s="4">
        <f>10*0.825</f>
        <v>8.25</v>
      </c>
      <c r="G9" s="4">
        <f>10*0.751</f>
        <v>7.51</v>
      </c>
      <c r="H9" s="4">
        <f t="shared" si="0"/>
        <v>31.170212765957444</v>
      </c>
      <c r="I9" s="4">
        <f t="shared" si="1"/>
        <v>38.571428571428569</v>
      </c>
      <c r="J9" s="4">
        <f t="shared" si="2"/>
        <v>71.801801801801801</v>
      </c>
      <c r="K9" s="4">
        <f t="shared" si="3"/>
        <v>83.398058252427191</v>
      </c>
      <c r="L9" s="4">
        <f t="shared" si="4"/>
        <v>70.512820512820511</v>
      </c>
      <c r="M9" s="4">
        <f t="shared" si="5"/>
        <v>64.741379310344826</v>
      </c>
    </row>
    <row r="10" spans="1:13" ht="17.25" customHeight="1" x14ac:dyDescent="0.2">
      <c r="A10" s="3">
        <v>480</v>
      </c>
      <c r="B10" s="4">
        <f>10*0.347</f>
        <v>3.4699999999999998</v>
      </c>
      <c r="C10" s="4">
        <f>10*0.446</f>
        <v>4.46</v>
      </c>
      <c r="D10" s="4">
        <f>10*0.858</f>
        <v>8.58</v>
      </c>
      <c r="E10" s="4">
        <f>10*1.023</f>
        <v>10.229999999999999</v>
      </c>
      <c r="F10" s="4">
        <f>10*0.94</f>
        <v>9.3999999999999986</v>
      </c>
      <c r="G10" s="4">
        <f>10*0.795</f>
        <v>7.95</v>
      </c>
      <c r="H10" s="4">
        <f t="shared" si="0"/>
        <v>36.914893617021271</v>
      </c>
      <c r="I10" s="4">
        <f t="shared" si="1"/>
        <v>49.010989010989015</v>
      </c>
      <c r="J10" s="4">
        <f t="shared" si="2"/>
        <v>77.297297297297291</v>
      </c>
      <c r="K10" s="4">
        <f t="shared" si="3"/>
        <v>99.320388349514559</v>
      </c>
      <c r="L10" s="4">
        <f t="shared" si="4"/>
        <v>80.341880341880326</v>
      </c>
      <c r="M10" s="4">
        <f t="shared" si="5"/>
        <v>68.534482758620683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"/>
  <sheetViews>
    <sheetView topLeftCell="A2" workbookViewId="0">
      <selection sqref="A1:A10"/>
    </sheetView>
  </sheetViews>
  <sheetFormatPr baseColWidth="10" defaultColWidth="8.83203125" defaultRowHeight="15" x14ac:dyDescent="0.2"/>
  <cols>
    <col min="1" max="1" width="12.5" style="1" bestFit="1" customWidth="1"/>
    <col min="2" max="13" width="12.5" style="2" bestFit="1" customWidth="1"/>
  </cols>
  <sheetData>
    <row r="1" spans="1:13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.25" customHeight="1" x14ac:dyDescent="0.2">
      <c r="A2" s="3">
        <v>0</v>
      </c>
      <c r="B2" s="4">
        <v>5.3999999999999999E-2</v>
      </c>
      <c r="C2" s="4">
        <v>8.1000000000000003E-2</v>
      </c>
      <c r="D2" s="4">
        <v>8.1000000000000003E-2</v>
      </c>
      <c r="E2" s="4">
        <v>8.4000000000000005E-2</v>
      </c>
      <c r="F2" s="4">
        <v>7.1999999999999995E-2</v>
      </c>
      <c r="G2" s="4">
        <v>7.4999999999999997E-2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ht="17.25" customHeight="1" x14ac:dyDescent="0.2">
      <c r="A3" s="3">
        <v>60</v>
      </c>
      <c r="B3" s="4">
        <v>8.0000000000000002E-3</v>
      </c>
      <c r="C3" s="4">
        <v>3.3000000000000002E-2</v>
      </c>
      <c r="D3" s="4">
        <v>3.3000000000000002E-2</v>
      </c>
      <c r="E3" s="4">
        <v>3.6999999999999998E-2</v>
      </c>
      <c r="F3" s="4">
        <v>1.2999999999999999E-2</v>
      </c>
      <c r="G3" s="4">
        <v>1E-3</v>
      </c>
      <c r="H3" s="4">
        <f t="shared" ref="H3:H10" si="0">B3/$B$2</f>
        <v>0.14814814814814814</v>
      </c>
      <c r="I3" s="4">
        <f t="shared" ref="I3:I10" si="1">C3/$C$2</f>
        <v>0.40740740740740744</v>
      </c>
      <c r="J3" s="4">
        <f t="shared" ref="J3:J10" si="2">D3/$D$2</f>
        <v>0.40740740740740744</v>
      </c>
      <c r="K3" s="4">
        <f t="shared" ref="K3:K10" si="3">E3/$E$2</f>
        <v>0.44047619047619041</v>
      </c>
      <c r="L3" s="4">
        <f t="shared" ref="L3:L10" si="4">F3/$F$2</f>
        <v>0.18055555555555555</v>
      </c>
      <c r="M3" s="4">
        <f t="shared" ref="M3:M10" si="5">G3/$G$2</f>
        <v>1.3333333333333334E-2</v>
      </c>
    </row>
    <row r="4" spans="1:13" ht="17.25" customHeight="1" x14ac:dyDescent="0.2">
      <c r="A4" s="3">
        <v>120</v>
      </c>
      <c r="B4" s="4">
        <v>1.9E-2</v>
      </c>
      <c r="C4" s="4">
        <v>3.4000000000000002E-2</v>
      </c>
      <c r="D4" s="4">
        <v>3.1E-2</v>
      </c>
      <c r="E4" s="4">
        <v>0.03</v>
      </c>
      <c r="F4" s="4">
        <v>4.0000000000000001E-3</v>
      </c>
      <c r="G4" s="3">
        <v>0</v>
      </c>
      <c r="H4" s="4">
        <f t="shared" si="0"/>
        <v>0.35185185185185186</v>
      </c>
      <c r="I4" s="4">
        <f t="shared" si="1"/>
        <v>0.41975308641975312</v>
      </c>
      <c r="J4" s="4">
        <f t="shared" si="2"/>
        <v>0.38271604938271603</v>
      </c>
      <c r="K4" s="4">
        <f t="shared" si="3"/>
        <v>0.3571428571428571</v>
      </c>
      <c r="L4" s="4">
        <f t="shared" si="4"/>
        <v>5.5555555555555559E-2</v>
      </c>
      <c r="M4" s="3">
        <f t="shared" si="5"/>
        <v>0</v>
      </c>
    </row>
    <row r="5" spans="1:13" ht="17.25" customHeight="1" x14ac:dyDescent="0.2">
      <c r="A5" s="3">
        <v>180</v>
      </c>
      <c r="B5" s="4">
        <v>4.4999999999999998E-2</v>
      </c>
      <c r="C5" s="4">
        <v>4.1000000000000002E-2</v>
      </c>
      <c r="D5" s="4">
        <v>2.7E-2</v>
      </c>
      <c r="E5" s="4">
        <v>3.2000000000000001E-2</v>
      </c>
      <c r="F5" s="4">
        <v>2E-3</v>
      </c>
      <c r="G5" s="4">
        <v>4.0000000000000001E-3</v>
      </c>
      <c r="H5" s="4">
        <f t="shared" si="0"/>
        <v>0.83333333333333326</v>
      </c>
      <c r="I5" s="4">
        <f t="shared" si="1"/>
        <v>0.50617283950617287</v>
      </c>
      <c r="J5" s="4">
        <f t="shared" si="2"/>
        <v>0.33333333333333331</v>
      </c>
      <c r="K5" s="4">
        <f t="shared" si="3"/>
        <v>0.38095238095238093</v>
      </c>
      <c r="L5" s="4">
        <f t="shared" si="4"/>
        <v>2.777777777777778E-2</v>
      </c>
      <c r="M5" s="4">
        <f t="shared" si="5"/>
        <v>5.3333333333333337E-2</v>
      </c>
    </row>
    <row r="6" spans="1:13" ht="17.25" customHeight="1" x14ac:dyDescent="0.2">
      <c r="A6" s="3">
        <v>240</v>
      </c>
      <c r="B6" s="4">
        <v>9.9000000000000005E-2</v>
      </c>
      <c r="C6" s="4">
        <v>4.4999999999999998E-2</v>
      </c>
      <c r="D6" s="4">
        <v>3.2000000000000001E-2</v>
      </c>
      <c r="E6" s="4">
        <v>0.06</v>
      </c>
      <c r="F6" s="4">
        <v>2E-3</v>
      </c>
      <c r="G6" s="4">
        <v>1E-3</v>
      </c>
      <c r="H6" s="4">
        <f t="shared" si="0"/>
        <v>1.8333333333333335</v>
      </c>
      <c r="I6" s="4">
        <f t="shared" si="1"/>
        <v>0.55555555555555547</v>
      </c>
      <c r="J6" s="4">
        <f t="shared" si="2"/>
        <v>0.39506172839506171</v>
      </c>
      <c r="K6" s="4">
        <f t="shared" si="3"/>
        <v>0.71428571428571419</v>
      </c>
      <c r="L6" s="4">
        <f t="shared" si="4"/>
        <v>2.777777777777778E-2</v>
      </c>
      <c r="M6" s="4">
        <f t="shared" si="5"/>
        <v>1.3333333333333334E-2</v>
      </c>
    </row>
    <row r="7" spans="1:13" ht="17.25" customHeight="1" x14ac:dyDescent="0.2">
      <c r="A7" s="3">
        <v>300</v>
      </c>
      <c r="B7" s="4">
        <v>0.27200000000000002</v>
      </c>
      <c r="C7" s="4">
        <v>7.3999999999999996E-2</v>
      </c>
      <c r="D7" s="4">
        <v>4.5999999999999999E-2</v>
      </c>
      <c r="E7" s="4">
        <v>0.154</v>
      </c>
      <c r="F7" s="4">
        <v>2E-3</v>
      </c>
      <c r="G7" s="4">
        <v>3.0000000000000001E-3</v>
      </c>
      <c r="H7" s="4">
        <f t="shared" si="0"/>
        <v>5.0370370370370372</v>
      </c>
      <c r="I7" s="4">
        <f t="shared" si="1"/>
        <v>0.9135802469135802</v>
      </c>
      <c r="J7" s="4">
        <f t="shared" si="2"/>
        <v>0.5679012345679012</v>
      </c>
      <c r="K7" s="4">
        <f t="shared" si="3"/>
        <v>1.8333333333333333</v>
      </c>
      <c r="L7" s="4">
        <f t="shared" si="4"/>
        <v>2.777777777777778E-2</v>
      </c>
      <c r="M7" s="4">
        <f t="shared" si="5"/>
        <v>0.04</v>
      </c>
    </row>
    <row r="8" spans="1:13" ht="17.25" customHeight="1" x14ac:dyDescent="0.2">
      <c r="A8" s="3">
        <v>360</v>
      </c>
      <c r="B8" s="4">
        <f>2*0.267</f>
        <v>0.53400000000000003</v>
      </c>
      <c r="C8" s="4">
        <v>8.6999999999999994E-2</v>
      </c>
      <c r="D8" s="4">
        <v>5.2999999999999999E-2</v>
      </c>
      <c r="E8" s="4">
        <v>0.36</v>
      </c>
      <c r="F8" s="3">
        <v>0</v>
      </c>
      <c r="G8" s="4">
        <v>1E-3</v>
      </c>
      <c r="H8" s="4">
        <f t="shared" si="0"/>
        <v>9.8888888888888893</v>
      </c>
      <c r="I8" s="4">
        <f t="shared" si="1"/>
        <v>1.074074074074074</v>
      </c>
      <c r="J8" s="4">
        <f t="shared" si="2"/>
        <v>0.6543209876543209</v>
      </c>
      <c r="K8" s="4">
        <f t="shared" si="3"/>
        <v>4.2857142857142856</v>
      </c>
      <c r="L8" s="3">
        <f t="shared" si="4"/>
        <v>0</v>
      </c>
      <c r="M8" s="4">
        <f t="shared" si="5"/>
        <v>1.3333333333333334E-2</v>
      </c>
    </row>
    <row r="9" spans="1:13" ht="17.25" customHeight="1" x14ac:dyDescent="0.2">
      <c r="A9" s="3">
        <v>420</v>
      </c>
      <c r="B9" s="4">
        <f>10*0.099</f>
        <v>0.99</v>
      </c>
      <c r="C9" s="4">
        <v>0.11799999999999999</v>
      </c>
      <c r="D9" s="4">
        <v>8.3000000000000004E-2</v>
      </c>
      <c r="E9" s="4">
        <f>10*0.105</f>
        <v>1.05</v>
      </c>
      <c r="F9" s="4">
        <v>3.0000000000000001E-3</v>
      </c>
      <c r="G9" s="4">
        <v>1.0999999999999999E-2</v>
      </c>
      <c r="H9" s="4">
        <f t="shared" si="0"/>
        <v>18.333333333333332</v>
      </c>
      <c r="I9" s="4">
        <f t="shared" si="1"/>
        <v>1.4567901234567899</v>
      </c>
      <c r="J9" s="4">
        <f t="shared" si="2"/>
        <v>1.0246913580246915</v>
      </c>
      <c r="K9" s="4">
        <f t="shared" si="3"/>
        <v>12.5</v>
      </c>
      <c r="L9" s="4">
        <f t="shared" si="4"/>
        <v>4.1666666666666671E-2</v>
      </c>
      <c r="M9" s="4">
        <f t="shared" si="5"/>
        <v>0.14666666666666667</v>
      </c>
    </row>
    <row r="10" spans="1:13" ht="17.25" customHeight="1" x14ac:dyDescent="0.2">
      <c r="A10" s="3">
        <v>480</v>
      </c>
      <c r="B10" s="4">
        <f>10*0.144</f>
        <v>1.44</v>
      </c>
      <c r="C10" s="4">
        <v>0.15</v>
      </c>
      <c r="D10" s="4">
        <v>0.10299999999999999</v>
      </c>
      <c r="E10" s="4">
        <f>10*0.171</f>
        <v>1.7100000000000002</v>
      </c>
      <c r="F10" s="4">
        <v>1E-3</v>
      </c>
      <c r="G10" s="4">
        <v>1.4E-2</v>
      </c>
      <c r="H10" s="4">
        <f t="shared" si="0"/>
        <v>26.666666666666664</v>
      </c>
      <c r="I10" s="4">
        <f t="shared" si="1"/>
        <v>1.8518518518518516</v>
      </c>
      <c r="J10" s="4">
        <f t="shared" si="2"/>
        <v>1.2716049382716048</v>
      </c>
      <c r="K10" s="4">
        <f t="shared" si="3"/>
        <v>20.357142857142858</v>
      </c>
      <c r="L10" s="4">
        <f t="shared" si="4"/>
        <v>1.388888888888889E-2</v>
      </c>
      <c r="M10" s="4">
        <f t="shared" si="5"/>
        <v>0.18666666666666668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2698-E126-744C-8D29-9CCEB1548A79}">
  <dimension ref="A1:J19"/>
  <sheetViews>
    <sheetView zoomScaleNormal="100" workbookViewId="0">
      <selection sqref="A1:E17"/>
    </sheetView>
  </sheetViews>
  <sheetFormatPr baseColWidth="10" defaultRowHeight="15" x14ac:dyDescent="0.2"/>
  <sheetData>
    <row r="1" spans="1:10" x14ac:dyDescent="0.2">
      <c r="A1" s="1" t="s">
        <v>0</v>
      </c>
      <c r="B1">
        <v>14</v>
      </c>
      <c r="C1">
        <v>15</v>
      </c>
      <c r="D1">
        <v>16</v>
      </c>
      <c r="E1">
        <v>17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">
      <c r="A2" s="18">
        <v>0</v>
      </c>
      <c r="B2">
        <v>7.2999999999999995E-2</v>
      </c>
      <c r="C2">
        <v>7.8E-2</v>
      </c>
      <c r="D2">
        <v>0.10100000000000001</v>
      </c>
      <c r="E2">
        <v>8.2000000000000003E-2</v>
      </c>
    </row>
    <row r="3" spans="1:10" x14ac:dyDescent="0.2">
      <c r="A3" s="18">
        <v>0.5</v>
      </c>
      <c r="B3">
        <v>0.13800000000000001</v>
      </c>
      <c r="C3">
        <v>0.121</v>
      </c>
      <c r="D3">
        <v>0.20799999999999999</v>
      </c>
      <c r="E3">
        <v>0.14000000000000001</v>
      </c>
    </row>
    <row r="4" spans="1:10" x14ac:dyDescent="0.2">
      <c r="A4" s="18">
        <v>1</v>
      </c>
      <c r="B4">
        <v>0.191</v>
      </c>
      <c r="C4">
        <v>0.14099999999999999</v>
      </c>
      <c r="D4">
        <v>0.29899999999999999</v>
      </c>
      <c r="E4">
        <v>0.16400000000000001</v>
      </c>
    </row>
    <row r="5" spans="1:10" x14ac:dyDescent="0.2">
      <c r="A5" s="18">
        <v>1.5</v>
      </c>
      <c r="B5">
        <v>0.254</v>
      </c>
      <c r="C5">
        <v>0.152</v>
      </c>
      <c r="D5">
        <v>0.42</v>
      </c>
      <c r="E5">
        <v>0.223</v>
      </c>
    </row>
    <row r="6" spans="1:10" x14ac:dyDescent="0.2">
      <c r="A6" s="18">
        <v>2</v>
      </c>
      <c r="B6">
        <v>0.35399999999999998</v>
      </c>
      <c r="C6">
        <v>0.17799999999999999</v>
      </c>
      <c r="D6">
        <v>0.66200000000000003</v>
      </c>
      <c r="E6">
        <v>0.29399999999999998</v>
      </c>
    </row>
    <row r="7" spans="1:10" x14ac:dyDescent="0.2">
      <c r="A7" s="18">
        <v>2.5</v>
      </c>
      <c r="B7">
        <v>0.46400000000000002</v>
      </c>
      <c r="C7">
        <v>0.249</v>
      </c>
      <c r="D7">
        <v>1.1040000000000001</v>
      </c>
      <c r="E7">
        <v>0.44600000000000001</v>
      </c>
    </row>
    <row r="8" spans="1:10" x14ac:dyDescent="0.2">
      <c r="A8" s="18">
        <v>3</v>
      </c>
      <c r="B8">
        <v>0.73199999999999998</v>
      </c>
      <c r="C8">
        <v>0.36899999999999999</v>
      </c>
      <c r="D8">
        <v>1.768</v>
      </c>
      <c r="E8">
        <v>0.755</v>
      </c>
    </row>
    <row r="9" spans="1:10" x14ac:dyDescent="0.2">
      <c r="A9" s="18">
        <v>3.5</v>
      </c>
      <c r="B9">
        <v>1.0669999999999999</v>
      </c>
      <c r="C9">
        <v>0.54500000000000004</v>
      </c>
      <c r="D9">
        <v>2.3969999999999998</v>
      </c>
      <c r="E9">
        <v>1.208</v>
      </c>
    </row>
    <row r="10" spans="1:10" x14ac:dyDescent="0.2">
      <c r="A10" s="18">
        <v>4</v>
      </c>
      <c r="B10">
        <v>1.53</v>
      </c>
      <c r="C10">
        <v>0.84399999999999997</v>
      </c>
      <c r="D10">
        <v>3.952</v>
      </c>
      <c r="E10">
        <v>1.776</v>
      </c>
    </row>
    <row r="11" spans="1:10" x14ac:dyDescent="0.2">
      <c r="A11" s="18">
        <v>4.5</v>
      </c>
      <c r="B11">
        <v>2.2999999999999998</v>
      </c>
      <c r="C11">
        <v>1.4</v>
      </c>
      <c r="D11">
        <v>6.38</v>
      </c>
      <c r="E11">
        <v>3</v>
      </c>
      <c r="G11">
        <v>2.6</v>
      </c>
      <c r="H11">
        <v>1.6</v>
      </c>
      <c r="I11">
        <v>6.54</v>
      </c>
      <c r="J11">
        <v>3.38</v>
      </c>
    </row>
    <row r="12" spans="1:10" x14ac:dyDescent="0.2">
      <c r="A12" s="18">
        <v>5</v>
      </c>
      <c r="B12">
        <v>3.43</v>
      </c>
      <c r="C12">
        <v>2.15</v>
      </c>
      <c r="D12">
        <v>8.52</v>
      </c>
      <c r="E12">
        <v>3.79</v>
      </c>
      <c r="G12">
        <v>3.62</v>
      </c>
      <c r="H12">
        <v>2.37</v>
      </c>
      <c r="I12">
        <v>8.1199999999999992</v>
      </c>
      <c r="J12">
        <v>3.98</v>
      </c>
    </row>
    <row r="13" spans="1:10" x14ac:dyDescent="0.2">
      <c r="A13" s="18">
        <v>5.5</v>
      </c>
      <c r="B13">
        <v>3.7</v>
      </c>
      <c r="C13">
        <v>2.57</v>
      </c>
      <c r="D13">
        <v>10.71</v>
      </c>
      <c r="E13">
        <v>4.34</v>
      </c>
      <c r="G13">
        <v>3.9</v>
      </c>
      <c r="H13">
        <v>2.81</v>
      </c>
      <c r="I13">
        <v>9.52</v>
      </c>
      <c r="J13">
        <v>4.5</v>
      </c>
    </row>
    <row r="14" spans="1:10" x14ac:dyDescent="0.2">
      <c r="A14" s="18">
        <v>6</v>
      </c>
      <c r="B14">
        <v>4.3899999999999997</v>
      </c>
      <c r="C14">
        <v>3.12</v>
      </c>
      <c r="D14">
        <v>11.28</v>
      </c>
      <c r="E14">
        <v>4.82</v>
      </c>
    </row>
    <row r="15" spans="1:10" x14ac:dyDescent="0.2">
      <c r="A15" s="18">
        <v>6.5</v>
      </c>
      <c r="B15">
        <v>5.0199999999999996</v>
      </c>
      <c r="C15">
        <v>3.7</v>
      </c>
      <c r="D15">
        <v>12.15</v>
      </c>
      <c r="E15">
        <v>5.55</v>
      </c>
    </row>
    <row r="16" spans="1:10" x14ac:dyDescent="0.2">
      <c r="A16" s="18">
        <v>7</v>
      </c>
      <c r="B16">
        <v>4.95</v>
      </c>
      <c r="C16">
        <v>4.4400000000000004</v>
      </c>
      <c r="D16">
        <v>12.17</v>
      </c>
      <c r="E16">
        <v>5.85</v>
      </c>
    </row>
    <row r="17" spans="1:5" x14ac:dyDescent="0.2">
      <c r="A17" s="18">
        <v>7.5</v>
      </c>
      <c r="B17">
        <v>6.43</v>
      </c>
      <c r="C17">
        <v>4.4400000000000004</v>
      </c>
      <c r="D17">
        <v>12.08</v>
      </c>
      <c r="E17">
        <v>6.48</v>
      </c>
    </row>
    <row r="18" spans="1:5" x14ac:dyDescent="0.2">
      <c r="A18" s="18"/>
    </row>
    <row r="19" spans="1:5" x14ac:dyDescent="0.2">
      <c r="A19" s="18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A5B3-F757-874E-94D8-8F7891FCC01E}">
  <dimension ref="A1:Q17"/>
  <sheetViews>
    <sheetView tabSelected="1" workbookViewId="0">
      <selection activeCell="T16" sqref="T16"/>
    </sheetView>
  </sheetViews>
  <sheetFormatPr baseColWidth="10" defaultRowHeight="15" x14ac:dyDescent="0.2"/>
  <sheetData>
    <row r="1" spans="1:17" s="24" customFormat="1" x14ac:dyDescent="0.2">
      <c r="A1" s="22" t="s">
        <v>0</v>
      </c>
      <c r="B1" s="23" t="s">
        <v>54</v>
      </c>
      <c r="C1" s="23" t="s">
        <v>58</v>
      </c>
      <c r="D1" s="23" t="s">
        <v>66</v>
      </c>
      <c r="E1" s="24">
        <v>14</v>
      </c>
      <c r="F1" s="23" t="s">
        <v>55</v>
      </c>
      <c r="G1" s="25" t="s">
        <v>59</v>
      </c>
      <c r="H1" s="25" t="s">
        <v>67</v>
      </c>
      <c r="I1" s="24">
        <v>15</v>
      </c>
      <c r="J1" s="25" t="s">
        <v>56</v>
      </c>
      <c r="K1" s="25" t="s">
        <v>60</v>
      </c>
      <c r="L1" s="25" t="s">
        <v>68</v>
      </c>
      <c r="M1" s="24">
        <v>16</v>
      </c>
      <c r="N1" s="25" t="s">
        <v>57</v>
      </c>
      <c r="O1" s="25" t="s">
        <v>61</v>
      </c>
      <c r="P1" s="25" t="s">
        <v>69</v>
      </c>
      <c r="Q1" s="24">
        <v>17</v>
      </c>
    </row>
    <row r="2" spans="1:17" x14ac:dyDescent="0.2">
      <c r="A2" s="20">
        <v>0</v>
      </c>
      <c r="B2" s="19">
        <v>8.1000000000000003E-2</v>
      </c>
      <c r="C2" s="19">
        <v>8.2000000000000003E-2</v>
      </c>
      <c r="D2" s="19">
        <v>8.1000000000000003E-2</v>
      </c>
      <c r="E2" s="19">
        <f>SUM(B2:D2)/3</f>
        <v>8.1333333333333327E-2</v>
      </c>
      <c r="F2" s="21">
        <v>8.5000000000000006E-2</v>
      </c>
      <c r="G2" s="21">
        <v>0.09</v>
      </c>
      <c r="H2" s="21">
        <v>8.1000000000000003E-2</v>
      </c>
      <c r="I2" s="19">
        <f t="shared" ref="I2:I17" si="0">SUM(F2:H2)/3</f>
        <v>8.533333333333333E-2</v>
      </c>
      <c r="J2" s="21">
        <v>9.7000000000000003E-2</v>
      </c>
      <c r="K2" s="21">
        <v>0.08</v>
      </c>
      <c r="L2" s="21">
        <v>8.5999999999999993E-2</v>
      </c>
      <c r="M2" s="19">
        <f>SUM(J2:L2)/3</f>
        <v>8.7666666666666671E-2</v>
      </c>
      <c r="N2" s="21">
        <v>8.5999999999999993E-2</v>
      </c>
      <c r="O2" s="21">
        <v>9.2999999999999999E-2</v>
      </c>
      <c r="P2" s="21">
        <v>9.7000000000000003E-2</v>
      </c>
      <c r="Q2" s="19">
        <f>SUM(N2:P2)/3</f>
        <v>9.2000000000000012E-2</v>
      </c>
    </row>
    <row r="3" spans="1:17" x14ac:dyDescent="0.2">
      <c r="A3" s="20">
        <v>0.5</v>
      </c>
      <c r="B3" s="19">
        <v>0.108</v>
      </c>
      <c r="C3" s="19">
        <v>0.10199999999999999</v>
      </c>
      <c r="D3" s="19">
        <v>0.10199999999999999</v>
      </c>
      <c r="E3" s="19">
        <f t="shared" ref="E3:E17" si="1">SUM(B3:D3)/3</f>
        <v>0.104</v>
      </c>
      <c r="F3" s="21">
        <v>8.5999999999999993E-2</v>
      </c>
      <c r="G3" s="21">
        <v>0.09</v>
      </c>
      <c r="H3" s="21">
        <v>0.08</v>
      </c>
      <c r="I3" s="19">
        <f t="shared" si="0"/>
        <v>8.533333333333333E-2</v>
      </c>
      <c r="J3" s="21">
        <v>0.128</v>
      </c>
      <c r="K3" s="21">
        <v>0.11799999999999999</v>
      </c>
      <c r="L3" s="21">
        <v>0.126</v>
      </c>
      <c r="M3" s="19">
        <f t="shared" ref="M3:M17" si="2">SUM(J3:L3)/3</f>
        <v>0.124</v>
      </c>
      <c r="N3" s="21">
        <v>0.104</v>
      </c>
      <c r="O3" s="21">
        <v>8.7999999999999995E-2</v>
      </c>
      <c r="P3" s="21">
        <v>0.112</v>
      </c>
      <c r="Q3" s="19">
        <f t="shared" ref="Q3:Q17" si="3">SUM(N3:P3)/3</f>
        <v>0.10133333333333333</v>
      </c>
    </row>
    <row r="4" spans="1:17" x14ac:dyDescent="0.2">
      <c r="A4" s="20">
        <v>1</v>
      </c>
      <c r="B4" s="19">
        <v>0.15</v>
      </c>
      <c r="C4" s="19">
        <v>0.15</v>
      </c>
      <c r="D4" s="19">
        <v>0.14799999999999999</v>
      </c>
      <c r="E4" s="19">
        <f t="shared" si="1"/>
        <v>0.14933333333333332</v>
      </c>
      <c r="F4" s="21">
        <v>0.10199999999999999</v>
      </c>
      <c r="G4" s="21">
        <v>0.124</v>
      </c>
      <c r="H4" s="21">
        <v>0.11</v>
      </c>
      <c r="I4" s="19">
        <f t="shared" si="0"/>
        <v>0.11199999999999999</v>
      </c>
      <c r="J4" s="21">
        <v>0.20599999999999999</v>
      </c>
      <c r="K4" s="21">
        <v>0.18</v>
      </c>
      <c r="L4" s="21">
        <v>0.2</v>
      </c>
      <c r="M4" s="19">
        <f t="shared" si="2"/>
        <v>0.19533333333333336</v>
      </c>
      <c r="N4" s="21">
        <v>0.112</v>
      </c>
      <c r="O4" s="21">
        <v>0.1</v>
      </c>
      <c r="P4" s="21">
        <v>0.128</v>
      </c>
      <c r="Q4" s="19">
        <f t="shared" si="3"/>
        <v>0.11333333333333334</v>
      </c>
    </row>
    <row r="5" spans="1:17" x14ac:dyDescent="0.2">
      <c r="A5" s="20">
        <v>1.5</v>
      </c>
      <c r="B5" s="19">
        <v>0.24</v>
      </c>
      <c r="C5" s="19">
        <v>0.24</v>
      </c>
      <c r="D5" s="19">
        <v>0.3</v>
      </c>
      <c r="E5" s="19">
        <f t="shared" si="1"/>
        <v>0.26</v>
      </c>
      <c r="F5" s="21">
        <v>0.13</v>
      </c>
      <c r="G5" s="21">
        <v>0.15</v>
      </c>
      <c r="H5" s="21">
        <v>0.15</v>
      </c>
      <c r="I5" s="19">
        <f t="shared" si="0"/>
        <v>0.14333333333333334</v>
      </c>
      <c r="J5" s="21">
        <v>0.36</v>
      </c>
      <c r="K5" s="21">
        <v>0.28999999999999998</v>
      </c>
      <c r="L5" s="21">
        <v>0.33</v>
      </c>
      <c r="M5" s="19">
        <f t="shared" si="2"/>
        <v>0.32666666666666666</v>
      </c>
      <c r="N5" s="21">
        <v>0.15</v>
      </c>
      <c r="O5" s="21">
        <v>0.22</v>
      </c>
      <c r="P5" s="21">
        <v>0.18</v>
      </c>
      <c r="Q5" s="19">
        <f t="shared" si="3"/>
        <v>0.18333333333333335</v>
      </c>
    </row>
    <row r="6" spans="1:17" x14ac:dyDescent="0.2">
      <c r="A6" s="20">
        <v>2</v>
      </c>
      <c r="B6" s="19"/>
      <c r="C6" s="19"/>
      <c r="D6" s="19"/>
      <c r="E6" s="19">
        <f t="shared" si="1"/>
        <v>0</v>
      </c>
      <c r="I6" s="19">
        <f t="shared" si="0"/>
        <v>0</v>
      </c>
      <c r="M6" s="19">
        <f t="shared" si="2"/>
        <v>0</v>
      </c>
      <c r="Q6" s="19">
        <f t="shared" si="3"/>
        <v>0</v>
      </c>
    </row>
    <row r="7" spans="1:17" x14ac:dyDescent="0.2">
      <c r="A7" s="20">
        <v>2.5</v>
      </c>
      <c r="B7" s="19"/>
      <c r="C7" s="19"/>
      <c r="D7" s="19"/>
      <c r="E7" s="19">
        <f t="shared" si="1"/>
        <v>0</v>
      </c>
      <c r="I7" s="19">
        <f t="shared" si="0"/>
        <v>0</v>
      </c>
      <c r="M7" s="19">
        <f t="shared" si="2"/>
        <v>0</v>
      </c>
      <c r="Q7" s="19">
        <f t="shared" si="3"/>
        <v>0</v>
      </c>
    </row>
    <row r="8" spans="1:17" x14ac:dyDescent="0.2">
      <c r="A8" s="20">
        <v>3</v>
      </c>
      <c r="B8" s="19"/>
      <c r="C8" s="19"/>
      <c r="D8" s="19"/>
      <c r="E8" s="19">
        <f t="shared" si="1"/>
        <v>0</v>
      </c>
      <c r="I8" s="19">
        <f t="shared" si="0"/>
        <v>0</v>
      </c>
      <c r="M8" s="19">
        <f t="shared" si="2"/>
        <v>0</v>
      </c>
      <c r="Q8" s="19">
        <f t="shared" si="3"/>
        <v>0</v>
      </c>
    </row>
    <row r="9" spans="1:17" x14ac:dyDescent="0.2">
      <c r="A9" s="20">
        <v>3.5</v>
      </c>
      <c r="B9" s="19"/>
      <c r="C9" s="19"/>
      <c r="D9" s="19"/>
      <c r="E9" s="19">
        <f t="shared" si="1"/>
        <v>0</v>
      </c>
      <c r="I9" s="19">
        <f t="shared" si="0"/>
        <v>0</v>
      </c>
      <c r="M9" s="19">
        <f t="shared" si="2"/>
        <v>0</v>
      </c>
      <c r="Q9" s="19">
        <f t="shared" si="3"/>
        <v>0</v>
      </c>
    </row>
    <row r="10" spans="1:17" x14ac:dyDescent="0.2">
      <c r="A10" s="20">
        <v>4</v>
      </c>
      <c r="B10" s="19"/>
      <c r="C10" s="19"/>
      <c r="D10" s="19"/>
      <c r="E10" s="19">
        <f t="shared" si="1"/>
        <v>0</v>
      </c>
      <c r="I10" s="19">
        <f t="shared" si="0"/>
        <v>0</v>
      </c>
      <c r="M10" s="19">
        <f t="shared" si="2"/>
        <v>0</v>
      </c>
      <c r="Q10" s="19">
        <f t="shared" si="3"/>
        <v>0</v>
      </c>
    </row>
    <row r="11" spans="1:17" x14ac:dyDescent="0.2">
      <c r="A11" s="20">
        <v>4.5</v>
      </c>
      <c r="B11" s="19"/>
      <c r="C11" s="19"/>
      <c r="D11" s="19"/>
      <c r="E11" s="19">
        <f t="shared" si="1"/>
        <v>0</v>
      </c>
      <c r="I11" s="19">
        <f t="shared" si="0"/>
        <v>0</v>
      </c>
      <c r="M11" s="19">
        <f t="shared" si="2"/>
        <v>0</v>
      </c>
      <c r="Q11" s="19">
        <f t="shared" si="3"/>
        <v>0</v>
      </c>
    </row>
    <row r="12" spans="1:17" x14ac:dyDescent="0.2">
      <c r="A12" s="20">
        <v>5</v>
      </c>
      <c r="B12" s="19"/>
      <c r="C12" s="19"/>
      <c r="D12" s="19"/>
      <c r="E12" s="19">
        <f t="shared" si="1"/>
        <v>0</v>
      </c>
      <c r="I12" s="19">
        <f t="shared" si="0"/>
        <v>0</v>
      </c>
      <c r="M12" s="19">
        <f t="shared" si="2"/>
        <v>0</v>
      </c>
      <c r="Q12" s="19">
        <f t="shared" si="3"/>
        <v>0</v>
      </c>
    </row>
    <row r="13" spans="1:17" x14ac:dyDescent="0.2">
      <c r="A13" s="20">
        <v>5.5</v>
      </c>
      <c r="B13" s="19"/>
      <c r="C13" s="19"/>
      <c r="D13" s="19"/>
      <c r="E13" s="19">
        <f t="shared" si="1"/>
        <v>0</v>
      </c>
      <c r="I13" s="19">
        <f t="shared" si="0"/>
        <v>0</v>
      </c>
      <c r="M13" s="19">
        <f t="shared" si="2"/>
        <v>0</v>
      </c>
      <c r="Q13" s="19">
        <f t="shared" si="3"/>
        <v>0</v>
      </c>
    </row>
    <row r="14" spans="1:17" x14ac:dyDescent="0.2">
      <c r="A14" s="20">
        <v>6</v>
      </c>
      <c r="B14" s="19"/>
      <c r="C14" s="19"/>
      <c r="D14" s="19"/>
      <c r="E14" s="19">
        <f t="shared" si="1"/>
        <v>0</v>
      </c>
      <c r="I14" s="19">
        <f t="shared" si="0"/>
        <v>0</v>
      </c>
      <c r="M14" s="19">
        <f t="shared" si="2"/>
        <v>0</v>
      </c>
      <c r="Q14" s="19">
        <f t="shared" si="3"/>
        <v>0</v>
      </c>
    </row>
    <row r="15" spans="1:17" x14ac:dyDescent="0.2">
      <c r="A15" s="20">
        <v>6.5</v>
      </c>
      <c r="B15" s="19"/>
      <c r="C15" s="19"/>
      <c r="D15" s="19"/>
      <c r="E15" s="19">
        <f t="shared" si="1"/>
        <v>0</v>
      </c>
      <c r="I15" s="19">
        <f t="shared" si="0"/>
        <v>0</v>
      </c>
      <c r="M15" s="19">
        <f t="shared" si="2"/>
        <v>0</v>
      </c>
      <c r="Q15" s="19">
        <f t="shared" si="3"/>
        <v>0</v>
      </c>
    </row>
    <row r="16" spans="1:17" x14ac:dyDescent="0.2">
      <c r="A16" s="20">
        <v>7</v>
      </c>
      <c r="B16" s="19"/>
      <c r="C16" s="19"/>
      <c r="D16" s="19"/>
      <c r="E16" s="19">
        <f t="shared" si="1"/>
        <v>0</v>
      </c>
      <c r="I16" s="19">
        <f t="shared" si="0"/>
        <v>0</v>
      </c>
      <c r="M16" s="19">
        <f t="shared" si="2"/>
        <v>0</v>
      </c>
      <c r="Q16" s="19">
        <f t="shared" si="3"/>
        <v>0</v>
      </c>
    </row>
    <row r="17" spans="1:17" x14ac:dyDescent="0.2">
      <c r="A17" s="20">
        <v>7.5</v>
      </c>
      <c r="B17" s="19"/>
      <c r="C17" s="19"/>
      <c r="D17" s="19"/>
      <c r="E17" s="19">
        <f t="shared" si="1"/>
        <v>0</v>
      </c>
      <c r="I17" s="19">
        <f t="shared" si="0"/>
        <v>0</v>
      </c>
      <c r="M17" s="19">
        <f t="shared" si="2"/>
        <v>0</v>
      </c>
      <c r="Q17" s="19">
        <f t="shared" si="3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Concentrations</vt:lpstr>
      <vt:lpstr>Growth_210721</vt:lpstr>
      <vt:lpstr>Growth_210722</vt:lpstr>
      <vt:lpstr>Growth_221116</vt:lpstr>
      <vt:lpstr>Growth_221117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2022-08-11T06:55:00Z</dcterms:created>
  <dcterms:modified xsi:type="dcterms:W3CDTF">2022-11-17T10:18:33Z</dcterms:modified>
</cp:coreProperties>
</file>