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A275BCDA-11E8-47A2-9A48-4D7A6E083804}" xr6:coauthVersionLast="45" xr6:coauthVersionMax="45" xr10:uidLastSave="{00000000-0000-0000-0000-000000000000}"/>
  <bookViews>
    <workbookView xWindow="-120" yWindow="-120" windowWidth="26700" windowHeight="16440" activeTab="1" xr2:uid="{00000000-000D-0000-FFFF-FFFF00000000}"/>
  </bookViews>
  <sheets>
    <sheet name="vbs" sheetId="43" r:id="rId1"/>
    <sheet name="vba" sheetId="44" r:id="rId2"/>
  </sheets>
  <definedNames>
    <definedName name="_xlnm._FilterDatabase" localSheetId="1" hidden="1">vba!$A$1:$D$301</definedName>
    <definedName name="_xlnm._FilterDatabase" localSheetId="0" hidden="1">vbs!$A$1:$D$197</definedName>
    <definedName name="_xlnm.Print_Area" localSheetId="1">vba!$A$1:$D$301</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2" i="44" l="1"/>
  <c r="C24" i="43" l="1"/>
  <c r="C33" i="44"/>
  <c r="C34" i="44" l="1"/>
  <c r="C30" i="44"/>
  <c r="C26" i="43"/>
  <c r="C25" i="43"/>
  <c r="C32" i="44"/>
  <c r="C27" i="43"/>
  <c r="C51" i="44" l="1"/>
  <c r="C52" i="43"/>
  <c r="C96" i="43" l="1"/>
  <c r="C156" i="43" l="1"/>
  <c r="C192" i="44" l="1"/>
  <c r="C193" i="44"/>
  <c r="C194" i="44"/>
  <c r="C202" i="44"/>
  <c r="C296" i="44"/>
  <c r="C283" i="44"/>
  <c r="C190" i="44"/>
  <c r="C251" i="44" l="1"/>
  <c r="C4" i="44" l="1"/>
  <c r="D167" i="44" l="1"/>
  <c r="C43" i="43"/>
  <c r="C40" i="43"/>
  <c r="C122" i="44"/>
  <c r="C299" i="44" l="1"/>
  <c r="C300" i="44"/>
  <c r="C297" i="44"/>
  <c r="C298" i="44"/>
  <c r="C192" i="43" l="1"/>
  <c r="C159" i="43" l="1"/>
  <c r="C175" i="43"/>
  <c r="C294" i="44" l="1"/>
  <c r="C293" i="44"/>
  <c r="C166" i="44"/>
  <c r="C288" i="44"/>
  <c r="C89" i="44"/>
  <c r="C187" i="44"/>
  <c r="C56" i="44"/>
  <c r="C25" i="44"/>
  <c r="C27" i="44"/>
  <c r="C26" i="44"/>
  <c r="C24" i="44"/>
  <c r="C235" i="44"/>
  <c r="C236" i="44"/>
  <c r="C229" i="44"/>
  <c r="C281" i="44"/>
  <c r="C282" i="44"/>
  <c r="C279" i="44"/>
  <c r="C263" i="44"/>
  <c r="C262" i="44"/>
  <c r="C255" i="44"/>
  <c r="C156" i="44"/>
  <c r="C155" i="44"/>
  <c r="C153" i="44"/>
  <c r="C152" i="44"/>
  <c r="C151" i="44"/>
  <c r="C149" i="44"/>
  <c r="C115" i="44"/>
  <c r="C114" i="44"/>
  <c r="C113" i="44"/>
  <c r="C106" i="44"/>
  <c r="C105" i="44"/>
  <c r="C88" i="44"/>
  <c r="C188" i="44"/>
  <c r="C186" i="44"/>
  <c r="C185" i="44"/>
  <c r="C184" i="44"/>
  <c r="C86" i="44"/>
  <c r="C85" i="44"/>
  <c r="C84" i="44"/>
  <c r="C83" i="44"/>
  <c r="C82" i="44"/>
  <c r="C81" i="44"/>
  <c r="C80" i="44"/>
  <c r="C79" i="44"/>
  <c r="C78" i="44"/>
  <c r="C77" i="44"/>
  <c r="C76" i="44"/>
  <c r="C75" i="44"/>
  <c r="C74" i="44"/>
  <c r="C73" i="44"/>
  <c r="C72" i="44"/>
  <c r="C71" i="44"/>
  <c r="C70" i="44"/>
  <c r="C69" i="44"/>
  <c r="C60" i="44"/>
  <c r="C59" i="44"/>
  <c r="C55" i="44"/>
  <c r="C54" i="44"/>
  <c r="C50" i="44"/>
  <c r="C49" i="44"/>
  <c r="C44" i="44"/>
  <c r="C43" i="44"/>
  <c r="C42" i="44"/>
  <c r="C41" i="44"/>
  <c r="C40" i="44"/>
  <c r="C39" i="44"/>
  <c r="C38" i="44"/>
  <c r="C37" i="44"/>
  <c r="C180" i="44"/>
  <c r="C250" i="44"/>
  <c r="C249" i="44"/>
  <c r="C248" i="44"/>
  <c r="C247" i="44"/>
  <c r="C246" i="44"/>
  <c r="C245" i="44"/>
  <c r="C242" i="44"/>
  <c r="C244" i="44"/>
  <c r="C243" i="44"/>
  <c r="C241" i="44"/>
  <c r="C240" i="44"/>
  <c r="C239" i="44"/>
  <c r="C237" i="44"/>
  <c r="C232" i="44"/>
  <c r="C231" i="44"/>
  <c r="C226" i="44"/>
  <c r="C224" i="44"/>
  <c r="C222" i="44"/>
  <c r="C220" i="44"/>
  <c r="C219" i="44"/>
  <c r="C173" i="44"/>
  <c r="C215" i="44"/>
  <c r="C216" i="44"/>
  <c r="C214" i="44"/>
  <c r="C212" i="44"/>
  <c r="C208" i="44"/>
  <c r="C207" i="44"/>
  <c r="C205" i="44"/>
  <c r="C199" i="44"/>
  <c r="C196" i="44"/>
  <c r="C195" i="44"/>
  <c r="C19" i="44"/>
  <c r="C10" i="44"/>
  <c r="C3" i="44"/>
  <c r="C6" i="44"/>
  <c r="C7" i="44"/>
  <c r="C8" i="44"/>
  <c r="C9" i="44"/>
  <c r="C11" i="44"/>
  <c r="C12" i="44"/>
  <c r="C13" i="44"/>
  <c r="C14" i="44"/>
  <c r="C15" i="44"/>
  <c r="C16" i="44"/>
  <c r="C17" i="44"/>
  <c r="C18" i="44"/>
  <c r="C20" i="44"/>
  <c r="C21" i="44"/>
  <c r="C23" i="44"/>
  <c r="C28" i="44"/>
  <c r="C29" i="44"/>
  <c r="C191" i="44"/>
  <c r="C197" i="44"/>
  <c r="C198" i="44"/>
  <c r="C200" i="44"/>
  <c r="C204" i="44"/>
  <c r="C206" i="44"/>
  <c r="C209" i="44"/>
  <c r="C210" i="44"/>
  <c r="C211" i="44"/>
  <c r="C213" i="44"/>
  <c r="C169" i="44"/>
  <c r="C170" i="44"/>
  <c r="C171" i="44"/>
  <c r="C172" i="44"/>
  <c r="C174" i="44"/>
  <c r="C218" i="44"/>
  <c r="C221" i="44"/>
  <c r="C223" i="44"/>
  <c r="C225" i="44"/>
  <c r="C227" i="44"/>
  <c r="C230" i="44"/>
  <c r="C233" i="44"/>
  <c r="C234" i="44"/>
  <c r="C238" i="44"/>
  <c r="C178" i="44"/>
  <c r="C179" i="44"/>
  <c r="C181" i="44"/>
  <c r="C182" i="44"/>
  <c r="C36" i="44"/>
  <c r="C48" i="44"/>
  <c r="C52" i="44"/>
  <c r="C53" i="44"/>
  <c r="C57" i="44"/>
  <c r="C58" i="44"/>
  <c r="C61" i="44"/>
  <c r="C62" i="44"/>
  <c r="C63" i="44"/>
  <c r="C64" i="44"/>
  <c r="C65" i="44"/>
  <c r="C66" i="44"/>
  <c r="C67" i="44"/>
  <c r="C68" i="44"/>
  <c r="C90" i="44"/>
  <c r="C91" i="44"/>
  <c r="C92" i="44"/>
  <c r="C93" i="44"/>
  <c r="C94" i="44"/>
  <c r="C95" i="44"/>
  <c r="C96" i="44"/>
  <c r="C97" i="44"/>
  <c r="C98" i="44"/>
  <c r="C99" i="44"/>
  <c r="C100" i="44"/>
  <c r="C101" i="44"/>
  <c r="C102" i="44"/>
  <c r="C103" i="44"/>
  <c r="C104" i="44"/>
  <c r="C107" i="44"/>
  <c r="C108" i="44"/>
  <c r="C109" i="44"/>
  <c r="C110" i="44"/>
  <c r="C111" i="44"/>
  <c r="C112" i="44"/>
  <c r="C116" i="44"/>
  <c r="C117" i="44"/>
  <c r="C118" i="44"/>
  <c r="C119" i="44"/>
  <c r="C120" i="44"/>
  <c r="C121" i="44"/>
  <c r="C123" i="44"/>
  <c r="C124" i="44"/>
  <c r="C125" i="44"/>
  <c r="C126" i="44"/>
  <c r="C127" i="44"/>
  <c r="C128" i="44"/>
  <c r="C129" i="44"/>
  <c r="C130" i="44"/>
  <c r="C131" i="44"/>
  <c r="C132" i="44"/>
  <c r="C133" i="44"/>
  <c r="C134" i="44"/>
  <c r="C135" i="44"/>
  <c r="C136" i="44"/>
  <c r="C137" i="44"/>
  <c r="C138" i="44"/>
  <c r="C139" i="44"/>
  <c r="C140" i="44"/>
  <c r="C144" i="44"/>
  <c r="C145" i="44"/>
  <c r="C146" i="44"/>
  <c r="C147" i="44"/>
  <c r="C148" i="44"/>
  <c r="C150" i="44"/>
  <c r="C154" i="44"/>
  <c r="C157" i="44"/>
  <c r="C158" i="44"/>
  <c r="C159" i="44"/>
  <c r="C160" i="44"/>
  <c r="C161" i="44"/>
  <c r="C162" i="44"/>
  <c r="C163" i="44"/>
  <c r="C164" i="44"/>
  <c r="C254" i="44"/>
  <c r="C256" i="44"/>
  <c r="C257" i="44"/>
  <c r="C258" i="44"/>
  <c r="C259" i="44"/>
  <c r="C260" i="44"/>
  <c r="C261" i="44"/>
  <c r="C264" i="44"/>
  <c r="C265" i="44"/>
  <c r="C266" i="44"/>
  <c r="C267" i="44"/>
  <c r="C268" i="44"/>
  <c r="C269" i="44"/>
  <c r="C271" i="44"/>
  <c r="C272" i="44"/>
  <c r="C273" i="44"/>
  <c r="C274" i="44"/>
  <c r="C275" i="44"/>
  <c r="C277" i="44"/>
  <c r="C278" i="44"/>
  <c r="C280" i="44"/>
  <c r="C165" i="44"/>
  <c r="C285" i="44"/>
  <c r="C286" i="44"/>
  <c r="C289" i="44"/>
  <c r="C105" i="43" l="1"/>
  <c r="C89" i="43"/>
  <c r="C104" i="43"/>
  <c r="C103" i="43"/>
  <c r="C140" i="43" l="1"/>
  <c r="C87" i="43"/>
  <c r="C86" i="43"/>
  <c r="C85" i="43"/>
  <c r="C84" i="43"/>
  <c r="C83" i="43"/>
  <c r="C82" i="43"/>
  <c r="C81" i="43"/>
  <c r="C80" i="43"/>
  <c r="C79" i="43"/>
  <c r="C78" i="43"/>
  <c r="C77" i="43"/>
  <c r="C76" i="43"/>
  <c r="C75" i="43"/>
  <c r="C74" i="43"/>
  <c r="C73" i="43"/>
  <c r="C72" i="43"/>
  <c r="C71" i="43"/>
  <c r="C70" i="43"/>
  <c r="C69" i="43"/>
  <c r="C68" i="43"/>
  <c r="C67" i="43"/>
  <c r="C66" i="43"/>
  <c r="C169" i="43"/>
  <c r="C168" i="43"/>
  <c r="C130" i="43"/>
  <c r="C131" i="43"/>
  <c r="C127" i="43"/>
  <c r="C126" i="43"/>
  <c r="C63" i="43"/>
  <c r="C62" i="43"/>
  <c r="C18" i="43" l="1"/>
  <c r="C190" i="43"/>
  <c r="C45" i="43"/>
  <c r="C44" i="43"/>
  <c r="C51" i="43"/>
  <c r="C50" i="43"/>
  <c r="C39" i="43"/>
  <c r="C38" i="43"/>
  <c r="C55" i="43"/>
  <c r="C56" i="43"/>
  <c r="C57" i="43"/>
  <c r="C60" i="43"/>
  <c r="C59" i="43"/>
  <c r="C141" i="43"/>
  <c r="C107" i="43"/>
  <c r="C139" i="43"/>
  <c r="C138" i="43"/>
  <c r="C137" i="43"/>
  <c r="C183" i="43"/>
  <c r="C152" i="43"/>
  <c r="C61" i="43"/>
  <c r="C23" i="43"/>
  <c r="C118" i="43" l="1"/>
  <c r="C120" i="43"/>
  <c r="C188" i="43" l="1"/>
  <c r="C124" i="43"/>
  <c r="C123" i="43"/>
  <c r="C122" i="43"/>
  <c r="C121" i="43"/>
  <c r="C119" i="43"/>
  <c r="C117" i="43"/>
  <c r="C116" i="43"/>
  <c r="C115" i="43"/>
  <c r="C113" i="43"/>
  <c r="C109" i="43"/>
  <c r="C108" i="43"/>
  <c r="C99" i="43"/>
  <c r="C97" i="43"/>
  <c r="C95" i="43"/>
  <c r="C94" i="43"/>
  <c r="C91" i="43"/>
  <c r="C90" i="43"/>
  <c r="C174" i="43"/>
  <c r="C180" i="43"/>
  <c r="C178" i="43"/>
  <c r="C177" i="43"/>
  <c r="C176" i="43"/>
  <c r="C170" i="43"/>
  <c r="C166" i="43"/>
  <c r="C162" i="43"/>
  <c r="C161" i="43"/>
  <c r="C20" i="43"/>
  <c r="C19" i="43"/>
  <c r="C17" i="43"/>
  <c r="C16" i="43"/>
  <c r="C8" i="43"/>
  <c r="C34" i="43"/>
  <c r="C22" i="43"/>
  <c r="C3" i="43"/>
  <c r="C4" i="43"/>
  <c r="C5" i="43"/>
  <c r="C6" i="43"/>
  <c r="C7" i="43"/>
  <c r="C9" i="43"/>
  <c r="C10" i="43"/>
  <c r="C11" i="43"/>
  <c r="C32" i="43"/>
  <c r="C33" i="43"/>
  <c r="C35" i="43"/>
  <c r="C13" i="43"/>
  <c r="C14" i="43"/>
  <c r="C15" i="43"/>
  <c r="C21" i="43"/>
  <c r="C12" i="43"/>
  <c r="C154" i="43"/>
  <c r="C157" i="43"/>
  <c r="C158" i="43"/>
  <c r="C160" i="43"/>
  <c r="C163" i="43"/>
  <c r="C164" i="43"/>
  <c r="C165" i="43"/>
  <c r="C167" i="43"/>
  <c r="C172" i="43"/>
  <c r="C173" i="43"/>
  <c r="C179" i="43"/>
  <c r="C181" i="43"/>
  <c r="C28" i="43"/>
  <c r="C29" i="43"/>
  <c r="C30" i="43"/>
  <c r="C31" i="43"/>
  <c r="C92" i="43"/>
  <c r="C93" i="43"/>
  <c r="C98" i="43"/>
  <c r="C100" i="43"/>
  <c r="C101" i="43"/>
  <c r="C102" i="43"/>
  <c r="C110" i="43"/>
  <c r="C111" i="43"/>
  <c r="C112" i="43"/>
  <c r="C114" i="43"/>
  <c r="C132" i="43"/>
  <c r="C133" i="43"/>
  <c r="C134" i="43"/>
  <c r="C135" i="43"/>
  <c r="C37" i="43"/>
  <c r="C42" i="43"/>
  <c r="C49" i="43"/>
  <c r="C53" i="43"/>
  <c r="C54" i="43"/>
  <c r="C58" i="43"/>
  <c r="C64" i="43"/>
  <c r="C65" i="43"/>
  <c r="C143" i="43"/>
  <c r="C144" i="43"/>
  <c r="C145" i="43"/>
  <c r="C146" i="43"/>
  <c r="C147" i="43"/>
  <c r="C148" i="43"/>
  <c r="C149" i="43"/>
  <c r="C151" i="43"/>
  <c r="C184" i="43"/>
  <c r="C185" i="43"/>
  <c r="C186" i="43"/>
  <c r="C187" i="43"/>
  <c r="C194" i="43"/>
</calcChain>
</file>

<file path=xl/sharedStrings.xml><?xml version="1.0" encoding="utf-8"?>
<sst xmlns="http://schemas.openxmlformats.org/spreadsheetml/2006/main" count="983" uniqueCount="536">
  <si>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</si>
  <si>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</si>
  <si>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</si>
  <si>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</si>
  <si>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</si>
  <si>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</si>
  <si>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</si>
  <si>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</si>
  <si>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</si>
  <si>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</si>
  <si>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</si>
  <si>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</si>
  <si>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</si>
  <si>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</si>
  <si>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</si>
  <si>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</si>
  <si>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正規表現</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</si>
  <si>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</si>
  <si>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</si>
  <si>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</si>
  <si>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</si>
  <si>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</si>
  <si>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</si>
  <si>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</si>
  <si>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</si>
  <si>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</si>
  <si>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</si>
  <si>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</si>
  <si>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</si>
  <si>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</si>
  <si>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</si>
  <si>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</si>
  <si>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</si>
  <si>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</si>
  <si>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</si>
  <si>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</si>
  <si>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</si>
  <si>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</si>
  <si>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</si>
  <si>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</si>
  <si>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</si>
  <si>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</si>
  <si>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</si>
  <si>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</si>
  <si>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</si>
  <si>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</si>
  <si>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</si>
  <si>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</si>
  <si>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</si>
  <si>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</si>
  <si>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</si>
  <si>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</si>
  <si>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</si>
  <si>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</si>
  <si>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</si>
  <si>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</si>
  <si>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</si>
  <si>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</si>
  <si>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</si>
  <si>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</si>
  <si>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</si>
  <si>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</si>
  <si>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</si>
  <si>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</si>
  <si>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</si>
  <si>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</si>
  <si>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</si>
  <si>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</si>
  <si>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</si>
  <si>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</si>
  <si>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</si>
  <si>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</si>
  <si>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</si>
  <si>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</si>
  <si>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</si>
  <si>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</si>
  <si>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</si>
  <si>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</si>
  <si>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</si>
  <si>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</si>
  <si>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</si>
  <si>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</si>
  <si>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</si>
  <si>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</si>
  <si>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</si>
  <si>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</si>
  <si>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</si>
  <si>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</si>
  <si>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</si>
  <si>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</si>
  <si>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</si>
  <si>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</si>
  <si>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</si>
  <si>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</si>
  <si>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</si>
  <si>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</si>
  <si>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</si>
  <si>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</si>
  <si>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</si>
  <si>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</si>
  <si>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</si>
  <si>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</si>
  <si>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</si>
  <si>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</si>
  <si>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</si>
  <si>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</si>
  <si>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</si>
  <si>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</si>
  <si>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</si>
  <si>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</si>
  <si>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</si>
  <si>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</si>
  <si>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</si>
  <si>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</si>
  <si>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</si>
  <si>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</si>
  <si>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</si>
  <si>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</si>
  <si>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</si>
  <si>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</si>
  <si>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</si>
  <si>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</si>
  <si>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</si>
  <si>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</si>
  <si>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</si>
  <si>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</si>
  <si>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</si>
  <si>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</si>
  <si>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</si>
  <si>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</si>
  <si>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</si>
  <si>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</si>
  <si>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</si>
  <si>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</si>
  <si>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</si>
  <si>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</si>
  <si>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</si>
  <si>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</si>
  <si>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</si>
  <si>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</si>
  <si>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</si>
  <si>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</si>
  <si>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</si>
  <si>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</si>
  <si>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</si>
  <si>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</si>
  <si>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</si>
  <si>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</si>
  <si>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</si>
  <si>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</si>
  <si>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</si>
  <si>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</si>
  <si>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</si>
  <si>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</si>
  <si>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</si>
  <si>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</si>
  <si>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</si>
  <si>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</si>
  <si>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</si>
  <si>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</si>
  <si>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</si>
  <si>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</si>
  <si>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</si>
  <si>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</si>
  <si>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</si>
  <si>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</si>
  <si>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</si>
  <si>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</si>
  <si>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</si>
  <si>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</si>
  <si>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</si>
  <si>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</si>
  <si>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</si>
  <si>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</si>
  <si>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</si>
  <si>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</si>
  <si>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</si>
  <si>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</si>
  <si>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</si>
  <si>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</si>
  <si>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</si>
  <si>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</si>
  <si>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</si>
  <si>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</si>
  <si>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</si>
  <si>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</si>
  <si>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</si>
  <si>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</si>
  <si>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</si>
  <si>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</si>
  <si>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</si>
  <si>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</si>
  <si>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</si>
  <si>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</si>
  <si>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</si>
  <si>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</si>
  <si>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</si>
  <si>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</si>
  <si>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</si>
  <si>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</si>
  <si>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</si>
  <si>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</si>
  <si>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</si>
  <si>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</si>
  <si>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</si>
  <si>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</si>
  <si>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</si>
  <si>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</si>
  <si>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</si>
  <si>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</si>
  <si>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</si>
  <si>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</si>
  <si>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</si>
  <si>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</si>
  <si>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</si>
  <si>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</si>
  <si>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</si>
  <si>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</si>
  <si>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</si>
  <si>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</si>
  <si>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</si>
  <si>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</si>
  <si>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</si>
  <si>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</si>
  <si>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</si>
  <si>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</si>
  <si>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</si>
  <si>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</si>
  <si>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</si>
  <si>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</si>
  <si>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</si>
  <si>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</si>
  <si>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</si>
  <si>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</si>
  <si>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</si>
  <si>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</si>
  <si>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</si>
  <si>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</si>
  <si>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</si>
  <si>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</si>
  <si>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</si>
  <si>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</si>
  <si>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</si>
  <si>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</si>
  <si>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</si>
  <si>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</si>
  <si>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</si>
  <si>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</si>
  <si>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</si>
  <si>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</si>
  <si>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</si>
  <si>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</si>
  <si>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</si>
  <si>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</si>
  <si>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</si>
  <si>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</si>
  <si>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</si>
  <si>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</si>
  <si>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</si>
  <si>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</si>
  <si>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</si>
  <si>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</si>
  <si>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</si>
  <si>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</si>
  <si>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</si>
  <si>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</si>
  <si>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</si>
  <si>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</si>
  <si>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</si>
  <si>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</si>
  <si>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</si>
  <si>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</si>
  <si>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</si>
  <si>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</si>
  <si>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</si>
  <si>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</si>
  <si>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</si>
  <si>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</si>
  <si>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</si>
  <si>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</si>
  <si>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</si>
  <si>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</si>
  <si>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</si>
  <si>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</si>
  <si>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</si>
  <si>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</si>
  <si>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</si>
  <si>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</si>
  <si>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</si>
  <si>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</si>
  <si>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</si>
  <si>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</si>
  <si>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</si>
  <si>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</si>
  <si>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</si>
  <si>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</si>
  <si>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</si>
  <si>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</si>
  <si>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</si>
  <si>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</si>
  <si>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</si>
  <si>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</si>
  <si>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</si>
  <si>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</si>
  <si>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</si>
  <si>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</si>
  <si>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</si>
  <si>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</si>
  <si>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</si>
  <si>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</si>
  <si>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</si>
  <si>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</si>
  <si>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</si>
  <si>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</si>
  <si>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</si>
  <si>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</si>
  <si>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</si>
  <si>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</si>
  <si>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</si>
  <si>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</si>
  <si>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</si>
  <si>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</si>
  <si>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</si>
  <si>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</si>
  <si>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</si>
  <si>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</si>
  <si>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</si>
  <si>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</si>
  <si>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</si>
  <si>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</si>
  <si>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</si>
  <si>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</si>
  <si>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</si>
  <si>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</si>
  <si>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</si>
  <si>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</si>
  <si>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</si>
  <si>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</si>
  <si>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</si>
  <si>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</si>
  <si>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</si>
  <si>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</si>
  <si>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</si>
  <si>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</si>
  <si>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</si>
  <si>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</si>
  <si>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</si>
  <si>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</si>
  <si>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</si>
  <si>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</si>
  <si>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</si>
  <si>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</si>
  <si>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#VALUEを返却</t>
    <phoneticPr fontId="3"/>
  </si>
  <si>
    <t>#VALUEを返却（エラー値の詳細は [こちら](https://msdn.microsoft.com/ja-jp/library/office/ff839168.aspx) 参照）"</t>
    <phoneticPr fontId="3"/>
  </si>
  <si>
    <t>Falseの場合、処理を一時停止</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</si>
  <si>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</si>
  <si>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</si>
  <si>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</si>
  <si>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</si>
  <si>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</si>
  <si>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</si>
  <si>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</si>
  <si>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</si>
  <si>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</si>
  <si>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</si>
  <si>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</si>
  <si>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</si>
  <si>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</si>
  <si>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</si>
  <si>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</si>
  <si>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</si>
  <si>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</si>
  <si>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</si>
  <si>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</si>
  <si>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</si>
  <si>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</si>
  <si>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</si>
  <si>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</si>
  <si>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</si>
  <si>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</si>
  <si>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</si>
  <si>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</si>
  <si>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</si>
  <si>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</si>
  <si>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</si>
  <si>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</si>
  <si>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</si>
  <si>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</si>
  <si>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</si>
  <si>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</si>
  <si>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</si>
  <si>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</si>
  <si>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</si>
  <si>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</si>
  <si>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</si>
  <si>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</si>
  <si>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</si>
  <si>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</si>
  <si>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</si>
  <si>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</si>
  <si>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</si>
  <si>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</si>
  <si>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</si>
  <si>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</si>
  <si>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</si>
  <si>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</si>
  <si>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</si>
  <si>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</si>
  <si>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</si>
  <si>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</si>
  <si>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</si>
  <si>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</si>
  <si>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</si>
  <si>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</si>
  <si>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</si>
  <si>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</si>
  <si>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</si>
  <si>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</si>
  <si>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</si>
  <si>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</si>
  <si>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</si>
  <si>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</si>
  <si>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</si>
  <si>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</si>
  <si>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</si>
  <si>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</si>
  <si>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=5</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</si>
  <si>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</si>
  <si>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</si>
  <si>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</si>
  <si>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</si>
  <si>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</si>
  <si>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</si>
  <si>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</si>
  <si>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</si>
  <si>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</si>
  <si>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</si>
  <si>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</si>
  <si>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</si>
  <si>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</si>
  <si>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</si>
  <si>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</si>
  <si>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取得１</t>
    <rPh sb="0" eb="3">
      <t>モジレツ</t>
    </rPh>
    <rPh sb="3" eb="4">
      <t>チョウ</t>
    </rPh>
    <rPh sb="5" eb="7">
      <t>シュトク</t>
    </rPh>
    <phoneticPr fontId="3"/>
  </si>
  <si>
    <t>文字列長 取得２</t>
  </si>
  <si>
    <t>文字列長 取得２</t>
    <rPh sb="0" eb="3">
      <t>モジレツ</t>
    </rPh>
    <rPh sb="3" eb="4">
      <t>チョウ</t>
    </rPh>
    <phoneticPr fontId="3"/>
  </si>
  <si>
    <t>文字列長 取得３</t>
  </si>
  <si>
    <t>文字列長 取得３</t>
    <rPh sb="0" eb="3">
      <t>モジレツ</t>
    </rPh>
    <rPh sb="3" eb="4">
      <t>チョウ</t>
    </rPh>
    <phoneticPr fontId="3"/>
  </si>
  <si>
    <t>LenByte("あaＢ")</t>
  </si>
  <si>
    <t>3</t>
    <phoneticPr fontId="3"/>
  </si>
  <si>
    <t>6（LenBは半角文字も2文字と判定する）</t>
    <phoneticPr fontId="3"/>
  </si>
  <si>
    <t>5（String.vbs/LenByte()を利用する）</t>
    <rPh sb="23" eb="25">
      <t>リヨウ</t>
    </rPh>
    <phoneticPr fontId="3"/>
  </si>
  <si>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</si>
  <si>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</si>
  <si>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</si>
  <si>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</si>
  <si>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</si>
  <si>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</si>
  <si>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"ABCDE"→"ABC"、"A"→"A  "</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</si>
  <si>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</si>
  <si>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</si>
  <si>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</si>
  <si>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</si>
  <si>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</si>
  <si>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ChartObject</t>
    <phoneticPr fontId="3"/>
  </si>
  <si>
    <t>定義</t>
    <phoneticPr fontId="3"/>
  </si>
  <si>
    <t>FileSystemObject</t>
  </si>
  <si>
    <t>取得</t>
    <phoneticPr fontId="3"/>
  </si>
  <si>
    <t>正規表現</t>
    <phoneticPr fontId="3"/>
  </si>
  <si>
    <t>エラー</t>
    <phoneticPr fontId="3"/>
  </si>
  <si>
    <t>サンプルコード参照</t>
  </si>
  <si>
    <t>ファイル操作</t>
    <rPh sb="4" eb="6">
      <t>ソウサ</t>
    </rPh>
    <phoneticPr fontId="3"/>
  </si>
  <si>
    <t>時刻</t>
    <rPh sb="0" eb="2">
      <t>ジコク</t>
    </rPh>
    <phoneticPr fontId="3"/>
  </si>
  <si>
    <t>エクセル固有操作</t>
    <rPh sb="4" eb="6">
      <t>コユウ</t>
    </rPh>
    <rPh sb="6" eb="8">
      <t>ソウサ</t>
    </rPh>
    <phoneticPr fontId="3"/>
  </si>
  <si>
    <t>連想配列</t>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</si>
  <si>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</si>
  <si>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</si>
  <si>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</si>
  <si>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</si>
  <si>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</si>
  <si>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</si>
  <si>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</si>
  <si>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</si>
  <si>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</si>
  <si>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</si>
  <si>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</si>
  <si>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</si>
  <si>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</si>
  <si>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</si>
  <si>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</si>
  <si>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</si>
  <si>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</si>
  <si>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</si>
  <si>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</si>
  <si>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</si>
  <si>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</si>
  <si>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スクリプト</t>
    <phoneticPr fontId="3"/>
  </si>
  <si>
    <t>コマンドライン引数</t>
    <rPh sb="7" eb="9">
      <t>ヒキスウ</t>
    </rPh>
    <phoneticPr fontId="3"/>
  </si>
  <si>
    <t>エクセル操作</t>
    <rPh sb="4" eb="6">
      <t>ソウサ</t>
    </rPh>
    <phoneticPr fontId="3"/>
  </si>
  <si>
    <t>キー操作</t>
    <phoneticPr fontId="3"/>
  </si>
  <si>
    <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</si>
  <si>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</si>
  <si>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</si>
  <si>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</si>
  <si>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</si>
  <si>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</si>
  <si>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</si>
  <si>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</si>
  <si>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</si>
  <si>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繰返し for</t>
    <phoneticPr fontId="3"/>
  </si>
  <si>
    <t>分岐 switch</t>
    <rPh sb="0" eb="2">
      <t>ブンキ</t>
    </rPh>
    <phoneticPr fontId="3"/>
  </si>
  <si>
    <t>分岐 if</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</si>
  <si>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</si>
  <si>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</si>
  <si>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</si>
  <si>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メッセージ出力(Debug.Print)</t>
    <phoneticPr fontId="3"/>
  </si>
  <si>
    <t>メッセージ出力(WScript.Echo)</t>
    <phoneticPr fontId="3"/>
  </si>
  <si>
    <t>メッセージ出力(Wscript.StdOut.WriteLine)</t>
    <phoneticPr fontId="3"/>
  </si>
  <si>
    <t>テキスト入力(InputBox)</t>
  </si>
  <si>
    <t>テキスト入力(InputBox)</t>
    <phoneticPr fontId="3"/>
  </si>
  <si>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</si>
  <si>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</si>
  <si>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</si>
  <si>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第二引数は入力時に候補が表示される</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</si>
  <si>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</si>
  <si>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</si>
  <si>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</si>
  <si>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</si>
  <si>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</si>
  <si>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</si>
  <si>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</si>
  <si>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特殊フォルダ パス取得</t>
    <phoneticPr fontId="3"/>
  </si>
  <si>
    <t>エクスプローラー</t>
    <phoneticPr fontId="3"/>
  </si>
  <si>
    <t>フォルダを開く</t>
    <rPh sb="5" eb="6">
      <t>ヒラ</t>
    </rPh>
    <phoneticPr fontId="3"/>
  </si>
  <si>
    <t>CreateObject("Shell.Application").Explore "c:\test"</t>
    <phoneticPr fontId="3"/>
  </si>
  <si>
    <t>環境依存</t>
  </si>
  <si>
    <t>環境依存</t>
    <rPh sb="0" eb="2">
      <t>カンキョウ</t>
    </rPh>
    <rPh sb="2" eb="4">
      <t>イゾン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</si>
</sst>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strike/>
      <sz val="11"/>
      <color theme="1"/>
      <name val="ＭＳ ゴシック"/>
      <family val="3"/>
      <charset val="128"/>
    </font>
  </fonts>
  <fills count="5">
    <fill>
      <patternFill patternType="none"/>
    </fill>
    <fill>
      <patternFill patternType="gray125"/>
    </fill>
    <fill>
      <patternFill patternType="solid">
        <fgColor rgb="FF002060"/>
        <bgColor indexed="64"/>
      </patternFill>
    </fill>
    <fill>
      <patternFill patternType="solid">
        <fgColor theme="1" tint="0.499984740745262"/>
        <bgColor indexed="64"/>
      </patternFill>
    </fill>
    <fill>
      <patternFill patternType="solid">
        <fgColor theme="4" tint="0.7999816888943144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3">
    <xf numFmtId="0" fontId="0" fillId="0" borderId="0" xfId="0">
      <alignment vertical="top"/>
    </xf>
    <xf numFmtId="0" fontId="5" fillId="2" borderId="2" xfId="0" applyFont="1" applyFill="1" applyBorder="1" applyAlignment="1">
      <alignment horizontal="centerContinuous" vertical="top"/>
    </xf>
    <xf numFmtId="0" fontId="5" fillId="2" borderId="1" xfId="0" applyFont="1" applyFill="1" applyBorder="1" applyAlignment="1">
      <alignment horizontal="center" vertical="top"/>
    </xf>
    <xf numFmtId="49" fontId="5" fillId="2" borderId="1" xfId="0" applyNumberFormat="1" applyFont="1" applyFill="1" applyBorder="1" applyAlignment="1">
      <alignment horizontal="center"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0" xfId="0" applyFont="1" applyFill="1">
      <alignment vertical="top"/>
    </xf>
    <xf numFmtId="0" fontId="7" fillId="0" borderId="1" xfId="3" applyNumberFormat="1" applyFont="1" applyBorder="1" applyAlignment="1">
      <alignment horizontal="left" vertical="top"/>
    </xf>
    <xf numFmtId="0" fontId="6" fillId="0" borderId="0" xfId="0" applyFont="1" applyBorder="1">
      <alignment vertical="top"/>
    </xf>
    <xf numFmtId="49" fontId="6" fillId="0" borderId="0" xfId="0" applyNumberFormat="1" applyFont="1" applyAlignment="1">
      <alignment horizontal="left" vertical="top"/>
    </xf>
    <xf numFmtId="0" fontId="5" fillId="2" borderId="2" xfId="0" applyFont="1" applyFill="1" applyBorder="1" applyAlignment="1">
      <alignment horizontal="centerContinuous" vertical="top" wrapText="1"/>
    </xf>
    <xf numFmtId="0" fontId="6" fillId="4" borderId="2" xfId="0" applyFont="1" applyFill="1" applyBorder="1">
      <alignment vertical="top"/>
    </xf>
    <xf numFmtId="0" fontId="6" fillId="4" borderId="1" xfId="0" applyFont="1" applyFill="1" applyBorder="1">
      <alignment vertical="top"/>
    </xf>
    <xf numFmtId="49" fontId="6" fillId="4" borderId="1" xfId="0" applyNumberFormat="1" applyFont="1" applyFill="1" applyBorder="1" applyAlignment="1">
      <alignment horizontal="left" vertical="top"/>
    </xf>
    <xf numFmtId="0" fontId="6" fillId="4" borderId="0" xfId="0" applyFont="1" applyFill="1">
      <alignment vertical="top"/>
    </xf>
    <xf numFmtId="49" fontId="7" fillId="0" borderId="1" xfId="3" applyNumberFormat="1" applyFont="1" applyBorder="1" applyAlignment="1">
      <alignment horizontal="left" vertical="top"/>
    </xf>
    <xf numFmtId="49" fontId="6" fillId="0" borderId="1" xfId="0" quotePrefix="1" applyNumberFormat="1" applyFont="1" applyBorder="1" applyAlignment="1">
      <alignment horizontal="left" vertical="top"/>
    </xf>
    <xf numFmtId="0" fontId="8" fillId="0" borderId="2" xfId="0" applyFont="1" applyBorder="1">
      <alignment vertical="top"/>
    </xf>
    <xf numFmtId="0" fontId="8" fillId="0" borderId="1" xfId="0" applyFont="1" applyBorder="1">
      <alignment vertical="top"/>
    </xf>
    <xf numFmtId="0" fontId="6" fillId="0" borderId="1" xfId="0" applyFont="1" applyFill="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D246"/>
  <sheetViews>
    <sheetView showGridLines="0" zoomScaleNormal="100" zoomScaleSheetLayoutView="100" workbookViewId="0">
      <pane xSplit="2" ySplit="1" topLeftCell="C150" activePane="bottomRight" state="frozen"/>
      <selection pane="topRight" activeCell="L1" sqref="L1"/>
      <selection pane="bottomLeft" activeCell="A2" sqref="A2"/>
      <selection pane="bottomRight" activeCell="D197" sqref="D197"/>
    </sheetView>
  </sheetViews>
  <sheetFormatPr defaultColWidth="0" defaultRowHeight="13.5" outlineLevelRow="1" x14ac:dyDescent="0.15"/>
  <cols>
    <col min="1" max="1" width="3.83203125" style="11" customWidth="1"/>
    <col min="2" max="2" width="51.1640625" style="4" bestFit="1" customWidth="1"/>
    <col min="3" max="3" width="79.5" style="4" customWidth="1"/>
    <col min="4" max="4" width="91.1640625" style="12" customWidth="1"/>
    <col min="5" max="16384" width="9.33203125" style="4" hidden="1"/>
  </cols>
  <sheetData>
    <row r="1" spans="1:4" ht="27" x14ac:dyDescent="0.15">
      <c r="A1" s="13" t="s">
        <v>461</v>
      </c>
      <c r="B1" s="1"/>
      <c r="C1" s="2" t="s">
        <v>180</v>
      </c>
      <c r="D1" s="3" t="s">
        <v>181</v>
      </c>
    </row>
    <row r="2" spans="1:4" s="17" customFormat="1" x14ac:dyDescent="0.15">
      <c r="A2" s="14" t="s">
        <v>481</v>
      </c>
      <c r="B2" s="14"/>
      <c r="C2" s="15"/>
      <c r="D2" s="16" t="s">
        <v>152</v>
      </c>
    </row>
    <row r="3" spans="1:4" outlineLevel="1" x14ac:dyDescent="0.15">
      <c r="A3" s="5"/>
      <c r="B3" s="5" t="s">
        <v>0</v>
      </c>
      <c r="C3" s="7" t="str">
        <f>"Option Explicit"</f>
        <v>Option Explicit</v>
      </c>
      <c r="D3" s="8" t="s">
        <v>152</v>
      </c>
    </row>
    <row r="4" spans="1:4" outlineLevel="1" x14ac:dyDescent="0.15">
      <c r="A4" s="5"/>
      <c r="B4" s="5" t="s">
        <v>1</v>
      </c>
      <c r="C4" s="7" t="str">
        <f>"Dim 変数名"</f>
        <v>Dim 変数名</v>
      </c>
      <c r="D4" s="8" t="s">
        <v>152</v>
      </c>
    </row>
    <row r="5" spans="1:4" outlineLevel="1" x14ac:dyDescent="0.15">
      <c r="A5" s="5"/>
      <c r="B5" s="5" t="s">
        <v>2</v>
      </c>
      <c r="C5" s="7" t="str">
        <f>"Private 変数名"</f>
        <v>Private 変数名</v>
      </c>
      <c r="D5" s="8" t="s">
        <v>152</v>
      </c>
    </row>
    <row r="6" spans="1:4" outlineLevel="1" x14ac:dyDescent="0.15">
      <c r="A6" s="5"/>
      <c r="B6" s="5" t="s">
        <v>3</v>
      </c>
      <c r="C6" s="7" t="str">
        <f>"Public 変数名"</f>
        <v>Public 変数名</v>
      </c>
      <c r="D6" s="8" t="s">
        <v>152</v>
      </c>
    </row>
    <row r="7" spans="1:4" outlineLevel="1" x14ac:dyDescent="0.15">
      <c r="A7" s="5"/>
      <c r="B7" s="5" t="s">
        <v>4</v>
      </c>
      <c r="C7" s="7" t="str">
        <f>"ReDim 変数名"</f>
        <v>ReDim 変数名</v>
      </c>
      <c r="D7" s="8" t="s">
        <v>152</v>
      </c>
    </row>
    <row r="8" spans="1:4" outlineLevel="1" x14ac:dyDescent="0.15">
      <c r="A8" s="5"/>
      <c r="B8" s="5" t="s">
        <v>5</v>
      </c>
      <c r="C8" s="7" t="str">
        <f>"Dim 配列変数名(最終要素番号)"</f>
        <v>Dim 配列変数名(最終要素番号)</v>
      </c>
      <c r="D8" s="8" t="s">
        <v>151</v>
      </c>
    </row>
    <row r="9" spans="1:4" outlineLevel="1" x14ac:dyDescent="0.15">
      <c r="A9" s="5"/>
      <c r="B9" s="5" t="s">
        <v>6</v>
      </c>
      <c r="C9" s="7" t="str">
        <f>"Const 定数名"</f>
        <v>Const 定数名</v>
      </c>
      <c r="D9" s="8" t="s">
        <v>152</v>
      </c>
    </row>
    <row r="10" spans="1:4" outlineLevel="1" x14ac:dyDescent="0.15">
      <c r="A10" s="5"/>
      <c r="B10" s="5" t="s">
        <v>7</v>
      </c>
      <c r="C10" s="7" t="str">
        <f>"Function FuncA( ByVal Val1, ByRef Val2 )"&amp;CHAR(10)&amp;"FuncA = Val1"&amp;CHAR(10)&amp;"End Function"</f>
        <v>Function FuncA( ByVal Val1, ByRef Val2 )
FuncA = Val1
End Function</v>
      </c>
      <c r="D10" s="8" t="s">
        <v>152</v>
      </c>
    </row>
    <row r="11" spans="1:4" outlineLevel="1" x14ac:dyDescent="0.15">
      <c r="A11" s="5"/>
      <c r="B11" s="5" t="s">
        <v>8</v>
      </c>
      <c r="C11" s="7" t="str">
        <f>"Call FuncA()"</f>
        <v>Call FuncA()</v>
      </c>
      <c r="D11" s="8" t="s">
        <v>152</v>
      </c>
    </row>
    <row r="12" spans="1:4" outlineLevel="1" x14ac:dyDescent="0.15">
      <c r="A12" s="5"/>
      <c r="B12" s="5" t="s">
        <v>15</v>
      </c>
      <c r="C12" s="7" t="str">
        <f>"'コメント"</f>
        <v>'コメント</v>
      </c>
      <c r="D12" s="8" t="s">
        <v>152</v>
      </c>
    </row>
    <row r="13" spans="1:4" outlineLevel="1" x14ac:dyDescent="0.15">
      <c r="A13" s="5"/>
      <c r="B13" s="6" t="s">
        <v>500</v>
      </c>
      <c r="C13" s="7" t="str">
        <f>"If iVal = 1 Or iVal = 2 Then"&amp;CHAR(10)&amp;"ElseIf iVal = 3 Then"&amp;CHAR(10)&amp;"Else"&amp;CHAR(10)&amp;"End If"</f>
        <v>If iVal = 1 Or iVal = 2 Then
ElseIf iVal = 3 Then
Else
End If</v>
      </c>
      <c r="D13" s="8" t="s">
        <v>152</v>
      </c>
    </row>
    <row r="14" spans="1:4" outlineLevel="1" x14ac:dyDescent="0.15">
      <c r="A14" s="5"/>
      <c r="B14" s="6" t="s">
        <v>501</v>
      </c>
      <c r="C14" s="7" t="str">
        <f>"If objTest Is Nothing Then"&amp;CHAR(10)&amp;"Else"&amp;CHAR(10)&amp;"End If"</f>
        <v>If objTest Is Nothing Then
Else
End If</v>
      </c>
      <c r="D14" s="8" t="s">
        <v>152</v>
      </c>
    </row>
    <row r="15" spans="1:4" outlineLevel="1" x14ac:dyDescent="0.15">
      <c r="A15" s="5"/>
      <c r="B15" s="6" t="s">
        <v>502</v>
      </c>
      <c r="C15" s="7" t="str">
        <f>"Select Case iVal"&amp;CHAR(10)&amp;"Case 1"&amp;CHAR(10)&amp;"Case Else"&amp;CHAR(10)&amp;"End Select"</f>
        <v>Select Case iVal
Case 1
Case Else
End Select</v>
      </c>
      <c r="D15" s="8" t="s">
        <v>152</v>
      </c>
    </row>
    <row r="16" spans="1:4" outlineLevel="1" x14ac:dyDescent="0.15">
      <c r="A16" s="5"/>
      <c r="B16" s="6" t="s">
        <v>503</v>
      </c>
      <c r="C16" s="7" t="str">
        <f>"For iVal1 = 1 To 3 [Step 1]"&amp;CHAR(10)&amp;"Next"</f>
        <v>For iVal1 = 1 To 3 [Step 1]
Next</v>
      </c>
      <c r="D16" s="8" t="s">
        <v>152</v>
      </c>
    </row>
    <row r="17" spans="1:4" outlineLevel="1" x14ac:dyDescent="0.15">
      <c r="A17" s="5"/>
      <c r="B17" s="6" t="s">
        <v>504</v>
      </c>
      <c r="C17" s="7" t="str">
        <f>"For Each Value in Values"&amp;CHAR(10)&amp;"Next"</f>
        <v>For Each Value in Values
Next</v>
      </c>
      <c r="D17" s="8" t="s">
        <v>152</v>
      </c>
    </row>
    <row r="18" spans="1:4" outlineLevel="1" x14ac:dyDescent="0.15">
      <c r="A18" s="5"/>
      <c r="B18" s="6" t="s">
        <v>505</v>
      </c>
      <c r="C18" s="7" t="str">
        <f>"Do"&amp;CHAR(10)&amp;CHAR(9)&amp;" 条件式＝真 "&amp;CHAR(10)&amp;"Loop While 条件式"</f>
        <v>Do
	 条件式＝真 
Loop While 条件式</v>
      </c>
      <c r="D18" s="8" t="s">
        <v>152</v>
      </c>
    </row>
    <row r="19" spans="1:4" outlineLevel="1" x14ac:dyDescent="0.15">
      <c r="A19" s="5"/>
      <c r="B19" s="6" t="s">
        <v>506</v>
      </c>
      <c r="C19" s="7" t="str">
        <f>"Do While 条件式"&amp;CHAR(10)&amp;CHAR(9)&amp;"条件式＝真"&amp;CHAR(10)&amp;"Loop"</f>
        <v>Do While 条件式
	条件式＝真
Loop</v>
      </c>
      <c r="D19" s="8" t="s">
        <v>152</v>
      </c>
    </row>
    <row r="20" spans="1:4" outlineLevel="1" x14ac:dyDescent="0.15">
      <c r="A20" s="5"/>
      <c r="B20" s="6" t="s">
        <v>507</v>
      </c>
      <c r="C20" s="7" t="str">
        <f>"Do Until 条件式"&amp;CHAR(10)&amp;CHAR(9)&amp;"条件式＝偽"&amp;CHAR(10)&amp;"Loop"</f>
        <v>Do Until 条件式
	条件式＝偽
Loop</v>
      </c>
      <c r="D20" s="8" t="s">
        <v>152</v>
      </c>
    </row>
    <row r="21" spans="1:4" outlineLevel="1" x14ac:dyDescent="0.15">
      <c r="A21" s="5"/>
      <c r="B21" s="6" t="s">
        <v>14</v>
      </c>
      <c r="C21" s="7" t="str">
        <f>"With オブジェクト名"&amp;CHAR(10)&amp;"End With"</f>
        <v>With オブジェクト名
End With</v>
      </c>
      <c r="D21" s="8" t="s">
        <v>152</v>
      </c>
    </row>
    <row r="22" spans="1:4" outlineLevel="1" x14ac:dyDescent="0.15">
      <c r="A22" s="5"/>
      <c r="B22" s="6" t="s">
        <v>11</v>
      </c>
      <c r="C22" s="7" t="str">
        <f>"Exit Sub"</f>
        <v>Exit Sub</v>
      </c>
      <c r="D22" s="8" t="s">
        <v>152</v>
      </c>
    </row>
    <row r="23" spans="1:4" outlineLevel="1" x14ac:dyDescent="0.15">
      <c r="A23" s="5"/>
      <c r="B23" s="6" t="s">
        <v>517</v>
      </c>
      <c r="C23" s="7" t="str">
        <f>"sStr = InputBox( ""message"", ""title"", ""default value"" )"</f>
        <v>sStr = InputBox( "message", "title", "default value" )</v>
      </c>
      <c r="D23" s="8" t="s">
        <v>152</v>
      </c>
    </row>
    <row r="24" spans="1:4" outlineLevel="1" x14ac:dyDescent="0.15">
      <c r="A24" s="5"/>
      <c r="B24" s="6" t="s">
        <v>513</v>
      </c>
      <c r="C24" s="7" t="str">
        <f>"MsgBox ""Hello world"", vbOKOnly, ""title"""</f>
        <v>MsgBox "Hello world", vbOKOnly, "title"</v>
      </c>
      <c r="D24" s="18" t="s">
        <v>512</v>
      </c>
    </row>
    <row r="25" spans="1:4" outlineLevel="1" x14ac:dyDescent="0.15">
      <c r="A25" s="5"/>
      <c r="B25" s="6" t="s">
        <v>515</v>
      </c>
      <c r="C25" s="7" t="str">
        <f>"WScript.Echo ""Hello world"""</f>
        <v>WScript.Echo "Hello world"</v>
      </c>
      <c r="D25" s="8" t="s">
        <v>152</v>
      </c>
    </row>
    <row r="26" spans="1:4" outlineLevel="1" x14ac:dyDescent="0.15">
      <c r="A26" s="5"/>
      <c r="B26" s="6" t="s">
        <v>516</v>
      </c>
      <c r="C26" s="7" t="str">
        <f>"Wscript.StdOut.WriteLine ""Hello world"""</f>
        <v>Wscript.StdOut.WriteLine "Hello world"</v>
      </c>
      <c r="D26" s="8" t="s">
        <v>153</v>
      </c>
    </row>
    <row r="27" spans="1:4" outlineLevel="1" x14ac:dyDescent="0.15">
      <c r="A27" s="5"/>
      <c r="B27" s="6" t="s">
        <v>519</v>
      </c>
      <c r="C27" s="7"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27" s="18" t="s">
        <v>208</v>
      </c>
    </row>
    <row r="28" spans="1:4" outlineLevel="1" x14ac:dyDescent="0.15">
      <c r="A28" s="5"/>
      <c r="B28" s="6" t="s">
        <v>40</v>
      </c>
      <c r="C28" s="7" t="str">
        <f>"On Error Resume Next"</f>
        <v>On Error Resume Next</v>
      </c>
      <c r="D28" s="8" t="s">
        <v>152</v>
      </c>
    </row>
    <row r="29" spans="1:4" outlineLevel="1" x14ac:dyDescent="0.15">
      <c r="A29" s="5"/>
      <c r="B29" s="6" t="s">
        <v>41</v>
      </c>
      <c r="C29" s="7" t="str">
        <f>"On Error Goto 0"</f>
        <v>On Error Goto 0</v>
      </c>
      <c r="D29" s="8" t="s">
        <v>152</v>
      </c>
    </row>
    <row r="30" spans="1:4" outlineLevel="1" x14ac:dyDescent="0.15">
      <c r="A30" s="5"/>
      <c r="B30" s="6" t="s">
        <v>42</v>
      </c>
      <c r="C30" s="7" t="str">
        <f>"Err.Number"</f>
        <v>Err.Number</v>
      </c>
      <c r="D30" s="8" t="s">
        <v>152</v>
      </c>
    </row>
    <row r="31" spans="1:4" outlineLevel="1" x14ac:dyDescent="0.15">
      <c r="A31" s="5"/>
      <c r="B31" s="6" t="s">
        <v>43</v>
      </c>
      <c r="C31" s="7" t="str">
        <f>"Err.Description"</f>
        <v>Err.Description</v>
      </c>
      <c r="D31" s="8" t="s">
        <v>152</v>
      </c>
    </row>
    <row r="32" spans="1:4" outlineLevel="1" x14ac:dyDescent="0.15">
      <c r="A32" s="5"/>
      <c r="B32" s="6" t="s">
        <v>9</v>
      </c>
      <c r="C32" s="7" t="str">
        <f>"Dim oLog"&amp;CHAR(10)&amp;"Set oLog = New LogMng"</f>
        <v>Dim oLog
Set oLog = New LogMng</v>
      </c>
      <c r="D32" s="8" t="s">
        <v>152</v>
      </c>
    </row>
    <row r="33" spans="1:4" outlineLevel="1" x14ac:dyDescent="0.15">
      <c r="A33" s="5"/>
      <c r="B33" s="6" t="s">
        <v>10</v>
      </c>
      <c r="C33" s="7" t="str">
        <f>"Set oLog = Nothing"</f>
        <v>Set oLog = Nothing</v>
      </c>
      <c r="D33" s="8" t="s">
        <v>152</v>
      </c>
    </row>
    <row r="34" spans="1:4" outlineLevel="1" x14ac:dyDescent="0.15">
      <c r="A34" s="5"/>
      <c r="B34" s="6" t="s">
        <v>12</v>
      </c>
      <c r="C34" s="7" t="str">
        <f>"Dim sStr : sStr = ""abc"""</f>
        <v>Dim sStr : sStr = "abc"</v>
      </c>
      <c r="D34" s="8" t="s">
        <v>152</v>
      </c>
    </row>
    <row r="35" spans="1:4" outlineLevel="1" x14ac:dyDescent="0.15">
      <c r="A35" s="5"/>
      <c r="B35" s="6" t="s">
        <v>13</v>
      </c>
      <c r="C35" s="7" t="str">
        <f>"WScript.Quit"</f>
        <v>WScript.Quit</v>
      </c>
      <c r="D35" s="8" t="s">
        <v>152</v>
      </c>
    </row>
    <row r="36" spans="1:4" s="17" customFormat="1" x14ac:dyDescent="0.15">
      <c r="A36" s="14" t="s">
        <v>480</v>
      </c>
      <c r="B36" s="14"/>
      <c r="C36" s="15"/>
      <c r="D36" s="16" t="s">
        <v>152</v>
      </c>
    </row>
    <row r="37" spans="1:4" outlineLevel="1" x14ac:dyDescent="0.15">
      <c r="A37" s="5"/>
      <c r="B37" s="5" t="s">
        <v>80</v>
      </c>
      <c r="C37" s="7" t="str">
        <f>"Replace(文字列変数, ""  "", """")"</f>
        <v>Replace(文字列変数, "  ", "")</v>
      </c>
      <c r="D37" s="8" t="s">
        <v>152</v>
      </c>
    </row>
    <row r="38" spans="1:4" outlineLevel="1" x14ac:dyDescent="0.15">
      <c r="A38" s="5"/>
      <c r="B38" s="5" t="s">
        <v>81</v>
      </c>
      <c r="C38" s="7" t="str">
        <f>"InStr(""abcabc"", ""bc"")"</f>
        <v>InStr("abcabc", "bc")</v>
      </c>
      <c r="D38" s="8" t="s">
        <v>198</v>
      </c>
    </row>
    <row r="39" spans="1:4" outlineLevel="1" x14ac:dyDescent="0.15">
      <c r="A39" s="5"/>
      <c r="B39" s="5" t="s">
        <v>82</v>
      </c>
      <c r="C39" s="7" t="str">
        <f>"InStrRev(""abcabc"", ""bc"")"</f>
        <v>InStrRev("abcabc", "bc")</v>
      </c>
      <c r="D39" s="8" t="s">
        <v>199</v>
      </c>
    </row>
    <row r="40" spans="1:4" outlineLevel="1" x14ac:dyDescent="0.15">
      <c r="A40" s="5"/>
      <c r="B40" s="5" t="s">
        <v>83</v>
      </c>
      <c r="C40" s="7" t="str">
        <f>"Len(""リンゴ"""</f>
        <v>Len("リンゴ"</v>
      </c>
      <c r="D40" s="8">
        <v>3</v>
      </c>
    </row>
    <row r="41" spans="1:4" outlineLevel="1" x14ac:dyDescent="0.15">
      <c r="A41" s="5"/>
      <c r="B41" s="5" t="s">
        <v>84</v>
      </c>
      <c r="C41" s="7" t="s">
        <v>451</v>
      </c>
      <c r="D41" s="8">
        <v>6</v>
      </c>
    </row>
    <row r="42" spans="1:4" outlineLevel="1" x14ac:dyDescent="0.15">
      <c r="A42" s="5"/>
      <c r="B42" s="5" t="s">
        <v>85</v>
      </c>
      <c r="C42" s="7" t="str">
        <f>"""abcdef"" &amp; ""gh"""</f>
        <v>"abcdef" &amp; "gh"</v>
      </c>
      <c r="D42" s="8" t="s">
        <v>152</v>
      </c>
    </row>
    <row r="43" spans="1:4" outlineLevel="1" x14ac:dyDescent="0.15">
      <c r="A43" s="5"/>
      <c r="B43" s="5" t="s">
        <v>86</v>
      </c>
      <c r="C43" s="7" t="str">
        <f>"Left(""abcd"", 3)"</f>
        <v>Left("abcd", 3)</v>
      </c>
      <c r="D43" s="8" t="s">
        <v>203</v>
      </c>
    </row>
    <row r="44" spans="1:4" outlineLevel="1" x14ac:dyDescent="0.15">
      <c r="A44" s="5"/>
      <c r="B44" s="5" t="s">
        <v>87</v>
      </c>
      <c r="C44" s="7" t="str">
        <f>"Mid(""abcdefgh"", 3, 2)"</f>
        <v>Mid("abcdefgh", 3, 2)</v>
      </c>
      <c r="D44" s="8" t="s">
        <v>204</v>
      </c>
    </row>
    <row r="45" spans="1:4" outlineLevel="1" x14ac:dyDescent="0.15">
      <c r="A45" s="5"/>
      <c r="B45" s="5" t="s">
        <v>88</v>
      </c>
      <c r="C45" s="7" t="str">
        <f>"Right(""abcd"", 2)"</f>
        <v>Right("abcd", 2)</v>
      </c>
      <c r="D45" s="8" t="s">
        <v>205</v>
      </c>
    </row>
    <row r="46" spans="1:4" outlineLevel="1" x14ac:dyDescent="0.15">
      <c r="A46" s="5"/>
      <c r="B46" s="5" t="s">
        <v>441</v>
      </c>
      <c r="C46" s="7" t="s">
        <v>427</v>
      </c>
      <c r="D46" s="8" t="s">
        <v>448</v>
      </c>
    </row>
    <row r="47" spans="1:4" outlineLevel="1" x14ac:dyDescent="0.15">
      <c r="A47" s="5"/>
      <c r="B47" s="5" t="s">
        <v>443</v>
      </c>
      <c r="C47" s="7" t="s">
        <v>428</v>
      </c>
      <c r="D47" s="8" t="s">
        <v>449</v>
      </c>
    </row>
    <row r="48" spans="1:4" outlineLevel="1" x14ac:dyDescent="0.15">
      <c r="A48" s="5"/>
      <c r="B48" s="5" t="s">
        <v>445</v>
      </c>
      <c r="C48" s="7" t="s">
        <v>447</v>
      </c>
      <c r="D48" s="8" t="s">
        <v>450</v>
      </c>
    </row>
    <row r="49" spans="1:4" outlineLevel="1" x14ac:dyDescent="0.15">
      <c r="A49" s="5"/>
      <c r="B49" s="5" t="s">
        <v>89</v>
      </c>
      <c r="C49" s="7" t="str">
        <f>"Asc(文字)"</f>
        <v>Asc(文字)</v>
      </c>
      <c r="D49" s="8" t="s">
        <v>152</v>
      </c>
    </row>
    <row r="50" spans="1:4" outlineLevel="1" x14ac:dyDescent="0.15">
      <c r="A50" s="5"/>
      <c r="B50" s="5" t="s">
        <v>90</v>
      </c>
      <c r="C50" s="7" t="str">
        <f>"IsNumeric( sStr )"</f>
        <v>IsNumeric( sStr )</v>
      </c>
      <c r="D50" s="8" t="s">
        <v>200</v>
      </c>
    </row>
    <row r="51" spans="1:4" outlineLevel="1" x14ac:dyDescent="0.15">
      <c r="A51" s="5"/>
      <c r="B51" s="5" t="s">
        <v>91</v>
      </c>
      <c r="C51" s="7" t="str">
        <f>"Chr(ASCIIコード)"</f>
        <v>Chr(ASCIIコード)</v>
      </c>
      <c r="D51" s="8" t="s">
        <v>201</v>
      </c>
    </row>
    <row r="52" spans="1:4" outlineLevel="1" x14ac:dyDescent="0.15">
      <c r="A52" s="5"/>
      <c r="B52" s="5" t="s">
        <v>92</v>
      </c>
      <c r="C52" s="7" t="str">
        <f>"""a"" &amp; String(4, ""b"")"</f>
        <v>"a" &amp; String(4, "b")</v>
      </c>
      <c r="D52" s="19" t="s">
        <v>202</v>
      </c>
    </row>
    <row r="53" spans="1:4" outlineLevel="1" x14ac:dyDescent="0.15">
      <c r="A53" s="5"/>
      <c r="B53" s="5" t="s">
        <v>93</v>
      </c>
      <c r="C53" s="7" t="str">
        <f>"UCase(""aaa"")"</f>
        <v>UCase("aaa")</v>
      </c>
      <c r="D53" s="8" t="s">
        <v>152</v>
      </c>
    </row>
    <row r="54" spans="1:4" outlineLevel="1" x14ac:dyDescent="0.15">
      <c r="A54" s="5"/>
      <c r="B54" s="5" t="s">
        <v>94</v>
      </c>
      <c r="C54" s="7" t="str">
        <f>"LCase(""AAA"")"</f>
        <v>LCase("AAA")</v>
      </c>
      <c r="D54" s="8" t="s">
        <v>152</v>
      </c>
    </row>
    <row r="55" spans="1:4" outlineLevel="1" x14ac:dyDescent="0.15">
      <c r="A55" s="5"/>
      <c r="B55" s="5" t="s">
        <v>95</v>
      </c>
      <c r="C55" s="7" t="str">
        <f>"ReDim Preserve 配列名(5)"</f>
        <v>ReDim Preserve 配列名(5)</v>
      </c>
      <c r="D55" s="8" t="s">
        <v>197</v>
      </c>
    </row>
    <row r="56" spans="1:4" outlineLevel="1" x14ac:dyDescent="0.15">
      <c r="A56" s="5"/>
      <c r="B56" s="5" t="s">
        <v>96</v>
      </c>
      <c r="C56" s="7" t="str">
        <f>"UBound(配列名)"</f>
        <v>UBound(配列名)</v>
      </c>
      <c r="D56" s="8" t="s">
        <v>196</v>
      </c>
    </row>
    <row r="57" spans="1:4" outlineLevel="1" x14ac:dyDescent="0.15">
      <c r="A57" s="5"/>
      <c r="B57" s="5" t="s">
        <v>97</v>
      </c>
      <c r="C57" s="7"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57" s="8" t="s">
        <v>152</v>
      </c>
    </row>
    <row r="58" spans="1:4" outlineLevel="1" x14ac:dyDescent="0.15">
      <c r="A58" s="5"/>
      <c r="B58" s="5" t="s">
        <v>98</v>
      </c>
      <c r="C58" s="7" t="str">
        <f>"Join(配列, "","")"</f>
        <v>Join(配列, ",")</v>
      </c>
      <c r="D58" s="8" t="s">
        <v>152</v>
      </c>
    </row>
    <row r="59" spans="1:4" outlineLevel="1" x14ac:dyDescent="0.15">
      <c r="A59" s="5"/>
      <c r="B59" s="5" t="s">
        <v>99</v>
      </c>
      <c r="C59" s="7" t="str">
        <f>"objWords = Split( sFilePath , ""\"" )"</f>
        <v>objWords = Split( sFilePath , "\" )</v>
      </c>
      <c r="D59" s="8" t="s">
        <v>194</v>
      </c>
    </row>
    <row r="60" spans="1:4" outlineLevel="1" x14ac:dyDescent="0.15">
      <c r="A60" s="5"/>
      <c r="B60" s="5" t="s">
        <v>100</v>
      </c>
      <c r="C60" s="7" t="str">
        <f>"TypeName(""Test"")"</f>
        <v>TypeName("Test")</v>
      </c>
      <c r="D60" s="8" t="s">
        <v>195</v>
      </c>
    </row>
    <row r="61" spans="1:4" outlineLevel="1" x14ac:dyDescent="0.15">
      <c r="A61" s="5"/>
      <c r="B61" s="5" t="s">
        <v>101</v>
      </c>
      <c r="C61" s="7" t="str">
        <f>"VarType(""Test"")"</f>
        <v>VarType("Test")</v>
      </c>
      <c r="D61" s="8" t="s">
        <v>185</v>
      </c>
    </row>
    <row r="62" spans="1:4" outlineLevel="1" x14ac:dyDescent="0.15">
      <c r="A62" s="5"/>
      <c r="B62" s="5" t="s">
        <v>102</v>
      </c>
      <c r="C62" s="7" t="str">
        <f>"Hex(734)"</f>
        <v>Hex(734)</v>
      </c>
      <c r="D62" s="8" t="s">
        <v>152</v>
      </c>
    </row>
    <row r="63" spans="1:4" outlineLevel="1" x14ac:dyDescent="0.15">
      <c r="A63" s="5"/>
      <c r="B63" s="5" t="s">
        <v>103</v>
      </c>
      <c r="C63" s="7" t="str">
        <f>"CLng(""&amp;H"" &amp; ""FA"")"</f>
        <v>CLng("&amp;H" &amp; "FA")</v>
      </c>
      <c r="D63" s="8" t="s">
        <v>152</v>
      </c>
    </row>
    <row r="64" spans="1:4" outlineLevel="1" x14ac:dyDescent="0.15">
      <c r="A64" s="5"/>
      <c r="B64" s="5" t="s">
        <v>104</v>
      </c>
      <c r="C64" s="7" t="str">
        <f>"&amp;HFFF0"</f>
        <v>&amp;HFFF0</v>
      </c>
      <c r="D64" s="8" t="s">
        <v>152</v>
      </c>
    </row>
    <row r="65" spans="1:4" outlineLevel="1" x14ac:dyDescent="0.15">
      <c r="A65" s="5"/>
      <c r="B65" s="5" t="s">
        <v>105</v>
      </c>
      <c r="C65" s="7" t="str">
        <f>"&amp;HFFF0&amp;"</f>
        <v>&amp;HFFF0&amp;</v>
      </c>
      <c r="D65" s="8" t="s">
        <v>152</v>
      </c>
    </row>
    <row r="66" spans="1:4" outlineLevel="1" x14ac:dyDescent="0.15">
      <c r="A66" s="5"/>
      <c r="B66" s="5" t="s">
        <v>106</v>
      </c>
      <c r="C66" s="7" t="str">
        <f>"CStr(234.5)"</f>
        <v>CStr(234.5)</v>
      </c>
      <c r="D66" s="8" t="s">
        <v>216</v>
      </c>
    </row>
    <row r="67" spans="1:4" outlineLevel="1" x14ac:dyDescent="0.15">
      <c r="A67" s="5"/>
      <c r="B67" s="5" t="s">
        <v>107</v>
      </c>
      <c r="C67" s="7" t="str">
        <f>"CDbl(""234.5"")"</f>
        <v>CDbl("234.5")</v>
      </c>
      <c r="D67" s="8">
        <v>234.5</v>
      </c>
    </row>
    <row r="68" spans="1:4" outlineLevel="1" x14ac:dyDescent="0.15">
      <c r="A68" s="5"/>
      <c r="B68" s="5" t="s">
        <v>108</v>
      </c>
      <c r="C68" s="7" t="str">
        <f>"CLng(""234.5"")"</f>
        <v>CLng("234.5")</v>
      </c>
      <c r="D68" s="8">
        <v>234</v>
      </c>
    </row>
    <row r="69" spans="1:4" outlineLevel="1" x14ac:dyDescent="0.15">
      <c r="A69" s="5"/>
      <c r="B69" s="5" t="s">
        <v>109</v>
      </c>
      <c r="C69" s="7" t="str">
        <f>"vbNewLine"</f>
        <v>vbNewLine</v>
      </c>
      <c r="D69" s="8" t="s">
        <v>217</v>
      </c>
    </row>
    <row r="70" spans="1:4" outlineLevel="1" x14ac:dyDescent="0.15">
      <c r="A70" s="5"/>
      <c r="B70" s="5" t="s">
        <v>110</v>
      </c>
      <c r="C70" s="7" t="str">
        <f>"Fix( 99.224 )"</f>
        <v>Fix( 99.224 )</v>
      </c>
      <c r="D70" s="8">
        <v>99</v>
      </c>
    </row>
    <row r="71" spans="1:4" outlineLevel="1" x14ac:dyDescent="0.15">
      <c r="A71" s="5"/>
      <c r="B71" s="5" t="s">
        <v>111</v>
      </c>
      <c r="C71" s="7" t="str">
        <f>"Int( 99.224 )"</f>
        <v>Int( 99.224 )</v>
      </c>
      <c r="D71" s="8">
        <v>99</v>
      </c>
    </row>
    <row r="72" spans="1:4" outlineLevel="1" x14ac:dyDescent="0.15">
      <c r="A72" s="5"/>
      <c r="B72" s="5" t="s">
        <v>112</v>
      </c>
      <c r="C72" s="7" t="str">
        <f>"Fix( -99.224 )"</f>
        <v>Fix( -99.224 )</v>
      </c>
      <c r="D72" s="8" t="s">
        <v>212</v>
      </c>
    </row>
    <row r="73" spans="1:4" outlineLevel="1" x14ac:dyDescent="0.15">
      <c r="A73" s="5"/>
      <c r="B73" s="5" t="s">
        <v>113</v>
      </c>
      <c r="C73" s="7" t="str">
        <f>"Int( -99.224 )"</f>
        <v>Int( -99.224 )</v>
      </c>
      <c r="D73" s="8" t="s">
        <v>213</v>
      </c>
    </row>
    <row r="74" spans="1:4" outlineLevel="1" x14ac:dyDescent="0.15">
      <c r="A74" s="5"/>
      <c r="B74" s="5" t="s">
        <v>114</v>
      </c>
      <c r="C74" s="7" t="str">
        <f>"Round( 99.555, 0 )"</f>
        <v>Round( 99.555, 0 )</v>
      </c>
      <c r="D74" s="8">
        <v>100</v>
      </c>
    </row>
    <row r="75" spans="1:4" outlineLevel="1" x14ac:dyDescent="0.15">
      <c r="A75" s="5"/>
      <c r="B75" s="5" t="s">
        <v>115</v>
      </c>
      <c r="C75" s="7" t="str">
        <f>"Round( 99.555, 1 )"</f>
        <v>Round( 99.555, 1 )</v>
      </c>
      <c r="D75" s="8">
        <v>99.6</v>
      </c>
    </row>
    <row r="76" spans="1:4" outlineLevel="1" x14ac:dyDescent="0.15">
      <c r="A76" s="5"/>
      <c r="B76" s="5" t="s">
        <v>116</v>
      </c>
      <c r="C76" s="7" t="str">
        <f>"Round( 99.555, 2 )"</f>
        <v>Round( 99.555, 2 )</v>
      </c>
      <c r="D76" s="8">
        <v>99.56</v>
      </c>
    </row>
    <row r="77" spans="1:4" outlineLevel="1" x14ac:dyDescent="0.15">
      <c r="A77" s="5"/>
      <c r="B77" s="5" t="s">
        <v>117</v>
      </c>
      <c r="C77" s="7" t="str">
        <f>"Round( -99.555, 0 )"</f>
        <v>Round( -99.555, 0 )</v>
      </c>
      <c r="D77" s="8">
        <v>-100</v>
      </c>
    </row>
    <row r="78" spans="1:4" outlineLevel="1" x14ac:dyDescent="0.15">
      <c r="A78" s="5"/>
      <c r="B78" s="5" t="s">
        <v>118</v>
      </c>
      <c r="C78" s="7" t="str">
        <f>"Round( -99.555, 1 )"</f>
        <v>Round( -99.555, 1 )</v>
      </c>
      <c r="D78" s="8">
        <v>-99.6</v>
      </c>
    </row>
    <row r="79" spans="1:4" outlineLevel="1" x14ac:dyDescent="0.15">
      <c r="A79" s="5"/>
      <c r="B79" s="5" t="s">
        <v>119</v>
      </c>
      <c r="C79" s="7" t="str">
        <f>"Round( -99.555, 2 )"</f>
        <v>Round( -99.555, 2 )</v>
      </c>
      <c r="D79" s="8">
        <v>-99.56</v>
      </c>
    </row>
    <row r="80" spans="1:4" outlineLevel="1" x14ac:dyDescent="0.15">
      <c r="A80" s="5"/>
      <c r="B80" s="5" t="s">
        <v>120</v>
      </c>
      <c r="C80" s="7" t="str">
        <f>"Round( 99.224 + 0.5, 0 )"</f>
        <v>Round( 99.224 + 0.5, 0 )</v>
      </c>
      <c r="D80" s="8">
        <v>100</v>
      </c>
    </row>
    <row r="81" spans="1:4" outlineLevel="1" x14ac:dyDescent="0.15">
      <c r="A81" s="5"/>
      <c r="B81" s="5" t="s">
        <v>121</v>
      </c>
      <c r="C81" s="7" t="str">
        <f>"Round( 99.224 + 0.05, 1 )"</f>
        <v>Round( 99.224 + 0.05, 1 )</v>
      </c>
      <c r="D81" s="8">
        <v>99.3</v>
      </c>
    </row>
    <row r="82" spans="1:4" outlineLevel="1" x14ac:dyDescent="0.15">
      <c r="A82" s="5"/>
      <c r="B82" s="5" t="s">
        <v>122</v>
      </c>
      <c r="C82" s="7" t="str">
        <f>"Round( -99.224 - 0.5, 0 )"</f>
        <v>Round( -99.224 - 0.5, 0 )</v>
      </c>
      <c r="D82" s="8">
        <v>-100</v>
      </c>
    </row>
    <row r="83" spans="1:4" outlineLevel="1" x14ac:dyDescent="0.15">
      <c r="A83" s="5"/>
      <c r="B83" s="5" t="s">
        <v>123</v>
      </c>
      <c r="C83" s="7" t="str">
        <f>"Round( -99.224 - 0.05, 1 )"</f>
        <v>Round( -99.224 - 0.05, 1 )</v>
      </c>
      <c r="D83" s="8">
        <v>-99.3</v>
      </c>
    </row>
    <row r="84" spans="1:4" outlineLevel="1" x14ac:dyDescent="0.15">
      <c r="A84" s="5"/>
      <c r="B84" s="5" t="s">
        <v>124</v>
      </c>
      <c r="C84" s="7" t="str">
        <f>"Round( 99.224 - 0.5, 0 )"</f>
        <v>Round( 99.224 - 0.5, 0 )</v>
      </c>
      <c r="D84" s="8" t="s">
        <v>214</v>
      </c>
    </row>
    <row r="85" spans="1:4" outlineLevel="1" x14ac:dyDescent="0.15">
      <c r="A85" s="5"/>
      <c r="B85" s="5" t="s">
        <v>125</v>
      </c>
      <c r="C85" s="7" t="str">
        <f>"Round( 99.224 - 0.05, 1 )"</f>
        <v>Round( 99.224 - 0.05, 1 )</v>
      </c>
      <c r="D85" s="8">
        <v>99.2</v>
      </c>
    </row>
    <row r="86" spans="1:4" outlineLevel="1" x14ac:dyDescent="0.15">
      <c r="A86" s="5"/>
      <c r="B86" s="5" t="s">
        <v>126</v>
      </c>
      <c r="C86" s="7" t="str">
        <f>"Round( -99.224 + 0.5, 0 )"</f>
        <v>Round( -99.224 + 0.5, 0 )</v>
      </c>
      <c r="D86" s="8" t="s">
        <v>215</v>
      </c>
    </row>
    <row r="87" spans="1:4" outlineLevel="1" x14ac:dyDescent="0.15">
      <c r="A87" s="5"/>
      <c r="B87" s="5" t="s">
        <v>127</v>
      </c>
      <c r="C87" s="7" t="str">
        <f>"Round( -99.224 + 0.05, 1 )"</f>
        <v>Round( -99.224 + 0.05, 1 )</v>
      </c>
      <c r="D87" s="8">
        <v>-99.2</v>
      </c>
    </row>
    <row r="88" spans="1:4" s="17" customFormat="1" x14ac:dyDescent="0.15">
      <c r="A88" s="14" t="s">
        <v>474</v>
      </c>
      <c r="B88" s="14"/>
      <c r="C88" s="15"/>
      <c r="D88" s="16" t="s">
        <v>152</v>
      </c>
    </row>
    <row r="89" spans="1:4" outlineLevel="1" x14ac:dyDescent="0.15">
      <c r="A89" s="5"/>
      <c r="B89" s="5" t="s">
        <v>466</v>
      </c>
      <c r="C89" s="7" t="str">
        <f>"Dim objWshShell"&amp;CHAR(10)&amp;"Set objWshShell = WScript.CreateObject(""WScript.Shell"")"</f>
        <v>Dim objWshShell
Set objWshShell = WScript.CreateObject("WScript.Shell")</v>
      </c>
      <c r="D89" s="8" t="s">
        <v>152</v>
      </c>
    </row>
    <row r="90" spans="1:4" outlineLevel="1" x14ac:dyDescent="0.15">
      <c r="A90" s="5"/>
      <c r="B90" s="5" t="s">
        <v>44</v>
      </c>
      <c r="C90" s="7" t="str">
        <f>"objWshShell.Exec(""C:\test.bat"")"</f>
        <v>objWshShell.Exec("C:\test.bat")</v>
      </c>
      <c r="D90" s="8" t="s">
        <v>164</v>
      </c>
    </row>
    <row r="91" spans="1:4" outlineLevel="1" x14ac:dyDescent="0.15">
      <c r="A91" s="5"/>
      <c r="B91" s="5" t="s">
        <v>45</v>
      </c>
      <c r="C91" s="7" t="str">
        <f>"objWshShell.Run ""C:\test.bat"", 0, True"</f>
        <v>objWshShell.Run "C:\test.bat", 0, True</v>
      </c>
      <c r="D91" s="8" t="s">
        <v>165</v>
      </c>
    </row>
    <row r="92" spans="1:4" outlineLevel="1" x14ac:dyDescent="0.15">
      <c r="A92" s="5"/>
      <c r="B92" s="5" t="s">
        <v>46</v>
      </c>
      <c r="C92" s="7" t="str">
        <f>"objWshShell.Run ""cmd /c echo.&gt; """"C:\test.txt"""""", 0, True"</f>
        <v>objWshShell.Run "cmd /c echo.&gt; ""C:\test.txt""", 0, True</v>
      </c>
      <c r="D92" s="8" t="s">
        <v>152</v>
      </c>
    </row>
    <row r="93" spans="1:4" outlineLevel="1" x14ac:dyDescent="0.15">
      <c r="A93" s="5"/>
      <c r="B93" s="5" t="s">
        <v>47</v>
      </c>
      <c r="C93" s="7" t="str">
        <f>"objWshShell.RegRead(""HKCU\WshTest\Test1"")"</f>
        <v>objWshShell.RegRead("HKCU\WshTest\Test1")</v>
      </c>
      <c r="D93" s="8" t="s">
        <v>152</v>
      </c>
    </row>
    <row r="94" spans="1:4" outlineLevel="1" x14ac:dyDescent="0.15">
      <c r="A94" s="5"/>
      <c r="B94" s="5" t="s">
        <v>48</v>
      </c>
      <c r="C94" s="7" t="str">
        <f>"objWshShell.RegWrite(""HKCU\WshTest\Test1"", ""test"", ""REG\_SZ"")"</f>
        <v>objWshShell.RegWrite("HKCU\WshTest\Test1", "test", "REG\_SZ")</v>
      </c>
      <c r="D94" s="8" t="s">
        <v>166</v>
      </c>
    </row>
    <row r="95" spans="1:4" outlineLevel="1" x14ac:dyDescent="0.15">
      <c r="A95" s="5"/>
      <c r="B95" s="5" t="s">
        <v>49</v>
      </c>
      <c r="C95" s="7" t="str">
        <f>"objWshShell.Environment(""User"").Item(""MYPATH\_CODES"")"</f>
        <v>objWshShell.Environment("User").Item("MYPATH\_CODES")</v>
      </c>
      <c r="D95" s="8" t="s">
        <v>167</v>
      </c>
    </row>
    <row r="96" spans="1:4" outlineLevel="1" x14ac:dyDescent="0.15">
      <c r="A96" s="5"/>
      <c r="B96" s="5" t="s">
        <v>511</v>
      </c>
      <c r="C96" s="7" t="str">
        <f>"objWshShell.Environment(""User"").Remove(""MYPATH\_CODES"")"</f>
        <v>objWshShell.Environment("User").Remove("MYPATH\_CODES")</v>
      </c>
      <c r="D96" s="8"/>
    </row>
    <row r="97" spans="1:4" outlineLevel="1" x14ac:dyDescent="0.15">
      <c r="A97" s="5"/>
      <c r="B97" s="5" t="s">
        <v>529</v>
      </c>
      <c r="C97" s="7" t="str">
        <f>"objWshShell.SpecialFolders(""Desktop"")"</f>
        <v>objWshShell.SpecialFolders("Desktop")</v>
      </c>
      <c r="D97" s="8" t="s">
        <v>168</v>
      </c>
    </row>
    <row r="98" spans="1:4" outlineLevel="1" x14ac:dyDescent="0.15">
      <c r="A98" s="5"/>
      <c r="B98" s="5" t="s">
        <v>50</v>
      </c>
      <c r="C98" s="7" t="str">
        <f>"With objWshShell.CreateShortcut( ""c:\test\src.txt.lnk"" )"&amp;CHAR(10)&amp;".TargetPath = ""c:\test\dst.txt"""&amp;CHAR(10)&amp;".Save"&amp;CHAR(10)&amp;"End With"</f>
        <v>With objWshShell.CreateShortcut( "c:\test\src.txt.lnk" )
.TargetPath = "c:\test\dst.txt"
.Save
End With</v>
      </c>
      <c r="D98" s="8" t="s">
        <v>152</v>
      </c>
    </row>
    <row r="99" spans="1:4" outlineLevel="1" x14ac:dyDescent="0.15">
      <c r="A99" s="5"/>
      <c r="B99" s="5" t="s">
        <v>51</v>
      </c>
      <c r="C99" s="7" t="str">
        <f>"objWshShell.CreateShortcut( ""c:\test\src.txt.lnk"" ).TargetPath"</f>
        <v>objWshShell.CreateShortcut( "c:\test\src.txt.lnk" ).TargetPath</v>
      </c>
      <c r="D99" s="8" t="s">
        <v>169</v>
      </c>
    </row>
    <row r="100" spans="1:4" outlineLevel="1" x14ac:dyDescent="0.15">
      <c r="A100" s="5"/>
      <c r="B100" s="5" t="s">
        <v>52</v>
      </c>
      <c r="C100" s="7" t="str">
        <f>"With objWshShell.CreateShortcut( ""c:\test\src.txt.lnk"" )"&amp;CHAR(10)&amp;".TargetPath = ""c:\test\dst2.txt"""&amp;CHAR(10)&amp;".Save"&amp;CHAR(10)&amp;"End With"</f>
        <v>With objWshShell.CreateShortcut( "c:\test\src.txt.lnk" )
.TargetPath = "c:\test\dst2.txt"
.Save
End With</v>
      </c>
      <c r="D100" s="8" t="s">
        <v>152</v>
      </c>
    </row>
    <row r="101" spans="1:4" outlineLevel="1" x14ac:dyDescent="0.15">
      <c r="A101" s="5"/>
      <c r="B101" s="5" t="s">
        <v>53</v>
      </c>
      <c r="C101" s="7" t="str">
        <f>"With objWshShell.CreateShortcut( ""c:\test\src.txt.lnk"" )"&amp;CHAR(10)&amp;".Description = ""テストコメント"""&amp;CHAR(10)&amp;".Save"&amp;CHAR(10)&amp;"End With"</f>
        <v>With objWshShell.CreateShortcut( "c:\test\src.txt.lnk" )
.Description = "テストコメント"
.Save
End With</v>
      </c>
      <c r="D101" s="8" t="s">
        <v>152</v>
      </c>
    </row>
    <row r="102" spans="1:4" outlineLevel="1" x14ac:dyDescent="0.15">
      <c r="A102" s="5"/>
      <c r="B102" s="5" t="s">
        <v>54</v>
      </c>
      <c r="C102" s="7" t="str">
        <f>"With objWshShell.CreateShortcut( ""c:\test\src.txt.lnk"" )"&amp;CHAR(10)&amp;".Arguments = "" /b"""&amp;CHAR(10)&amp;".Save"&amp;CHAR(10)&amp;"End With"</f>
        <v>With objWshShell.CreateShortcut( "c:\test\src.txt.lnk" )
.Arguments = " /b"
.Save
End With</v>
      </c>
      <c r="D102" s="8" t="s">
        <v>152</v>
      </c>
    </row>
    <row r="103" spans="1:4" outlineLevel="1" x14ac:dyDescent="0.15">
      <c r="A103" s="5"/>
      <c r="B103" s="5" t="s">
        <v>55</v>
      </c>
      <c r="C103" s="7" t="str">
        <f>"objWshShell.Popup ""メッセージ"", lSecond, ""タイトル"", vbInformation"</f>
        <v>objWshShell.Popup "メッセージ", lSecond, "タイトル", vbInformation</v>
      </c>
      <c r="D103" s="8" t="s">
        <v>152</v>
      </c>
    </row>
    <row r="104" spans="1:4" outlineLevel="1" x14ac:dyDescent="0.15">
      <c r="A104" s="5"/>
      <c r="B104" s="5" t="s">
        <v>221</v>
      </c>
      <c r="C104" s="7" t="str">
        <f>"objWshShell.Exec( ""clip"" ).StdIn.Write( ""テキスト"" )"</f>
        <v>objWshShell.Exec( "clip" ).StdIn.Write( "テキスト" )</v>
      </c>
      <c r="D104" s="8"/>
    </row>
    <row r="105" spans="1:4" outlineLevel="1" x14ac:dyDescent="0.15">
      <c r="A105" s="5"/>
      <c r="B105" s="5" t="s">
        <v>222</v>
      </c>
      <c r="C105" s="7" t="str">
        <f>"CreateObject(""htmlfile"").ParentWindow.Clipboarddata.GetData(""text"")"</f>
        <v>CreateObject("htmlfile").ParentWindow.Clipboarddata.GetData("text")</v>
      </c>
      <c r="D105" s="8"/>
    </row>
    <row r="106" spans="1:4" s="17" customFormat="1" x14ac:dyDescent="0.15">
      <c r="A106" s="14" t="s">
        <v>494</v>
      </c>
      <c r="B106" s="14"/>
      <c r="C106" s="15"/>
      <c r="D106" s="16" t="s">
        <v>152</v>
      </c>
    </row>
    <row r="107" spans="1:4" outlineLevel="1" x14ac:dyDescent="0.15">
      <c r="A107" s="5"/>
      <c r="B107" s="5" t="s">
        <v>466</v>
      </c>
      <c r="C107" s="7" t="str">
        <f>"Dim objFSO"&amp;CHAR(10)&amp;"Set objFSO = CreateObject(""Scripting.FileSystemObject"")"</f>
        <v>Dim objFSO
Set objFSO = CreateObject("Scripting.FileSystemObject")</v>
      </c>
      <c r="D107" s="8" t="s">
        <v>152</v>
      </c>
    </row>
    <row r="108" spans="1:4" outlineLevel="1" x14ac:dyDescent="0.15">
      <c r="A108" s="5"/>
      <c r="B108" s="5" t="s">
        <v>56</v>
      </c>
      <c r="C108" s="7" t="str">
        <f>"objFSO.CopyFile ""C:\codes\a.txt"", ""C:\codes\test\"""</f>
        <v>objFSO.CopyFile "C:\codes\a.txt", "C:\codes\test\"</v>
      </c>
      <c r="D108" s="8" t="s">
        <v>170</v>
      </c>
    </row>
    <row r="109" spans="1:4" outlineLevel="1" x14ac:dyDescent="0.15">
      <c r="A109" s="5"/>
      <c r="B109" s="5" t="s">
        <v>57</v>
      </c>
      <c r="C109" s="7" t="str">
        <f>"objFSO.CopyFile ""C:\codes\a.txt"", ""C:\codes\test\a.txt"""</f>
        <v>objFSO.CopyFile "C:\codes\a.txt", "C:\codes\test\a.txt"</v>
      </c>
      <c r="D109" s="8" t="s">
        <v>171</v>
      </c>
    </row>
    <row r="110" spans="1:4" outlineLevel="1" x14ac:dyDescent="0.15">
      <c r="A110" s="5"/>
      <c r="B110" s="5" t="s">
        <v>58</v>
      </c>
      <c r="C110" s="7" t="str">
        <f>"objFSO.DeleteFile ""c:\test"", True"</f>
        <v>objFSO.DeleteFile "c:\test", True</v>
      </c>
      <c r="D110" s="8" t="s">
        <v>152</v>
      </c>
    </row>
    <row r="111" spans="1:4" outlineLevel="1" x14ac:dyDescent="0.15">
      <c r="A111" s="5"/>
      <c r="B111" s="5" t="s">
        <v>59</v>
      </c>
      <c r="C111" s="7" t="str">
        <f>"objFSO.MoveFile ""C:\codes\src.txt"", ""C:\codes\dst.txt"""</f>
        <v>objFSO.MoveFile "C:\codes\src.txt", "C:\codes\dst.txt"</v>
      </c>
      <c r="D111" s="8" t="s">
        <v>152</v>
      </c>
    </row>
    <row r="112" spans="1:4" outlineLevel="1" x14ac:dyDescent="0.15">
      <c r="A112" s="5"/>
      <c r="B112" s="5" t="s">
        <v>60</v>
      </c>
      <c r="C112" s="7" t="str">
        <f>"objFSO.FileExists(""c:\codes\a.txt"") 'True"</f>
        <v>objFSO.FileExists("c:\codes\a.txt") 'True</v>
      </c>
      <c r="D112" s="8" t="s">
        <v>152</v>
      </c>
    </row>
    <row r="113" spans="1:4" outlineLevel="1" x14ac:dyDescent="0.15">
      <c r="A113" s="5"/>
      <c r="B113" s="5" t="s">
        <v>61</v>
      </c>
      <c r="C113" s="7" t="str">
        <f>"objFSO.GetFile( ""C:\codes\a.txt"" ).Attributes"</f>
        <v>objFSO.GetFile( "C:\codes\a.txt" ).Attributes</v>
      </c>
      <c r="D113" s="18" t="s">
        <v>218</v>
      </c>
    </row>
    <row r="114" spans="1:4" outlineLevel="1" x14ac:dyDescent="0.15">
      <c r="A114" s="5"/>
      <c r="B114" s="5" t="s">
        <v>62</v>
      </c>
      <c r="C114" s="7" t="str">
        <f>"objFSO.GetFile( ""C:\codes\a.txt"" ).Attributes = 2"</f>
        <v>objFSO.GetFile( "C:\codes\a.txt" ).Attributes = 2</v>
      </c>
      <c r="D114" s="8" t="s">
        <v>152</v>
      </c>
    </row>
    <row r="115" spans="1:4" outlineLevel="1" x14ac:dyDescent="0.15">
      <c r="A115" s="5"/>
      <c r="B115" s="5" t="s">
        <v>63</v>
      </c>
      <c r="C115" s="7" t="str">
        <f>"objFSO.GetAbsolutePathName( ""C:\codes\a.txt"" )"</f>
        <v>objFSO.GetAbsolutePathName( "C:\codes\a.txt" )</v>
      </c>
      <c r="D115" s="8" t="s">
        <v>172</v>
      </c>
    </row>
    <row r="116" spans="1:4" outlineLevel="1" x14ac:dyDescent="0.15">
      <c r="A116" s="5"/>
      <c r="B116" s="5" t="s">
        <v>64</v>
      </c>
      <c r="C116" s="7" t="str">
        <f>"objFSO.GetDriveName( ""C:\codes\a.txt"" )"</f>
        <v>objFSO.GetDriveName( "C:\codes\a.txt" )</v>
      </c>
      <c r="D116" s="8" t="s">
        <v>173</v>
      </c>
    </row>
    <row r="117" spans="1:4" outlineLevel="1" x14ac:dyDescent="0.15">
      <c r="A117" s="5"/>
      <c r="B117" s="5" t="s">
        <v>65</v>
      </c>
      <c r="C117" s="7" t="str">
        <f>"objFSO.GetFileName( ""C:\codes\a.txt"" )"</f>
        <v>objFSO.GetFileName( "C:\codes\a.txt" )</v>
      </c>
      <c r="D117" s="8" t="s">
        <v>174</v>
      </c>
    </row>
    <row r="118" spans="1:4" outlineLevel="1" x14ac:dyDescent="0.15">
      <c r="A118" s="5"/>
      <c r="B118" s="5" t="s">
        <v>68</v>
      </c>
      <c r="C118" s="7" t="str">
        <f>"objFSO.GetParentFolderName( ""C:\codes\a.txt"" )"</f>
        <v>objFSO.GetParentFolderName( "C:\codes\a.txt" )</v>
      </c>
      <c r="D118" s="8" t="s">
        <v>184</v>
      </c>
    </row>
    <row r="119" spans="1:4" outlineLevel="1" x14ac:dyDescent="0.15">
      <c r="A119" s="5"/>
      <c r="B119" s="5" t="s">
        <v>66</v>
      </c>
      <c r="C119" s="7" t="str">
        <f>"objFSO.GetBaseName( ""C:\codes\a.txt"" )"</f>
        <v>objFSO.GetBaseName( "C:\codes\a.txt" )</v>
      </c>
      <c r="D119" s="8" t="s">
        <v>175</v>
      </c>
    </row>
    <row r="120" spans="1:4" outlineLevel="1" x14ac:dyDescent="0.15">
      <c r="A120" s="5"/>
      <c r="B120" s="5" t="s">
        <v>67</v>
      </c>
      <c r="C120" s="7" t="str">
        <f>"objFSO.GetExtensionName( ""C:\codes\a.txt"" )"</f>
        <v>objFSO.GetExtensionName( "C:\codes\a.txt" )</v>
      </c>
      <c r="D120" s="8" t="s">
        <v>183</v>
      </c>
    </row>
    <row r="121" spans="1:4" outlineLevel="1" x14ac:dyDescent="0.15">
      <c r="A121" s="5"/>
      <c r="B121" s="5" t="s">
        <v>69</v>
      </c>
      <c r="C121" s="7" t="str">
        <f>"objFSO.CopyFolder ""C:\codes\src"", ""C:\codes\dst"", True"</f>
        <v>objFSO.CopyFolder "C:\codes\src", "C:\codes\dst", True</v>
      </c>
      <c r="D121" s="8" t="s">
        <v>176</v>
      </c>
    </row>
    <row r="122" spans="1:4" outlineLevel="1" x14ac:dyDescent="0.15">
      <c r="A122" s="5"/>
      <c r="B122" s="5" t="s">
        <v>70</v>
      </c>
      <c r="C122" s="7" t="str">
        <f>"objFSO.DeleteFolder ""C:\codes\test"", True"</f>
        <v>objFSO.DeleteFolder "C:\codes\test", True</v>
      </c>
      <c r="D122" s="8" t="s">
        <v>177</v>
      </c>
    </row>
    <row r="123" spans="1:4" outlineLevel="1" x14ac:dyDescent="0.15">
      <c r="A123" s="5"/>
      <c r="B123" s="5" t="s">
        <v>71</v>
      </c>
      <c r="C123" s="7" t="str">
        <f>"objFSO.CreateFolder( ""C:\codes\test"" )"</f>
        <v>objFSO.CreateFolder( "C:\codes\test" )</v>
      </c>
      <c r="D123" s="8" t="s">
        <v>178</v>
      </c>
    </row>
    <row r="124" spans="1:4" outlineLevel="1" x14ac:dyDescent="0.15">
      <c r="A124" s="5"/>
      <c r="B124" s="5" t="s">
        <v>72</v>
      </c>
      <c r="C124" s="7" t="str">
        <f>"objFSO.MoveFolder ""C:\codes\src"", ""C:\codes\dst"""</f>
        <v>objFSO.MoveFolder "C:\codes\src", "C:\codes\dst"</v>
      </c>
      <c r="D124" s="8" t="s">
        <v>179</v>
      </c>
    </row>
    <row r="125" spans="1:4" outlineLevel="1" x14ac:dyDescent="0.15">
      <c r="A125" s="5"/>
      <c r="B125" s="5" t="s">
        <v>73</v>
      </c>
      <c r="C125" s="7" t="s">
        <v>527</v>
      </c>
      <c r="D125" s="8" t="s">
        <v>152</v>
      </c>
    </row>
    <row r="126" spans="1:4" outlineLevel="1" x14ac:dyDescent="0.15">
      <c r="A126" s="5"/>
      <c r="B126" s="5" t="s">
        <v>525</v>
      </c>
      <c r="C126" s="7" t="str">
        <f>"objFSO.FolderExists( ""C:\codes"" )"</f>
        <v>objFSO.FolderExists( "C:\codes" )</v>
      </c>
      <c r="D126" s="8" t="s">
        <v>209</v>
      </c>
    </row>
    <row r="127" spans="1:4" outlineLevel="1" x14ac:dyDescent="0.15">
      <c r="A127" s="5"/>
      <c r="B127" s="5" t="s">
        <v>526</v>
      </c>
      <c r="C127" s="7" t="str">
        <f>"objFSO.GetParentFolderName( ""C:\codes\src"" )"</f>
        <v>objFSO.GetParentFolderName( "C:\codes\src" )</v>
      </c>
      <c r="D127" s="8" t="s">
        <v>184</v>
      </c>
    </row>
    <row r="128" spans="1:4" outlineLevel="1" x14ac:dyDescent="0.15">
      <c r="A128" s="5"/>
      <c r="B128" s="5" t="s">
        <v>458</v>
      </c>
      <c r="C128" s="7" t="s">
        <v>459</v>
      </c>
      <c r="D128" s="8" t="s">
        <v>460</v>
      </c>
    </row>
    <row r="129" spans="1:4" s="17" customFormat="1" x14ac:dyDescent="0.15">
      <c r="A129" s="14" t="s">
        <v>470</v>
      </c>
      <c r="B129" s="14"/>
      <c r="C129" s="15"/>
      <c r="D129" s="16" t="s">
        <v>152</v>
      </c>
    </row>
    <row r="130" spans="1:4" outlineLevel="1" x14ac:dyDescent="0.15">
      <c r="A130" s="5"/>
      <c r="B130" s="5" t="s">
        <v>211</v>
      </c>
      <c r="C130" s="7" t="str">
        <f>"Dim objTxtFile"</f>
        <v>Dim objTxtFile</v>
      </c>
      <c r="D130" s="8"/>
    </row>
    <row r="131" spans="1:4" outlineLevel="1" x14ac:dyDescent="0.15">
      <c r="A131" s="5"/>
      <c r="B131" s="5" t="s">
        <v>75</v>
      </c>
      <c r="C131" s="7" t="str">
        <f>"Set objTxtFile = objFSO.OpenTextFile(""c:\codes\test\a.txt"", 1, True)"</f>
        <v>Set objTxtFile = objFSO.OpenTextFile("c:\codes\test\a.txt", 1, True)</v>
      </c>
      <c r="D131" s="8" t="s">
        <v>210</v>
      </c>
    </row>
    <row r="132" spans="1:4" outlineLevel="1" x14ac:dyDescent="0.15">
      <c r="A132" s="5"/>
      <c r="B132" s="5" t="s">
        <v>76</v>
      </c>
      <c r="C132" s="7" t="str">
        <f>"objTxtFile.Close"</f>
        <v>objTxtFile.Close</v>
      </c>
      <c r="D132" s="8" t="s">
        <v>152</v>
      </c>
    </row>
    <row r="133" spans="1:4" outlineLevel="1" x14ac:dyDescent="0.15">
      <c r="A133" s="5"/>
      <c r="B133" s="5" t="s">
        <v>77</v>
      </c>
      <c r="C133" s="7" t="str">
        <f>"Do Until objTxtFile.AtEndOfStream"&amp;CHAR(10)&amp;"strLine = objTxtFile.ReadLine"&amp;CHAR(10)&amp;"Loop"</f>
        <v>Do Until objTxtFile.AtEndOfStream
strLine = objTxtFile.ReadLine
Loop</v>
      </c>
      <c r="D133" s="8" t="s">
        <v>152</v>
      </c>
    </row>
    <row r="134" spans="1:4" outlineLevel="1" x14ac:dyDescent="0.15">
      <c r="A134" s="5"/>
      <c r="B134" s="5" t="s">
        <v>78</v>
      </c>
      <c r="C134" s="7" t="str">
        <f>"sTextAll = objTxtFile.ReadAll"</f>
        <v>sTextAll = objTxtFile.ReadAll</v>
      </c>
      <c r="D134" s="8" t="s">
        <v>152</v>
      </c>
    </row>
    <row r="135" spans="1:4" outlineLevel="1" x14ac:dyDescent="0.15">
      <c r="A135" s="5"/>
      <c r="B135" s="5" t="s">
        <v>79</v>
      </c>
      <c r="C135" s="7" t="str">
        <f>"objTxtFile.WriteLine strLine"</f>
        <v>objTxtFile.WriteLine strLine</v>
      </c>
      <c r="D135" s="8" t="s">
        <v>152</v>
      </c>
    </row>
    <row r="136" spans="1:4" s="17" customFormat="1" x14ac:dyDescent="0.15">
      <c r="A136" s="14" t="s">
        <v>471</v>
      </c>
      <c r="B136" s="14"/>
      <c r="C136" s="15"/>
      <c r="D136" s="16" t="s">
        <v>152</v>
      </c>
    </row>
    <row r="137" spans="1:4" outlineLevel="1" x14ac:dyDescent="0.15">
      <c r="A137" s="5"/>
      <c r="B137" s="5" t="s">
        <v>128</v>
      </c>
      <c r="C137" s="7" t="str">
        <f>"Now()"</f>
        <v>Now()</v>
      </c>
      <c r="D137" s="8" t="s">
        <v>189</v>
      </c>
    </row>
    <row r="138" spans="1:4" outlineLevel="1" x14ac:dyDescent="0.15">
      <c r="A138" s="5"/>
      <c r="B138" s="5" t="s">
        <v>129</v>
      </c>
      <c r="C138" s="7" t="str">
        <f>"Date()"</f>
        <v>Date()</v>
      </c>
      <c r="D138" s="8" t="s">
        <v>190</v>
      </c>
    </row>
    <row r="139" spans="1:4" outlineLevel="1" x14ac:dyDescent="0.15">
      <c r="A139" s="5"/>
      <c r="B139" s="5" t="s">
        <v>130</v>
      </c>
      <c r="C139" s="7" t="str">
        <f>"Timer()"</f>
        <v>Timer()</v>
      </c>
      <c r="D139" s="8" t="s">
        <v>191</v>
      </c>
    </row>
    <row r="140" spans="1:4" outlineLevel="1" x14ac:dyDescent="0.15">
      <c r="A140" s="5"/>
      <c r="B140" s="5" t="s">
        <v>131</v>
      </c>
      <c r="C140"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40" s="8" t="s">
        <v>192</v>
      </c>
    </row>
    <row r="141" spans="1:4" outlineLevel="1" x14ac:dyDescent="0.15">
      <c r="A141" s="5"/>
      <c r="B141" s="5" t="s">
        <v>132</v>
      </c>
      <c r="C141" s="7" t="str">
        <f>"WScript.sleep(3000)"</f>
        <v>WScript.sleep(3000)</v>
      </c>
      <c r="D141" s="8" t="s">
        <v>193</v>
      </c>
    </row>
    <row r="142" spans="1:4" s="17" customFormat="1" x14ac:dyDescent="0.15">
      <c r="A142" s="14" t="s">
        <v>495</v>
      </c>
      <c r="B142" s="14"/>
      <c r="C142" s="15"/>
      <c r="D142" s="16" t="s">
        <v>152</v>
      </c>
    </row>
    <row r="143" spans="1:4" outlineLevel="1" x14ac:dyDescent="0.15">
      <c r="A143" s="5"/>
      <c r="B143" s="5" t="s">
        <v>133</v>
      </c>
      <c r="C143" s="7" t="str">
        <f>"WScript.ScriptFullName"</f>
        <v>WScript.ScriptFullName</v>
      </c>
      <c r="D143" s="8" t="s">
        <v>152</v>
      </c>
    </row>
    <row r="144" spans="1:4" outlineLevel="1" x14ac:dyDescent="0.15">
      <c r="A144" s="5"/>
      <c r="B144" s="5" t="s">
        <v>134</v>
      </c>
      <c r="C144" s="7" t="str">
        <f>"WScript.ScriptName"</f>
        <v>WScript.ScriptName</v>
      </c>
      <c r="D144" s="8" t="s">
        <v>152</v>
      </c>
    </row>
    <row r="145" spans="1:4" outlineLevel="1" x14ac:dyDescent="0.15">
      <c r="A145" s="5"/>
      <c r="B145" s="5" t="s">
        <v>135</v>
      </c>
      <c r="C145" s="7" t="str">
        <f>"Mid( WScript.ScriptName, 1, InStrRev( WScript.ScriptName, ""."" ) - 1 )"</f>
        <v>Mid( WScript.ScriptName, 1, InStrRev( WScript.ScriptName, "." ) - 1 )</v>
      </c>
      <c r="D145" s="8" t="s">
        <v>152</v>
      </c>
    </row>
    <row r="146" spans="1:4" outlineLevel="1" x14ac:dyDescent="0.15">
      <c r="A146" s="5"/>
      <c r="B146" s="5" t="s">
        <v>136</v>
      </c>
      <c r="C146" s="7" t="str">
        <f>"objFSO.GetBaseName( WScript.ScriptName )"</f>
        <v>objFSO.GetBaseName( WScript.ScriptName )</v>
      </c>
      <c r="D146" s="8" t="s">
        <v>152</v>
      </c>
    </row>
    <row r="147" spans="1:4" outlineLevel="1" x14ac:dyDescent="0.15">
      <c r="A147" s="5"/>
      <c r="B147" s="5" t="s">
        <v>137</v>
      </c>
      <c r="C147" s="7" t="str">
        <f>"Replace( WScript.ScriptFullName, ""\"" &amp; WScript.ScriptName, """" )"</f>
        <v>Replace( WScript.ScriptFullName, "\" &amp; WScript.ScriptName, "" )</v>
      </c>
      <c r="D147" s="8" t="s">
        <v>152</v>
      </c>
    </row>
    <row r="148" spans="1:4" outlineLevel="1" x14ac:dyDescent="0.15">
      <c r="A148" s="5"/>
      <c r="B148" s="5" t="s">
        <v>138</v>
      </c>
      <c r="C148" s="7" t="str">
        <f>"objFSO.GetParentFolderName( WScript.ScriptFullName )"</f>
        <v>objFSO.GetParentFolderName( WScript.ScriptFullName )</v>
      </c>
      <c r="D148" s="8" t="s">
        <v>152</v>
      </c>
    </row>
    <row r="149" spans="1:4" outlineLevel="1" x14ac:dyDescent="0.15">
      <c r="A149" s="20"/>
      <c r="B149" s="20" t="s">
        <v>139</v>
      </c>
      <c r="C149" s="21" t="str">
        <f>"objWshShell.CurrentDirectory"</f>
        <v>objWshShell.CurrentDirectory</v>
      </c>
      <c r="D149" s="8" t="s">
        <v>186</v>
      </c>
    </row>
    <row r="150" spans="1:4" s="17" customFormat="1" x14ac:dyDescent="0.15">
      <c r="A150" s="14" t="s">
        <v>496</v>
      </c>
      <c r="B150" s="14"/>
      <c r="C150" s="15"/>
      <c r="D150" s="16" t="s">
        <v>152</v>
      </c>
    </row>
    <row r="151" spans="1:4" outlineLevel="1" x14ac:dyDescent="0.15">
      <c r="A151" s="5"/>
      <c r="B151" s="5" t="s">
        <v>140</v>
      </c>
      <c r="C151" s="7" t="str">
        <f>"WScript.Arguments.Count"</f>
        <v>WScript.Arguments.Count</v>
      </c>
      <c r="D151" s="8" t="s">
        <v>152</v>
      </c>
    </row>
    <row r="152" spans="1:4" outlineLevel="1" x14ac:dyDescent="0.15">
      <c r="A152" s="5"/>
      <c r="B152" s="5" t="s">
        <v>141</v>
      </c>
      <c r="C152" s="7" t="str">
        <f>"WScript.Arguments(0)"</f>
        <v>WScript.Arguments(0)</v>
      </c>
      <c r="D152" s="8" t="s">
        <v>187</v>
      </c>
    </row>
    <row r="153" spans="1:4" s="17" customFormat="1" x14ac:dyDescent="0.15">
      <c r="A153" s="14" t="s">
        <v>16</v>
      </c>
      <c r="B153" s="14"/>
      <c r="C153" s="15"/>
      <c r="D153" s="16" t="s">
        <v>152</v>
      </c>
    </row>
    <row r="154" spans="1:4" outlineLevel="1" x14ac:dyDescent="0.15">
      <c r="A154" s="5"/>
      <c r="B154" s="5" t="s">
        <v>16</v>
      </c>
      <c r="C154" s="7" t="str">
        <f>"サンプルコード参照"</f>
        <v>サンプルコード参照</v>
      </c>
      <c r="D154" s="8" t="s">
        <v>152</v>
      </c>
    </row>
    <row r="155" spans="1:4" s="17" customFormat="1" x14ac:dyDescent="0.15">
      <c r="A155" s="14" t="s">
        <v>473</v>
      </c>
      <c r="B155" s="14"/>
      <c r="C155" s="15"/>
      <c r="D155" s="16" t="s">
        <v>152</v>
      </c>
    </row>
    <row r="156" spans="1:4" outlineLevel="1" x14ac:dyDescent="0.15">
      <c r="A156" s="5"/>
      <c r="B156" s="5" t="s">
        <v>464</v>
      </c>
      <c r="C156" s="7" t="str">
        <f>"Dim oPriceOfFruit As Object"&amp;CHAR(10)&amp;"Set oPriceOfFruit = CreateObject(""Scripting.Dictionary"") "</f>
        <v xml:space="preserve">Dim oPriceOfFruit As Object
Set oPriceOfFruit = CreateObject("Scripting.Dictionary") </v>
      </c>
      <c r="D156" s="8" t="s">
        <v>152</v>
      </c>
    </row>
    <row r="157" spans="1:4" outlineLevel="1" x14ac:dyDescent="0.15">
      <c r="A157" s="5"/>
      <c r="B157" s="5" t="s">
        <v>17</v>
      </c>
      <c r="C157" s="7" t="str">
        <f>"oPriceOfFruit.Add ""リンゴ"", ""100円"""</f>
        <v>oPriceOfFruit.Add "リンゴ", "100円"</v>
      </c>
      <c r="D157" s="8" t="s">
        <v>152</v>
      </c>
    </row>
    <row r="158" spans="1:4" outlineLevel="1" x14ac:dyDescent="0.15">
      <c r="A158" s="5"/>
      <c r="B158" s="5" t="s">
        <v>18</v>
      </c>
      <c r="C158" s="7" t="str">
        <f>"oPriceOfFruit.Exists(""リンゴ"")"</f>
        <v>oPriceOfFruit.Exists("リンゴ")</v>
      </c>
      <c r="D158" s="8" t="s">
        <v>152</v>
      </c>
    </row>
    <row r="159" spans="1:4" outlineLevel="1" x14ac:dyDescent="0.15">
      <c r="A159" s="5"/>
      <c r="B159" s="5" t="s">
        <v>19</v>
      </c>
      <c r="C159" s="7" t="str">
        <f>"For Each vKey In oPriceOfFruit"&amp;CHAR(10)&amp;CHAR(9)&amp;"MsgBox vKey"&amp;CHAR(10)&amp;"Next"</f>
        <v>For Each vKey In oPriceOfFruit
	MsgBox vKey
Next</v>
      </c>
      <c r="D159" s="8" t="s">
        <v>154</v>
      </c>
    </row>
    <row r="160" spans="1:4" outlineLevel="1" x14ac:dyDescent="0.15">
      <c r="A160" s="5"/>
      <c r="B160" s="5" t="s">
        <v>20</v>
      </c>
      <c r="C160" s="7" t="str">
        <f>"oPriceOfFruit.Item(""リンゴ"")"</f>
        <v>oPriceOfFruit.Item("リンゴ")</v>
      </c>
      <c r="D160" s="8" t="s">
        <v>152</v>
      </c>
    </row>
    <row r="161" spans="1:4" outlineLevel="1" x14ac:dyDescent="0.15">
      <c r="A161" s="5"/>
      <c r="B161" s="5" t="s">
        <v>21</v>
      </c>
      <c r="C161" s="7" t="str">
        <f>"oPriceOfFruit.Keys()(0)"</f>
        <v>oPriceOfFruit.Keys()(0)</v>
      </c>
      <c r="D161" s="8" t="s">
        <v>155</v>
      </c>
    </row>
    <row r="162" spans="1:4" outlineLevel="1" x14ac:dyDescent="0.15">
      <c r="A162" s="5"/>
      <c r="B162" s="5" t="s">
        <v>22</v>
      </c>
      <c r="C162" s="7" t="str">
        <f>"oPriceOfFruit.Items()(0)"</f>
        <v>oPriceOfFruit.Items()(0)</v>
      </c>
      <c r="D162" s="8" t="s">
        <v>155</v>
      </c>
    </row>
    <row r="163" spans="1:4" outlineLevel="1" x14ac:dyDescent="0.15">
      <c r="A163" s="5"/>
      <c r="B163" s="5" t="s">
        <v>23</v>
      </c>
      <c r="C163" s="7" t="str">
        <f>"oPriceOfFruit.Key(""リンゴ"") = ""りんご"""</f>
        <v>oPriceOfFruit.Key("リンゴ") = "りんご"</v>
      </c>
      <c r="D163" s="8" t="s">
        <v>152</v>
      </c>
    </row>
    <row r="164" spans="1:4" outlineLevel="1" x14ac:dyDescent="0.15">
      <c r="A164" s="5"/>
      <c r="B164" s="5" t="s">
        <v>24</v>
      </c>
      <c r="C164" s="7" t="str">
        <f>"oPriceOfFruit.Item(""リンゴ"") = ""200円"""</f>
        <v>oPriceOfFruit.Item("リンゴ") = "200円"</v>
      </c>
      <c r="D164" s="8" t="s">
        <v>152</v>
      </c>
    </row>
    <row r="165" spans="1:4" outlineLevel="1" x14ac:dyDescent="0.15">
      <c r="A165" s="5"/>
      <c r="B165" s="5" t="s">
        <v>25</v>
      </c>
      <c r="C165" s="7" t="str">
        <f>"oPriceOfFruit.Count"</f>
        <v>oPriceOfFruit.Count</v>
      </c>
      <c r="D165" s="8" t="s">
        <v>152</v>
      </c>
    </row>
    <row r="166" spans="1:4" outlineLevel="1" x14ac:dyDescent="0.15">
      <c r="A166" s="5"/>
      <c r="B166" s="5" t="s">
        <v>26</v>
      </c>
      <c r="C166" s="7" t="str">
        <f>"oPriceOfFruit.Remove(""リンゴ"")"</f>
        <v>oPriceOfFruit.Remove("リンゴ")</v>
      </c>
      <c r="D166" s="8" t="s">
        <v>156</v>
      </c>
    </row>
    <row r="167" spans="1:4" outlineLevel="1" x14ac:dyDescent="0.15">
      <c r="A167" s="5"/>
      <c r="B167" s="5" t="s">
        <v>27</v>
      </c>
      <c r="C167" s="7" t="str">
        <f>"oPriceOfFruit.RemoveAll"</f>
        <v>oPriceOfFruit.RemoveAll</v>
      </c>
      <c r="D167" s="8" t="s">
        <v>152</v>
      </c>
    </row>
    <row r="168" spans="1:4" outlineLevel="1" x14ac:dyDescent="0.15">
      <c r="A168" s="5"/>
      <c r="B168" s="5" t="s">
        <v>28</v>
      </c>
      <c r="C168" s="7" t="str">
        <f>"avFruitPrice = oPriceOfFruit.Items"</f>
        <v>avFruitPrice = oPriceOfFruit.Items</v>
      </c>
      <c r="D168" s="8" t="s">
        <v>157</v>
      </c>
    </row>
    <row r="169" spans="1:4" outlineLevel="1" x14ac:dyDescent="0.15">
      <c r="A169" s="5"/>
      <c r="B169" s="5" t="s">
        <v>29</v>
      </c>
      <c r="C169" s="7" t="str">
        <f>"avFruitName = oPriceOfFruit.Keys"</f>
        <v>avFruitName = oPriceOfFruit.Keys</v>
      </c>
      <c r="D169" s="8" t="s">
        <v>157</v>
      </c>
    </row>
    <row r="170" spans="1:4" outlineLevel="1" x14ac:dyDescent="0.15">
      <c r="A170" s="5"/>
      <c r="B170" s="5" t="s">
        <v>30</v>
      </c>
      <c r="C170" s="7" t="str">
        <f>"oPriceOfFruit.CompareMode = vbBinaryCompare"</f>
        <v>oPriceOfFruit.CompareMode = vbBinaryCompare</v>
      </c>
      <c r="D170" s="8" t="s">
        <v>158</v>
      </c>
    </row>
    <row r="171" spans="1:4" s="17" customFormat="1" x14ac:dyDescent="0.15">
      <c r="A171" s="14" t="s">
        <v>483</v>
      </c>
      <c r="B171" s="14"/>
      <c r="C171" s="15"/>
      <c r="D171" s="16" t="s">
        <v>152</v>
      </c>
    </row>
    <row r="172" spans="1:4" outlineLevel="1" x14ac:dyDescent="0.15">
      <c r="A172" s="5"/>
      <c r="B172" s="5" t="s">
        <v>464</v>
      </c>
      <c r="C172" s="7" t="str">
        <f>"Dim cTrgtPaths"&amp;CHAR(10)&amp;"Set cTrgtPaths = CreateObject(""System.Collections.ArrayList"")"</f>
        <v>Dim cTrgtPaths
Set cTrgtPaths = CreateObject("System.Collections.ArrayList")</v>
      </c>
      <c r="D172" s="8" t="s">
        <v>152</v>
      </c>
    </row>
    <row r="173" spans="1:4" outlineLevel="1" x14ac:dyDescent="0.15">
      <c r="A173" s="5"/>
      <c r="B173" s="5" t="s">
        <v>31</v>
      </c>
      <c r="C173" s="7" t="str">
        <f>"cTrgtPaths.Add ""c:\test\a.txt"""</f>
        <v>cTrgtPaths.Add "c:\test\a.txt"</v>
      </c>
      <c r="D173" s="8" t="s">
        <v>152</v>
      </c>
    </row>
    <row r="174" spans="1:4" outlineLevel="1" x14ac:dyDescent="0.15">
      <c r="A174" s="5"/>
      <c r="B174" s="5" t="s">
        <v>32</v>
      </c>
      <c r="C174" s="7" t="str">
        <f>"cTrgtPaths.Item(0)"</f>
        <v>cTrgtPaths.Item(0)</v>
      </c>
      <c r="D174" s="8" t="s">
        <v>163</v>
      </c>
    </row>
    <row r="175" spans="1:4" outlineLevel="1" x14ac:dyDescent="0.15">
      <c r="A175" s="5"/>
      <c r="B175" s="5" t="s">
        <v>33</v>
      </c>
      <c r="C175" s="7" t="str">
        <f>"Dim sTrgtPath"&amp;CHAR(10)&amp;"For Each sTrgtPath In cTrgtPaths"&amp;CHAR(10)&amp;CHAR(9)&amp;"MsgBox sTrgtPath"&amp;CHAR(10)&amp;"Next"</f>
        <v>Dim sTrgtPath
For Each sTrgtPath In cTrgtPaths
	MsgBox sTrgtPath
Next</v>
      </c>
      <c r="D175" s="8" t="s">
        <v>152</v>
      </c>
    </row>
    <row r="176" spans="1:4" outlineLevel="1" x14ac:dyDescent="0.15">
      <c r="A176" s="5"/>
      <c r="B176" s="5" t="s">
        <v>34</v>
      </c>
      <c r="C176" s="7" t="str">
        <f>"cTrgtPaths.Count"</f>
        <v>cTrgtPaths.Count</v>
      </c>
      <c r="D176" s="8" t="s">
        <v>159</v>
      </c>
    </row>
    <row r="177" spans="1:4" outlineLevel="1" x14ac:dyDescent="0.15">
      <c r="A177" s="5"/>
      <c r="B177" s="5" t="s">
        <v>35</v>
      </c>
      <c r="C177" s="7" t="str">
        <f>"cTrgtPaths.Remove ""c:\test\b.xlsx"""</f>
        <v>cTrgtPaths.Remove "c:\test\b.xlsx"</v>
      </c>
      <c r="D177" s="8" t="s">
        <v>160</v>
      </c>
    </row>
    <row r="178" spans="1:4" outlineLevel="1" x14ac:dyDescent="0.15">
      <c r="A178" s="5"/>
      <c r="B178" s="5" t="s">
        <v>36</v>
      </c>
      <c r="C178" s="7" t="str">
        <f>"cTrgtPaths.Insert 2, ""c:\test\e.ppt"""</f>
        <v>cTrgtPaths.Insert 2, "c:\test\e.ppt"</v>
      </c>
      <c r="D178" s="8" t="s">
        <v>161</v>
      </c>
    </row>
    <row r="179" spans="1:4" outlineLevel="1" x14ac:dyDescent="0.15">
      <c r="A179" s="5"/>
      <c r="B179" s="5" t="s">
        <v>37</v>
      </c>
      <c r="C179" s="7" t="str">
        <f>"cTrgtPaths.Sort"</f>
        <v>cTrgtPaths.Sort</v>
      </c>
      <c r="D179" s="8" t="s">
        <v>152</v>
      </c>
    </row>
    <row r="180" spans="1:4" outlineLevel="1" x14ac:dyDescent="0.15">
      <c r="A180" s="5"/>
      <c r="B180" s="5" t="s">
        <v>38</v>
      </c>
      <c r="C180" s="7" t="str">
        <f>"Dim avTrgtPaths"&amp;CHAR(10)&amp;"avTrgtPaths = cTrgtPaths.ToArray()"</f>
        <v>Dim avTrgtPaths
avTrgtPaths = cTrgtPaths.ToArray()</v>
      </c>
      <c r="D180" s="8" t="s">
        <v>162</v>
      </c>
    </row>
    <row r="181" spans="1:4" outlineLevel="1" x14ac:dyDescent="0.15">
      <c r="A181" s="5"/>
      <c r="B181" s="5" t="s">
        <v>39</v>
      </c>
      <c r="C181" s="7" t="str">
        <f>"cTrgtPaths.Clear"</f>
        <v>cTrgtPaths.Clear</v>
      </c>
      <c r="D181" s="8" t="s">
        <v>152</v>
      </c>
    </row>
    <row r="182" spans="1:4" s="17" customFormat="1" x14ac:dyDescent="0.15">
      <c r="A182" s="14" t="s">
        <v>497</v>
      </c>
      <c r="B182" s="14"/>
      <c r="C182" s="15"/>
      <c r="D182" s="16" t="s">
        <v>152</v>
      </c>
    </row>
    <row r="183" spans="1:4" outlineLevel="1" x14ac:dyDescent="0.15">
      <c r="A183" s="5"/>
      <c r="B183" s="5" t="s">
        <v>142</v>
      </c>
      <c r="C183" s="7" t="str">
        <f>"ThisWorkbook.Names.Add Name:=""テスト"", RefersTo:=""=indirect(""""R1C1"""",false)"""</f>
        <v>ThisWorkbook.Names.Add Name:="テスト", RefersTo:="=indirect(""R1C1"",false)"</v>
      </c>
      <c r="D183" s="8" t="s">
        <v>188</v>
      </c>
    </row>
    <row r="184" spans="1:4" outlineLevel="1" x14ac:dyDescent="0.15">
      <c r="A184" s="5"/>
      <c r="B184" s="5" t="s">
        <v>143</v>
      </c>
      <c r="C184" s="7" t="str">
        <f>"ThisWorkbook.Names(""テスト"").Delete"</f>
        <v>ThisWorkbook.Names("テスト").Delete</v>
      </c>
      <c r="D184" s="8" t="s">
        <v>152</v>
      </c>
    </row>
    <row r="185" spans="1:4" outlineLevel="1" x14ac:dyDescent="0.15">
      <c r="A185" s="5"/>
      <c r="B185" s="5" t="s">
        <v>146</v>
      </c>
      <c r="C185" s="7" t="str">
        <f>".Range(""A1:B2"").FormatConditions.Add Type:=xlExpression, Formula1:=""=$A1=""""あ"""""""</f>
        <v>.Range("A1:B2").FormatConditions.Add Type:=xlExpression, Formula1:="=$A1=""あ"""</v>
      </c>
      <c r="D185" s="8" t="s">
        <v>152</v>
      </c>
    </row>
    <row r="186" spans="1:4" outlineLevel="1" x14ac:dyDescent="0.15">
      <c r="A186" s="5"/>
      <c r="B186" s="5" t="s">
        <v>147</v>
      </c>
      <c r="C186" s="7" t="str">
        <f>".Range(""A1:B2"").FormatConditions(1).Interior.Color = RGB(255, 255, 0)"</f>
        <v>.Range("A1:B2").FormatConditions(1).Interior.Color = RGB(255, 255, 0)</v>
      </c>
      <c r="D186" s="8" t="s">
        <v>152</v>
      </c>
    </row>
    <row r="187" spans="1:4" outlineLevel="1" x14ac:dyDescent="0.15">
      <c r="A187" s="5"/>
      <c r="B187" s="5" t="s">
        <v>148</v>
      </c>
      <c r="C187" s="7" t="str">
        <f>".Range(""A1:B2"").FormatConditions(1).Font.Color = RGB(0, 255, 0)"</f>
        <v>.Range("A1:B2").FormatConditions(1).Font.Color = RGB(0, 255, 0)</v>
      </c>
      <c r="D187" s="8" t="s">
        <v>152</v>
      </c>
    </row>
    <row r="188" spans="1:4" outlineLevel="1" x14ac:dyDescent="0.15">
      <c r="A188" s="5"/>
      <c r="B188" s="5" t="s">
        <v>145</v>
      </c>
      <c r="C188" s="7" t="str">
        <f>"Application.CommandBars.ExecuteMso ""CellsDelete"""</f>
        <v>Application.CommandBars.ExecuteMso "CellsDelete"</v>
      </c>
      <c r="D188" s="8" t="s">
        <v>182</v>
      </c>
    </row>
    <row r="189" spans="1:4" s="17" customFormat="1" x14ac:dyDescent="0.15">
      <c r="A189" s="14" t="s">
        <v>498</v>
      </c>
      <c r="B189" s="14"/>
      <c r="C189" s="15"/>
      <c r="D189" s="16" t="s">
        <v>152</v>
      </c>
    </row>
    <row r="190" spans="1:4" outlineLevel="1" x14ac:dyDescent="0.15">
      <c r="A190" s="5"/>
      <c r="B190" s="5" t="s">
        <v>144</v>
      </c>
      <c r="C190" s="7" t="str">
        <f>"Application.SendKeys ""+{DOWN}"", True"</f>
        <v>Application.SendKeys "+{DOWN}", True</v>
      </c>
      <c r="D190" s="8" t="s">
        <v>206</v>
      </c>
    </row>
    <row r="191" spans="1:4" s="17" customFormat="1" x14ac:dyDescent="0.15">
      <c r="A191" s="14" t="s">
        <v>535</v>
      </c>
      <c r="B191" s="14"/>
      <c r="C191" s="15"/>
      <c r="D191" s="16" t="s">
        <v>152</v>
      </c>
    </row>
    <row r="192" spans="1:4" outlineLevel="1" x14ac:dyDescent="0.15">
      <c r="A192" s="5"/>
      <c r="B192" s="5" t="s">
        <v>149</v>
      </c>
      <c r="C192" s="7" t="str">
        <f>"CreateObject(""WScript.Network"").UserName"</f>
        <v>CreateObject("WScript.Network").UserName</v>
      </c>
      <c r="D192" s="8" t="s">
        <v>207</v>
      </c>
    </row>
    <row r="193" spans="1:4" outlineLevel="1" x14ac:dyDescent="0.15">
      <c r="A193" s="5"/>
      <c r="B193" s="5" t="s">
        <v>524</v>
      </c>
      <c r="C193" s="7" t="s">
        <v>523</v>
      </c>
      <c r="D193" s="8" t="s">
        <v>152</v>
      </c>
    </row>
    <row r="194" spans="1:4" outlineLevel="1" x14ac:dyDescent="0.15">
      <c r="A194" s="5"/>
      <c r="B194" s="5" t="s">
        <v>150</v>
      </c>
      <c r="C194" s="7" t="str">
        <f>"""C:\Users\""&amp; CreateObject(""WScript.Network"").UserName &amp;""\AppData\Local\Temp"""</f>
        <v>"C:\Users\"&amp; CreateObject("WScript.Network").UserName &amp;"\AppData\Local\Temp"</v>
      </c>
      <c r="D194" s="8" t="s">
        <v>152</v>
      </c>
    </row>
    <row r="195" spans="1:4" s="17" customFormat="1" x14ac:dyDescent="0.15">
      <c r="A195" s="14" t="s">
        <v>531</v>
      </c>
      <c r="B195" s="14"/>
      <c r="C195" s="15"/>
      <c r="D195" s="16" t="s">
        <v>152</v>
      </c>
    </row>
    <row r="196" spans="1:4" outlineLevel="1" x14ac:dyDescent="0.15">
      <c r="A196" s="5"/>
      <c r="B196" s="5" t="s">
        <v>532</v>
      </c>
      <c r="C196" s="7" t="s">
        <v>533</v>
      </c>
      <c r="D196" s="8"/>
    </row>
    <row r="197" spans="1:4" s="17" customFormat="1" x14ac:dyDescent="0.15">
      <c r="A197" s="14" t="s">
        <v>219</v>
      </c>
      <c r="B197" s="14" t="s">
        <v>219</v>
      </c>
      <c r="C197" s="15" t="s">
        <v>219</v>
      </c>
      <c r="D197" s="16" t="s">
        <v>220</v>
      </c>
    </row>
    <row r="198" spans="1:4" hidden="1" x14ac:dyDescent="0.15"/>
    <row r="199" spans="1:4" hidden="1" x14ac:dyDescent="0.15"/>
    <row r="200" spans="1:4" hidden="1" x14ac:dyDescent="0.15"/>
    <row r="201" spans="1:4" hidden="1" x14ac:dyDescent="0.15"/>
    <row r="202" spans="1:4" hidden="1" x14ac:dyDescent="0.15"/>
    <row r="203" spans="1:4" hidden="1" x14ac:dyDescent="0.15"/>
    <row r="204" spans="1:4" hidden="1" x14ac:dyDescent="0.15"/>
    <row r="205" spans="1:4" hidden="1" x14ac:dyDescent="0.15"/>
    <row r="206" spans="1:4" hidden="1" x14ac:dyDescent="0.15"/>
    <row r="207" spans="1:4" hidden="1" x14ac:dyDescent="0.15"/>
    <row r="208" spans="1:4" hidden="1" x14ac:dyDescent="0.15"/>
    <row r="209" hidden="1" x14ac:dyDescent="0.15"/>
    <row r="210" hidden="1" x14ac:dyDescent="0.15"/>
    <row r="211" hidden="1" x14ac:dyDescent="0.15"/>
    <row r="212" hidden="1" x14ac:dyDescent="0.15"/>
    <row r="213" hidden="1" x14ac:dyDescent="0.15"/>
    <row r="214" hidden="1" x14ac:dyDescent="0.15"/>
    <row r="215" hidden="1" x14ac:dyDescent="0.15"/>
    <row r="216" hidden="1" x14ac:dyDescent="0.15"/>
    <row r="217" hidden="1" x14ac:dyDescent="0.15"/>
    <row r="218" hidden="1" x14ac:dyDescent="0.15"/>
    <row r="219" hidden="1" x14ac:dyDescent="0.15"/>
    <row r="220" hidden="1" x14ac:dyDescent="0.15"/>
    <row r="221" hidden="1" x14ac:dyDescent="0.15"/>
    <row r="222" hidden="1" x14ac:dyDescent="0.15"/>
    <row r="223" hidden="1" x14ac:dyDescent="0.15"/>
    <row r="224" hidden="1" x14ac:dyDescent="0.15"/>
    <row r="225" hidden="1" x14ac:dyDescent="0.15"/>
    <row r="226" hidden="1" x14ac:dyDescent="0.15"/>
    <row r="227" hidden="1" x14ac:dyDescent="0.15"/>
    <row r="228" hidden="1" x14ac:dyDescent="0.15"/>
    <row r="229" hidden="1" x14ac:dyDescent="0.15"/>
    <row r="230" hidden="1" x14ac:dyDescent="0.15"/>
    <row r="231" hidden="1" x14ac:dyDescent="0.15"/>
    <row r="232" hidden="1" x14ac:dyDescent="0.15"/>
    <row r="233" hidden="1" x14ac:dyDescent="0.15"/>
    <row r="234" hidden="1" x14ac:dyDescent="0.15"/>
    <row r="235" hidden="1" x14ac:dyDescent="0.15"/>
    <row r="236" hidden="1" x14ac:dyDescent="0.15"/>
    <row r="237" hidden="1" x14ac:dyDescent="0.15"/>
    <row r="238" hidden="1" x14ac:dyDescent="0.15"/>
    <row r="239" hidden="1" x14ac:dyDescent="0.15"/>
    <row r="240" hidden="1" x14ac:dyDescent="0.15"/>
    <row r="241" hidden="1" x14ac:dyDescent="0.15"/>
    <row r="242" hidden="1" x14ac:dyDescent="0.15"/>
    <row r="243" hidden="1" x14ac:dyDescent="0.15"/>
    <row r="244" hidden="1" x14ac:dyDescent="0.15"/>
    <row r="245" hidden="1" x14ac:dyDescent="0.15"/>
    <row r="246" hidden="1" x14ac:dyDescent="0.15"/>
  </sheetData>
  <autoFilter ref="A1:D197" xr:uid="{55B719B5-9369-47E4-AD9E-79B8084D09F1}"/>
  <phoneticPr fontId="3"/>
  <hyperlinks>
    <hyperlink ref="D24" r:id="rId1" display="第二引数は表示ボタンの種類を指定" xr:uid="{93031CE0-CE41-4F19-841C-D8D482AFF491}"/>
    <hyperlink ref="D27" r:id="rId2" xr:uid="{ABD49DB7-FFD8-4C58-8613-918165BB339F}"/>
    <hyperlink ref="D113" r:id="rId3" display="32 (※)値の意味は [【ファイル・フォルダ情報取得】](https://github.com/draemonash2/codes/blob/master/vbs/lib/FileSystem.vbs) 参照" xr:uid="{0B61DDC6-A006-4843-9583-C7959051F603}"/>
  </hyperlinks>
  <pageMargins left="0.7" right="0.7" top="0.75" bottom="0.75" header="0.3" footer="0.3"/>
  <pageSetup paperSize="9" scale="47" orientation="portrait" r:id="rId4"/>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sheetPr codeName="Sheet2">
    <outlinePr summaryBelow="0" summaryRight="0"/>
  </sheetPr>
  <dimension ref="A1:M301"/>
  <sheetViews>
    <sheetView showGridLines="0" tabSelected="1" zoomScaleNormal="100" zoomScaleSheetLayoutView="100" workbookViewId="0">
      <pane xSplit="2" ySplit="1" topLeftCell="C181" activePane="bottomRight" state="frozen"/>
      <selection activeCell="N251" sqref="N251"/>
      <selection pane="topRight" activeCell="N251" sqref="N251"/>
      <selection pane="bottomLeft" activeCell="N251" sqref="N251"/>
      <selection pane="bottomRight" activeCell="B216" sqref="B216"/>
    </sheetView>
  </sheetViews>
  <sheetFormatPr defaultColWidth="0" defaultRowHeight="13.5" outlineLevelRow="1" x14ac:dyDescent="0.15"/>
  <cols>
    <col min="1" max="1" width="3.83203125" style="11" customWidth="1"/>
    <col min="2" max="2" width="51.1640625" style="4" bestFit="1" customWidth="1"/>
    <col min="3" max="3" width="79.5" style="4" customWidth="1"/>
    <col min="4" max="4" width="91.1640625" style="12" customWidth="1"/>
    <col min="5" max="13" width="0" style="4" hidden="1" customWidth="1"/>
    <col min="14" max="16384" width="9" style="4" hidden="1"/>
  </cols>
  <sheetData>
    <row r="1" spans="1:4" ht="27" x14ac:dyDescent="0.15">
      <c r="A1" s="13" t="s">
        <v>461</v>
      </c>
      <c r="B1" s="1"/>
      <c r="C1" s="2" t="s">
        <v>180</v>
      </c>
      <c r="D1" s="3" t="s">
        <v>181</v>
      </c>
    </row>
    <row r="2" spans="1:4" x14ac:dyDescent="0.15">
      <c r="A2" s="14" t="s">
        <v>481</v>
      </c>
      <c r="B2" s="14"/>
      <c r="C2" s="15"/>
      <c r="D2" s="16" t="s">
        <v>152</v>
      </c>
    </row>
    <row r="3" spans="1:4" outlineLevel="1" x14ac:dyDescent="0.15">
      <c r="A3" s="5"/>
      <c r="B3" s="5" t="s">
        <v>0</v>
      </c>
      <c r="C3" s="7" t="str">
        <f>"Option Explicit"</f>
        <v>Option Explicit</v>
      </c>
      <c r="D3" s="8" t="s">
        <v>152</v>
      </c>
    </row>
    <row r="4" spans="1:4" outlineLevel="1" x14ac:dyDescent="0.15">
      <c r="A4" s="5"/>
      <c r="B4" s="5" t="s">
        <v>223</v>
      </c>
      <c r="C4" s="7" t="str">
        <f>"Dim aVal(5) As Integer"</f>
        <v>Dim aVal(5) As Integer</v>
      </c>
      <c r="D4" s="8" t="s">
        <v>197</v>
      </c>
    </row>
    <row r="5" spans="1:4" outlineLevel="1" x14ac:dyDescent="0.15">
      <c r="A5" s="5"/>
      <c r="B5" s="5" t="s">
        <v>455</v>
      </c>
      <c r="C5" s="7" t="s">
        <v>456</v>
      </c>
      <c r="D5" s="8" t="s">
        <v>457</v>
      </c>
    </row>
    <row r="6" spans="1:4" outlineLevel="1" x14ac:dyDescent="0.15">
      <c r="A6" s="5"/>
      <c r="B6" s="5" t="s">
        <v>6</v>
      </c>
      <c r="C6" s="7" t="str">
        <f>"Const NUM As Integer = 1"</f>
        <v>Const NUM As Integer = 1</v>
      </c>
      <c r="D6" s="8" t="s">
        <v>152</v>
      </c>
    </row>
    <row r="7" spans="1:4" outlineLevel="1" x14ac:dyDescent="0.15">
      <c r="A7" s="5"/>
      <c r="B7" s="5" t="s">
        <v>224</v>
      </c>
      <c r="C7" s="7" t="str">
        <f>"Type T\_XXX"&amp;CHAR(10)&amp;"iVal1 As Integer"&amp;CHAR(10)&amp;"iVal2 As Integer"&amp;CHAR(10)&amp;"End Type"</f>
        <v>Type T\_XXX
iVal1 As Integer
iVal2 As Integer
End Type</v>
      </c>
      <c r="D7" s="8" t="s">
        <v>152</v>
      </c>
    </row>
    <row r="8" spans="1:4" outlineLevel="1" x14ac:dyDescent="0.15">
      <c r="A8" s="5"/>
      <c r="B8" s="5" t="s">
        <v>7</v>
      </c>
      <c r="C8" s="7" t="str">
        <f>"Private Function FuncA ( sVal1 As String, sVal2 As Integer )"&amp;CHAR(10)&amp;"End Function"</f>
        <v>Private Function FuncA ( sVal1 As String, sVal2 As Integer )
End Function</v>
      </c>
      <c r="D8" s="8" t="s">
        <v>152</v>
      </c>
    </row>
    <row r="9" spans="1:4" outlineLevel="1" x14ac:dyDescent="0.15">
      <c r="A9" s="5"/>
      <c r="B9" s="5" t="s">
        <v>8</v>
      </c>
      <c r="C9" s="7" t="str">
        <f>"Call Func()"</f>
        <v>Call Func()</v>
      </c>
      <c r="D9" s="8" t="s">
        <v>152</v>
      </c>
    </row>
    <row r="10" spans="1:4" outlineLevel="1" x14ac:dyDescent="0.15">
      <c r="A10" s="5"/>
      <c r="B10" s="5" t="s">
        <v>225</v>
      </c>
      <c r="C10" s="7" t="str">
        <f>"Dim vRetVal As Variant"&amp;CHAR(10)&amp;"vRetVal = CVErr(xlErrRef)"</f>
        <v>Dim vRetVal As Variant
vRetVal = CVErr(xlErrRef)</v>
      </c>
      <c r="D10" s="8" t="s">
        <v>352</v>
      </c>
    </row>
    <row r="11" spans="1:4" outlineLevel="1" x14ac:dyDescent="0.15">
      <c r="A11" s="5"/>
      <c r="B11" s="5" t="s">
        <v>226</v>
      </c>
      <c r="C11" s="7" t="str">
        <f>"Public Sub SubA ( sVal1 As String, sVal2 As Integer )"&amp;CHAR(10)&amp;"End Sub"</f>
        <v>Public Sub SubA ( sVal1 As String, sVal2 As Integer )
End Sub</v>
      </c>
      <c r="D11" s="8" t="s">
        <v>152</v>
      </c>
    </row>
    <row r="12" spans="1:4" outlineLevel="1" x14ac:dyDescent="0.15">
      <c r="A12" s="5"/>
      <c r="B12" s="5" t="s">
        <v>227</v>
      </c>
      <c r="C12" s="7" t="str">
        <f>"Enum E\_XXX"&amp;CHAR(10)&amp;"NUM1"&amp;CHAR(10)&amp;"NUM2"&amp;CHAR(10)&amp;"End Enum"</f>
        <v>Enum E\_XXX
NUM1
NUM2
End Enum</v>
      </c>
      <c r="D12" s="8" t="s">
        <v>152</v>
      </c>
    </row>
    <row r="13" spans="1:4" outlineLevel="1" x14ac:dyDescent="0.15">
      <c r="A13" s="5"/>
      <c r="B13" s="5" t="s">
        <v>11</v>
      </c>
      <c r="C13" s="7" t="str">
        <f>"Exit (Sub\|Function\|For\|Do)"</f>
        <v>Exit (Sub\|Function\|For\|Do)</v>
      </c>
      <c r="D13" s="8" t="s">
        <v>152</v>
      </c>
    </row>
    <row r="14" spans="1:4" outlineLevel="1" x14ac:dyDescent="0.15">
      <c r="A14" s="5"/>
      <c r="B14" s="5" t="s">
        <v>12</v>
      </c>
      <c r="C14" s="7" t="str">
        <f>"Dim sStr As String : sStr = ""abc"""</f>
        <v>Dim sStr As String : sStr = "abc"</v>
      </c>
      <c r="D14" s="8" t="s">
        <v>152</v>
      </c>
    </row>
    <row r="15" spans="1:4" outlineLevel="1" x14ac:dyDescent="0.15">
      <c r="A15" s="5"/>
      <c r="B15" s="5" t="s">
        <v>228</v>
      </c>
      <c r="C15" s="7" t="str">
        <f>"Stop"</f>
        <v>Stop</v>
      </c>
      <c r="D15" s="8" t="s">
        <v>152</v>
      </c>
    </row>
    <row r="16" spans="1:4" outlineLevel="1" x14ac:dyDescent="0.15">
      <c r="A16" s="5"/>
      <c r="B16" s="5" t="s">
        <v>9</v>
      </c>
      <c r="C16" s="7" t="str">
        <f>"Dim cPrfrmMes As New PerformanceMeasurement"</f>
        <v>Dim cPrfrmMes As New PerformanceMeasurement</v>
      </c>
      <c r="D16" s="8" t="s">
        <v>152</v>
      </c>
    </row>
    <row r="17" spans="1:4" outlineLevel="1" x14ac:dyDescent="0.15">
      <c r="A17" s="5"/>
      <c r="B17" s="5" t="s">
        <v>10</v>
      </c>
      <c r="C17" s="7" t="str">
        <f>"Set cPrfrmMes = Nothing"</f>
        <v>Set cPrfrmMes = Nothing</v>
      </c>
      <c r="D17" s="8" t="s">
        <v>152</v>
      </c>
    </row>
    <row r="18" spans="1:4" outlineLevel="1" x14ac:dyDescent="0.15">
      <c r="A18" s="5"/>
      <c r="B18" s="5" t="s">
        <v>13</v>
      </c>
      <c r="C18" s="7" t="str">
        <f>"End"</f>
        <v>End</v>
      </c>
      <c r="D18" s="8" t="s">
        <v>152</v>
      </c>
    </row>
    <row r="19" spans="1:4" outlineLevel="1" x14ac:dyDescent="0.15">
      <c r="A19" s="5"/>
      <c r="B19" s="5" t="s">
        <v>225</v>
      </c>
      <c r="C19" s="7" t="str">
        <f>"Dim vRetVal As Variant"&amp;CHAR(10)&amp;"vRetVal = CVErr(xlErrRef)"</f>
        <v>Dim vRetVal As Variant
vRetVal = CVErr(xlErrRef)</v>
      </c>
      <c r="D19" s="8" t="s">
        <v>353</v>
      </c>
    </row>
    <row r="20" spans="1:4" outlineLevel="1" x14ac:dyDescent="0.15">
      <c r="A20" s="5"/>
      <c r="B20" s="5" t="s">
        <v>510</v>
      </c>
      <c r="C20" s="7" t="str">
        <f>"If iVal = 1 Or iVal = 2 Then"&amp;CHAR(10)&amp;"ElseIf iVal = 3 Then"&amp;CHAR(10)&amp;"Else"&amp;CHAR(10)&amp;"End If"</f>
        <v>If iVal = 1 Or iVal = 2 Then
ElseIf iVal = 3 Then
Else
End If</v>
      </c>
      <c r="D20" s="8" t="s">
        <v>152</v>
      </c>
    </row>
    <row r="21" spans="1:4" outlineLevel="1" x14ac:dyDescent="0.15">
      <c r="A21" s="5"/>
      <c r="B21" s="5" t="s">
        <v>501</v>
      </c>
      <c r="C21" s="7" t="str">
        <f>"If objTest Is Nothing Then"&amp;CHAR(10)&amp;"Else"&amp;CHAR(10)&amp;"End If"</f>
        <v>If objTest Is Nothing Then
Else
End If</v>
      </c>
      <c r="D21" s="8" t="s">
        <v>152</v>
      </c>
    </row>
    <row r="22" spans="1:4" outlineLevel="1" x14ac:dyDescent="0.15">
      <c r="A22" s="5"/>
      <c r="B22" s="5" t="s">
        <v>509</v>
      </c>
      <c r="C22" s="7" t="str">
        <f>"Select Case iVal"&amp;CHAR(10)&amp;"    Case 1"&amp;CHAR(10)&amp;"    Case Else"&amp;CHAR(10)&amp;"End Select"</f>
        <v>Select Case iVal
    Case 1
    Case Else
End Select</v>
      </c>
      <c r="D22" s="8" t="s">
        <v>152</v>
      </c>
    </row>
    <row r="23" spans="1:4" outlineLevel="1" x14ac:dyDescent="0.15">
      <c r="A23" s="5"/>
      <c r="B23" s="5" t="s">
        <v>508</v>
      </c>
      <c r="C23" s="7" t="str">
        <f>"For iVal1 = 1 To 3 [Step 1]"&amp;CHAR(10)&amp;"Next Val"</f>
        <v>For iVal1 = 1 To 3 [Step 1]
Next Val</v>
      </c>
      <c r="D23" s="8" t="s">
        <v>152</v>
      </c>
    </row>
    <row r="24" spans="1:4" outlineLevel="1" x14ac:dyDescent="0.15">
      <c r="A24" s="5"/>
      <c r="B24" s="5" t="s">
        <v>504</v>
      </c>
      <c r="C24" s="7" t="str">
        <f>"For Each Value in Values"&amp;CHAR(10)&amp;CHAR(9)&amp;"処理"&amp;CHAR(10)&amp;"Next"</f>
        <v>For Each Value in Values
	処理
Next</v>
      </c>
      <c r="D24" s="8" t="s">
        <v>152</v>
      </c>
    </row>
    <row r="25" spans="1:4" outlineLevel="1" x14ac:dyDescent="0.15">
      <c r="A25" s="5"/>
      <c r="B25" s="5" t="s">
        <v>505</v>
      </c>
      <c r="C25" s="7" t="str">
        <f>"Do"&amp;CHAR(10)&amp;CHAR(9)&amp;"条件式＝真"&amp;CHAR(10)&amp;"Loop While 条件式"</f>
        <v>Do
	条件式＝真
Loop While 条件式</v>
      </c>
      <c r="D25" s="8" t="s">
        <v>152</v>
      </c>
    </row>
    <row r="26" spans="1:4" outlineLevel="1" x14ac:dyDescent="0.15">
      <c r="A26" s="5"/>
      <c r="B26" s="5" t="s">
        <v>506</v>
      </c>
      <c r="C26" s="7" t="str">
        <f>"Do While 条件式"&amp;CHAR(10)&amp;CHAR(9)&amp;"条件式＝真"&amp;CHAR(10)&amp;"Loop"</f>
        <v>Do While 条件式
	条件式＝真
Loop</v>
      </c>
      <c r="D26" s="8" t="s">
        <v>152</v>
      </c>
    </row>
    <row r="27" spans="1:4" outlineLevel="1" x14ac:dyDescent="0.15">
      <c r="A27" s="5"/>
      <c r="B27" s="5" t="s">
        <v>507</v>
      </c>
      <c r="C27" s="7" t="str">
        <f>"Do Until 条件式"&amp;CHAR(10)&amp;CHAR(9)&amp;"条件式＝偽"&amp;CHAR(10)&amp;"Loop"</f>
        <v>Do Until 条件式
	条件式＝偽
Loop</v>
      </c>
      <c r="D27" s="8" t="s">
        <v>152</v>
      </c>
    </row>
    <row r="28" spans="1:4" outlineLevel="1" x14ac:dyDescent="0.15">
      <c r="A28" s="5"/>
      <c r="B28" s="5" t="s">
        <v>14</v>
      </c>
      <c r="C28" s="7" t="str">
        <f>"With オブジェクト名"&amp;CHAR(10)&amp;"End With"</f>
        <v>With オブジェクト名
End With</v>
      </c>
      <c r="D28" s="8" t="s">
        <v>152</v>
      </c>
    </row>
    <row r="29" spans="1:4" outlineLevel="1" x14ac:dyDescent="0.15">
      <c r="A29" s="5"/>
      <c r="B29" s="5" t="s">
        <v>15</v>
      </c>
      <c r="C29" s="7" t="str">
        <f>"'コメント"</f>
        <v>'コメント</v>
      </c>
      <c r="D29" s="8" t="s">
        <v>152</v>
      </c>
    </row>
    <row r="30" spans="1:4" outlineLevel="1" x14ac:dyDescent="0.15">
      <c r="A30" s="5"/>
      <c r="B30" s="5" t="s">
        <v>518</v>
      </c>
      <c r="C30" s="7" t="str">
        <f>"sStr = InputBox( ""テキストを入力してください"", ""title"", ""default value"" )"</f>
        <v>sStr = InputBox( "テキストを入力してください", "title", "default value" )</v>
      </c>
      <c r="D30" s="8" t="s">
        <v>152</v>
      </c>
    </row>
    <row r="31" spans="1:4" outlineLevel="1" x14ac:dyDescent="0.15">
      <c r="A31" s="5"/>
      <c r="B31" s="5" t="s">
        <v>513</v>
      </c>
      <c r="C31" s="7" t="s">
        <v>521</v>
      </c>
      <c r="D31" s="8" t="s">
        <v>522</v>
      </c>
    </row>
    <row r="32" spans="1:4" outlineLevel="1" x14ac:dyDescent="0.15">
      <c r="A32" s="5"/>
      <c r="B32" s="5" t="s">
        <v>514</v>
      </c>
      <c r="C32" s="7" t="str">
        <f>"Debug.Print ""Hello world"""</f>
        <v>Debug.Print "Hello world"</v>
      </c>
      <c r="D32" s="8" t="s">
        <v>152</v>
      </c>
    </row>
    <row r="33" spans="1:4" outlineLevel="1" x14ac:dyDescent="0.15">
      <c r="A33" s="5"/>
      <c r="B33" s="6" t="s">
        <v>519</v>
      </c>
      <c r="C33" s="22"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3" s="8" t="s">
        <v>152</v>
      </c>
    </row>
    <row r="34" spans="1:4" outlineLevel="1" x14ac:dyDescent="0.15">
      <c r="A34" s="5"/>
      <c r="B34" s="5" t="s">
        <v>520</v>
      </c>
      <c r="C34" s="7" t="str">
        <f>"Debug.Assert 条件式"</f>
        <v>Debug.Assert 条件式</v>
      </c>
      <c r="D34" s="8" t="s">
        <v>354</v>
      </c>
    </row>
    <row r="35" spans="1:4" s="9" customFormat="1" x14ac:dyDescent="0.15">
      <c r="A35" s="14" t="s">
        <v>480</v>
      </c>
      <c r="B35" s="14"/>
      <c r="C35" s="15"/>
      <c r="D35" s="16" t="s">
        <v>152</v>
      </c>
    </row>
    <row r="36" spans="1:4" outlineLevel="1" x14ac:dyDescent="0.15">
      <c r="A36" s="5"/>
      <c r="B36" s="5" t="s">
        <v>80</v>
      </c>
      <c r="C36" s="7" t="str">
        <f>"Replace(文字列変数, ""  "", """")"</f>
        <v>Replace(文字列変数, "  ", "")</v>
      </c>
      <c r="D36" s="8" t="s">
        <v>152</v>
      </c>
    </row>
    <row r="37" spans="1:4" outlineLevel="1" x14ac:dyDescent="0.15">
      <c r="A37" s="5"/>
      <c r="B37" s="5" t="s">
        <v>81</v>
      </c>
      <c r="C37" s="7" t="str">
        <f>"InStr(""abcabc"", ""bc"")"</f>
        <v>InStr("abcabc", "bc")</v>
      </c>
      <c r="D37" s="8" t="s">
        <v>371</v>
      </c>
    </row>
    <row r="38" spans="1:4" outlineLevel="1" x14ac:dyDescent="0.15">
      <c r="A38" s="5"/>
      <c r="B38" s="5" t="s">
        <v>82</v>
      </c>
      <c r="C38" s="7" t="str">
        <f>"InStrRev(""abcabc"", ""bc"")"</f>
        <v>InStrRev("abcabc", "bc")</v>
      </c>
      <c r="D38" s="8" t="s">
        <v>394</v>
      </c>
    </row>
    <row r="39" spans="1:4" outlineLevel="1" x14ac:dyDescent="0.15">
      <c r="A39" s="5"/>
      <c r="B39" s="5" t="s">
        <v>83</v>
      </c>
      <c r="C39" s="7" t="str">
        <f>"Len(""リンゴ"")"</f>
        <v>Len("リンゴ")</v>
      </c>
      <c r="D39" s="8">
        <v>3</v>
      </c>
    </row>
    <row r="40" spans="1:4" outlineLevel="1" x14ac:dyDescent="0.15">
      <c r="A40" s="5"/>
      <c r="B40" s="5" t="s">
        <v>84</v>
      </c>
      <c r="C40" s="7" t="str">
        <f>"LenB(""リンゴ"")"</f>
        <v>LenB("リンゴ")</v>
      </c>
      <c r="D40" s="8">
        <v>6</v>
      </c>
    </row>
    <row r="41" spans="1:4" outlineLevel="1" x14ac:dyDescent="0.15">
      <c r="A41" s="5"/>
      <c r="B41" s="5" t="s">
        <v>85</v>
      </c>
      <c r="C41" s="7" t="str">
        <f>"abcdef &amp; ""gh"""</f>
        <v>abcdef &amp; "gh"</v>
      </c>
      <c r="D41" s="8" t="s">
        <v>152</v>
      </c>
    </row>
    <row r="42" spans="1:4" outlineLevel="1" x14ac:dyDescent="0.15">
      <c r="A42" s="5"/>
      <c r="B42" s="5" t="s">
        <v>86</v>
      </c>
      <c r="C42" s="7" t="str">
        <f>"Left$(""abcd"", 3)"</f>
        <v>Left$("abcd", 3)</v>
      </c>
      <c r="D42" s="8" t="s">
        <v>395</v>
      </c>
    </row>
    <row r="43" spans="1:4" outlineLevel="1" x14ac:dyDescent="0.15">
      <c r="A43" s="5"/>
      <c r="B43" s="5" t="s">
        <v>87</v>
      </c>
      <c r="C43" s="7" t="str">
        <f>"Mid$(""abcdefgh"", 3, 2)"</f>
        <v>Mid$("abcdefgh", 3, 2)</v>
      </c>
      <c r="D43" s="8" t="s">
        <v>396</v>
      </c>
    </row>
    <row r="44" spans="1:4" outlineLevel="1" x14ac:dyDescent="0.15">
      <c r="A44" s="5"/>
      <c r="B44" s="5" t="s">
        <v>88</v>
      </c>
      <c r="C44" s="7" t="str">
        <f>"Right$(""abcd"", 2)"</f>
        <v>Right$("abcd", 2)</v>
      </c>
      <c r="D44" s="8" t="s">
        <v>397</v>
      </c>
    </row>
    <row r="45" spans="1:4" outlineLevel="1" x14ac:dyDescent="0.15">
      <c r="A45" s="5"/>
      <c r="B45" s="5" t="s">
        <v>442</v>
      </c>
      <c r="C45" s="7" t="s">
        <v>427</v>
      </c>
      <c r="D45" s="8" t="s">
        <v>430</v>
      </c>
    </row>
    <row r="46" spans="1:4" outlineLevel="1" x14ac:dyDescent="0.15">
      <c r="A46" s="5"/>
      <c r="B46" s="5" t="s">
        <v>444</v>
      </c>
      <c r="C46" s="7" t="s">
        <v>429</v>
      </c>
      <c r="D46" s="8" t="s">
        <v>431</v>
      </c>
    </row>
    <row r="47" spans="1:4" outlineLevel="1" x14ac:dyDescent="0.15">
      <c r="A47" s="5"/>
      <c r="B47" s="5" t="s">
        <v>446</v>
      </c>
      <c r="C47" s="7" t="s">
        <v>425</v>
      </c>
      <c r="D47" s="8" t="s">
        <v>426</v>
      </c>
    </row>
    <row r="48" spans="1:4" outlineLevel="1" x14ac:dyDescent="0.15">
      <c r="A48" s="5"/>
      <c r="B48" s="5" t="s">
        <v>89</v>
      </c>
      <c r="C48" s="7" t="str">
        <f>"Asc(文字)"</f>
        <v>Asc(文字)</v>
      </c>
      <c r="D48" s="8" t="s">
        <v>152</v>
      </c>
    </row>
    <row r="49" spans="1:4" outlineLevel="1" x14ac:dyDescent="0.15">
      <c r="A49" s="5"/>
      <c r="B49" s="5" t="s">
        <v>90</v>
      </c>
      <c r="C49" s="7" t="str">
        <f>"IsNumeric( sStr )"</f>
        <v>IsNumeric( sStr )</v>
      </c>
      <c r="D49" s="8" t="s">
        <v>398</v>
      </c>
    </row>
    <row r="50" spans="1:4" outlineLevel="1" x14ac:dyDescent="0.15">
      <c r="A50" s="5"/>
      <c r="B50" s="5" t="s">
        <v>91</v>
      </c>
      <c r="C50" s="7" t="str">
        <f>"Chr(ASCIIコード)"</f>
        <v>Chr(ASCIIコード)</v>
      </c>
      <c r="D50" s="8" t="s">
        <v>357</v>
      </c>
    </row>
    <row r="51" spans="1:4" outlineLevel="1" x14ac:dyDescent="0.15">
      <c r="A51" s="5"/>
      <c r="B51" s="5" t="s">
        <v>92</v>
      </c>
      <c r="C51" s="7" t="str">
        <f>"""a"" &amp; String(4, ""b"")"</f>
        <v>"a" &amp; String(4, "b")</v>
      </c>
      <c r="D51" s="8" t="s">
        <v>399</v>
      </c>
    </row>
    <row r="52" spans="1:4" outlineLevel="1" x14ac:dyDescent="0.15">
      <c r="A52" s="5"/>
      <c r="B52" s="5" t="s">
        <v>93</v>
      </c>
      <c r="C52" s="7" t="str">
        <f>"UCase(""aaa"")"</f>
        <v>UCase("aaa")</v>
      </c>
      <c r="D52" s="8" t="s">
        <v>152</v>
      </c>
    </row>
    <row r="53" spans="1:4" outlineLevel="1" x14ac:dyDescent="0.15">
      <c r="A53" s="5"/>
      <c r="B53" s="5" t="s">
        <v>94</v>
      </c>
      <c r="C53" s="7" t="str">
        <f>"LCase(""AAA"")"</f>
        <v>LCase("AAA")</v>
      </c>
      <c r="D53" s="8" t="s">
        <v>152</v>
      </c>
    </row>
    <row r="54" spans="1:4" outlineLevel="1" x14ac:dyDescent="0.15">
      <c r="A54" s="5"/>
      <c r="B54" s="5" t="s">
        <v>95</v>
      </c>
      <c r="C54" s="7" t="str">
        <f>"ReDim Preserve 配列名(5)"</f>
        <v>ReDim Preserve 配列名(5)</v>
      </c>
      <c r="D54" s="8" t="s">
        <v>351</v>
      </c>
    </row>
    <row r="55" spans="1:4" outlineLevel="1" x14ac:dyDescent="0.15">
      <c r="A55" s="5"/>
      <c r="B55" s="5" t="s">
        <v>96</v>
      </c>
      <c r="C55" s="7" t="str">
        <f>"UBound(配列名)"</f>
        <v>UBound(配列名)</v>
      </c>
      <c r="D55" s="8" t="s">
        <v>400</v>
      </c>
    </row>
    <row r="56" spans="1:4" outlineLevel="1" x14ac:dyDescent="0.15">
      <c r="A56" s="5"/>
      <c r="B56" s="5" t="s">
        <v>97</v>
      </c>
      <c r="C56" s="7" t="str">
        <f>"If Sgn(asStr) = 0 Then"&amp;CHAR(10)&amp;CHAR(9)&amp;"未初期化配列"&amp;CHAR(10)&amp;"Else"&amp;CHAR(10)&amp;CHAR(9)&amp;"要素数１配列"&amp;CHAR(10)&amp;"End If"</f>
        <v>If Sgn(asStr) = 0 Then
	未初期化配列
Else
	要素数１配列
End If</v>
      </c>
      <c r="D56" s="8" t="s">
        <v>152</v>
      </c>
    </row>
    <row r="57" spans="1:4" outlineLevel="1" x14ac:dyDescent="0.15">
      <c r="A57" s="5"/>
      <c r="B57" s="5" t="s">
        <v>98</v>
      </c>
      <c r="C57" s="7" t="str">
        <f>"Join(配列, "","")"</f>
        <v>Join(配列, ",")</v>
      </c>
      <c r="D57" s="8" t="s">
        <v>152</v>
      </c>
    </row>
    <row r="58" spans="1:4" outlineLevel="1" x14ac:dyDescent="0.15">
      <c r="A58" s="5"/>
      <c r="B58" s="5" t="s">
        <v>99</v>
      </c>
      <c r="C58" s="7" t="str">
        <f>"文字列配列 = Split(""aaa,bbb,ccc"", "","")"</f>
        <v>文字列配列 = Split("aaa,bbb,ccc", ",")</v>
      </c>
      <c r="D58" s="8" t="s">
        <v>152</v>
      </c>
    </row>
    <row r="59" spans="1:4" outlineLevel="1" x14ac:dyDescent="0.15">
      <c r="A59" s="5"/>
      <c r="B59" s="5" t="s">
        <v>100</v>
      </c>
      <c r="C59" s="7" t="str">
        <f>"TypeName(""Test"")"</f>
        <v>TypeName("Test")</v>
      </c>
      <c r="D59" s="8" t="s">
        <v>401</v>
      </c>
    </row>
    <row r="60" spans="1:4" outlineLevel="1" x14ac:dyDescent="0.15">
      <c r="A60" s="5"/>
      <c r="B60" s="5" t="s">
        <v>101</v>
      </c>
      <c r="C60" s="7" t="str">
        <f>"VarType(""Test"")"</f>
        <v>VarType("Test")</v>
      </c>
      <c r="D60" s="8" t="s">
        <v>402</v>
      </c>
    </row>
    <row r="61" spans="1:4" outlineLevel="1" x14ac:dyDescent="0.15">
      <c r="A61" s="5"/>
      <c r="B61" s="5" t="s">
        <v>102</v>
      </c>
      <c r="C61" s="7" t="str">
        <f>"文字列変数 = Hex(734)"</f>
        <v>文字列変数 = Hex(734)</v>
      </c>
      <c r="D61" s="8" t="s">
        <v>152</v>
      </c>
    </row>
    <row r="62" spans="1:4" outlineLevel="1" x14ac:dyDescent="0.15">
      <c r="A62" s="5"/>
      <c r="B62" s="5" t="s">
        <v>242</v>
      </c>
      <c r="C62" s="7" t="str">
        <f>"Long変数 = CLng(""&amp;H"" &amp; ""FA"")"</f>
        <v>Long変数 = CLng("&amp;H" &amp; "FA")</v>
      </c>
      <c r="D62" s="8" t="s">
        <v>152</v>
      </c>
    </row>
    <row r="63" spans="1:4" outlineLevel="1" x14ac:dyDescent="0.15">
      <c r="A63" s="5"/>
      <c r="B63" s="5" t="s">
        <v>243</v>
      </c>
      <c r="C63" s="7" t="str">
        <f>"Int変数 = CInt(""&amp;H"" &amp; ""FA"")"</f>
        <v>Int変数 = CInt("&amp;H" &amp; "FA")</v>
      </c>
      <c r="D63" s="8" t="s">
        <v>152</v>
      </c>
    </row>
    <row r="64" spans="1:4" outlineLevel="1" x14ac:dyDescent="0.15">
      <c r="A64" s="5"/>
      <c r="B64" s="5" t="s">
        <v>104</v>
      </c>
      <c r="C64" s="7" t="str">
        <f>"&amp;HFFF0"</f>
        <v>&amp;HFFF0</v>
      </c>
      <c r="D64" s="8" t="s">
        <v>152</v>
      </c>
    </row>
    <row r="65" spans="1:4" outlineLevel="1" x14ac:dyDescent="0.15">
      <c r="A65" s="5"/>
      <c r="B65" s="5" t="s">
        <v>105</v>
      </c>
      <c r="C65" s="7" t="str">
        <f>"&amp;HFFF0&amp;"</f>
        <v>&amp;HFFF0&amp;</v>
      </c>
      <c r="D65" s="8" t="s">
        <v>152</v>
      </c>
    </row>
    <row r="66" spans="1:4" outlineLevel="1" x14ac:dyDescent="0.15">
      <c r="A66" s="5"/>
      <c r="B66" s="5" t="s">
        <v>244</v>
      </c>
      <c r="C66" s="7" t="str">
        <f>"Val(文字列式)"</f>
        <v>Val(文字列式)</v>
      </c>
      <c r="D66" s="8" t="s">
        <v>152</v>
      </c>
    </row>
    <row r="67" spans="1:4" outlineLevel="1" x14ac:dyDescent="0.15">
      <c r="A67" s="5"/>
      <c r="B67" s="5" t="s">
        <v>245</v>
      </c>
      <c r="C67" s="7" t="str">
        <f>"Str(数値)"</f>
        <v>Str(数値)</v>
      </c>
      <c r="D67" s="8" t="s">
        <v>152</v>
      </c>
    </row>
    <row r="68" spans="1:4" outlineLevel="1" x14ac:dyDescent="0.15">
      <c r="A68" s="5"/>
      <c r="B68" s="5" t="s">
        <v>109</v>
      </c>
      <c r="C68" s="7" t="str">
        <f>"( vbNewLine \| vbCr \| vbLf \| vbCrLf )"</f>
        <v>( vbNewLine \| vbCr \| vbLf \| vbCrLf )</v>
      </c>
      <c r="D68" s="8" t="s">
        <v>152</v>
      </c>
    </row>
    <row r="69" spans="1:4" outlineLevel="1" x14ac:dyDescent="0.15">
      <c r="A69" s="5"/>
      <c r="B69" s="5" t="s">
        <v>110</v>
      </c>
      <c r="C69" s="7" t="str">
        <f>"Fix( 99.224 )"</f>
        <v>Fix( 99.224 )</v>
      </c>
      <c r="D69" s="8">
        <v>99</v>
      </c>
    </row>
    <row r="70" spans="1:4" outlineLevel="1" x14ac:dyDescent="0.15">
      <c r="A70" s="5"/>
      <c r="B70" s="5" t="s">
        <v>111</v>
      </c>
      <c r="C70" s="7" t="str">
        <f>"Int( 99.224 )"</f>
        <v>Int( 99.224 )</v>
      </c>
      <c r="D70" s="8">
        <v>99</v>
      </c>
    </row>
    <row r="71" spans="1:4" outlineLevel="1" x14ac:dyDescent="0.15">
      <c r="A71" s="5"/>
      <c r="B71" s="5" t="s">
        <v>112</v>
      </c>
      <c r="C71" s="7" t="str">
        <f>"Fix( -99.224 )"</f>
        <v>Fix( -99.224 )</v>
      </c>
      <c r="D71" s="8" t="s">
        <v>212</v>
      </c>
    </row>
    <row r="72" spans="1:4" outlineLevel="1" x14ac:dyDescent="0.15">
      <c r="A72" s="5"/>
      <c r="B72" s="5" t="s">
        <v>113</v>
      </c>
      <c r="C72" s="7" t="str">
        <f>"Int( -99.224 )"</f>
        <v>Int( -99.224 )</v>
      </c>
      <c r="D72" s="8" t="s">
        <v>213</v>
      </c>
    </row>
    <row r="73" spans="1:4" outlineLevel="1" x14ac:dyDescent="0.15">
      <c r="A73" s="5"/>
      <c r="B73" s="5" t="s">
        <v>114</v>
      </c>
      <c r="C73" s="7" t="str">
        <f>"Round( 99.555, 0 )"</f>
        <v>Round( 99.555, 0 )</v>
      </c>
      <c r="D73" s="8">
        <v>100</v>
      </c>
    </row>
    <row r="74" spans="1:4" outlineLevel="1" x14ac:dyDescent="0.15">
      <c r="A74" s="5"/>
      <c r="B74" s="5" t="s">
        <v>115</v>
      </c>
      <c r="C74" s="7" t="str">
        <f>"Round( 99.555, 1 )"</f>
        <v>Round( 99.555, 1 )</v>
      </c>
      <c r="D74" s="8">
        <v>99.6</v>
      </c>
    </row>
    <row r="75" spans="1:4" outlineLevel="1" x14ac:dyDescent="0.15">
      <c r="A75" s="5"/>
      <c r="B75" s="5" t="s">
        <v>116</v>
      </c>
      <c r="C75" s="7" t="str">
        <f>"Round( 99.555, 2 )"</f>
        <v>Round( 99.555, 2 )</v>
      </c>
      <c r="D75" s="8">
        <v>99.56</v>
      </c>
    </row>
    <row r="76" spans="1:4" outlineLevel="1" x14ac:dyDescent="0.15">
      <c r="A76" s="5"/>
      <c r="B76" s="5" t="s">
        <v>117</v>
      </c>
      <c r="C76" s="7" t="str">
        <f>"Round( -99.555, 0 )"</f>
        <v>Round( -99.555, 0 )</v>
      </c>
      <c r="D76" s="8">
        <v>-100</v>
      </c>
    </row>
    <row r="77" spans="1:4" outlineLevel="1" x14ac:dyDescent="0.15">
      <c r="A77" s="5"/>
      <c r="B77" s="5" t="s">
        <v>118</v>
      </c>
      <c r="C77" s="7" t="str">
        <f>"Round( -99.555, 1 )"</f>
        <v>Round( -99.555, 1 )</v>
      </c>
      <c r="D77" s="8">
        <v>-99.6</v>
      </c>
    </row>
    <row r="78" spans="1:4" outlineLevel="1" x14ac:dyDescent="0.15">
      <c r="A78" s="5"/>
      <c r="B78" s="5" t="s">
        <v>119</v>
      </c>
      <c r="C78" s="7" t="str">
        <f>"Round( -99.555, 2 )"</f>
        <v>Round( -99.555, 2 )</v>
      </c>
      <c r="D78" s="8">
        <v>-99.56</v>
      </c>
    </row>
    <row r="79" spans="1:4" outlineLevel="1" x14ac:dyDescent="0.15">
      <c r="A79" s="5"/>
      <c r="B79" s="5" t="s">
        <v>120</v>
      </c>
      <c r="C79" s="7" t="str">
        <f>"Round( 99.224 + 0.5, 0 )"</f>
        <v>Round( 99.224 + 0.5, 0 )</v>
      </c>
      <c r="D79" s="8">
        <v>100</v>
      </c>
    </row>
    <row r="80" spans="1:4" outlineLevel="1" x14ac:dyDescent="0.15">
      <c r="A80" s="5"/>
      <c r="B80" s="5" t="s">
        <v>121</v>
      </c>
      <c r="C80" s="7" t="str">
        <f>"Round( 99.224 + 0.05, 1 )"</f>
        <v>Round( 99.224 + 0.05, 1 )</v>
      </c>
      <c r="D80" s="8">
        <v>99.3</v>
      </c>
    </row>
    <row r="81" spans="1:4" outlineLevel="1" x14ac:dyDescent="0.15">
      <c r="A81" s="5"/>
      <c r="B81" s="5" t="s">
        <v>122</v>
      </c>
      <c r="C81" s="7" t="str">
        <f>"Round( -99.224 - 0.5, 0 )"</f>
        <v>Round( -99.224 - 0.5, 0 )</v>
      </c>
      <c r="D81" s="8">
        <v>-100</v>
      </c>
    </row>
    <row r="82" spans="1:4" outlineLevel="1" x14ac:dyDescent="0.15">
      <c r="A82" s="5"/>
      <c r="B82" s="5" t="s">
        <v>123</v>
      </c>
      <c r="C82" s="7" t="str">
        <f>"Round( -99.224 - 0.05, 1 )"</f>
        <v>Round( -99.224 - 0.05, 1 )</v>
      </c>
      <c r="D82" s="8">
        <v>-99.3</v>
      </c>
    </row>
    <row r="83" spans="1:4" outlineLevel="1" x14ac:dyDescent="0.15">
      <c r="A83" s="5"/>
      <c r="B83" s="5" t="s">
        <v>124</v>
      </c>
      <c r="C83" s="7" t="str">
        <f>"Round( 99.224 - 0.5, 0 )"</f>
        <v>Round( 99.224 - 0.5, 0 )</v>
      </c>
      <c r="D83" s="8" t="s">
        <v>214</v>
      </c>
    </row>
    <row r="84" spans="1:4" outlineLevel="1" x14ac:dyDescent="0.15">
      <c r="A84" s="5"/>
      <c r="B84" s="5" t="s">
        <v>125</v>
      </c>
      <c r="C84" s="7" t="str">
        <f>"Round( 99.224 - 0.05, 1 )"</f>
        <v>Round( 99.224 - 0.05, 1 )</v>
      </c>
      <c r="D84" s="8">
        <v>99.2</v>
      </c>
    </row>
    <row r="85" spans="1:4" outlineLevel="1" x14ac:dyDescent="0.15">
      <c r="A85" s="5"/>
      <c r="B85" s="5" t="s">
        <v>126</v>
      </c>
      <c r="C85" s="7" t="str">
        <f>"Round( -99.224 + 0.5, 0 )"</f>
        <v>Round( -99.224 + 0.5, 0 )</v>
      </c>
      <c r="D85" s="8" t="s">
        <v>215</v>
      </c>
    </row>
    <row r="86" spans="1:4" outlineLevel="1" x14ac:dyDescent="0.15">
      <c r="A86" s="5"/>
      <c r="B86" s="5" t="s">
        <v>127</v>
      </c>
      <c r="C86" s="7" t="str">
        <f>"Round( -99.224 + 0.05, 1 )"</f>
        <v>Round( -99.224 + 0.05, 1 )</v>
      </c>
      <c r="D86" s="8">
        <v>-99.2</v>
      </c>
    </row>
    <row r="87" spans="1:4" s="9" customFormat="1" x14ac:dyDescent="0.15">
      <c r="A87" s="14" t="s">
        <v>472</v>
      </c>
      <c r="B87" s="14"/>
      <c r="C87" s="15"/>
      <c r="D87" s="16" t="s">
        <v>152</v>
      </c>
    </row>
    <row r="88" spans="1:4" outlineLevel="1" x14ac:dyDescent="0.15">
      <c r="A88" s="5"/>
      <c r="B88" s="5" t="s">
        <v>246</v>
      </c>
      <c r="C88" s="7" t="str">
        <f>"Dim wTrgtBook As Workbook"&amp;CHAR(10)&amp;"Application.SheetsInNewWorkbook = 1"&amp;CHAR(10)&amp;"Set wTrgtBook = Workbooks.Add"</f>
        <v>Dim wTrgtBook As Workbook
Application.SheetsInNewWorkbook = 1
Set wTrgtBook = Workbooks.Add</v>
      </c>
      <c r="D88" s="8" t="s">
        <v>408</v>
      </c>
    </row>
    <row r="89" spans="1:4" outlineLevel="1" x14ac:dyDescent="0.15">
      <c r="A89" s="5"/>
      <c r="B89" s="5" t="s">
        <v>247</v>
      </c>
      <c r="C89" s="7" t="str">
        <f>"If wCsvBook.Name &lt;&gt; Dir(""C:\Book1.xlsx"") Then"&amp;CHAR(10)&amp;CHAR(9)&amp;"処理"&amp;CHAR(10)&amp;"Else"&amp;CHAR(10)&amp;CHAR(9)&amp;"エラー"&amp;CHAR(10)&amp;"End If"</f>
        <v>If wCsvBook.Name &lt;&gt; Dir("C:\Book1.xlsx") Then
	処理
Else
	エラー
End If</v>
      </c>
      <c r="D89" s="8" t="s">
        <v>152</v>
      </c>
    </row>
    <row r="90" spans="1:4" outlineLevel="1" x14ac:dyDescent="0.15">
      <c r="A90" s="5"/>
      <c r="B90" s="5" t="s">
        <v>248</v>
      </c>
      <c r="C90" s="7" t="str">
        <f>"Dim bAddBook As Workbook"&amp;CHAR(10)&amp;"Set bAddBook = Workbooks.Add"</f>
        <v>Dim bAddBook As Workbook
Set bAddBook = Workbooks.Add</v>
      </c>
      <c r="D90" s="8" t="s">
        <v>152</v>
      </c>
    </row>
    <row r="91" spans="1:4" outlineLevel="1" x14ac:dyDescent="0.15">
      <c r="A91" s="5"/>
      <c r="B91" s="5" t="s">
        <v>249</v>
      </c>
      <c r="C91" s="7" t="str">
        <f>"ThisWorkbook.Sheets(シート名).Copy: Set wTrgtBook = ActiveWorkbook"</f>
        <v>ThisWorkbook.Sheets(シート名).Copy: Set wTrgtBook = ActiveWorkbook</v>
      </c>
      <c r="D91" s="8" t="s">
        <v>152</v>
      </c>
    </row>
    <row r="92" spans="1:4" outlineLevel="1" x14ac:dyDescent="0.15">
      <c r="A92" s="5"/>
      <c r="B92" s="5" t="s">
        <v>250</v>
      </c>
      <c r="C92" s="7" t="str">
        <f>"wTrgtBook.SaveAs Filename:=sFilePath"</f>
        <v>wTrgtBook.SaveAs Filename:=sFilePath</v>
      </c>
      <c r="D92" s="8" t="s">
        <v>152</v>
      </c>
    </row>
    <row r="93" spans="1:4" outlineLevel="1" x14ac:dyDescent="0.15">
      <c r="A93" s="5"/>
      <c r="B93" s="5" t="s">
        <v>251</v>
      </c>
      <c r="C93" s="7" t="str">
        <f>".Sheets.Count"</f>
        <v>.Sheets.Count</v>
      </c>
      <c r="D93" s="8" t="s">
        <v>152</v>
      </c>
    </row>
    <row r="94" spans="1:4" outlineLevel="1" x14ac:dyDescent="0.15">
      <c r="A94" s="5"/>
      <c r="B94" s="5" t="s">
        <v>252</v>
      </c>
      <c r="C94" s="7" t="str">
        <f>"Dim shAddSht As Worksheet"&amp;CHAR(10)&amp;"Set shAddSht = ThisWorkbook.Sheets.Add"</f>
        <v>Dim shAddSht As Worksheet
Set shAddSht = ThisWorkbook.Sheets.Add</v>
      </c>
      <c r="D94" s="8" t="s">
        <v>152</v>
      </c>
    </row>
    <row r="95" spans="1:4" outlineLevel="1" x14ac:dyDescent="0.15">
      <c r="A95" s="5"/>
      <c r="B95" s="5" t="s">
        <v>253</v>
      </c>
      <c r="C95" s="7" t="str">
        <f>"ThisWorkbook.Sheets(シート名).Move After:=ThisWorkbook.Sheets( ThisWorkbook.Sheets.Count )"</f>
        <v>ThisWorkbook.Sheets(シート名).Move After:=ThisWorkbook.Sheets( ThisWorkbook.Sheets.Count )</v>
      </c>
      <c r="D95" s="8" t="s">
        <v>152</v>
      </c>
    </row>
    <row r="96" spans="1:4" outlineLevel="1" x14ac:dyDescent="0.15">
      <c r="A96" s="5"/>
      <c r="B96" s="5" t="s">
        <v>254</v>
      </c>
      <c r="C96" s="7" t="str">
        <f>"Application.DisplayAlerts = False"&amp;CHAR(10)&amp;".Sheets(シート名).Delete"&amp;CHAR(10)&amp;"Application.DisplayAlerts = True"</f>
        <v>Application.DisplayAlerts = False
.Sheets(シート名).Delete
Application.DisplayAlerts = True</v>
      </c>
      <c r="D96" s="8" t="s">
        <v>152</v>
      </c>
    </row>
    <row r="97" spans="1:4" outlineLevel="1" x14ac:dyDescent="0.15">
      <c r="A97" s="5"/>
      <c r="B97" s="5" t="s">
        <v>255</v>
      </c>
      <c r="C97" s="7" t="str">
        <f>".Sheets(シート名).Visible = (True\|False)"</f>
        <v>.Sheets(シート名).Visible = (True\|False)</v>
      </c>
      <c r="D97" s="8" t="s">
        <v>152</v>
      </c>
    </row>
    <row r="98" spans="1:4" outlineLevel="1" x14ac:dyDescent="0.15">
      <c r="A98" s="5"/>
      <c r="B98" s="5" t="s">
        <v>256</v>
      </c>
      <c r="C98" s="7" t="str">
        <f>".Sheets(シート名).Move Before:=Sheets(1)"</f>
        <v>.Sheets(シート名).Move Before:=Sheets(1)</v>
      </c>
      <c r="D98" s="8" t="s">
        <v>152</v>
      </c>
    </row>
    <row r="99" spans="1:4" outlineLevel="1" x14ac:dyDescent="0.15">
      <c r="A99" s="5"/>
      <c r="B99" s="5" t="s">
        <v>257</v>
      </c>
      <c r="C99" s="7" t="str">
        <f>"Application.ScreenUpdating = True"</f>
        <v>Application.ScreenUpdating = True</v>
      </c>
      <c r="D99" s="8" t="s">
        <v>152</v>
      </c>
    </row>
    <row r="100" spans="1:4" outlineLevel="1" x14ac:dyDescent="0.15">
      <c r="A100" s="5"/>
      <c r="B100" s="5" t="s">
        <v>258</v>
      </c>
      <c r="C100" s="7" t="str">
        <f>"Application.ScreenUpdating = False"</f>
        <v>Application.ScreenUpdating = False</v>
      </c>
      <c r="D100" s="8" t="s">
        <v>152</v>
      </c>
    </row>
    <row r="101" spans="1:4" outlineLevel="1" x14ac:dyDescent="0.15">
      <c r="A101" s="5"/>
      <c r="B101" s="5" t="s">
        <v>259</v>
      </c>
      <c r="C101" s="7" t="str">
        <f>"Application.Calculation = xlCalculationAutomatic"</f>
        <v>Application.Calculation = xlCalculationAutomatic</v>
      </c>
      <c r="D101" s="8" t="s">
        <v>152</v>
      </c>
    </row>
    <row r="102" spans="1:4" outlineLevel="1" x14ac:dyDescent="0.15">
      <c r="A102" s="5"/>
      <c r="B102" s="5" t="s">
        <v>260</v>
      </c>
      <c r="C102" s="7" t="str">
        <f>"Application.Calculation = xlCalculationManual"</f>
        <v>Application.Calculation = xlCalculationManual</v>
      </c>
      <c r="D102" s="8" t="s">
        <v>152</v>
      </c>
    </row>
    <row r="103" spans="1:4" outlineLevel="1" x14ac:dyDescent="0.15">
      <c r="A103" s="5"/>
      <c r="B103" s="5" t="s">
        <v>261</v>
      </c>
      <c r="C103" s="7" t="str">
        <f>"Application.Calculate"</f>
        <v>Application.Calculate</v>
      </c>
      <c r="D103" s="8" t="s">
        <v>152</v>
      </c>
    </row>
    <row r="104" spans="1:4" outlineLevel="1" x14ac:dyDescent="0.15">
      <c r="A104" s="5"/>
      <c r="B104" s="5" t="s">
        <v>262</v>
      </c>
      <c r="C104" s="7" t="str">
        <f>"Application.CalculateFull"</f>
        <v>Application.CalculateFull</v>
      </c>
      <c r="D104" s="8" t="s">
        <v>152</v>
      </c>
    </row>
    <row r="105" spans="1:4" outlineLevel="1" x14ac:dyDescent="0.15">
      <c r="A105" s="5"/>
      <c r="B105" s="5" t="s">
        <v>359</v>
      </c>
      <c r="C105" s="7" t="str">
        <f>"Application.DisplayAlerts = False"</f>
        <v>Application.DisplayAlerts = False</v>
      </c>
      <c r="D105" s="8" t="s">
        <v>152</v>
      </c>
    </row>
    <row r="106" spans="1:4" outlineLevel="1" x14ac:dyDescent="0.15">
      <c r="A106" s="5"/>
      <c r="B106" s="5" t="s">
        <v>358</v>
      </c>
      <c r="C106" s="7" t="str">
        <f>"Application.DisplayAlerts = True"</f>
        <v>Application.DisplayAlerts = True</v>
      </c>
      <c r="D106" s="8" t="s">
        <v>152</v>
      </c>
    </row>
    <row r="107" spans="1:4" outlineLevel="1" x14ac:dyDescent="0.15">
      <c r="A107" s="5"/>
      <c r="B107" s="5" t="s">
        <v>263</v>
      </c>
      <c r="C107" s="7" t="str">
        <f>".Rows(2).Select"</f>
        <v>.Rows(2).Select</v>
      </c>
      <c r="D107" s="8" t="s">
        <v>152</v>
      </c>
    </row>
    <row r="108" spans="1:4" outlineLevel="1" x14ac:dyDescent="0.15">
      <c r="A108" s="5"/>
      <c r="B108" s="5" t="s">
        <v>264</v>
      </c>
      <c r="C108" s="7" t="str">
        <f>".Columns(2).Select"</f>
        <v>.Columns(2).Select</v>
      </c>
      <c r="D108" s="8" t="s">
        <v>152</v>
      </c>
    </row>
    <row r="109" spans="1:4" outlineLevel="1" x14ac:dyDescent="0.15">
      <c r="A109" s="5"/>
      <c r="B109" s="5" t="s">
        <v>265</v>
      </c>
      <c r="C109" s="7" t="str">
        <f>".Cells(1,1).Select"</f>
        <v>.Cells(1,1).Select</v>
      </c>
      <c r="D109" s="8" t="s">
        <v>152</v>
      </c>
    </row>
    <row r="110" spans="1:4" outlineLevel="1" x14ac:dyDescent="0.15">
      <c r="A110" s="5"/>
      <c r="B110" s="5" t="s">
        <v>266</v>
      </c>
      <c r="C110" s="7" t="str">
        <f>".Range(.Cells(lStrtRow, lStrtClm), .Cells(lLastRow, lLastClm)).Select"</f>
        <v>.Range(.Cells(lStrtRow, lStrtClm), .Cells(lLastRow, lLastClm)).Select</v>
      </c>
      <c r="D110" s="8" t="s">
        <v>152</v>
      </c>
    </row>
    <row r="111" spans="1:4" outlineLevel="1" x14ac:dyDescent="0.15">
      <c r="A111" s="5"/>
      <c r="B111" s="5" t="s">
        <v>267</v>
      </c>
      <c r="C111" s="7" t="str">
        <f>".Cells.Find(""りんご"", LookAt:=xlWhole).Row"</f>
        <v>.Cells.Find("りんご", LookAt:=xlWhole).Row</v>
      </c>
      <c r="D111" s="8" t="s">
        <v>152</v>
      </c>
    </row>
    <row r="112" spans="1:4" outlineLevel="1" x14ac:dyDescent="0.15">
      <c r="A112" s="5"/>
      <c r="B112" s="5" t="s">
        <v>267</v>
      </c>
      <c r="C112" s="7" t="str">
        <f>".Cells.Find(""りんご"", LookAt:=xlWhole).Column"</f>
        <v>.Cells.Find("りんご", LookAt:=xlWhole).Column</v>
      </c>
      <c r="D112" s="8" t="s">
        <v>152</v>
      </c>
    </row>
    <row r="113" spans="1:4" outlineLevel="1" x14ac:dyDescent="0.15">
      <c r="A113" s="5"/>
      <c r="B113" s="5" t="s">
        <v>268</v>
      </c>
      <c r="C113" s="7" t="str">
        <f>".Cells(X, Y).Value"</f>
        <v>.Cells(X, Y).Value</v>
      </c>
      <c r="D113" s="8" t="s">
        <v>409</v>
      </c>
    </row>
    <row r="114" spans="1:4" outlineLevel="1" x14ac:dyDescent="0.15">
      <c r="A114" s="5"/>
      <c r="B114" s="5" t="s">
        <v>269</v>
      </c>
      <c r="C114" s="7" t="str">
        <f>".Cells(1, 1).Top"</f>
        <v>.Cells(1, 1).Top</v>
      </c>
      <c r="D114" s="8" t="s">
        <v>410</v>
      </c>
    </row>
    <row r="115" spans="1:4" outlineLevel="1" x14ac:dyDescent="0.15">
      <c r="A115" s="5"/>
      <c r="B115" s="5" t="s">
        <v>270</v>
      </c>
      <c r="C115" s="7" t="str">
        <f>".Cells(1, 1).Left"</f>
        <v>.Cells(1, 1).Left</v>
      </c>
      <c r="D115" s="8" t="s">
        <v>411</v>
      </c>
    </row>
    <row r="116" spans="1:4" outlineLevel="1" x14ac:dyDescent="0.15">
      <c r="A116" s="5"/>
      <c r="B116" s="5" t="s">
        <v>271</v>
      </c>
      <c r="C116" s="7" t="str">
        <f>".Cells(1, 1).EntireRow.Delete Shift:=xlShiftUp"</f>
        <v>.Cells(1, 1).EntireRow.Delete Shift:=xlShiftUp</v>
      </c>
      <c r="D116" s="8" t="s">
        <v>152</v>
      </c>
    </row>
    <row r="117" spans="1:4" outlineLevel="1" x14ac:dyDescent="0.15">
      <c r="A117" s="5"/>
      <c r="B117" s="5" t="s">
        <v>272</v>
      </c>
      <c r="C117" s="7" t="str">
        <f>"Application.CutCopyMode = False"&amp;CHAR(10)&amp;".Range(""2:4"").Insert"</f>
        <v>Application.CutCopyMode = False
.Range("2:4").Insert</v>
      </c>
      <c r="D117" s="8" t="s">
        <v>152</v>
      </c>
    </row>
    <row r="118" spans="1:4" outlineLevel="1" x14ac:dyDescent="0.15">
      <c r="A118" s="5"/>
      <c r="B118" s="5" t="s">
        <v>273</v>
      </c>
      <c r="C118" s="7" t="str">
        <f>".Cells(行, 列).Font.Strikethrough"</f>
        <v>.Cells(行, 列).Font.Strikethrough</v>
      </c>
      <c r="D118" s="8" t="s">
        <v>152</v>
      </c>
    </row>
    <row r="119" spans="1:4" outlineLevel="1" x14ac:dyDescent="0.15">
      <c r="A119" s="5"/>
      <c r="B119" s="5" t="s">
        <v>274</v>
      </c>
      <c r="C119" s="7" t="str">
        <f>"wTrgtBook.Sheets(シート名).Activate"&amp;CHAR(10)&amp;"ActiveWindow.DisplayGridlines = False"</f>
        <v>wTrgtBook.Sheets(シート名).Activate
ActiveWindow.DisplayGridlines = False</v>
      </c>
      <c r="D119" s="8" t="s">
        <v>152</v>
      </c>
    </row>
    <row r="120" spans="1:4" outlineLevel="1" x14ac:dyDescent="0.15">
      <c r="A120" s="5"/>
      <c r="B120" s="5" t="s">
        <v>275</v>
      </c>
      <c r="C120" s="7" t="str">
        <f>".Range(""A1"").EntireRow.Hidden"</f>
        <v>.Range("A1").EntireRow.Hidden</v>
      </c>
      <c r="D120" s="8" t="s">
        <v>152</v>
      </c>
    </row>
    <row r="121" spans="1:4" outlineLevel="1" x14ac:dyDescent="0.15">
      <c r="A121" s="5"/>
      <c r="B121" s="5" t="s">
        <v>276</v>
      </c>
      <c r="C121" s="7" t="str">
        <f>".Range(""A1"").EntireColumn.Hidden"</f>
        <v>.Range("A1").EntireColumn.Hidden</v>
      </c>
      <c r="D121" s="8" t="s">
        <v>152</v>
      </c>
    </row>
    <row r="122" spans="1:4" outlineLevel="1" x14ac:dyDescent="0.15">
      <c r="A122" s="5"/>
      <c r="B122" s="5" t="s">
        <v>452</v>
      </c>
      <c r="C122" s="7" t="str">
        <f>"If .Cells(1, 1).EntireRow.Hidden Or .Cells(1, 1).EntireColumn.Hidden Then
    '非表示セル
Else
    '表示セル
End If
"</f>
        <v xml:space="preserve">If .Cells(1, 1).EntireRow.Hidden Or .Cells(1, 1).EntireColumn.Hidden Then
    '非表示セル
Else
    '表示セル
End If
</v>
      </c>
      <c r="D122" s="8" t="s">
        <v>152</v>
      </c>
    </row>
    <row r="123" spans="1:4" outlineLevel="1" x14ac:dyDescent="0.15">
      <c r="A123" s="5"/>
      <c r="B123" s="5" t="s">
        <v>277</v>
      </c>
      <c r="C123" s="7" t="str">
        <f>"文字列変数 = .Range(""A1"").Font.Name"</f>
        <v>文字列変数 = .Range("A1").Font.Name</v>
      </c>
      <c r="D123" s="8" t="s">
        <v>152</v>
      </c>
    </row>
    <row r="124" spans="1:4" outlineLevel="1" x14ac:dyDescent="0.15">
      <c r="A124" s="5"/>
      <c r="B124" s="5" t="s">
        <v>278</v>
      </c>
      <c r="C124" s="7" t="str">
        <f>".Range(""A1"").Font.Size = 14"</f>
        <v>.Range("A1").Font.Size = 14</v>
      </c>
      <c r="D124" s="8" t="s">
        <v>152</v>
      </c>
    </row>
    <row r="125" spans="1:4" outlineLevel="1" x14ac:dyDescent="0.15">
      <c r="A125" s="5"/>
      <c r="B125" s="5" t="s">
        <v>279</v>
      </c>
      <c r="C125" s="7" t="str">
        <f>".Range(""A1"").Font.Color = RGB(0, 255, 0)"</f>
        <v>.Range("A1").Font.Color = RGB(0, 255, 0)</v>
      </c>
      <c r="D125" s="8" t="s">
        <v>152</v>
      </c>
    </row>
    <row r="126" spans="1:4" outlineLevel="1" x14ac:dyDescent="0.15">
      <c r="A126" s="5"/>
      <c r="B126" s="5" t="s">
        <v>280</v>
      </c>
      <c r="C126" s="7" t="str">
        <f>".Range(""A1"").Font.Bold = True"</f>
        <v>.Range("A1").Font.Bold = True</v>
      </c>
      <c r="D126" s="8" t="s">
        <v>152</v>
      </c>
    </row>
    <row r="127" spans="1:4" outlineLevel="1" x14ac:dyDescent="0.15">
      <c r="A127" s="5"/>
      <c r="B127" s="5" t="s">
        <v>281</v>
      </c>
      <c r="C127" s="7" t="str">
        <f>".Range(""A1"").Font.Underline = True"</f>
        <v>.Range("A1").Font.Underline = True</v>
      </c>
      <c r="D127" s="8" t="s">
        <v>152</v>
      </c>
    </row>
    <row r="128" spans="1:4" outlineLevel="1" x14ac:dyDescent="0.15">
      <c r="A128" s="5"/>
      <c r="B128" s="5" t="s">
        <v>282</v>
      </c>
      <c r="C128" s="7" t="str">
        <f>".Range(""A1"").Interior.Color = RGB(255, 255, 0)"</f>
        <v>.Range("A1").Interior.Color = RGB(255, 255, 0)</v>
      </c>
      <c r="D128" s="8" t="s">
        <v>152</v>
      </c>
    </row>
    <row r="129" spans="1:4" outlineLevel="1" x14ac:dyDescent="0.15">
      <c r="A129" s="5"/>
      <c r="B129" s="5" t="s">
        <v>283</v>
      </c>
      <c r="C129" s="7" t="str">
        <f>".Range(""A1:C3"").Borders.LineStyle = xlContinuous"</f>
        <v>.Range("A1:C3").Borders.LineStyle = xlContinuous</v>
      </c>
      <c r="D129" s="8" t="s">
        <v>152</v>
      </c>
    </row>
    <row r="130" spans="1:4" outlineLevel="1" x14ac:dyDescent="0.15">
      <c r="A130" s="5"/>
      <c r="B130" s="5" t="s">
        <v>284</v>
      </c>
      <c r="C130" s="7" t="str">
        <f>".Range(""A1:C3"").MergeCells = True"</f>
        <v>.Range("A1:C3").MergeCells = True</v>
      </c>
      <c r="D130" s="8" t="s">
        <v>152</v>
      </c>
    </row>
    <row r="131" spans="1:4" outlineLevel="1" x14ac:dyDescent="0.15">
      <c r="A131" s="5"/>
      <c r="B131" s="5" t="s">
        <v>285</v>
      </c>
      <c r="C131" s="7" t="str">
        <f>".Range(""A1:C3"").HorizontalAlignment = xlGeneral"</f>
        <v>.Range("A1:C3").HorizontalAlignment = xlGeneral</v>
      </c>
      <c r="D131" s="8" t="s">
        <v>360</v>
      </c>
    </row>
    <row r="132" spans="1:4" outlineLevel="1" x14ac:dyDescent="0.15">
      <c r="A132" s="5"/>
      <c r="B132" s="5" t="s">
        <v>286</v>
      </c>
      <c r="C132" s="7" t="str">
        <f>".Range(""A1:C3"").VerticalAlignment = xlCenter"</f>
        <v>.Range("A1:C3").VerticalAlignment = xlCenter</v>
      </c>
      <c r="D132" s="8" t="s">
        <v>287</v>
      </c>
    </row>
    <row r="133" spans="1:4" outlineLevel="1" x14ac:dyDescent="0.15">
      <c r="A133" s="5"/>
      <c r="B133" s="5" t="s">
        <v>288</v>
      </c>
      <c r="C133" s="7" t="str">
        <f>"数値変数 = .Cells(.Rows.Count, 列).End(xlUp).Row"</f>
        <v>数値変数 = .Cells(.Rows.Count, 列).End(xlUp).Row</v>
      </c>
      <c r="D133" s="8" t="s">
        <v>152</v>
      </c>
    </row>
    <row r="134" spans="1:4" outlineLevel="1" x14ac:dyDescent="0.15">
      <c r="A134" s="5"/>
      <c r="B134" s="5" t="s">
        <v>289</v>
      </c>
      <c r="C134" s="7" t="str">
        <f>"数値変数 = .Cells(行, .Columns.Count).End(xlToLeft).Column"</f>
        <v>数値変数 = .Cells(行, .Columns.Count).End(xlToLeft).Column</v>
      </c>
      <c r="D134" s="8" t="s">
        <v>152</v>
      </c>
    </row>
    <row r="135" spans="1:4" outlineLevel="1" x14ac:dyDescent="0.15">
      <c r="A135" s="5"/>
      <c r="B135" s="5" t="s">
        <v>290</v>
      </c>
      <c r="C135" s="7" t="str">
        <f>"数値変数 = .Sheets(シート名).UsedRange.Rows.Count + 1"</f>
        <v>数値変数 = .Sheets(シート名).UsedRange.Rows.Count + 1</v>
      </c>
      <c r="D135" s="8" t="s">
        <v>152</v>
      </c>
    </row>
    <row r="136" spans="1:4" outlineLevel="1" x14ac:dyDescent="0.15">
      <c r="A136" s="5"/>
      <c r="B136" s="5" t="s">
        <v>291</v>
      </c>
      <c r="C136" s="7" t="str">
        <f>"数値変数 = .Sheets(シート名).UsedRange.Columns.Count + 1"</f>
        <v>数値変数 = .Sheets(シート名).UsedRange.Columns.Count + 1</v>
      </c>
      <c r="D136" s="8" t="s">
        <v>152</v>
      </c>
    </row>
    <row r="137" spans="1:4" outlineLevel="1" x14ac:dyDescent="0.15">
      <c r="A137" s="5"/>
      <c r="B137" s="5" t="s">
        <v>292</v>
      </c>
      <c r="C137" s="7" t="str">
        <f>"Selection(1).Row"</f>
        <v>Selection(1).Row</v>
      </c>
      <c r="D137" s="8" t="s">
        <v>152</v>
      </c>
    </row>
    <row r="138" spans="1:4" outlineLevel="1" x14ac:dyDescent="0.15">
      <c r="A138" s="5"/>
      <c r="B138" s="5" t="s">
        <v>293</v>
      </c>
      <c r="C138" s="7" t="str">
        <f>"Selection(Selection.Count).Row"</f>
        <v>Selection(Selection.Count).Row</v>
      </c>
      <c r="D138" s="8" t="s">
        <v>152</v>
      </c>
    </row>
    <row r="139" spans="1:4" outlineLevel="1" x14ac:dyDescent="0.15">
      <c r="A139" s="5"/>
      <c r="B139" s="5" t="s">
        <v>294</v>
      </c>
      <c r="C139" s="7" t="str">
        <f>"Selection(1).Column"</f>
        <v>Selection(1).Column</v>
      </c>
      <c r="D139" s="8" t="s">
        <v>152</v>
      </c>
    </row>
    <row r="140" spans="1:4" outlineLevel="1" x14ac:dyDescent="0.15">
      <c r="A140" s="5"/>
      <c r="B140" s="5" t="s">
        <v>295</v>
      </c>
      <c r="C140" s="7" t="str">
        <f>"Selection(Selection.Count).Column"</f>
        <v>Selection(Selection.Count).Column</v>
      </c>
      <c r="D140" s="8" t="s">
        <v>152</v>
      </c>
    </row>
    <row r="141" spans="1:4" outlineLevel="1" x14ac:dyDescent="0.15">
      <c r="A141" s="5"/>
      <c r="B141" s="5" t="s">
        <v>434</v>
      </c>
      <c r="C141" s="7" t="s">
        <v>432</v>
      </c>
      <c r="D141" s="8" t="s">
        <v>440</v>
      </c>
    </row>
    <row r="142" spans="1:4" outlineLevel="1" x14ac:dyDescent="0.15">
      <c r="A142" s="5"/>
      <c r="B142" s="5" t="s">
        <v>435</v>
      </c>
      <c r="C142" s="7" t="s">
        <v>433</v>
      </c>
      <c r="D142" s="8" t="s">
        <v>438</v>
      </c>
    </row>
    <row r="143" spans="1:4" outlineLevel="1" x14ac:dyDescent="0.15">
      <c r="A143" s="5"/>
      <c r="B143" s="5" t="s">
        <v>436</v>
      </c>
      <c r="C143" s="7" t="s">
        <v>437</v>
      </c>
      <c r="D143" s="8" t="s">
        <v>439</v>
      </c>
    </row>
    <row r="144" spans="1:4" outlineLevel="1" x14ac:dyDescent="0.15">
      <c r="A144" s="5"/>
      <c r="B144" s="5" t="s">
        <v>296</v>
      </c>
      <c r="C144" s="7" t="str">
        <f>".Range(.Cells(1, 1), .Cells(6, 3))"</f>
        <v>.Range(.Cells(1, 1), .Cells(6, 3))</v>
      </c>
      <c r="D144" s="8" t="s">
        <v>152</v>
      </c>
    </row>
    <row r="145" spans="1:4" outlineLevel="1" x14ac:dyDescent="0.15">
      <c r="A145" s="5"/>
      <c r="B145" s="5" t="s">
        <v>297</v>
      </c>
      <c r="C145" s="7" t="str">
        <f>".Range(""A1:B9"").Copy Destination:=ThisWorkBook.Sheets(シート名２).Range(""B1"")"</f>
        <v>.Range("A1:B9").Copy Destination:=ThisWorkBook.Sheets(シート名２).Range("B1")</v>
      </c>
      <c r="D145" s="8" t="s">
        <v>152</v>
      </c>
    </row>
    <row r="146" spans="1:4" outlineLevel="1" x14ac:dyDescent="0.15">
      <c r="A146" s="5"/>
      <c r="B146" s="5" t="s">
        <v>298</v>
      </c>
      <c r="C146" s="7" t="str">
        <f>".Range(.Cells(1, 1), .Cells(.Rows.Count, 2)).Sort Key1:=.Cells(1, 2) ,order1:=xlAscending"</f>
        <v>.Range(.Cells(1, 1), .Cells(.Rows.Count, 2)).Sort Key1:=.Cells(1, 2) ,order1:=xlAscending</v>
      </c>
      <c r="D146" s="8" t="s">
        <v>152</v>
      </c>
    </row>
    <row r="147" spans="1:4" outlineLevel="1" x14ac:dyDescent="0.15">
      <c r="A147" s="5"/>
      <c r="B147" s="5" t="s">
        <v>299</v>
      </c>
      <c r="C147" s="7" t="str">
        <f>".Range(""A1:A2"").ClearContents"</f>
        <v>.Range("A1:A2").ClearContents</v>
      </c>
      <c r="D147" s="8" t="s">
        <v>152</v>
      </c>
    </row>
    <row r="148" spans="1:4" outlineLevel="1" x14ac:dyDescent="0.15">
      <c r="A148" s="5"/>
      <c r="B148" s="5" t="s">
        <v>300</v>
      </c>
      <c r="C148" s="7" t="str">
        <f>".Range(""A1:A2"").ClearFormats"</f>
        <v>.Range("A1:A2").ClearFormats</v>
      </c>
      <c r="D148" s="8" t="s">
        <v>152</v>
      </c>
    </row>
    <row r="149" spans="1:4" outlineLevel="1" x14ac:dyDescent="0.15">
      <c r="A149" s="5"/>
      <c r="B149" s="5" t="s">
        <v>301</v>
      </c>
      <c r="C149" s="7" t="str">
        <f>".Range(""A1:A2"").PasteSpecial (xlPasteFormats)"</f>
        <v>.Range("A1:A2").PasteSpecial (xlPasteFormats)</v>
      </c>
      <c r="D149" s="8" t="s">
        <v>287</v>
      </c>
    </row>
    <row r="150" spans="1:4" outlineLevel="1" x14ac:dyDescent="0.15">
      <c r="A150" s="5"/>
      <c r="B150" s="5" t="s">
        <v>302</v>
      </c>
      <c r="C150" s="7" t="str">
        <f>".Range(""A1:CV100"").SpecialCells(xlCellTypeBlanks).Select"</f>
        <v>.Range("A1:CV100").SpecialCells(xlCellTypeBlanks).Select</v>
      </c>
      <c r="D150" s="8" t="s">
        <v>152</v>
      </c>
    </row>
    <row r="151" spans="1:4" outlineLevel="1" x14ac:dyDescent="0.15">
      <c r="A151" s="5"/>
      <c r="B151" s="5" t="s">
        <v>303</v>
      </c>
      <c r="C151" s="7" t="str">
        <f>".Range(""A1"").ColumnWidth = 5"</f>
        <v>.Range("A1").ColumnWidth = 5</v>
      </c>
      <c r="D151" s="8" t="s">
        <v>412</v>
      </c>
    </row>
    <row r="152" spans="1:4" outlineLevel="1" x14ac:dyDescent="0.15">
      <c r="A152" s="5"/>
      <c r="B152" s="5" t="s">
        <v>304</v>
      </c>
      <c r="C152" s="7" t="str">
        <f>".Range(.Cells(4, 2), .Cells(9, 2)).Columns.AutoFit"</f>
        <v>.Range(.Cells(4, 2), .Cells(9, 2)).Columns.AutoFit</v>
      </c>
      <c r="D152" s="8" t="s">
        <v>413</v>
      </c>
    </row>
    <row r="153" spans="1:4" outlineLevel="1" x14ac:dyDescent="0.15">
      <c r="A153" s="5"/>
      <c r="B153" s="5" t="s">
        <v>305</v>
      </c>
      <c r="C153" s="7" t="str">
        <f>".Sheets(シート名).UsedRange.Columns.AutoFit"</f>
        <v>.Sheets(シート名).UsedRange.Columns.AutoFit</v>
      </c>
      <c r="D153" s="8" t="s">
        <v>413</v>
      </c>
    </row>
    <row r="154" spans="1:4" outlineLevel="1" x14ac:dyDescent="0.15">
      <c r="A154" s="5"/>
      <c r="B154" s="5" t="s">
        <v>306</v>
      </c>
      <c r="C154" s="7" t="str">
        <f>"Application.CutCopyMode = False"</f>
        <v>Application.CutCopyMode = False</v>
      </c>
      <c r="D154" s="8" t="s">
        <v>152</v>
      </c>
    </row>
    <row r="155" spans="1:4" outlineLevel="1" x14ac:dyDescent="0.15">
      <c r="A155" s="5"/>
      <c r="B155" s="5" t="s">
        <v>307</v>
      </c>
      <c r="C155" s="7" t="str">
        <f>".Range( .Rows( lStrtRow ), .Rows( lLastRow ) ).Group"</f>
        <v>.Range( .Rows( lStrtRow ), .Rows( lLastRow ) ).Group</v>
      </c>
      <c r="D155" s="8" t="s">
        <v>414</v>
      </c>
    </row>
    <row r="156" spans="1:4" outlineLevel="1" x14ac:dyDescent="0.15">
      <c r="A156" s="5"/>
      <c r="B156" s="5" t="s">
        <v>307</v>
      </c>
      <c r="C156" s="7" t="str">
        <f>".Range( .Columns( lStrtRow ), .Columns( lLastRow ) ).Group"</f>
        <v>.Range( .Columns( lStrtRow ), .Columns( lLastRow ) ).Group</v>
      </c>
      <c r="D156" s="8" t="s">
        <v>414</v>
      </c>
    </row>
    <row r="157" spans="1:4" outlineLevel="1" x14ac:dyDescent="0.15">
      <c r="A157" s="5"/>
      <c r="B157" s="5" t="s">
        <v>308</v>
      </c>
      <c r="C157" s="7" t="str">
        <f>".Sheets(シート名).Outline.SummaryRow = ( xlBelow \| xlAbove )"</f>
        <v>.Sheets(シート名).Outline.SummaryRow = ( xlBelow \| xlAbove )</v>
      </c>
      <c r="D157" s="8" t="s">
        <v>152</v>
      </c>
    </row>
    <row r="158" spans="1:4" outlineLevel="1" x14ac:dyDescent="0.15">
      <c r="A158" s="5"/>
      <c r="B158" s="5" t="s">
        <v>309</v>
      </c>
      <c r="C158" s="7" t="str">
        <f>".Sheets(シート名).Outline.SummaryColumn = ( xlRight \| xlLeft )"</f>
        <v>.Sheets(シート名).Outline.SummaryColumn = ( xlRight \| xlLeft )</v>
      </c>
      <c r="D158" s="8" t="s">
        <v>152</v>
      </c>
    </row>
    <row r="159" spans="1:4" outlineLevel="1" x14ac:dyDescent="0.15">
      <c r="A159" s="5"/>
      <c r="B159" s="5" t="s">
        <v>310</v>
      </c>
      <c r="C159" s="7" t="str">
        <f>".Sheets(シート名).Outline.AutomaticStyles = ( True \| False )"</f>
        <v>.Sheets(シート名).Outline.AutomaticStyles = ( True \| False )</v>
      </c>
      <c r="D159" s="8" t="s">
        <v>152</v>
      </c>
    </row>
    <row r="160" spans="1:4" outlineLevel="1" x14ac:dyDescent="0.15">
      <c r="A160" s="5"/>
      <c r="B160" s="5" t="s">
        <v>311</v>
      </c>
      <c r="C160" s="7" t="str">
        <f>".Range(.Cells(lStrtRow, lStrtClm), .Cells(lLastRow, lLastClm)).AutoFilter"</f>
        <v>.Range(.Cells(lStrtRow, lStrtClm), .Cells(lLastRow, lLastClm)).AutoFilter</v>
      </c>
      <c r="D160" s="8" t="s">
        <v>152</v>
      </c>
    </row>
    <row r="161" spans="1:4" outlineLevel="1" x14ac:dyDescent="0.15">
      <c r="A161" s="5"/>
      <c r="B161" s="5" t="s">
        <v>312</v>
      </c>
      <c r="C161" s="7" t="str">
        <f>".Rows(行).Select"&amp;CHAR(10)&amp;"ActiveWindow.FreezePanes = True"</f>
        <v>.Rows(行).Select
ActiveWindow.FreezePanes = True</v>
      </c>
      <c r="D161" s="8" t="s">
        <v>152</v>
      </c>
    </row>
    <row r="162" spans="1:4" outlineLevel="1" x14ac:dyDescent="0.15">
      <c r="A162" s="5"/>
      <c r="B162" s="5" t="s">
        <v>312</v>
      </c>
      <c r="C162" s="7" t="str">
        <f>".Columns(列).Select"&amp;CHAR(10)&amp;"ActiveWindow.FreezePanes = True"</f>
        <v>.Columns(列).Select
ActiveWindow.FreezePanes = True</v>
      </c>
      <c r="D162" s="8" t="s">
        <v>152</v>
      </c>
    </row>
    <row r="163" spans="1:4" outlineLevel="1" x14ac:dyDescent="0.15">
      <c r="A163" s="5"/>
      <c r="B163" s="5" t="s">
        <v>313</v>
      </c>
      <c r="C163" s="7" t="str">
        <f>".Cells(行,列).Select"&amp;CHAR(10)&amp;"ActiveWindow.FreezePanes = True"</f>
        <v>.Cells(行,列).Select
ActiveWindow.FreezePanes = True</v>
      </c>
      <c r="D163" s="8" t="s">
        <v>152</v>
      </c>
    </row>
    <row r="164" spans="1:4" outlineLevel="1" x14ac:dyDescent="0.15">
      <c r="A164" s="5"/>
      <c r="B164" s="5" t="s">
        <v>314</v>
      </c>
      <c r="C164" s="7" t="str">
        <f>"ActiveWindow.FreezePanes = False"</f>
        <v>ActiveWindow.FreezePanes = False</v>
      </c>
      <c r="D164" s="8" t="s">
        <v>152</v>
      </c>
    </row>
    <row r="165" spans="1:4" outlineLevel="1" x14ac:dyDescent="0.15">
      <c r="A165" s="5"/>
      <c r="B165" s="5" t="s">
        <v>344</v>
      </c>
      <c r="C165" s="7" t="str">
        <f>"Application.WorksheetFunction.VLookup(.Range(""C1""), .Range(""A1:B7""), 2, False)"</f>
        <v>Application.WorksheetFunction.VLookup(.Range("C1"), .Range("A1:B7"), 2, False)</v>
      </c>
      <c r="D165" s="8" t="s">
        <v>152</v>
      </c>
    </row>
    <row r="166" spans="1:4" outlineLevel="1" x14ac:dyDescent="0.15">
      <c r="A166" s="5"/>
      <c r="B166" s="5" t="s">
        <v>149</v>
      </c>
      <c r="C166" s="7" t="str">
        <f>"CreateObject(""WScript.Network"").UserName"</f>
        <v>CreateObject("WScript.Network").UserName</v>
      </c>
      <c r="D166" s="8" t="s">
        <v>207</v>
      </c>
    </row>
    <row r="167" spans="1:4" outlineLevel="1" x14ac:dyDescent="0.15">
      <c r="B167" s="5" t="s">
        <v>454</v>
      </c>
      <c r="C167" s="7" t="s">
        <v>453</v>
      </c>
      <c r="D167" s="10" t="str">
        <f>HYPERLINK("https://msdn.microsoft.com/ja-jp/library/office/ff197461.aspx","sShtcutKey＝Shift:+,Ctrl:^,Alt:%,...")</f>
        <v>sShtcutKey＝Shift:+,Ctrl:^,Alt:%,...</v>
      </c>
    </row>
    <row r="168" spans="1:4" s="9" customFormat="1" x14ac:dyDescent="0.15">
      <c r="A168" s="14" t="s">
        <v>468</v>
      </c>
      <c r="B168" s="14"/>
      <c r="C168" s="15"/>
      <c r="D168" s="16" t="s">
        <v>152</v>
      </c>
    </row>
    <row r="169" spans="1:4" outlineLevel="1" x14ac:dyDescent="0.15">
      <c r="A169" s="5"/>
      <c r="B169" s="5" t="s">
        <v>40</v>
      </c>
      <c r="C169" s="7" t="str">
        <f>"On Error Resume Next"</f>
        <v>On Error Resume Next</v>
      </c>
      <c r="D169" s="8" t="s">
        <v>152</v>
      </c>
    </row>
    <row r="170" spans="1:4" outlineLevel="1" x14ac:dyDescent="0.15">
      <c r="A170" s="5"/>
      <c r="B170" s="5" t="s">
        <v>41</v>
      </c>
      <c r="C170" s="7" t="str">
        <f>"On Error Goto 0"</f>
        <v>On Error Goto 0</v>
      </c>
      <c r="D170" s="8" t="s">
        <v>152</v>
      </c>
    </row>
    <row r="171" spans="1:4" outlineLevel="1" x14ac:dyDescent="0.15">
      <c r="A171" s="5"/>
      <c r="B171" s="5" t="s">
        <v>42</v>
      </c>
      <c r="C171" s="7" t="str">
        <f>"Err.Number"</f>
        <v>Err.Number</v>
      </c>
      <c r="D171" s="8" t="s">
        <v>152</v>
      </c>
    </row>
    <row r="172" spans="1:4" outlineLevel="1" x14ac:dyDescent="0.15">
      <c r="A172" s="5"/>
      <c r="B172" s="5" t="s">
        <v>43</v>
      </c>
      <c r="C172" s="7" t="str">
        <f>"Err.Description"</f>
        <v>Err.Description</v>
      </c>
      <c r="D172" s="8" t="s">
        <v>152</v>
      </c>
    </row>
    <row r="173" spans="1:4" outlineLevel="1" x14ac:dyDescent="0.15">
      <c r="A173" s="5"/>
      <c r="B173" s="5" t="s">
        <v>229</v>
      </c>
      <c r="C173" s="7" t="str">
        <f>"On Error GoTo ErrorLabel"</f>
        <v>On Error GoTo ErrorLabel</v>
      </c>
      <c r="D173" s="8" t="s">
        <v>380</v>
      </c>
    </row>
    <row r="174" spans="1:4" outlineLevel="1" x14ac:dyDescent="0.15">
      <c r="A174" s="5"/>
      <c r="B174" s="5" t="s">
        <v>230</v>
      </c>
      <c r="C174" s="7" t="str">
        <f>"ErrorLabel:"</f>
        <v>ErrorLabel:</v>
      </c>
      <c r="D174" s="8" t="s">
        <v>152</v>
      </c>
    </row>
    <row r="175" spans="1:4" s="9" customFormat="1" x14ac:dyDescent="0.15">
      <c r="A175" s="14" t="s">
        <v>467</v>
      </c>
      <c r="B175" s="14"/>
      <c r="C175" s="15"/>
      <c r="D175" s="16" t="s">
        <v>152</v>
      </c>
    </row>
    <row r="176" spans="1:4" outlineLevel="1" x14ac:dyDescent="0.15">
      <c r="A176" s="5"/>
      <c r="B176" s="5" t="s">
        <v>469</v>
      </c>
      <c r="C176" s="7"/>
      <c r="D176" s="8" t="s">
        <v>152</v>
      </c>
    </row>
    <row r="177" spans="1:4" s="9" customFormat="1" x14ac:dyDescent="0.15">
      <c r="A177" s="14" t="s">
        <v>470</v>
      </c>
      <c r="B177" s="14"/>
      <c r="C177" s="15"/>
      <c r="D177" s="16" t="s">
        <v>152</v>
      </c>
    </row>
    <row r="178" spans="1:4" outlineLevel="1" x14ac:dyDescent="0.15">
      <c r="A178" s="5"/>
      <c r="B178" s="5" t="s">
        <v>237</v>
      </c>
      <c r="C178" s="7" t="str">
        <f>"Open ファイル名 For [Input\|Output\|Append] As #1"&amp;CHAR(10)&amp;"Close #1"</f>
        <v>Open ファイル名 For [Input\|Output\|Append] As #1
Close #1</v>
      </c>
      <c r="D178" s="8" t="s">
        <v>152</v>
      </c>
    </row>
    <row r="179" spans="1:4" outlineLevel="1" x14ac:dyDescent="0.15">
      <c r="A179" s="5"/>
      <c r="B179" s="5" t="s">
        <v>238</v>
      </c>
      <c r="C179" s="7" t="str">
        <f>"Do Until EOF(1)"&amp;CHAR(10)&amp;"Line Input #1, 文字列変数"&amp;CHAR(10)&amp;"Loop"</f>
        <v>Do Until EOF(1)
Line Input #1, 文字列変数
Loop</v>
      </c>
      <c r="D179" s="8" t="s">
        <v>152</v>
      </c>
    </row>
    <row r="180" spans="1:4" outlineLevel="1" x14ac:dyDescent="0.15">
      <c r="A180" s="5"/>
      <c r="B180" s="5" t="s">
        <v>239</v>
      </c>
      <c r="C180" s="7" t="str">
        <f>"sTestFile = objFSO.GetFile(ファイルパス).OpenAsTextStream.ReadAll"</f>
        <v>sTestFile = objFSO.GetFile(ファイルパス).OpenAsTextStream.ReadAll</v>
      </c>
      <c r="D180" s="8" t="s">
        <v>393</v>
      </c>
    </row>
    <row r="181" spans="1:4" outlineLevel="1" x14ac:dyDescent="0.15">
      <c r="A181" s="5"/>
      <c r="B181" s="5" t="s">
        <v>240</v>
      </c>
      <c r="C181" s="7" t="str">
        <f>"Print #1, 文字列変数"</f>
        <v>Print #1, 文字列変数</v>
      </c>
      <c r="D181" s="8" t="s">
        <v>152</v>
      </c>
    </row>
    <row r="182" spans="1:4" outlineLevel="1" x14ac:dyDescent="0.15">
      <c r="A182" s="5"/>
      <c r="B182" s="5" t="s">
        <v>241</v>
      </c>
      <c r="C182" s="7" t="str">
        <f>"Set wTargetBook = Workbooks.Open(sTargetBookName)"&amp;CHAR(10)&amp;"wTargetBook.Close SaveChanges:=True"</f>
        <v>Set wTargetBook = Workbooks.Open(sTargetBookName)
wTargetBook.Close SaveChanges:=True</v>
      </c>
      <c r="D182" s="8" t="s">
        <v>152</v>
      </c>
    </row>
    <row r="183" spans="1:4" s="9" customFormat="1" x14ac:dyDescent="0.15">
      <c r="A183" s="14" t="s">
        <v>471</v>
      </c>
      <c r="B183" s="14"/>
      <c r="C183" s="15"/>
      <c r="D183" s="16" t="s">
        <v>152</v>
      </c>
    </row>
    <row r="184" spans="1:4" outlineLevel="1" x14ac:dyDescent="0.15">
      <c r="A184" s="5"/>
      <c r="B184" s="5" t="s">
        <v>128</v>
      </c>
      <c r="C184" s="7" t="str">
        <f>"Now"</f>
        <v>Now</v>
      </c>
      <c r="D184" s="8" t="s">
        <v>403</v>
      </c>
    </row>
    <row r="185" spans="1:4" outlineLevel="1" x14ac:dyDescent="0.15">
      <c r="A185" s="5"/>
      <c r="B185" s="5" t="s">
        <v>129</v>
      </c>
      <c r="C185" s="7" t="str">
        <f>"Date"</f>
        <v>Date</v>
      </c>
      <c r="D185" s="8" t="s">
        <v>404</v>
      </c>
    </row>
    <row r="186" spans="1:4" outlineLevel="1" x14ac:dyDescent="0.15">
      <c r="A186" s="5"/>
      <c r="B186" s="5" t="s">
        <v>130</v>
      </c>
      <c r="C186" s="7" t="str">
        <f>"Timer"</f>
        <v>Timer</v>
      </c>
      <c r="D186" s="8" t="s">
        <v>405</v>
      </c>
    </row>
    <row r="187" spans="1:4" outlineLevel="1" x14ac:dyDescent="0.15">
      <c r="A187" s="5"/>
      <c r="B187" s="5" t="s">
        <v>131</v>
      </c>
      <c r="C187"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87" s="8" t="s">
        <v>406</v>
      </c>
    </row>
    <row r="188" spans="1:4" outlineLevel="1" x14ac:dyDescent="0.15">
      <c r="A188" s="5"/>
      <c r="B188" s="5" t="s">
        <v>132</v>
      </c>
      <c r="C188" s="7" t="str">
        <f>"Public Declare Sub Sleep Lib ""kernel32"" (ByVal dwMilliseconds As Long)"&amp;CHAR(10)&amp;"Sleep 1000"</f>
        <v>Public Declare Sub Sleep Lib "kernel32" (ByVal dwMilliseconds As Long)
Sleep 1000</v>
      </c>
      <c r="D188" s="8" t="s">
        <v>407</v>
      </c>
    </row>
    <row r="189" spans="1:4" s="9" customFormat="1" x14ac:dyDescent="0.15">
      <c r="A189" s="14" t="s">
        <v>483</v>
      </c>
      <c r="B189" s="14"/>
      <c r="C189" s="15"/>
      <c r="D189" s="16" t="s">
        <v>152</v>
      </c>
    </row>
    <row r="190" spans="1:4" outlineLevel="1" x14ac:dyDescent="0.15">
      <c r="A190" s="5"/>
      <c r="B190" s="5" t="s">
        <v>475</v>
      </c>
      <c r="C190" s="7" t="str">
        <f>"Dim cTrgtPaths As Variant"&amp;CHAR(10)&amp;"Set cTrgtPaths = CreateObject(""System.Collections.ArrayList"")"</f>
        <v>Dim cTrgtPaths As Variant
Set cTrgtPaths = CreateObject("System.Collections.ArrayList")</v>
      </c>
      <c r="D190" s="8" t="s">
        <v>152</v>
      </c>
    </row>
    <row r="191" spans="1:4" outlineLevel="1" x14ac:dyDescent="0.15">
      <c r="A191" s="5"/>
      <c r="B191" s="5" t="s">
        <v>484</v>
      </c>
      <c r="C191" s="7" t="str">
        <f>"cTrgtPaths.Add ""c:\test\a.txt"""</f>
        <v>cTrgtPaths.Add "c:\test\a.txt"</v>
      </c>
      <c r="D191" s="8" t="s">
        <v>152</v>
      </c>
    </row>
    <row r="192" spans="1:4" outlineLevel="1" x14ac:dyDescent="0.15">
      <c r="A192" s="5"/>
      <c r="B192" s="5" t="s">
        <v>492</v>
      </c>
      <c r="C192" s="7" t="str">
        <f>"cTrgtPaths(0)"</f>
        <v>cTrgtPaths(0)</v>
      </c>
      <c r="D192" s="8" t="s">
        <v>152</v>
      </c>
    </row>
    <row r="193" spans="1:4" outlineLevel="1" x14ac:dyDescent="0.15">
      <c r="A193" s="5"/>
      <c r="B193" s="5" t="s">
        <v>493</v>
      </c>
      <c r="C193" s="7" t="str">
        <f>"cTrgtPaths.Item(0)"</f>
        <v>cTrgtPaths.Item(0)</v>
      </c>
      <c r="D193" s="8" t="s">
        <v>355</v>
      </c>
    </row>
    <row r="194" spans="1:4" outlineLevel="1" x14ac:dyDescent="0.15">
      <c r="A194" s="5"/>
      <c r="B194" s="5" t="s">
        <v>491</v>
      </c>
      <c r="C194" s="7" t="str">
        <f>"Dim vTrgtPath As Variant"&amp;CHAR(10)&amp;"For Each vTrgtPath In cTrgtPaths"&amp;CHAR(10)&amp;"MsgBox vTrgtPath"&amp;CHAR(10)&amp;"Next"</f>
        <v>Dim vTrgtPath As Variant
For Each vTrgtPath In cTrgtPaths
MsgBox vTrgtPath
Next</v>
      </c>
      <c r="D194" s="8" t="s">
        <v>152</v>
      </c>
    </row>
    <row r="195" spans="1:4" outlineLevel="1" x14ac:dyDescent="0.15">
      <c r="A195" s="5"/>
      <c r="B195" s="5" t="s">
        <v>485</v>
      </c>
      <c r="C195" s="7" t="str">
        <f>"cTrgtPaths.Count"</f>
        <v>cTrgtPaths.Count</v>
      </c>
      <c r="D195" s="8" t="s">
        <v>372</v>
      </c>
    </row>
    <row r="196" spans="1:4" outlineLevel="1" x14ac:dyDescent="0.15">
      <c r="A196" s="5"/>
      <c r="B196" s="5" t="s">
        <v>486</v>
      </c>
      <c r="C196" s="7" t="str">
        <f>"cTrgtPaths.Remove ""c:\test\b.xlsx"""</f>
        <v>cTrgtPaths.Remove "c:\test\b.xlsx"</v>
      </c>
      <c r="D196" s="8" t="s">
        <v>373</v>
      </c>
    </row>
    <row r="197" spans="1:4" outlineLevel="1" x14ac:dyDescent="0.15">
      <c r="A197" s="5"/>
      <c r="B197" s="5" t="s">
        <v>487</v>
      </c>
      <c r="C197" s="7" t="str">
        <f>"cTrgtPaths.Add Item:=""c:\test\e.ppt"", After:=2"</f>
        <v>cTrgtPaths.Add Item:="c:\test\e.ppt", After:=2</v>
      </c>
      <c r="D197" s="8" t="s">
        <v>152</v>
      </c>
    </row>
    <row r="198" spans="1:4" outlineLevel="1" x14ac:dyDescent="0.15">
      <c r="A198" s="5"/>
      <c r="B198" s="5" t="s">
        <v>488</v>
      </c>
      <c r="C198" s="7" t="str">
        <f>"cTrgtPaths.Sort"</f>
        <v>cTrgtPaths.Sort</v>
      </c>
      <c r="D198" s="8" t="s">
        <v>152</v>
      </c>
    </row>
    <row r="199" spans="1:4" outlineLevel="1" x14ac:dyDescent="0.15">
      <c r="A199" s="5"/>
      <c r="B199" s="5" t="s">
        <v>489</v>
      </c>
      <c r="C199" s="7" t="str">
        <f>"Dim avTrgtPaths As Variant"&amp;CHAR(10)&amp;"avTrgtPaths = cTrgtPaths.ToArray()"</f>
        <v>Dim avTrgtPaths As Variant
avTrgtPaths = cTrgtPaths.ToArray()</v>
      </c>
      <c r="D199" s="8" t="s">
        <v>374</v>
      </c>
    </row>
    <row r="200" spans="1:4" outlineLevel="1" x14ac:dyDescent="0.15">
      <c r="A200" s="5"/>
      <c r="B200" s="5" t="s">
        <v>490</v>
      </c>
      <c r="C200" s="7" t="str">
        <f>"cTrgtPaths.Clear"</f>
        <v>cTrgtPaths.Clear</v>
      </c>
      <c r="D200" s="8" t="s">
        <v>152</v>
      </c>
    </row>
    <row r="201" spans="1:4" s="9" customFormat="1" x14ac:dyDescent="0.15">
      <c r="A201" s="14" t="s">
        <v>482</v>
      </c>
      <c r="B201" s="14"/>
      <c r="C201" s="15"/>
      <c r="D201" s="16" t="s">
        <v>152</v>
      </c>
    </row>
    <row r="202" spans="1:4" outlineLevel="1" x14ac:dyDescent="0.15">
      <c r="A202" s="5"/>
      <c r="B202" s="5" t="s">
        <v>475</v>
      </c>
      <c r="C202" s="7" t="str">
        <f>"Dim oPriceOfFruit As Object"&amp;CHAR(10)&amp;"Set oPriceOfFruit = CreateObject(""Scripting.Dictionary"")"</f>
        <v>Dim oPriceOfFruit As Object
Set oPriceOfFruit = CreateObject("Scripting.Dictionary")</v>
      </c>
      <c r="D202" s="8" t="s">
        <v>356</v>
      </c>
    </row>
    <row r="203" spans="1:4" outlineLevel="1" x14ac:dyDescent="0.15">
      <c r="A203" s="5"/>
      <c r="B203" s="5" t="s">
        <v>17</v>
      </c>
      <c r="C203" s="7" t="s">
        <v>462</v>
      </c>
      <c r="D203" s="8" t="s">
        <v>152</v>
      </c>
    </row>
    <row r="204" spans="1:4" outlineLevel="1" x14ac:dyDescent="0.15">
      <c r="A204" s="5"/>
      <c r="B204" s="5" t="s">
        <v>18</v>
      </c>
      <c r="C204" s="7" t="str">
        <f>"oPriceOfFruit.Exists(""リンゴ"")"</f>
        <v>oPriceOfFruit.Exists("リンゴ")</v>
      </c>
      <c r="D204" s="8" t="s">
        <v>152</v>
      </c>
    </row>
    <row r="205" spans="1:4" outlineLevel="1" x14ac:dyDescent="0.15">
      <c r="A205" s="5"/>
      <c r="B205" s="5" t="s">
        <v>19</v>
      </c>
      <c r="C205" s="7" t="str">
        <f>"For Each vKey In oPriceOfFruit"&amp;CHAR(10)&amp;"Debug.print vKey"&amp;CHAR(10)&amp;"Next"</f>
        <v>For Each vKey In oPriceOfFruit
Debug.print vKey
Next</v>
      </c>
      <c r="D205" s="8" t="s">
        <v>375</v>
      </c>
    </row>
    <row r="206" spans="1:4" outlineLevel="1" x14ac:dyDescent="0.15">
      <c r="A206" s="5"/>
      <c r="B206" s="5" t="s">
        <v>20</v>
      </c>
      <c r="C206" s="7" t="str">
        <f>"oPriceOfFruit.Item(""リンゴ"")"</f>
        <v>oPriceOfFruit.Item("リンゴ")</v>
      </c>
      <c r="D206" s="8" t="s">
        <v>152</v>
      </c>
    </row>
    <row r="207" spans="1:4" outlineLevel="1" x14ac:dyDescent="0.15">
      <c r="A207" s="5"/>
      <c r="B207" s="5" t="s">
        <v>21</v>
      </c>
      <c r="C207" s="7" t="str">
        <f>"oPriceOfFruit.Keys()(0)"</f>
        <v>oPriceOfFruit.Keys()(0)</v>
      </c>
      <c r="D207" s="8" t="s">
        <v>376</v>
      </c>
    </row>
    <row r="208" spans="1:4" outlineLevel="1" x14ac:dyDescent="0.15">
      <c r="A208" s="5"/>
      <c r="B208" s="5" t="s">
        <v>22</v>
      </c>
      <c r="C208" s="7" t="str">
        <f>"oPriceOfFruit.Items()(0)"</f>
        <v>oPriceOfFruit.Items()(0)</v>
      </c>
      <c r="D208" s="8" t="s">
        <v>376</v>
      </c>
    </row>
    <row r="209" spans="1:4" outlineLevel="1" x14ac:dyDescent="0.15">
      <c r="A209" s="5"/>
      <c r="B209" s="5" t="s">
        <v>23</v>
      </c>
      <c r="C209" s="7" t="str">
        <f>"oPriceOfFruit.Key(""リンゴ"") = ""りんご"""</f>
        <v>oPriceOfFruit.Key("リンゴ") = "りんご"</v>
      </c>
      <c r="D209" s="8" t="s">
        <v>152</v>
      </c>
    </row>
    <row r="210" spans="1:4" outlineLevel="1" x14ac:dyDescent="0.15">
      <c r="A210" s="5"/>
      <c r="B210" s="5" t="s">
        <v>24</v>
      </c>
      <c r="C210" s="7" t="str">
        <f>"oPriceOfFruit.Item(""リンゴ"") = ""200円"""</f>
        <v>oPriceOfFruit.Item("リンゴ") = "200円"</v>
      </c>
      <c r="D210" s="8" t="s">
        <v>152</v>
      </c>
    </row>
    <row r="211" spans="1:4" outlineLevel="1" x14ac:dyDescent="0.15">
      <c r="A211" s="5"/>
      <c r="B211" s="5" t="s">
        <v>25</v>
      </c>
      <c r="C211" s="7" t="str">
        <f>"oPriceOfFruit.Count"</f>
        <v>oPriceOfFruit.Count</v>
      </c>
      <c r="D211" s="8" t="s">
        <v>152</v>
      </c>
    </row>
    <row r="212" spans="1:4" outlineLevel="1" x14ac:dyDescent="0.15">
      <c r="A212" s="5"/>
      <c r="B212" s="5" t="s">
        <v>26</v>
      </c>
      <c r="C212" s="7" t="str">
        <f>"oPriceOfFruit.Remove(""リンゴ"")"</f>
        <v>oPriceOfFruit.Remove("リンゴ")</v>
      </c>
      <c r="D212" s="8" t="s">
        <v>377</v>
      </c>
    </row>
    <row r="213" spans="1:4" outlineLevel="1" x14ac:dyDescent="0.15">
      <c r="A213" s="5"/>
      <c r="B213" s="5" t="s">
        <v>27</v>
      </c>
      <c r="C213" s="7" t="str">
        <f>"oPriceOfFruit.RemoveAll"</f>
        <v>oPriceOfFruit.RemoveAll</v>
      </c>
      <c r="D213" s="8" t="s">
        <v>152</v>
      </c>
    </row>
    <row r="214" spans="1:4" outlineLevel="1" x14ac:dyDescent="0.15">
      <c r="A214" s="5"/>
      <c r="B214" s="5" t="s">
        <v>28</v>
      </c>
      <c r="C214" s="7" t="str">
        <f>"asFruitPrice = oPriceOfFruit.Items"</f>
        <v>asFruitPrice = oPriceOfFruit.Items</v>
      </c>
      <c r="D214" s="8" t="s">
        <v>378</v>
      </c>
    </row>
    <row r="215" spans="1:4" outlineLevel="1" x14ac:dyDescent="0.15">
      <c r="A215" s="5"/>
      <c r="B215" s="5" t="s">
        <v>29</v>
      </c>
      <c r="C215" s="7" t="str">
        <f>"asFruitName = oPriceOfFruit.Keys"</f>
        <v>asFruitName = oPriceOfFruit.Keys</v>
      </c>
      <c r="D215" s="8" t="s">
        <v>378</v>
      </c>
    </row>
    <row r="216" spans="1:4" outlineLevel="1" x14ac:dyDescent="0.15">
      <c r="A216" s="5"/>
      <c r="B216" s="5" t="s">
        <v>30</v>
      </c>
      <c r="C216" s="7" t="str">
        <f>"oPriceOfFruit.CompareMode = vbBinaryCompare"</f>
        <v>oPriceOfFruit.CompareMode = vbBinaryCompare</v>
      </c>
      <c r="D216" s="8" t="s">
        <v>379</v>
      </c>
    </row>
    <row r="217" spans="1:4" s="9" customFormat="1" x14ac:dyDescent="0.15">
      <c r="A217" s="14" t="s">
        <v>474</v>
      </c>
      <c r="B217" s="14"/>
      <c r="C217" s="15"/>
      <c r="D217" s="16" t="s">
        <v>152</v>
      </c>
    </row>
    <row r="218" spans="1:4" outlineLevel="1" x14ac:dyDescent="0.15">
      <c r="A218" s="5"/>
      <c r="B218" s="5" t="s">
        <v>475</v>
      </c>
      <c r="C218" s="7" t="str">
        <f>"Dim objWshShell"&amp;CHAR(10)&amp;"Set objWshShell = CreateObject(""WScript.Shell"")"</f>
        <v>Dim objWshShell
Set objWshShell = CreateObject("WScript.Shell")</v>
      </c>
      <c r="D218" s="8" t="s">
        <v>152</v>
      </c>
    </row>
    <row r="219" spans="1:4" outlineLevel="1" x14ac:dyDescent="0.15">
      <c r="A219" s="5"/>
      <c r="B219" s="5" t="s">
        <v>44</v>
      </c>
      <c r="C219" s="7" t="str">
        <f>"objWshShell.Exec(""C:\test.bat"")"</f>
        <v>objWshShell.Exec("C:\test.bat")</v>
      </c>
      <c r="D219" s="8" t="s">
        <v>381</v>
      </c>
    </row>
    <row r="220" spans="1:4" outlineLevel="1" x14ac:dyDescent="0.15">
      <c r="A220" s="5"/>
      <c r="B220" s="5" t="s">
        <v>45</v>
      </c>
      <c r="C220" s="7" t="str">
        <f>"objWshShell.Run ""C:\test.bat"", 0, True"</f>
        <v>objWshShell.Run "C:\test.bat", 0, True</v>
      </c>
      <c r="D220" s="8" t="s">
        <v>382</v>
      </c>
    </row>
    <row r="221" spans="1:4" outlineLevel="1" x14ac:dyDescent="0.15">
      <c r="A221" s="5"/>
      <c r="B221" s="5" t="s">
        <v>47</v>
      </c>
      <c r="C221" s="7" t="str">
        <f>"objWshShell.RegRead(""HKCU\WshTest\Test1"")"</f>
        <v>objWshShell.RegRead("HKCU\WshTest\Test1")</v>
      </c>
      <c r="D221" s="8" t="s">
        <v>152</v>
      </c>
    </row>
    <row r="222" spans="1:4" outlineLevel="1" x14ac:dyDescent="0.15">
      <c r="A222" s="5"/>
      <c r="B222" s="5" t="s">
        <v>48</v>
      </c>
      <c r="C222" s="7" t="str">
        <f>"objWshShell.RegWrite(""HKCU\WshTest\Test1"", ""test"", ""REG\_SZ"")"</f>
        <v>objWshShell.RegWrite("HKCU\WshTest\Test1", "test", "REG\_SZ")</v>
      </c>
      <c r="D222" s="8" t="s">
        <v>383</v>
      </c>
    </row>
    <row r="223" spans="1:4" outlineLevel="1" x14ac:dyDescent="0.15">
      <c r="A223" s="5"/>
      <c r="B223" s="5" t="s">
        <v>231</v>
      </c>
      <c r="C223" s="7" t="str">
        <f>"objWshShell.ExpandEnvironmentStrings( ""%MYPATH\_CODES%"" )"</f>
        <v>objWshShell.ExpandEnvironmentStrings( "%MYPATH\_CODES%" )</v>
      </c>
      <c r="D223" s="8" t="s">
        <v>152</v>
      </c>
    </row>
    <row r="224" spans="1:4" outlineLevel="1" x14ac:dyDescent="0.15">
      <c r="A224" s="5"/>
      <c r="B224" s="5" t="s">
        <v>530</v>
      </c>
      <c r="C224" s="7" t="str">
        <f>"objWshShell.SpecialFolders(""Desktop"")"</f>
        <v>objWshShell.SpecialFolders("Desktop")</v>
      </c>
      <c r="D224" s="8" t="s">
        <v>232</v>
      </c>
    </row>
    <row r="225" spans="1:4" outlineLevel="1" x14ac:dyDescent="0.15">
      <c r="A225" s="5"/>
      <c r="B225" s="5" t="s">
        <v>233</v>
      </c>
      <c r="C225" s="7" t="str">
        <f>"With objWshShell.CreateShortcut( ""c:\test\src.txt.lnk"" )"&amp;CHAR(10)&amp;".TargetPath = ""c:\test\dst.txt"""&amp;CHAR(10)&amp;".Save"&amp;CHAR(10)&amp;"End With"</f>
        <v>With objWshShell.CreateShortcut( "c:\test\src.txt.lnk" )
.TargetPath = "c:\test\dst.txt"
.Save
End With</v>
      </c>
      <c r="D225" s="8" t="s">
        <v>152</v>
      </c>
    </row>
    <row r="226" spans="1:4" outlineLevel="1" x14ac:dyDescent="0.15">
      <c r="A226" s="5"/>
      <c r="B226" s="5" t="s">
        <v>51</v>
      </c>
      <c r="C226" s="7" t="str">
        <f>"objWshShell.CreateShortcut( ""c:\test\src.txt.lnk"" ).TargetPath"</f>
        <v>objWshShell.CreateShortcut( "c:\test\src.txt.lnk" ).TargetPath</v>
      </c>
      <c r="D226" s="8" t="s">
        <v>384</v>
      </c>
    </row>
    <row r="227" spans="1:4" outlineLevel="1" x14ac:dyDescent="0.15">
      <c r="A227" s="5"/>
      <c r="B227" s="5" t="s">
        <v>52</v>
      </c>
      <c r="C227" s="7" t="str">
        <f>"With objWshShell.CreateShortcut( ""c:\test\src.txt.lnk"" )"&amp;CHAR(10)&amp;".TargetPath = ""c:\test\dst2.txt"""&amp;CHAR(10)&amp;".Save"&amp;CHAR(10)&amp;"End With"</f>
        <v>With objWshShell.CreateShortcut( "c:\test\src.txt.lnk" )
.TargetPath = "c:\test\dst2.txt"
.Save
End With</v>
      </c>
      <c r="D227" s="8" t="s">
        <v>152</v>
      </c>
    </row>
    <row r="228" spans="1:4" s="9" customFormat="1" x14ac:dyDescent="0.15">
      <c r="A228" s="14" t="s">
        <v>465</v>
      </c>
      <c r="B228" s="14"/>
      <c r="C228" s="15"/>
      <c r="D228" s="16" t="s">
        <v>152</v>
      </c>
    </row>
    <row r="229" spans="1:4" outlineLevel="1" x14ac:dyDescent="0.15">
      <c r="A229" s="5"/>
      <c r="B229" s="5" t="s">
        <v>475</v>
      </c>
      <c r="C229" s="7" t="str">
        <f>"Dim objFSO As Object"&amp;CHAR(10)&amp;"Set objFSO = CreateObject(""Scripting.FileSystemObject"")"</f>
        <v>Dim objFSO As Object
Set objFSO = CreateObject("Scripting.FileSystemObject")</v>
      </c>
      <c r="D229" s="8" t="s">
        <v>152</v>
      </c>
    </row>
    <row r="230" spans="1:4" outlineLevel="1" x14ac:dyDescent="0.15">
      <c r="A230" s="5"/>
      <c r="B230" s="5" t="s">
        <v>528</v>
      </c>
      <c r="C230" s="7" t="str">
        <f>"objFSO.CopyFile ThisWorkbook.FullName, ""c:\temp\test.xlsm"""</f>
        <v>objFSO.CopyFile ThisWorkbook.FullName, "c:\temp\test.xlsm"</v>
      </c>
      <c r="D230" s="8" t="s">
        <v>152</v>
      </c>
    </row>
    <row r="231" spans="1:4" outlineLevel="1" x14ac:dyDescent="0.15">
      <c r="A231" s="5"/>
      <c r="B231" s="5" t="s">
        <v>56</v>
      </c>
      <c r="C231" s="7" t="str">
        <f>"objFSO.CopyFile ""C:\codes\a.txt"", ""C:\codes\test\"""</f>
        <v>objFSO.CopyFile "C:\codes\a.txt", "C:\codes\test\"</v>
      </c>
      <c r="D231" s="8" t="s">
        <v>385</v>
      </c>
    </row>
    <row r="232" spans="1:4" outlineLevel="1" x14ac:dyDescent="0.15">
      <c r="A232" s="5"/>
      <c r="B232" s="5" t="s">
        <v>57</v>
      </c>
      <c r="C232" s="7" t="str">
        <f>"objFSO.CopyFile ""C:\codes\a.txt"", ""C:\codes\test\a.txt"""</f>
        <v>objFSO.CopyFile "C:\codes\a.txt", "C:\codes\test\a.txt"</v>
      </c>
      <c r="D232" s="8" t="s">
        <v>386</v>
      </c>
    </row>
    <row r="233" spans="1:4" outlineLevel="1" x14ac:dyDescent="0.15">
      <c r="A233" s="5"/>
      <c r="B233" s="5" t="s">
        <v>58</v>
      </c>
      <c r="C233" s="7" t="str">
        <f>"objFSO.DeleteFile ""c:\test"", True"</f>
        <v>objFSO.DeleteFile "c:\test", True</v>
      </c>
      <c r="D233" s="8" t="s">
        <v>152</v>
      </c>
    </row>
    <row r="234" spans="1:4" outlineLevel="1" x14ac:dyDescent="0.15">
      <c r="A234" s="5"/>
      <c r="B234" s="5" t="s">
        <v>59</v>
      </c>
      <c r="C234" s="7" t="str">
        <f>"objFSO.MoveFile ""C:\codes\src.txt"", ""C:\codes\dst.txt"""</f>
        <v>objFSO.MoveFile "C:\codes\src.txt", "C:\codes\dst.txt"</v>
      </c>
      <c r="D234" s="8" t="s">
        <v>152</v>
      </c>
    </row>
    <row r="235" spans="1:4" outlineLevel="1" x14ac:dyDescent="0.15">
      <c r="A235" s="5"/>
      <c r="B235" s="5" t="s">
        <v>234</v>
      </c>
      <c r="C235" s="7" t="str">
        <f>"If Dir(""C:\Book1.xlsx"") &lt;&gt; """" Then"&amp;CHAR(10)&amp;CHAR(9)&amp;"存在"&amp;CHAR(10)&amp;"Else"&amp;CHAR(10)&amp;CHAR(9)&amp;"非存在"&amp;CHAR(10)&amp;"End If"</f>
        <v>If Dir("C:\Book1.xlsx") &lt;&gt; "" Then
	存在
Else
	非存在
End If</v>
      </c>
      <c r="D235" s="8" t="s">
        <v>152</v>
      </c>
    </row>
    <row r="236" spans="1:4" outlineLevel="1" x14ac:dyDescent="0.15">
      <c r="A236" s="5"/>
      <c r="B236" s="5" t="s">
        <v>235</v>
      </c>
      <c r="C236" s="7" t="str">
        <f>"objFSO.FileExists(""c:\codes\a.txt"")"</f>
        <v>objFSO.FileExists("c:\codes\a.txt")</v>
      </c>
      <c r="D236" s="8" t="s">
        <v>209</v>
      </c>
    </row>
    <row r="237" spans="1:4" outlineLevel="1" x14ac:dyDescent="0.15">
      <c r="A237" s="5"/>
      <c r="B237" s="5" t="s">
        <v>61</v>
      </c>
      <c r="C237" s="7" t="str">
        <f>"objFSO.GetFile( ""C:\codes\a.txt"" ).Attributes"</f>
        <v>objFSO.GetFile( "C:\codes\a.txt" ).Attributes</v>
      </c>
      <c r="D237" s="8" t="s">
        <v>387</v>
      </c>
    </row>
    <row r="238" spans="1:4" outlineLevel="1" x14ac:dyDescent="0.15">
      <c r="A238" s="5"/>
      <c r="B238" s="5" t="s">
        <v>62</v>
      </c>
      <c r="C238" s="7" t="str">
        <f>"objFSO.GetFile( ""C:\codes\a.txt"" ).Attributes = 2"</f>
        <v>objFSO.GetFile( "C:\codes\a.txt" ).Attributes = 2</v>
      </c>
      <c r="D238" s="8" t="s">
        <v>152</v>
      </c>
    </row>
    <row r="239" spans="1:4" outlineLevel="1" x14ac:dyDescent="0.15">
      <c r="A239" s="5"/>
      <c r="B239" s="5" t="s">
        <v>63</v>
      </c>
      <c r="C239" s="7" t="str">
        <f>"objFSO.GetAbsolutePathName( ""C:\codes\a.txt"" )"</f>
        <v>objFSO.GetAbsolutePathName( "C:\codes\a.txt" )</v>
      </c>
      <c r="D239" s="8" t="s">
        <v>365</v>
      </c>
    </row>
    <row r="240" spans="1:4" outlineLevel="1" x14ac:dyDescent="0.15">
      <c r="A240" s="5"/>
      <c r="B240" s="5" t="s">
        <v>64</v>
      </c>
      <c r="C240" s="7" t="str">
        <f>"objFSO.GetDriveName( ""C:\codes\a.txt"" )"</f>
        <v>objFSO.GetDriveName( "C:\codes\a.txt" )</v>
      </c>
      <c r="D240" s="8" t="s">
        <v>366</v>
      </c>
    </row>
    <row r="241" spans="1:4" outlineLevel="1" x14ac:dyDescent="0.15">
      <c r="A241" s="5"/>
      <c r="B241" s="5" t="s">
        <v>65</v>
      </c>
      <c r="C241" s="7" t="str">
        <f>"objFSO.GetFileName( ""C:\codes\a.txt"" )"</f>
        <v>objFSO.GetFileName( "C:\codes\a.txt" )</v>
      </c>
      <c r="D241" s="8" t="s">
        <v>367</v>
      </c>
    </row>
    <row r="242" spans="1:4" outlineLevel="1" x14ac:dyDescent="0.15">
      <c r="A242" s="5"/>
      <c r="B242" s="5" t="s">
        <v>68</v>
      </c>
      <c r="C242" s="7" t="str">
        <f>"objFSO.GetParentFolderName( ""C:\codes\a.txt"" )"</f>
        <v>objFSO.GetParentFolderName( "C:\codes\a.txt" )</v>
      </c>
      <c r="D242" s="8" t="s">
        <v>370</v>
      </c>
    </row>
    <row r="243" spans="1:4" outlineLevel="1" x14ac:dyDescent="0.15">
      <c r="A243" s="5"/>
      <c r="B243" s="5" t="s">
        <v>66</v>
      </c>
      <c r="C243" s="7" t="str">
        <f>"objFSO.GetBaseName( ""C:\codes\a.txt"" )"</f>
        <v>objFSO.GetBaseName( "C:\codes\a.txt" )</v>
      </c>
      <c r="D243" s="8" t="s">
        <v>368</v>
      </c>
    </row>
    <row r="244" spans="1:4" outlineLevel="1" x14ac:dyDescent="0.15">
      <c r="A244" s="5"/>
      <c r="B244" s="5" t="s">
        <v>67</v>
      </c>
      <c r="C244" s="7" t="str">
        <f>"objFSO.GetExtensionName( ""C:\codes\a.txt"" )"</f>
        <v>objFSO.GetExtensionName( "C:\codes\a.txt" )</v>
      </c>
      <c r="D244" s="8" t="s">
        <v>369</v>
      </c>
    </row>
    <row r="245" spans="1:4" outlineLevel="1" x14ac:dyDescent="0.15">
      <c r="A245" s="5"/>
      <c r="B245" s="5" t="s">
        <v>69</v>
      </c>
      <c r="C245" s="7" t="str">
        <f>"objFSO.CopyFolder ""C:\codes\src"", ""C:\codes\dst"", True"</f>
        <v>objFSO.CopyFolder "C:\codes\src", "C:\codes\dst", True</v>
      </c>
      <c r="D245" s="8" t="s">
        <v>388</v>
      </c>
    </row>
    <row r="246" spans="1:4" outlineLevel="1" x14ac:dyDescent="0.15">
      <c r="A246" s="5"/>
      <c r="B246" s="5" t="s">
        <v>70</v>
      </c>
      <c r="C246" s="7" t="str">
        <f>"objFSO.DeleteFolder ""C:\codes\test"", True"</f>
        <v>objFSO.DeleteFolder "C:\codes\test", True</v>
      </c>
      <c r="D246" s="8" t="s">
        <v>389</v>
      </c>
    </row>
    <row r="247" spans="1:4" outlineLevel="1" x14ac:dyDescent="0.15">
      <c r="A247" s="5"/>
      <c r="B247" s="5" t="s">
        <v>71</v>
      </c>
      <c r="C247" s="7" t="str">
        <f>"objFSO.CreateFolder( ""C:\codes\test"" )"</f>
        <v>objFSO.CreateFolder( "C:\codes\test" )</v>
      </c>
      <c r="D247" s="8" t="s">
        <v>390</v>
      </c>
    </row>
    <row r="248" spans="1:4" outlineLevel="1" x14ac:dyDescent="0.15">
      <c r="A248" s="5"/>
      <c r="B248" s="5" t="s">
        <v>72</v>
      </c>
      <c r="C248" s="7" t="str">
        <f>"objFSO.MoveFolder ""C:\codes\src"", ""C:\codes\dst"""</f>
        <v>objFSO.MoveFolder "C:\codes\src", "C:\codes\dst"</v>
      </c>
      <c r="D248" s="8" t="s">
        <v>391</v>
      </c>
    </row>
    <row r="249" spans="1:4" outlineLevel="1" x14ac:dyDescent="0.15">
      <c r="A249" s="5"/>
      <c r="B249" s="5" t="s">
        <v>73</v>
      </c>
      <c r="C249" s="7" t="str">
        <f>"objFSO.GetFolder( ""C:\codes"" ).Attributes"</f>
        <v>objFSO.GetFolder( "C:\codes" ).Attributes</v>
      </c>
      <c r="D249" s="8" t="s">
        <v>392</v>
      </c>
    </row>
    <row r="250" spans="1:4" outlineLevel="1" x14ac:dyDescent="0.15">
      <c r="A250" s="5"/>
      <c r="B250" s="5" t="s">
        <v>74</v>
      </c>
      <c r="C250" s="7" t="str">
        <f>"objFSO.FolderExists( ""C:\codes"" )"</f>
        <v>objFSO.FolderExists( "C:\codes" )</v>
      </c>
      <c r="D250" s="8" t="b">
        <v>1</v>
      </c>
    </row>
    <row r="251" spans="1:4" outlineLevel="1" x14ac:dyDescent="0.15">
      <c r="A251" s="5"/>
      <c r="B251" s="5" t="s">
        <v>236</v>
      </c>
      <c r="C251" s="7" t="str">
        <f>"objFSO.GetParentFolderName( ""C:\codes\src"" )"</f>
        <v>objFSO.GetParentFolderName( "C:\codes\src" )</v>
      </c>
      <c r="D251" s="8" t="s">
        <v>370</v>
      </c>
    </row>
    <row r="252" spans="1:4" outlineLevel="1" x14ac:dyDescent="0.15">
      <c r="A252" s="5"/>
      <c r="B252" s="5" t="s">
        <v>458</v>
      </c>
      <c r="C252" s="7" t="s">
        <v>459</v>
      </c>
      <c r="D252" s="8" t="s">
        <v>460</v>
      </c>
    </row>
    <row r="253" spans="1:4" s="17" customFormat="1" x14ac:dyDescent="0.15">
      <c r="A253" s="14" t="s">
        <v>463</v>
      </c>
      <c r="B253" s="14"/>
      <c r="C253" s="15"/>
      <c r="D253" s="16" t="s">
        <v>152</v>
      </c>
    </row>
    <row r="254" spans="1:4" outlineLevel="1" x14ac:dyDescent="0.15">
      <c r="A254" s="5"/>
      <c r="B254" s="5" t="s">
        <v>475</v>
      </c>
      <c r="C254" s="7" t="str">
        <f>"Dim oChartObj As ChartObject"&amp;CHAR(10)&amp;"Set oChartObj = ThisWorkbook.Sheets(シート名).ChartObjects(1)"</f>
        <v>Dim oChartObj As ChartObject
Set oChartObj = ThisWorkbook.Sheets(シート名).ChartObjects(1)</v>
      </c>
      <c r="D254" s="8" t="s">
        <v>152</v>
      </c>
    </row>
    <row r="255" spans="1:4" outlineLevel="1" x14ac:dyDescent="0.15">
      <c r="A255" s="5"/>
      <c r="B255" s="5" t="s">
        <v>315</v>
      </c>
      <c r="C255" s="7" t="str">
        <f>"Set oChartObj = .Sheets(シート名).ChartObjects.Add( XPOS, YPOS, WIDTH, HEIGHT )"</f>
        <v>Set oChartObj = .Sheets(シート名).ChartObjects.Add( XPOS, YPOS, WIDTH, HEIGHT )</v>
      </c>
      <c r="D255" s="8" t="s">
        <v>415</v>
      </c>
    </row>
    <row r="256" spans="1:4" outlineLevel="1" x14ac:dyDescent="0.15">
      <c r="A256" s="5"/>
      <c r="B256" s="5" t="s">
        <v>316</v>
      </c>
      <c r="C256" s="7" t="str">
        <f>"oChartObj.Delete"</f>
        <v>oChartObj.Delete</v>
      </c>
      <c r="D256" s="8" t="s">
        <v>152</v>
      </c>
    </row>
    <row r="257" spans="1:4" outlineLevel="1" x14ac:dyDescent="0.15">
      <c r="A257" s="5"/>
      <c r="B257" s="5" t="s">
        <v>317</v>
      </c>
      <c r="C257" s="7" t="str">
        <f>"oChartObj.Chart.ChartArea.Copy"</f>
        <v>oChartObj.Chart.ChartArea.Copy</v>
      </c>
      <c r="D257" s="8" t="s">
        <v>152</v>
      </c>
    </row>
    <row r="258" spans="1:4" outlineLevel="1" x14ac:dyDescent="0.15">
      <c r="A258" s="5"/>
      <c r="B258" s="5" t="s">
        <v>318</v>
      </c>
      <c r="C258" s="7" t="str">
        <f>"oChartObj.Top = 10"</f>
        <v>oChartObj.Top = 10</v>
      </c>
      <c r="D258" s="8" t="s">
        <v>152</v>
      </c>
    </row>
    <row r="259" spans="1:4" outlineLevel="1" x14ac:dyDescent="0.15">
      <c r="A259" s="5"/>
      <c r="B259" s="5" t="s">
        <v>319</v>
      </c>
      <c r="C259" s="7" t="str">
        <f>"oChartObj.Left = 20"</f>
        <v>oChartObj.Left = 20</v>
      </c>
      <c r="D259" s="8" t="s">
        <v>152</v>
      </c>
    </row>
    <row r="260" spans="1:4" outlineLevel="1" x14ac:dyDescent="0.15">
      <c r="A260" s="5"/>
      <c r="B260" s="5" t="s">
        <v>320</v>
      </c>
      <c r="C260" s="7" t="str">
        <f>"oChartObj.Width = 200"</f>
        <v>oChartObj.Width = 200</v>
      </c>
      <c r="D260" s="8" t="s">
        <v>152</v>
      </c>
    </row>
    <row r="261" spans="1:4" outlineLevel="1" x14ac:dyDescent="0.15">
      <c r="A261" s="5"/>
      <c r="B261" s="5" t="s">
        <v>321</v>
      </c>
      <c r="C261" s="7" t="str">
        <f>"oChartObj.Height = 300"</f>
        <v>oChartObj.Height = 300</v>
      </c>
      <c r="D261" s="8" t="s">
        <v>152</v>
      </c>
    </row>
    <row r="262" spans="1:4" outlineLevel="1" x14ac:dyDescent="0.15">
      <c r="A262" s="5"/>
      <c r="B262" s="5" t="s">
        <v>322</v>
      </c>
      <c r="C262" s="7" t="str">
        <f>"oChartObj.Chart.ChartType = xlXYScatterLines"</f>
        <v>oChartObj.Chart.ChartType = xlXYScatterLines</v>
      </c>
      <c r="D262" s="8" t="s">
        <v>416</v>
      </c>
    </row>
    <row r="263" spans="1:4" outlineLevel="1" x14ac:dyDescent="0.15">
      <c r="A263" s="5"/>
      <c r="B263" s="5" t="s">
        <v>323</v>
      </c>
      <c r="C263" s="7" t="str">
        <f>"oChartObj.Chart.SetSourceData Source:=Union(rXAxsRng, rDataRng)"</f>
        <v>oChartObj.Chart.SetSourceData Source:=Union(rXAxsRng, rDataRng)</v>
      </c>
      <c r="D263" s="8" t="s">
        <v>417</v>
      </c>
    </row>
    <row r="264" spans="1:4" outlineLevel="1" x14ac:dyDescent="0.15">
      <c r="A264" s="5"/>
      <c r="B264" s="5" t="s">
        <v>324</v>
      </c>
      <c r="C264" s="7" t="str">
        <f>"oChartObj.Chart.Axes(xlCategory).HasTitle = True"</f>
        <v>oChartObj.Chart.Axes(xlCategory).HasTitle = True</v>
      </c>
      <c r="D264" s="8" t="s">
        <v>152</v>
      </c>
    </row>
    <row r="265" spans="1:4" outlineLevel="1" x14ac:dyDescent="0.15">
      <c r="A265" s="5"/>
      <c r="B265" s="5" t="s">
        <v>325</v>
      </c>
      <c r="C265" s="7" t="str">
        <f>"oChartObj.Chart.Axes(xlCategory).AxisTitle.Text = ""Test Axis X"""</f>
        <v>oChartObj.Chart.Axes(xlCategory).AxisTitle.Text = "Test Axis X"</v>
      </c>
      <c r="D265" s="8" t="s">
        <v>152</v>
      </c>
    </row>
    <row r="266" spans="1:4" outlineLevel="1" x14ac:dyDescent="0.15">
      <c r="A266" s="5"/>
      <c r="B266" s="5" t="s">
        <v>326</v>
      </c>
      <c r="C266" s="7" t="str">
        <f>"oChartObj.Chart.Axes(xlCategory).HasMajorGridlines = True"</f>
        <v>oChartObj.Chart.Axes(xlCategory).HasMajorGridlines = True</v>
      </c>
      <c r="D266" s="8" t="s">
        <v>152</v>
      </c>
    </row>
    <row r="267" spans="1:4" outlineLevel="1" x14ac:dyDescent="0.15">
      <c r="A267" s="5"/>
      <c r="B267" s="5" t="s">
        <v>327</v>
      </c>
      <c r="C267" s="7" t="str">
        <f>"oChartObj.Chart.Axes(xlCategory).MajorGridlines.Border.Color = RGB(217, 217, 217)"</f>
        <v>oChartObj.Chart.Axes(xlCategory).MajorGridlines.Border.Color = RGB(217, 217, 217)</v>
      </c>
      <c r="D267" s="8" t="s">
        <v>152</v>
      </c>
    </row>
    <row r="268" spans="1:4" outlineLevel="1" x14ac:dyDescent="0.15">
      <c r="A268" s="5"/>
      <c r="B268" s="5" t="s">
        <v>328</v>
      </c>
      <c r="C268" s="7" t="str">
        <f>"oChartObj.Chart.Axes(xlCategory).MajorGridlines.Border.Weight = 2"</f>
        <v>oChartObj.Chart.Axes(xlCategory).MajorGridlines.Border.Weight = 2</v>
      </c>
      <c r="D268" s="8" t="s">
        <v>152</v>
      </c>
    </row>
    <row r="269" spans="1:4" outlineLevel="1" x14ac:dyDescent="0.15">
      <c r="A269" s="5"/>
      <c r="B269" s="5" t="s">
        <v>329</v>
      </c>
      <c r="C269" s="7" t="str">
        <f>"oChartObj.Chart.Axes(xlCategory).MajorGridlines.Border.LineStyle = (xlContinuous\|xlDot\|xlDouble\|xlLineStyleNone\|...)"</f>
        <v>oChartObj.Chart.Axes(xlCategory).MajorGridlines.Border.LineStyle = (xlContinuous\|xlDot\|xlDouble\|xlLineStyleNone\|...)</v>
      </c>
      <c r="D269" s="8" t="s">
        <v>152</v>
      </c>
    </row>
    <row r="270" spans="1:4" outlineLevel="1" x14ac:dyDescent="0.15">
      <c r="A270" s="5"/>
      <c r="B270" s="5" t="s">
        <v>330</v>
      </c>
      <c r="C270" s="8" t="s">
        <v>361</v>
      </c>
      <c r="D270" s="8" t="s">
        <v>152</v>
      </c>
    </row>
    <row r="271" spans="1:4" outlineLevel="1" x14ac:dyDescent="0.15">
      <c r="A271" s="5"/>
      <c r="B271" s="5" t="s">
        <v>331</v>
      </c>
      <c r="C271" s="7" t="str">
        <f>"oChartObj.Chart.Axes(xlCategory).MinimumScaleIsAuto = False"</f>
        <v>oChartObj.Chart.Axes(xlCategory).MinimumScaleIsAuto = False</v>
      </c>
      <c r="D271" s="8" t="s">
        <v>152</v>
      </c>
    </row>
    <row r="272" spans="1:4" outlineLevel="1" x14ac:dyDescent="0.15">
      <c r="A272" s="5"/>
      <c r="B272" s="5" t="s">
        <v>332</v>
      </c>
      <c r="C272" s="7" t="str">
        <f>"oChartObj.Chart.Axes(xlCategory).MaximumScaleIsAuto = False"</f>
        <v>oChartObj.Chart.Axes(xlCategory).MaximumScaleIsAuto = False</v>
      </c>
      <c r="D272" s="8" t="s">
        <v>152</v>
      </c>
    </row>
    <row r="273" spans="1:4" outlineLevel="1" x14ac:dyDescent="0.15">
      <c r="A273" s="5"/>
      <c r="B273" s="5" t="s">
        <v>333</v>
      </c>
      <c r="C273" s="7" t="str">
        <f>"oChartObj.Chart.Axes(xlCategory).MinimumScale = 0"</f>
        <v>oChartObj.Chart.Axes(xlCategory).MinimumScale = 0</v>
      </c>
      <c r="D273" s="8" t="s">
        <v>152</v>
      </c>
    </row>
    <row r="274" spans="1:4" outlineLevel="1" x14ac:dyDescent="0.15">
      <c r="A274" s="5"/>
      <c r="B274" s="5" t="s">
        <v>334</v>
      </c>
      <c r="C274" s="7" t="str">
        <f>"oChartObj.Chart.Axes(xlCategory).MaximumScale = 100"</f>
        <v>oChartObj.Chart.Axes(xlCategory).MaximumScale = 100</v>
      </c>
      <c r="D274" s="8" t="s">
        <v>152</v>
      </c>
    </row>
    <row r="275" spans="1:4" outlineLevel="1" x14ac:dyDescent="0.15">
      <c r="A275" s="5"/>
      <c r="B275" s="5" t="s">
        <v>335</v>
      </c>
      <c r="C275" s="7" t="str">
        <f>"oChartObj.Chart.Axes(xlCategory).Crosses = (xlMinimum\|xlMaximum\|xlAutomatic)"</f>
        <v>oChartObj.Chart.Axes(xlCategory).Crosses = (xlMinimum\|xlMaximum\|xlAutomatic)</v>
      </c>
      <c r="D275" s="8" t="s">
        <v>152</v>
      </c>
    </row>
    <row r="276" spans="1:4" outlineLevel="1" x14ac:dyDescent="0.15">
      <c r="A276" s="5"/>
      <c r="B276" s="5" t="s">
        <v>336</v>
      </c>
      <c r="C276" s="7" t="s">
        <v>362</v>
      </c>
      <c r="D276" s="8" t="s">
        <v>152</v>
      </c>
    </row>
    <row r="277" spans="1:4" outlineLevel="1" x14ac:dyDescent="0.15">
      <c r="A277" s="5"/>
      <c r="B277" s="5" t="s">
        <v>337</v>
      </c>
      <c r="C277" s="7" t="str">
        <f>"oChartObj.Chart.HasTitle = True"</f>
        <v>oChartObj.Chart.HasTitle = True</v>
      </c>
      <c r="D277" s="8" t="s">
        <v>152</v>
      </c>
    </row>
    <row r="278" spans="1:4" outlineLevel="1" x14ac:dyDescent="0.15">
      <c r="A278" s="5"/>
      <c r="B278" s="5" t="s">
        <v>338</v>
      </c>
      <c r="C278" s="7" t="str">
        <f>"oChartObj.Chart.ChartTitle.Text = ""Test Title"""</f>
        <v>oChartObj.Chart.ChartTitle.Text = "Test Title"</v>
      </c>
      <c r="D278" s="8" t="s">
        <v>152</v>
      </c>
    </row>
    <row r="279" spans="1:4" outlineLevel="1" x14ac:dyDescent="0.15">
      <c r="A279" s="5"/>
      <c r="B279" s="5" t="s">
        <v>339</v>
      </c>
      <c r="C279" s="7" t="str">
        <f>"oChartObj.Chart.ChartTitle.IncludeInLayout = False"</f>
        <v>oChartObj.Chart.ChartTitle.IncludeInLayout = False</v>
      </c>
      <c r="D279" s="8" t="s">
        <v>418</v>
      </c>
    </row>
    <row r="280" spans="1:4" outlineLevel="1" x14ac:dyDescent="0.15">
      <c r="A280" s="5"/>
      <c r="B280" s="5" t="s">
        <v>340</v>
      </c>
      <c r="C280" s="7" t="str">
        <f>"oChartObj.Chart.HasLegend = True"</f>
        <v>oChartObj.Chart.HasLegend = True</v>
      </c>
      <c r="D280" s="8" t="s">
        <v>152</v>
      </c>
    </row>
    <row r="281" spans="1:4" outlineLevel="1" x14ac:dyDescent="0.15">
      <c r="A281" s="5"/>
      <c r="B281" s="5" t="s">
        <v>341</v>
      </c>
      <c r="C281" s="7" t="str">
        <f>"oChartObj.Chart.Legend.Position = xlLegendPositionTop"</f>
        <v>oChartObj.Chart.Legend.Position = xlLegendPositionTop</v>
      </c>
      <c r="D281" s="8" t="s">
        <v>364</v>
      </c>
    </row>
    <row r="282" spans="1:4" outlineLevel="1" x14ac:dyDescent="0.15">
      <c r="A282" s="5"/>
      <c r="B282" s="5" t="s">
        <v>342</v>
      </c>
      <c r="C282" s="7" t="str">
        <f>"oChartObj.Chart.Legend.IncludeInLayout = False"</f>
        <v>oChartObj.Chart.Legend.IncludeInLayout = False</v>
      </c>
      <c r="D282" s="8" t="s">
        <v>418</v>
      </c>
    </row>
    <row r="283" spans="1:4" outlineLevel="1" x14ac:dyDescent="0.15">
      <c r="A283" s="5"/>
      <c r="B283" s="5" t="s">
        <v>343</v>
      </c>
      <c r="C283" s="22" t="str">
        <f>".Sheets(シート名).PasteSpecial Format:=""図 (JPEG)"", Link:=False, DisplayAsIcon:=False"</f>
        <v>.Sheets(シート名).PasteSpecial Format:="図 (JPEG)", Link:=False, DisplayAsIcon:=False</v>
      </c>
      <c r="D283" s="8" t="s">
        <v>152</v>
      </c>
    </row>
    <row r="284" spans="1:4" s="9" customFormat="1" x14ac:dyDescent="0.15">
      <c r="A284" s="14" t="s">
        <v>476</v>
      </c>
      <c r="B284" s="14"/>
      <c r="C284" s="15"/>
      <c r="D284" s="16" t="s">
        <v>152</v>
      </c>
    </row>
    <row r="285" spans="1:4" outlineLevel="1" x14ac:dyDescent="0.15">
      <c r="A285" s="5"/>
      <c r="B285" s="5" t="s">
        <v>345</v>
      </c>
      <c r="C285" s="7" t="str">
        <f>"Dim goPrgrsBar As New ProgressBar"&amp;CHAR(10)&amp;"goPrgrsBar.Show vbModeless"</f>
        <v>Dim goPrgrsBar As New ProgressBar
goPrgrsBar.Show vbModeless</v>
      </c>
      <c r="D285" s="8" t="s">
        <v>152</v>
      </c>
    </row>
    <row r="286" spans="1:4" outlineLevel="1" x14ac:dyDescent="0.15">
      <c r="A286" s="5"/>
      <c r="B286" s="5" t="s">
        <v>346</v>
      </c>
      <c r="C286" s="7" t="str">
        <f>"goPrgrsBar.Hide"&amp;CHAR(10)&amp;"Unload goPrgrsBar"&amp;CHAR(10)&amp;"Set goPrgrsBar = Nothing"</f>
        <v>goPrgrsBar.Hide
Unload goPrgrsBar
Set goPrgrsBar = Nothing</v>
      </c>
      <c r="D286" s="8" t="s">
        <v>152</v>
      </c>
    </row>
    <row r="287" spans="1:4" s="9" customFormat="1" x14ac:dyDescent="0.15">
      <c r="A287" s="14" t="s">
        <v>477</v>
      </c>
      <c r="B287" s="14"/>
      <c r="C287" s="15"/>
      <c r="D287" s="16" t="s">
        <v>152</v>
      </c>
    </row>
    <row r="288" spans="1:4" outlineLevel="1" x14ac:dyDescent="0.15">
      <c r="A288" s="5"/>
      <c r="B288" s="5" t="s">
        <v>347</v>
      </c>
      <c r="C288" s="7" t="str">
        <f>"lChk = ThisWorkbook.Sheets(シート名).CheckBoxes(1).Value"</f>
        <v>lChk = ThisWorkbook.Sheets(シート名).CheckBoxes(1).Value</v>
      </c>
      <c r="D288" s="8" t="s">
        <v>419</v>
      </c>
    </row>
    <row r="289" spans="1:4" outlineLevel="1" x14ac:dyDescent="0.15">
      <c r="A289" s="5"/>
      <c r="B289" s="5" t="s">
        <v>348</v>
      </c>
      <c r="C289" s="7" t="str">
        <f>"Private Sub xxx\_KeyUp(ByVal KeyCode As MSForms.ReturnInteger, ByVal Shift As Integer)"&amp;CHAR(10)&amp;"End Sub"</f>
        <v>Private Sub xxx\_KeyUp(ByVal KeyCode As MSForms.ReturnInteger, ByVal Shift As Integer)
End Sub</v>
      </c>
      <c r="D289" s="8" t="s">
        <v>363</v>
      </c>
    </row>
    <row r="290" spans="1:4" s="9" customFormat="1" x14ac:dyDescent="0.15">
      <c r="A290" s="14" t="s">
        <v>534</v>
      </c>
      <c r="B290" s="14"/>
      <c r="C290" s="15"/>
      <c r="D290" s="16" t="s">
        <v>152</v>
      </c>
    </row>
    <row r="291" spans="1:4" outlineLevel="1" x14ac:dyDescent="0.15">
      <c r="A291" s="5"/>
      <c r="B291" s="5" t="s">
        <v>524</v>
      </c>
      <c r="C291" s="7" t="s">
        <v>523</v>
      </c>
      <c r="D291" s="8" t="s">
        <v>152</v>
      </c>
    </row>
    <row r="292" spans="1:4" s="9" customFormat="1" x14ac:dyDescent="0.15">
      <c r="A292" s="14" t="s">
        <v>479</v>
      </c>
      <c r="B292" s="14"/>
      <c r="C292" s="15"/>
      <c r="D292" s="16" t="s">
        <v>152</v>
      </c>
    </row>
    <row r="293" spans="1:4" outlineLevel="1" x14ac:dyDescent="0.15">
      <c r="A293" s="5"/>
      <c r="B293" s="5" t="s">
        <v>349</v>
      </c>
      <c r="C293" s="7" t="str">
        <f>"With CreateObject(""new:{1C3B4210-F441-11CE-B9EA-00AA006B1A69}"")"&amp;CHAR(10)&amp;CHAR(9)&amp;".GetFromClipboard"&amp;CHAR(10)&amp;CHAR(9)&amp;"sText = .GetText"&amp;CHAR(10)&amp;"End With"</f>
        <v>With CreateObject("new:{1C3B4210-F441-11CE-B9EA-00AA006B1A69}")
	.GetFromClipboard
	sText = .GetText
End With</v>
      </c>
      <c r="D293" s="8" t="s">
        <v>152</v>
      </c>
    </row>
    <row r="294" spans="1:4" outlineLevel="1" x14ac:dyDescent="0.15">
      <c r="A294" s="5"/>
      <c r="B294" s="5" t="s">
        <v>350</v>
      </c>
      <c r="C294" s="7" t="str">
        <f>"With CreateObject(""new:{1C3B4210-F441-11CE-B9EA-00AA006B1A69}"")"&amp;CHAR(10)&amp;CHAR(9)&amp;".SetText sText"&amp;CHAR(10)&amp;CHAR(9)&amp;".PutInClipboard"&amp;CHAR(10)&amp;"End With"</f>
        <v>With CreateObject("new:{1C3B4210-F441-11CE-B9EA-00AA006B1A69}")
	.SetText sText
	.PutInClipboard
End With</v>
      </c>
      <c r="D294" s="8" t="s">
        <v>152</v>
      </c>
    </row>
    <row r="295" spans="1:4" s="9" customFormat="1" x14ac:dyDescent="0.15">
      <c r="A295" s="14" t="s">
        <v>478</v>
      </c>
      <c r="B295" s="14"/>
      <c r="C295" s="15"/>
      <c r="D295" s="16" t="s">
        <v>152</v>
      </c>
    </row>
    <row r="296" spans="1:4" outlineLevel="1" x14ac:dyDescent="0.15">
      <c r="A296" s="5"/>
      <c r="B296" s="5" t="s">
        <v>420</v>
      </c>
      <c r="C296" s="7" t="str">
        <f>"Dim wWord As Object" &amp; CHAR(10) &amp; "Set wWord = CreateObject(""Word.Application"")" &amp; CHAR(10) &amp; "wWord.Visible = False"</f>
        <v>Dim wWord As Object
Set wWord = CreateObject("Word.Application")
wWord.Visible = False</v>
      </c>
      <c r="D296" s="8" t="s">
        <v>152</v>
      </c>
    </row>
    <row r="297" spans="1:4" outlineLevel="1" x14ac:dyDescent="0.15">
      <c r="A297" s="5"/>
      <c r="B297" s="5" t="s">
        <v>423</v>
      </c>
      <c r="C297" s="7" t="str">
        <f>"dDoc.Close" &amp; CHAR(10) &amp; "Set dDoc = Nothing"</f>
        <v>dDoc.Close
Set dDoc = Nothing</v>
      </c>
      <c r="D297" s="8" t="s">
        <v>152</v>
      </c>
    </row>
    <row r="298" spans="1:4" outlineLevel="1" x14ac:dyDescent="0.15">
      <c r="A298" s="5"/>
      <c r="B298" s="5" t="s">
        <v>424</v>
      </c>
      <c r="C298" s="7" t="str">
        <f>"wWord.Visible = False" &amp; CHAR(10) &amp; "wWord.Quit" &amp; CHAR(10) &amp; "Set wWord = Nothing"</f>
        <v>wWord.Visible = False
wWord.Quit
Set wWord = Nothing</v>
      </c>
      <c r="D298" s="8" t="s">
        <v>152</v>
      </c>
    </row>
    <row r="299" spans="1:4" outlineLevel="1" x14ac:dyDescent="0.15">
      <c r="A299" s="5"/>
      <c r="B299" s="5" t="s">
        <v>421</v>
      </c>
      <c r="C299" s="7" t="str">
        <f>"Dim dDoc As Object" &amp; CHAR(10) &amp; "Set dDoc = wWord.Documents.Open(""sFilePath"")"</f>
        <v>Dim dDoc As Object
Set dDoc = wWord.Documents.Open("sFilePath")</v>
      </c>
      <c r="D299" s="8" t="s">
        <v>152</v>
      </c>
    </row>
    <row r="300" spans="1:4" outlineLevel="1" x14ac:dyDescent="0.15">
      <c r="A300" s="5"/>
      <c r="B300" s="5" t="s">
        <v>422</v>
      </c>
      <c r="C300" s="7" t="str">
        <f>"Dim sParagraph As Object" &amp; CHAR(10) &amp; "For Each sParagraph In dDoc.Paragraphs" &amp; CHAR(10) &amp; CHAR(9) &amp; "'～処理～" &amp; CHAR(10) &amp; "Next sParagraph"</f>
        <v>Dim sParagraph As Object
For Each sParagraph In dDoc.Paragraphs
	'～処理～
Next sParagraph</v>
      </c>
      <c r="D300" s="8" t="s">
        <v>152</v>
      </c>
    </row>
    <row r="301" spans="1:4" s="9" customFormat="1" x14ac:dyDescent="0.15">
      <c r="A301" s="14" t="s">
        <v>499</v>
      </c>
      <c r="B301" s="14" t="s">
        <v>219</v>
      </c>
      <c r="C301" s="15" t="s">
        <v>219</v>
      </c>
      <c r="D301" s="16" t="s">
        <v>219</v>
      </c>
    </row>
  </sheetData>
  <autoFilter ref="A1:D301" xr:uid="{84F79218-22F9-4493-B22D-1CD9745B86E9}"/>
  <phoneticPr fontId="3"/>
  <pageMargins left="0.7" right="0.7" top="0.75" bottom="0.75" header="0.3" footer="0.3"/>
  <pageSetup paperSize="9" scale="47"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2020-06-19T09:48:13Z</dcterms:modified>
</cp:coreProperties>
</file>