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1D23025B-BCC4-4122-B0EE-38081167C7E5}"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python!$A$2:$D$262</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python!$A$1:$D$276</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22" i="43" l="1"/>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G275" i="45"/>
  <c r="G274" i="45"/>
  <c r="G273" i="45"/>
  <c r="G272" i="45"/>
  <c r="G271" i="45"/>
  <c r="G270" i="45"/>
  <c r="G269" i="45"/>
  <c r="G268" i="45"/>
  <c r="G267" i="45"/>
  <c r="G266" i="45"/>
  <c r="G265" i="45"/>
  <c r="G264" i="45"/>
  <c r="G263" i="45"/>
  <c r="G262" i="45"/>
  <c r="G261" i="45"/>
  <c r="G260" i="45"/>
  <c r="G259" i="45"/>
  <c r="G258" i="45"/>
  <c r="G257" i="45"/>
  <c r="G256" i="45"/>
  <c r="G255" i="45"/>
  <c r="G254" i="45"/>
  <c r="G253" i="45"/>
  <c r="G252" i="45"/>
  <c r="G251" i="45"/>
  <c r="G250" i="45"/>
  <c r="G249" i="45"/>
  <c r="G248" i="45"/>
  <c r="G247" i="45"/>
  <c r="G246" i="45"/>
  <c r="G245" i="45"/>
  <c r="G244" i="45"/>
  <c r="G243" i="45"/>
  <c r="G242" i="45"/>
  <c r="G241" i="45"/>
  <c r="G240" i="45"/>
  <c r="G239" i="45"/>
  <c r="G238" i="45"/>
  <c r="G237" i="45"/>
  <c r="G236" i="45"/>
  <c r="G235" i="45"/>
  <c r="G234" i="45"/>
  <c r="G233" i="45"/>
  <c r="G232" i="45"/>
  <c r="G231" i="45"/>
  <c r="G230" i="45"/>
  <c r="G229" i="45"/>
  <c r="G228" i="45"/>
  <c r="G227" i="45"/>
  <c r="G226" i="45"/>
  <c r="G225" i="45"/>
  <c r="G224" i="45"/>
  <c r="G223" i="45"/>
  <c r="G222" i="45"/>
  <c r="G221" i="45"/>
  <c r="G220" i="45"/>
  <c r="G219" i="45"/>
  <c r="G218" i="45"/>
  <c r="G217" i="45"/>
  <c r="G216" i="45"/>
  <c r="G215" i="45"/>
  <c r="G214" i="45"/>
  <c r="G213" i="45"/>
  <c r="G212" i="45"/>
  <c r="G211" i="45"/>
  <c r="G210" i="45"/>
  <c r="G209" i="45"/>
  <c r="G208" i="45"/>
  <c r="G207" i="45"/>
  <c r="G206" i="45"/>
  <c r="G205" i="45"/>
  <c r="G204" i="45"/>
  <c r="G203" i="45"/>
  <c r="G202" i="45"/>
  <c r="G201" i="45"/>
  <c r="G200" i="45"/>
  <c r="G199" i="45"/>
  <c r="G198" i="45"/>
  <c r="G197" i="45"/>
  <c r="G196" i="45"/>
  <c r="G195" i="45"/>
  <c r="G194" i="45"/>
  <c r="G193" i="45"/>
  <c r="G192" i="45"/>
  <c r="G191" i="45"/>
  <c r="G190" i="45"/>
  <c r="G189" i="45"/>
  <c r="G188" i="45"/>
  <c r="G187" i="45"/>
  <c r="G186" i="45"/>
  <c r="G185" i="45"/>
  <c r="G184" i="45"/>
  <c r="G183" i="45"/>
  <c r="G182" i="45"/>
  <c r="G181" i="45"/>
  <c r="G180" i="45"/>
  <c r="G179" i="45"/>
  <c r="G178" i="45"/>
  <c r="G177" i="45"/>
  <c r="G176" i="45"/>
  <c r="G175" i="45"/>
  <c r="G174" i="45"/>
  <c r="G173" i="45"/>
  <c r="G172" i="45"/>
  <c r="G171" i="45"/>
  <c r="G170" i="45"/>
  <c r="G169" i="45"/>
  <c r="G168" i="45"/>
  <c r="G167" i="45"/>
  <c r="G166" i="45"/>
  <c r="G165" i="45"/>
  <c r="G164" i="45"/>
  <c r="G163" i="45"/>
  <c r="G162" i="45"/>
  <c r="G161" i="45"/>
  <c r="G160" i="45"/>
  <c r="G159" i="45"/>
  <c r="G158" i="45"/>
  <c r="G157" i="45"/>
  <c r="G156" i="45"/>
  <c r="G155" i="45"/>
  <c r="G154" i="45"/>
  <c r="G153" i="45"/>
  <c r="G152" i="45"/>
  <c r="G151" i="45"/>
  <c r="G150" i="45"/>
  <c r="G149" i="45"/>
  <c r="G148" i="45"/>
  <c r="G147" i="45"/>
  <c r="G146" i="45"/>
  <c r="G145" i="45"/>
  <c r="G144" i="45"/>
  <c r="G143" i="45"/>
  <c r="G142" i="45"/>
  <c r="G141" i="45"/>
  <c r="G140" i="45"/>
  <c r="G139" i="45"/>
  <c r="G138" i="45"/>
  <c r="G137" i="45"/>
  <c r="G136" i="45"/>
  <c r="G135" i="45"/>
  <c r="G134" i="45"/>
  <c r="G133" i="45"/>
  <c r="G132" i="45"/>
  <c r="G131" i="45"/>
  <c r="G130" i="45"/>
  <c r="G129" i="45"/>
  <c r="G128" i="45"/>
  <c r="G127" i="45"/>
  <c r="G126" i="45"/>
  <c r="G125" i="45"/>
  <c r="G124" i="45"/>
  <c r="G123" i="45"/>
  <c r="G122" i="45"/>
  <c r="G121" i="45"/>
  <c r="G120" i="45"/>
  <c r="G119" i="45"/>
  <c r="G118" i="45"/>
  <c r="G117" i="45"/>
  <c r="G116" i="45"/>
  <c r="G115" i="45"/>
  <c r="G114" i="45"/>
  <c r="G113" i="45"/>
  <c r="G112" i="45"/>
  <c r="G111" i="45"/>
  <c r="G110" i="45"/>
  <c r="G109" i="45"/>
  <c r="G108" i="45"/>
  <c r="G107" i="45"/>
  <c r="G106" i="45"/>
  <c r="G105" i="45"/>
  <c r="G104" i="45"/>
  <c r="G103" i="45"/>
  <c r="G102" i="45"/>
  <c r="G101" i="45"/>
  <c r="G100" i="45"/>
  <c r="G99" i="45"/>
  <c r="G98" i="45"/>
  <c r="G97" i="45"/>
  <c r="G96" i="45"/>
  <c r="G95" i="45"/>
  <c r="G94" i="45"/>
  <c r="G93" i="45"/>
  <c r="G92" i="45"/>
  <c r="G91" i="45"/>
  <c r="G90" i="45"/>
  <c r="G89" i="45"/>
  <c r="G88" i="45"/>
  <c r="G87" i="45"/>
  <c r="G86" i="45"/>
  <c r="G85" i="45"/>
  <c r="G84" i="45"/>
  <c r="G83" i="45"/>
  <c r="G82" i="45"/>
  <c r="G81" i="45"/>
  <c r="G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201" i="43"/>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8" i="43" s="1"/>
  <c r="G116" i="43" s="1"/>
  <c r="G117" i="43" s="1"/>
  <c r="G119" i="43" s="1"/>
  <c r="G120" i="43" s="1"/>
  <c r="G121"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B4" i="46"/>
  <c r="J7" i="46"/>
  <c r="A6" i="46"/>
  <c r="B5" i="46"/>
  <c r="B6" i="46"/>
  <c r="A7" i="46"/>
  <c r="D284" i="43"/>
  <c r="C14" i="45"/>
  <c r="C48" i="45"/>
  <c r="C265" i="45"/>
  <c r="C264" i="45"/>
  <c r="C11" i="45"/>
  <c r="C46" i="43"/>
  <c r="C39" i="43"/>
  <c r="D361" i="43"/>
  <c r="D323" i="43"/>
  <c r="D322" i="43"/>
  <c r="D123" i="43"/>
  <c r="D117" i="43"/>
  <c r="D116" i="43"/>
  <c r="D115" i="43"/>
  <c r="D111" i="43"/>
  <c r="C115" i="43"/>
  <c r="C117" i="43"/>
  <c r="C116" i="43"/>
  <c r="C111" i="43"/>
  <c r="G122" i="43" l="1"/>
  <c r="F2" i="45" s="1"/>
  <c r="J8" i="46"/>
  <c r="A8" i="46"/>
  <c r="B7" i="46"/>
  <c r="C51" i="44"/>
  <c r="F3" i="45" l="1"/>
  <c r="F4" i="45" s="1"/>
  <c r="F5" i="45" s="1"/>
  <c r="F6" i="45" s="1"/>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F31" i="45" s="1"/>
  <c r="F32" i="45" s="1"/>
  <c r="F33" i="45" s="1"/>
  <c r="F34" i="45" s="1"/>
  <c r="F35" i="45" s="1"/>
  <c r="F36" i="45" s="1"/>
  <c r="F37" i="45" s="1"/>
  <c r="F38" i="45" s="1"/>
  <c r="F39" i="45" s="1"/>
  <c r="F40" i="45" s="1"/>
  <c r="F41" i="45" s="1"/>
  <c r="F42" i="45" s="1"/>
  <c r="F43" i="45" s="1"/>
  <c r="F44" i="45" s="1"/>
  <c r="F45" i="45" s="1"/>
  <c r="F46" i="45" s="1"/>
  <c r="F47" i="45" s="1"/>
  <c r="F48" i="45" s="1"/>
  <c r="F49" i="45" s="1"/>
  <c r="F50" i="45" s="1"/>
  <c r="F51" i="45" s="1"/>
  <c r="F52" i="45" s="1"/>
  <c r="F53" i="45" s="1"/>
  <c r="F54" i="45" s="1"/>
  <c r="F55" i="45" s="1"/>
  <c r="F56" i="45" s="1"/>
  <c r="F57" i="45" s="1"/>
  <c r="F58" i="45" s="1"/>
  <c r="F59" i="45" s="1"/>
  <c r="F60" i="45" s="1"/>
  <c r="F61" i="45" s="1"/>
  <c r="F62" i="45" s="1"/>
  <c r="F63" i="45" s="1"/>
  <c r="F64" i="45" s="1"/>
  <c r="F65" i="45" s="1"/>
  <c r="F66" i="45" s="1"/>
  <c r="F67" i="45" s="1"/>
  <c r="F68" i="45" s="1"/>
  <c r="F69" i="45" s="1"/>
  <c r="F70" i="45" s="1"/>
  <c r="F71" i="45" s="1"/>
  <c r="F72" i="45" s="1"/>
  <c r="F73" i="45" s="1"/>
  <c r="F74" i="45" s="1"/>
  <c r="F75" i="45" s="1"/>
  <c r="F76" i="45" s="1"/>
  <c r="F77" i="45" s="1"/>
  <c r="F78" i="45" s="1"/>
  <c r="F79" i="45" s="1"/>
  <c r="F80" i="45" s="1"/>
  <c r="F81" i="45" s="1"/>
  <c r="F82" i="45" s="1"/>
  <c r="F83" i="45" s="1"/>
  <c r="F84" i="45" s="1"/>
  <c r="F85" i="45" s="1"/>
  <c r="F86" i="45" s="1"/>
  <c r="F87" i="45" s="1"/>
  <c r="F88" i="45" s="1"/>
  <c r="F89" i="45" s="1"/>
  <c r="F90" i="45" s="1"/>
  <c r="F91" i="45" s="1"/>
  <c r="F92" i="45" s="1"/>
  <c r="F93" i="45" s="1"/>
  <c r="F94" i="45" s="1"/>
  <c r="F95" i="45" s="1"/>
  <c r="F96" i="45" s="1"/>
  <c r="F97" i="45" s="1"/>
  <c r="F98" i="45" s="1"/>
  <c r="F99" i="45" s="1"/>
  <c r="F100" i="45" s="1"/>
  <c r="F101" i="45" s="1"/>
  <c r="F102" i="45" s="1"/>
  <c r="F103" i="45" s="1"/>
  <c r="F104" i="45" s="1"/>
  <c r="F105" i="45" s="1"/>
  <c r="F106" i="45" s="1"/>
  <c r="F107" i="45" s="1"/>
  <c r="F108" i="45" s="1"/>
  <c r="F109" i="45" s="1"/>
  <c r="F110" i="45" s="1"/>
  <c r="F111" i="45" s="1"/>
  <c r="F112" i="45" s="1"/>
  <c r="F113" i="45" s="1"/>
  <c r="F114" i="45" s="1"/>
  <c r="F115" i="45" s="1"/>
  <c r="F116" i="45" s="1"/>
  <c r="F117" i="45" s="1"/>
  <c r="F118" i="45" s="1"/>
  <c r="F119" i="45" s="1"/>
  <c r="F120" i="45" s="1"/>
  <c r="F121" i="45" s="1"/>
  <c r="F122" i="45" s="1"/>
  <c r="F123" i="45" s="1"/>
  <c r="F124" i="45" s="1"/>
  <c r="F125" i="45" s="1"/>
  <c r="F126" i="45" s="1"/>
  <c r="F127" i="45" s="1"/>
  <c r="F128" i="45" s="1"/>
  <c r="F129" i="45" s="1"/>
  <c r="F130" i="45" s="1"/>
  <c r="F131" i="45" s="1"/>
  <c r="F132" i="45" s="1"/>
  <c r="F133" i="45" s="1"/>
  <c r="F134" i="45" s="1"/>
  <c r="F135" i="45" s="1"/>
  <c r="F136" i="45" s="1"/>
  <c r="F137" i="45" s="1"/>
  <c r="F138" i="45" s="1"/>
  <c r="F139" i="45" s="1"/>
  <c r="F140" i="45" s="1"/>
  <c r="F141" i="45" s="1"/>
  <c r="F142" i="45" s="1"/>
  <c r="F143" i="45" s="1"/>
  <c r="F144" i="45" s="1"/>
  <c r="F145" i="45" s="1"/>
  <c r="F146" i="45" s="1"/>
  <c r="F147" i="45" s="1"/>
  <c r="F148" i="45" s="1"/>
  <c r="F149" i="45" s="1"/>
  <c r="F150" i="45" s="1"/>
  <c r="F151" i="45" s="1"/>
  <c r="F152" i="45" s="1"/>
  <c r="F153" i="45" s="1"/>
  <c r="F154" i="45" s="1"/>
  <c r="F155" i="45" s="1"/>
  <c r="F156" i="45" s="1"/>
  <c r="F157" i="45" s="1"/>
  <c r="F158" i="45" s="1"/>
  <c r="F159" i="45" s="1"/>
  <c r="F160" i="45" s="1"/>
  <c r="F161" i="45" s="1"/>
  <c r="F162" i="45" s="1"/>
  <c r="F163" i="45" s="1"/>
  <c r="F164" i="45" s="1"/>
  <c r="F165" i="45" s="1"/>
  <c r="F166" i="45" s="1"/>
  <c r="F167" i="45" s="1"/>
  <c r="F168" i="45" s="1"/>
  <c r="F169" i="45" s="1"/>
  <c r="F170" i="45" s="1"/>
  <c r="F171" i="45" s="1"/>
  <c r="F172" i="45" s="1"/>
  <c r="F173" i="45" s="1"/>
  <c r="F174" i="45" s="1"/>
  <c r="F175" i="45" s="1"/>
  <c r="F176" i="45" s="1"/>
  <c r="F177" i="45" s="1"/>
  <c r="F178" i="45" s="1"/>
  <c r="F179" i="45" s="1"/>
  <c r="F180" i="45" s="1"/>
  <c r="F181" i="45" s="1"/>
  <c r="F182" i="45" s="1"/>
  <c r="F183" i="45" s="1"/>
  <c r="F184" i="45" s="1"/>
  <c r="F185" i="45" s="1"/>
  <c r="F186" i="45" s="1"/>
  <c r="F187" i="45" s="1"/>
  <c r="F188" i="45" s="1"/>
  <c r="F189" i="45" s="1"/>
  <c r="F190" i="45" s="1"/>
  <c r="F191" i="45" s="1"/>
  <c r="F192" i="45" s="1"/>
  <c r="F193" i="45" s="1"/>
  <c r="F194" i="45" s="1"/>
  <c r="F195" i="45" s="1"/>
  <c r="F196" i="45" s="1"/>
  <c r="F197" i="45" s="1"/>
  <c r="F198" i="45" s="1"/>
  <c r="F199" i="45" s="1"/>
  <c r="F200" i="45" s="1"/>
  <c r="F201" i="45" s="1"/>
  <c r="F202" i="45" s="1"/>
  <c r="F203" i="45" s="1"/>
  <c r="F204" i="45" s="1"/>
  <c r="F205" i="45" s="1"/>
  <c r="F206" i="45" s="1"/>
  <c r="F207" i="45" s="1"/>
  <c r="F208" i="45" s="1"/>
  <c r="F209" i="45" s="1"/>
  <c r="F210" i="45" s="1"/>
  <c r="F211" i="45" s="1"/>
  <c r="F212" i="45" s="1"/>
  <c r="F213" i="45" s="1"/>
  <c r="F214" i="45" s="1"/>
  <c r="F215" i="45" s="1"/>
  <c r="F216" i="45" s="1"/>
  <c r="F217" i="45" s="1"/>
  <c r="F218" i="45" s="1"/>
  <c r="F219" i="45" s="1"/>
  <c r="F220" i="45" s="1"/>
  <c r="F221" i="45" s="1"/>
  <c r="F222" i="45" s="1"/>
  <c r="F223" i="45" s="1"/>
  <c r="F224" i="45" s="1"/>
  <c r="F225" i="45" s="1"/>
  <c r="F226" i="45" s="1"/>
  <c r="F227" i="45" s="1"/>
  <c r="F228" i="45" s="1"/>
  <c r="F229" i="45" s="1"/>
  <c r="F230" i="45" s="1"/>
  <c r="F231" i="45" s="1"/>
  <c r="F232" i="45" s="1"/>
  <c r="F233" i="45" s="1"/>
  <c r="F234" i="45" s="1"/>
  <c r="F235" i="45" s="1"/>
  <c r="F236" i="45" s="1"/>
  <c r="F237" i="45" s="1"/>
  <c r="F238" i="45" s="1"/>
  <c r="F239" i="45" s="1"/>
  <c r="F240" i="45" s="1"/>
  <c r="F241" i="45" s="1"/>
  <c r="F242" i="45" s="1"/>
  <c r="F243" i="45" s="1"/>
  <c r="F244" i="45" s="1"/>
  <c r="F245" i="45" s="1"/>
  <c r="F246" i="45" s="1"/>
  <c r="F247" i="45" s="1"/>
  <c r="F248" i="45" s="1"/>
  <c r="F249" i="45" s="1"/>
  <c r="F250" i="45" s="1"/>
  <c r="F251" i="45" s="1"/>
  <c r="F252" i="45" s="1"/>
  <c r="F253" i="45" s="1"/>
  <c r="F254" i="45" s="1"/>
  <c r="F255" i="45" s="1"/>
  <c r="F256" i="45" s="1"/>
  <c r="F257" i="45" s="1"/>
  <c r="F258" i="45" s="1"/>
  <c r="F259" i="45" s="1"/>
  <c r="F260" i="45" s="1"/>
  <c r="F261" i="45" s="1"/>
  <c r="F262" i="45" s="1"/>
  <c r="F263" i="45" s="1"/>
  <c r="F264" i="45" s="1"/>
  <c r="F265" i="45" s="1"/>
  <c r="F266" i="45" s="1"/>
  <c r="F267" i="45" s="1"/>
  <c r="F268" i="45" s="1"/>
  <c r="F269" i="45" s="1"/>
  <c r="F270" i="45" s="1"/>
  <c r="F271" i="45" s="1"/>
  <c r="F272" i="45" s="1"/>
  <c r="F273" i="45" s="1"/>
  <c r="F274" i="45" s="1"/>
  <c r="F275" i="45" s="1"/>
  <c r="J9" i="46"/>
  <c r="A9" i="46"/>
  <c r="B8" i="46"/>
  <c r="C265" i="43"/>
  <c r="C175" i="43" s="1"/>
  <c r="C264" i="43"/>
  <c r="C174" i="43" s="1"/>
  <c r="C8" i="46" l="1"/>
  <c r="F2" i="44"/>
  <c r="C7" i="46"/>
  <c r="C5" i="46"/>
  <c r="C4" i="46"/>
  <c r="C6" i="46"/>
  <c r="J10" i="46"/>
  <c r="A10" i="46"/>
  <c r="B9" i="46"/>
  <c r="C9" i="46"/>
  <c r="C216" i="43"/>
  <c r="C215" i="43"/>
  <c r="C208" i="43"/>
  <c r="C205" i="43"/>
  <c r="C204" i="43"/>
  <c r="C203" i="43"/>
  <c r="D215" i="43"/>
  <c r="D216" i="43"/>
  <c r="D205" i="43"/>
  <c r="D204" i="43"/>
  <c r="F3" i="44" l="1"/>
  <c r="J11" i="46"/>
  <c r="A11" i="46"/>
  <c r="C10" i="46"/>
  <c r="B10" i="46"/>
  <c r="C29" i="43"/>
  <c r="D29" i="43"/>
  <c r="F4" i="44" l="1"/>
  <c r="J12" i="46"/>
  <c r="A12" i="46"/>
  <c r="C11" i="46"/>
  <c r="B11" i="46"/>
  <c r="D203" i="43"/>
  <c r="D208" i="43"/>
  <c r="D369" i="43"/>
  <c r="D368" i="43"/>
  <c r="F5" i="44" l="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J13" i="46"/>
  <c r="A13" i="46"/>
  <c r="C12" i="46"/>
  <c r="B12" i="46"/>
  <c r="D367" i="43"/>
  <c r="D10" i="46" l="1"/>
  <c r="E10" i="46" s="1"/>
  <c r="D6" i="46"/>
  <c r="E6" i="46" s="1"/>
  <c r="D11" i="46"/>
  <c r="E11" i="46" s="1"/>
  <c r="H11" i="46" s="1"/>
  <c r="D8" i="46"/>
  <c r="E8" i="46" s="1"/>
  <c r="D5" i="46"/>
  <c r="E5" i="46" s="1"/>
  <c r="D9" i="46"/>
  <c r="E9" i="46" s="1"/>
  <c r="D12" i="46"/>
  <c r="E12" i="46" s="1"/>
  <c r="D7" i="46"/>
  <c r="E7" i="46" s="1"/>
  <c r="D4" i="46"/>
  <c r="E4" i="46" s="1"/>
  <c r="J14" i="46"/>
  <c r="A14" i="46"/>
  <c r="D13" i="46"/>
  <c r="B13" i="46"/>
  <c r="C13" i="46"/>
  <c r="D170" i="43"/>
  <c r="D168" i="43"/>
  <c r="D159" i="43"/>
  <c r="C146" i="43"/>
  <c r="C143" i="43"/>
  <c r="H4" i="46" l="1"/>
  <c r="F4" i="46"/>
  <c r="G4" i="46" s="1"/>
  <c r="F7" i="46"/>
  <c r="H7" i="46"/>
  <c r="H5" i="46"/>
  <c r="F5" i="46"/>
  <c r="F9" i="46"/>
  <c r="H9" i="46"/>
  <c r="F11" i="46"/>
  <c r="H8" i="46"/>
  <c r="F8" i="46"/>
  <c r="G8" i="46" s="1"/>
  <c r="H6" i="46"/>
  <c r="F6" i="46"/>
  <c r="H10" i="46"/>
  <c r="F10" i="46"/>
  <c r="J15" i="46"/>
  <c r="H12" i="46"/>
  <c r="F12" i="46"/>
  <c r="A15" i="46"/>
  <c r="C14" i="46"/>
  <c r="B14" i="46"/>
  <c r="D14" i="46"/>
  <c r="E13" i="46"/>
  <c r="D146" i="43"/>
  <c r="D143" i="43"/>
  <c r="C140" i="43"/>
  <c r="C135" i="43"/>
  <c r="C131" i="43"/>
  <c r="D140" i="43"/>
  <c r="D135" i="43"/>
  <c r="D131" i="43"/>
  <c r="G7" i="46" l="1"/>
  <c r="G5" i="46"/>
  <c r="K5" i="46" s="1"/>
  <c r="G10" i="46"/>
  <c r="G6" i="46"/>
  <c r="G11" i="46"/>
  <c r="G9" i="46"/>
  <c r="K4" i="46"/>
  <c r="G12" i="46"/>
  <c r="J16" i="46"/>
  <c r="H13" i="46"/>
  <c r="F13" i="46"/>
  <c r="G13" i="46" s="1"/>
  <c r="E14" i="46"/>
  <c r="A16" i="46"/>
  <c r="B15" i="46"/>
  <c r="D15" i="46"/>
  <c r="C15" i="46"/>
  <c r="D13" i="43"/>
  <c r="D12" i="43"/>
  <c r="C15" i="43"/>
  <c r="C14" i="43"/>
  <c r="D15" i="43"/>
  <c r="D14" i="43"/>
  <c r="D16" i="43"/>
  <c r="D17" i="43"/>
  <c r="D18" i="43"/>
  <c r="K6" i="46" l="1"/>
  <c r="K12" i="46"/>
  <c r="K10" i="46"/>
  <c r="K8" i="46"/>
  <c r="K7" i="46"/>
  <c r="K11" i="46"/>
  <c r="K13" i="46"/>
  <c r="J17" i="46"/>
  <c r="H14" i="46"/>
  <c r="F14" i="46"/>
  <c r="G14" i="46" s="1"/>
  <c r="K14" i="46" s="1"/>
  <c r="E15" i="46"/>
  <c r="A17" i="46"/>
  <c r="D16" i="46"/>
  <c r="C16" i="46"/>
  <c r="B16" i="46"/>
  <c r="D327" i="43"/>
  <c r="D326" i="43"/>
  <c r="D325" i="43"/>
  <c r="D324" i="43"/>
  <c r="E16" i="46" l="1"/>
  <c r="H16" i="46" s="1"/>
  <c r="J18" i="46"/>
  <c r="H15" i="46"/>
  <c r="F15" i="46"/>
  <c r="G15" i="46" s="1"/>
  <c r="A18" i="46"/>
  <c r="D17" i="46"/>
  <c r="B17" i="46"/>
  <c r="C17" i="46"/>
  <c r="D74" i="43"/>
  <c r="D73" i="43"/>
  <c r="D72" i="43"/>
  <c r="D71" i="43"/>
  <c r="D70" i="43"/>
  <c r="F16" i="46" l="1"/>
  <c r="G16" i="46" s="1"/>
  <c r="K16" i="46" s="1"/>
  <c r="J19" i="46"/>
  <c r="E17" i="46"/>
  <c r="H17" i="46" s="1"/>
  <c r="K15" i="46"/>
  <c r="A19" i="46"/>
  <c r="C18" i="46"/>
  <c r="D18"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89"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F17" i="46" l="1"/>
  <c r="G17" i="46" s="1"/>
  <c r="K17" i="46" s="1"/>
  <c r="J20" i="46"/>
  <c r="A20" i="46"/>
  <c r="D19" i="46"/>
  <c r="C19" i="46"/>
  <c r="B19" i="46"/>
  <c r="E18" i="46"/>
  <c r="C58" i="43"/>
  <c r="J21" i="46" l="1"/>
  <c r="H18" i="46"/>
  <c r="F18" i="46"/>
  <c r="G18" i="46" s="1"/>
  <c r="A21" i="46"/>
  <c r="C20" i="46"/>
  <c r="D20" i="46"/>
  <c r="B20" i="46"/>
  <c r="E19" i="46"/>
  <c r="C166" i="43"/>
  <c r="J22" i="46" l="1"/>
  <c r="K18" i="46"/>
  <c r="H19" i="46"/>
  <c r="F19" i="46"/>
  <c r="G19" i="46" s="1"/>
  <c r="A22" i="46"/>
  <c r="D21" i="46"/>
  <c r="B21" i="46"/>
  <c r="C21" i="46"/>
  <c r="E20" i="46"/>
  <c r="C49" i="43"/>
  <c r="K19" i="46" l="1"/>
  <c r="J23" i="46"/>
  <c r="H20" i="46"/>
  <c r="F20" i="46"/>
  <c r="G20" i="46" s="1"/>
  <c r="A23" i="46"/>
  <c r="C22" i="46"/>
  <c r="B22" i="46"/>
  <c r="D22" i="46"/>
  <c r="E21" i="46"/>
  <c r="C159" i="43"/>
  <c r="C173" i="43"/>
  <c r="J24" i="46" l="1"/>
  <c r="K20" i="46"/>
  <c r="H21" i="46"/>
  <c r="F21" i="46"/>
  <c r="G21" i="46" s="1"/>
  <c r="E22" i="46"/>
  <c r="A24" i="46"/>
  <c r="B23" i="46"/>
  <c r="D23" i="46"/>
  <c r="C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H22" i="46"/>
  <c r="F22" i="46"/>
  <c r="G22" i="46" s="1"/>
  <c r="E23" i="46"/>
  <c r="A25" i="46"/>
  <c r="D24" i="46"/>
  <c r="C24" i="46"/>
  <c r="B24" i="46"/>
  <c r="C51" i="43"/>
  <c r="C50" i="43"/>
  <c r="C57" i="43"/>
  <c r="C56" i="43"/>
  <c r="C45" i="43"/>
  <c r="C44" i="43"/>
  <c r="C61" i="43"/>
  <c r="C62" i="43"/>
  <c r="C63" i="43"/>
  <c r="C66" i="43"/>
  <c r="C65" i="43"/>
  <c r="C129" i="43"/>
  <c r="C177" i="43"/>
  <c r="C127" i="43"/>
  <c r="C126" i="43"/>
  <c r="C125" i="43"/>
  <c r="C67" i="43"/>
  <c r="K22" i="46" l="1"/>
  <c r="J26" i="46"/>
  <c r="H23" i="46"/>
  <c r="F23" i="46"/>
  <c r="G23" i="46" s="1"/>
  <c r="A26" i="46"/>
  <c r="D25" i="46"/>
  <c r="C25" i="46"/>
  <c r="B25" i="46"/>
  <c r="E24"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3" i="46" l="1"/>
  <c r="J27" i="46"/>
  <c r="H24" i="46"/>
  <c r="F24" i="46"/>
  <c r="G24" i="46" s="1"/>
  <c r="K24" i="46" s="1"/>
  <c r="A27" i="46"/>
  <c r="D26" i="46"/>
  <c r="C26" i="46"/>
  <c r="B26" i="46"/>
  <c r="E25" i="46"/>
  <c r="J28" i="46" l="1"/>
  <c r="H25" i="46"/>
  <c r="F25" i="46"/>
  <c r="G25" i="46" s="1"/>
  <c r="E26" i="46"/>
  <c r="A28" i="46"/>
  <c r="D27" i="46"/>
  <c r="C27" i="46"/>
  <c r="B27" i="46"/>
  <c r="K25" i="46" l="1"/>
  <c r="J29" i="46"/>
  <c r="H26" i="46"/>
  <c r="F26" i="46"/>
  <c r="G26" i="46" s="1"/>
  <c r="K26" i="46" s="1"/>
  <c r="A29" i="46"/>
  <c r="C28" i="46"/>
  <c r="B28" i="46"/>
  <c r="D28" i="46"/>
  <c r="E27" i="46"/>
  <c r="J30" i="46" l="1"/>
  <c r="H27" i="46"/>
  <c r="F27" i="46"/>
  <c r="G27" i="46" s="1"/>
  <c r="A30" i="46"/>
  <c r="D29" i="46"/>
  <c r="C29" i="46"/>
  <c r="B29" i="46"/>
  <c r="E28" i="46"/>
  <c r="K27" i="46" l="1"/>
  <c r="J31" i="46"/>
  <c r="H28" i="46"/>
  <c r="F28" i="46"/>
  <c r="G28" i="46" s="1"/>
  <c r="K28" i="46" s="1"/>
  <c r="A31" i="46"/>
  <c r="D30" i="46"/>
  <c r="C30" i="46"/>
  <c r="B30" i="46"/>
  <c r="E29" i="46"/>
  <c r="J32" i="46" l="1"/>
  <c r="H29" i="46"/>
  <c r="F29" i="46"/>
  <c r="G29" i="46" s="1"/>
  <c r="A32" i="46"/>
  <c r="B31" i="46"/>
  <c r="D31" i="46"/>
  <c r="C31" i="46"/>
  <c r="E30" i="46"/>
  <c r="K29" i="46" l="1"/>
  <c r="J33" i="46"/>
  <c r="H30" i="46"/>
  <c r="F30" i="46"/>
  <c r="G30" i="46" s="1"/>
  <c r="K30" i="46" s="1"/>
  <c r="E31" i="46"/>
  <c r="A33" i="46"/>
  <c r="D32" i="46"/>
  <c r="C32" i="46"/>
  <c r="B32" i="46"/>
  <c r="J34" i="46" l="1"/>
  <c r="H31" i="46"/>
  <c r="F31" i="46"/>
  <c r="G31" i="46" s="1"/>
  <c r="E32" i="46"/>
  <c r="A34" i="46"/>
  <c r="D33" i="46"/>
  <c r="C33" i="46"/>
  <c r="B33" i="46"/>
  <c r="K31" i="46" l="1"/>
  <c r="J35" i="46"/>
  <c r="H32" i="46"/>
  <c r="F32" i="46"/>
  <c r="G32" i="46" s="1"/>
  <c r="K32" i="46" s="1"/>
  <c r="A35" i="46"/>
  <c r="D34" i="46"/>
  <c r="C34" i="46"/>
  <c r="B34" i="46"/>
  <c r="E33" i="46"/>
  <c r="J36" i="46" l="1"/>
  <c r="H33" i="46"/>
  <c r="F33" i="46"/>
  <c r="G33" i="46" s="1"/>
  <c r="E34" i="46"/>
  <c r="A36" i="46"/>
  <c r="D35" i="46"/>
  <c r="C35" i="46"/>
  <c r="B35" i="46"/>
  <c r="K33" i="46" l="1"/>
  <c r="J37" i="46"/>
  <c r="H34" i="46"/>
  <c r="F34" i="46"/>
  <c r="G34" i="46" s="1"/>
  <c r="K34" i="46" s="1"/>
  <c r="A37" i="46"/>
  <c r="C36" i="46"/>
  <c r="B36" i="46"/>
  <c r="D36" i="46"/>
  <c r="E35" i="46"/>
  <c r="J38" i="46" l="1"/>
  <c r="H35" i="46"/>
  <c r="F35" i="46"/>
  <c r="G35" i="46" s="1"/>
  <c r="E36" i="46"/>
  <c r="A38" i="46"/>
  <c r="D37" i="46"/>
  <c r="C37" i="46"/>
  <c r="B37" i="46"/>
  <c r="K35" i="46" l="1"/>
  <c r="J39" i="46"/>
  <c r="H36" i="46"/>
  <c r="F36" i="46"/>
  <c r="G36" i="46" s="1"/>
  <c r="K36" i="46" s="1"/>
  <c r="E37" i="46"/>
  <c r="A39" i="46"/>
  <c r="D38" i="46"/>
  <c r="C38" i="46"/>
  <c r="B38" i="46"/>
  <c r="J40" i="46" l="1"/>
  <c r="H37" i="46"/>
  <c r="F37" i="46"/>
  <c r="G37" i="46" s="1"/>
  <c r="A40" i="46"/>
  <c r="B39" i="46"/>
  <c r="D39" i="46"/>
  <c r="C39" i="46"/>
  <c r="E38" i="46"/>
  <c r="K37" i="46" l="1"/>
  <c r="J41" i="46"/>
  <c r="H38" i="46"/>
  <c r="F38" i="46"/>
  <c r="G38" i="46" s="1"/>
  <c r="K38" i="46" s="1"/>
  <c r="A41" i="46"/>
  <c r="D40" i="46"/>
  <c r="C40" i="46"/>
  <c r="B40" i="46"/>
  <c r="E39" i="46"/>
  <c r="J42" i="46" l="1"/>
  <c r="H39" i="46"/>
  <c r="F39" i="46"/>
  <c r="G39" i="46" s="1"/>
  <c r="A42" i="46"/>
  <c r="D41" i="46"/>
  <c r="C41" i="46"/>
  <c r="B41" i="46"/>
  <c r="E40" i="46"/>
  <c r="K39" i="46" l="1"/>
  <c r="J43" i="46"/>
  <c r="H40" i="46"/>
  <c r="F40" i="46"/>
  <c r="G40" i="46" s="1"/>
  <c r="K40" i="46" s="1"/>
  <c r="A43" i="46"/>
  <c r="D42" i="46"/>
  <c r="C42" i="46"/>
  <c r="B42" i="46"/>
  <c r="E41" i="46"/>
  <c r="J44" i="46" l="1"/>
  <c r="H41" i="46"/>
  <c r="F41" i="46"/>
  <c r="G41" i="46" s="1"/>
  <c r="A44" i="46"/>
  <c r="D43" i="46"/>
  <c r="C43" i="46"/>
  <c r="B43" i="46"/>
  <c r="E42" i="46"/>
  <c r="K41" i="46" l="1"/>
  <c r="J45" i="46"/>
  <c r="H42" i="46"/>
  <c r="F42" i="46"/>
  <c r="G42" i="46" s="1"/>
  <c r="E43" i="46"/>
  <c r="A45" i="46"/>
  <c r="C44" i="46"/>
  <c r="B44" i="46"/>
  <c r="D44" i="46"/>
  <c r="J46" i="46" l="1"/>
  <c r="K42" i="46"/>
  <c r="H43" i="46"/>
  <c r="F43" i="46"/>
  <c r="G43" i="46" s="1"/>
  <c r="E44" i="46"/>
  <c r="A46" i="46"/>
  <c r="D45" i="46"/>
  <c r="C45" i="46"/>
  <c r="B45" i="46"/>
  <c r="K43" i="46" l="1"/>
  <c r="J47" i="46"/>
  <c r="H44" i="46"/>
  <c r="F44" i="46"/>
  <c r="G44" i="46" s="1"/>
  <c r="A47" i="46"/>
  <c r="D46" i="46"/>
  <c r="C46" i="46"/>
  <c r="B46" i="46"/>
  <c r="E45" i="46"/>
  <c r="J48" i="46" l="1"/>
  <c r="H45" i="46"/>
  <c r="F45" i="46"/>
  <c r="G45" i="46" s="1"/>
  <c r="A48" i="46"/>
  <c r="B47" i="46"/>
  <c r="D47" i="46"/>
  <c r="C47" i="46"/>
  <c r="E46" i="46"/>
  <c r="J49" i="46" l="1"/>
  <c r="K45" i="46"/>
  <c r="H46" i="46"/>
  <c r="F46" i="46"/>
  <c r="G46" i="46" s="1"/>
  <c r="E47" i="46"/>
  <c r="A49" i="46"/>
  <c r="D48" i="46"/>
  <c r="C48" i="46"/>
  <c r="B48" i="46"/>
  <c r="K46" i="46" l="1"/>
  <c r="J50" i="46"/>
  <c r="H47" i="46"/>
  <c r="F47" i="46"/>
  <c r="G47" i="46" s="1"/>
  <c r="K47" i="46" s="1"/>
  <c r="A50" i="46"/>
  <c r="D49" i="46"/>
  <c r="C49" i="46"/>
  <c r="B49" i="46"/>
  <c r="E48" i="46"/>
  <c r="J51" i="46" l="1"/>
  <c r="H48" i="46"/>
  <c r="F48" i="46"/>
  <c r="G48" i="46" s="1"/>
  <c r="K48" i="46" s="1"/>
  <c r="E49" i="46"/>
  <c r="A51" i="46"/>
  <c r="D50" i="46"/>
  <c r="C50" i="46"/>
  <c r="B50" i="46"/>
  <c r="J52" i="46" l="1"/>
  <c r="H49" i="46"/>
  <c r="F49" i="46"/>
  <c r="G49" i="46" s="1"/>
  <c r="E50" i="46"/>
  <c r="A52" i="46"/>
  <c r="D51" i="46"/>
  <c r="C51" i="46"/>
  <c r="B51" i="46"/>
  <c r="J53" i="46" l="1"/>
  <c r="K49" i="46"/>
  <c r="H50" i="46"/>
  <c r="F50" i="46"/>
  <c r="G50" i="46" s="1"/>
  <c r="K50" i="46" s="1"/>
  <c r="E51" i="46"/>
  <c r="A53" i="46"/>
  <c r="C52" i="46"/>
  <c r="B52" i="46"/>
  <c r="D52" i="46"/>
  <c r="J54" i="46" l="1"/>
  <c r="H51" i="46"/>
  <c r="F51" i="46"/>
  <c r="G51" i="46" s="1"/>
  <c r="A54" i="46"/>
  <c r="D53" i="46"/>
  <c r="C53" i="46"/>
  <c r="B53" i="46"/>
  <c r="E52" i="46"/>
  <c r="K51" i="46" l="1"/>
  <c r="J55" i="46"/>
  <c r="H52" i="46"/>
  <c r="F52" i="46"/>
  <c r="G52" i="46" s="1"/>
  <c r="K52" i="46" s="1"/>
  <c r="A55" i="46"/>
  <c r="D54" i="46"/>
  <c r="C54" i="46"/>
  <c r="B54" i="46"/>
  <c r="E53" i="46"/>
  <c r="J56" i="46" l="1"/>
  <c r="H53" i="46"/>
  <c r="F53" i="46"/>
  <c r="G53" i="46" s="1"/>
  <c r="K53" i="46" s="1"/>
  <c r="A56" i="46"/>
  <c r="B55" i="46"/>
  <c r="D55" i="46"/>
  <c r="C55" i="46"/>
  <c r="E54" i="46"/>
  <c r="J57" i="46" l="1"/>
  <c r="H54" i="46"/>
  <c r="F54" i="46"/>
  <c r="G54" i="46" s="1"/>
  <c r="E55" i="46"/>
  <c r="A57" i="46"/>
  <c r="D56" i="46"/>
  <c r="C56" i="46"/>
  <c r="B56" i="46"/>
  <c r="E56" i="46" l="1"/>
  <c r="H56" i="46" s="1"/>
  <c r="K54" i="46"/>
  <c r="J58" i="46"/>
  <c r="H55" i="46"/>
  <c r="F55" i="46"/>
  <c r="G55" i="46" s="1"/>
  <c r="K55" i="46" s="1"/>
  <c r="A58" i="46"/>
  <c r="D57" i="46"/>
  <c r="C57" i="46"/>
  <c r="B57" i="46"/>
  <c r="F56" i="46" l="1"/>
  <c r="G56" i="46" s="1"/>
  <c r="K56" i="46" s="1"/>
  <c r="J59" i="46"/>
  <c r="A59" i="46"/>
  <c r="D58" i="46"/>
  <c r="C58" i="46"/>
  <c r="B58" i="46"/>
  <c r="E57" i="46"/>
  <c r="J60" i="46" l="1"/>
  <c r="H57" i="46"/>
  <c r="F57" i="46"/>
  <c r="G57" i="46" s="1"/>
  <c r="A60" i="46"/>
  <c r="D59" i="46"/>
  <c r="C59" i="46"/>
  <c r="B59" i="46"/>
  <c r="E58" i="46"/>
  <c r="K57" i="46" l="1"/>
  <c r="J61" i="46"/>
  <c r="H58" i="46"/>
  <c r="F58" i="46"/>
  <c r="G58" i="46" s="1"/>
  <c r="A61" i="46"/>
  <c r="C60" i="46"/>
  <c r="B60" i="46"/>
  <c r="D60" i="46"/>
  <c r="E59" i="46"/>
  <c r="K58" i="46" l="1"/>
  <c r="J62" i="46"/>
  <c r="H59" i="46"/>
  <c r="F59" i="46"/>
  <c r="G59" i="46" s="1"/>
  <c r="E60" i="46"/>
  <c r="A62" i="46"/>
  <c r="D61" i="46"/>
  <c r="C61" i="46"/>
  <c r="B61" i="46"/>
  <c r="K59" i="46" l="1"/>
  <c r="J63" i="46"/>
  <c r="H60" i="46"/>
  <c r="F60" i="46"/>
  <c r="G60" i="46" s="1"/>
  <c r="A63" i="46"/>
  <c r="D62" i="46"/>
  <c r="C62" i="46"/>
  <c r="B62" i="46"/>
  <c r="E61" i="46"/>
  <c r="K60" i="46" l="1"/>
  <c r="J64" i="46"/>
  <c r="H61" i="46"/>
  <c r="F61" i="46"/>
  <c r="G61" i="46" s="1"/>
  <c r="K61" i="46" s="1"/>
  <c r="A64" i="46"/>
  <c r="B63" i="46"/>
  <c r="D63" i="46"/>
  <c r="C63" i="46"/>
  <c r="E62" i="46"/>
  <c r="J65" i="46" l="1"/>
  <c r="H62" i="46"/>
  <c r="F62" i="46"/>
  <c r="G62" i="46" s="1"/>
  <c r="E63" i="46"/>
  <c r="A65" i="46"/>
  <c r="D64" i="46"/>
  <c r="C64" i="46"/>
  <c r="B64" i="46"/>
  <c r="K62" i="46" l="1"/>
  <c r="J66" i="46"/>
  <c r="H63" i="46"/>
  <c r="F63" i="46"/>
  <c r="G63" i="46" s="1"/>
  <c r="A66" i="46"/>
  <c r="D65" i="46"/>
  <c r="C65" i="46"/>
  <c r="B65" i="46"/>
  <c r="E64" i="46"/>
  <c r="K63" i="46" l="1"/>
  <c r="J67" i="46"/>
  <c r="H64" i="46"/>
  <c r="F64" i="46"/>
  <c r="G64" i="46" s="1"/>
  <c r="E65" i="46"/>
  <c r="A67" i="46"/>
  <c r="D66" i="46"/>
  <c r="C66" i="46"/>
  <c r="B66" i="46"/>
  <c r="K64" i="46" l="1"/>
  <c r="J68" i="46"/>
  <c r="H65" i="46"/>
  <c r="F65" i="46"/>
  <c r="G65" i="46" s="1"/>
  <c r="K65" i="46" s="1"/>
  <c r="A68" i="46"/>
  <c r="D67" i="46"/>
  <c r="C67" i="46"/>
  <c r="B67" i="46"/>
  <c r="E66" i="46"/>
  <c r="J69" i="46" l="1"/>
  <c r="E67" i="46"/>
  <c r="F67" i="46" s="1"/>
  <c r="H66" i="46"/>
  <c r="F66" i="46"/>
  <c r="G66" i="46" s="1"/>
  <c r="K66" i="46" s="1"/>
  <c r="A69" i="46"/>
  <c r="C68" i="46"/>
  <c r="B68" i="46"/>
  <c r="D68" i="46"/>
  <c r="G67" i="46" l="1"/>
  <c r="H67" i="46"/>
  <c r="J70" i="46"/>
  <c r="E68" i="46"/>
  <c r="A70" i="46"/>
  <c r="D69" i="46"/>
  <c r="C69" i="46"/>
  <c r="B69" i="46"/>
  <c r="K67" i="46" l="1"/>
  <c r="E69" i="46"/>
  <c r="F69" i="46" s="1"/>
  <c r="J71" i="46"/>
  <c r="H68" i="46"/>
  <c r="F68" i="46"/>
  <c r="G68" i="46" s="1"/>
  <c r="A71" i="46"/>
  <c r="D70" i="46"/>
  <c r="C70" i="46"/>
  <c r="B70" i="46"/>
  <c r="H69" i="46" l="1"/>
  <c r="J72" i="46"/>
  <c r="K68" i="46"/>
  <c r="G69" i="46"/>
  <c r="A72" i="46"/>
  <c r="B71" i="46"/>
  <c r="D71" i="46"/>
  <c r="C71" i="46"/>
  <c r="E70" i="46"/>
  <c r="J73" i="46" l="1"/>
  <c r="E71" i="46"/>
  <c r="H71" i="46" s="1"/>
  <c r="K69" i="46"/>
  <c r="H70" i="46"/>
  <c r="F70" i="46"/>
  <c r="G70" i="46" s="1"/>
  <c r="K70" i="46" s="1"/>
  <c r="A73" i="46"/>
  <c r="D72" i="46"/>
  <c r="C72" i="46"/>
  <c r="B72" i="46"/>
  <c r="F71" i="46" l="1"/>
  <c r="G71" i="46" s="1"/>
  <c r="K71" i="46" s="1"/>
  <c r="J74" i="46"/>
  <c r="A74" i="46"/>
  <c r="D73" i="46"/>
  <c r="C73" i="46"/>
  <c r="B73" i="46"/>
  <c r="E72" i="46"/>
  <c r="J75" i="46" l="1"/>
  <c r="H72" i="46"/>
  <c r="F72" i="46"/>
  <c r="G72" i="46" s="1"/>
  <c r="K72" i="46" s="1"/>
  <c r="A75" i="46"/>
  <c r="D74" i="46"/>
  <c r="C74" i="46"/>
  <c r="B74" i="46"/>
  <c r="E73" i="46"/>
  <c r="J76" i="46" l="1"/>
  <c r="H73" i="46"/>
  <c r="F73" i="46"/>
  <c r="G73" i="46" s="1"/>
  <c r="K73" i="46" s="1"/>
  <c r="A76" i="46"/>
  <c r="D75" i="46"/>
  <c r="C75" i="46"/>
  <c r="B75" i="46"/>
  <c r="E74" i="46"/>
  <c r="E75" i="46" l="1"/>
  <c r="H75" i="46" s="1"/>
  <c r="J77" i="46"/>
  <c r="H74" i="46"/>
  <c r="F74" i="46"/>
  <c r="G74" i="46" s="1"/>
  <c r="A77" i="46"/>
  <c r="C76" i="46"/>
  <c r="B76" i="46"/>
  <c r="D76" i="46"/>
  <c r="F75" i="46" l="1"/>
  <c r="G75" i="46" s="1"/>
  <c r="K75" i="46" s="1"/>
  <c r="J78" i="46"/>
  <c r="K74" i="46"/>
  <c r="E76" i="46"/>
  <c r="H76" i="46" s="1"/>
  <c r="A78" i="46"/>
  <c r="D77" i="46"/>
  <c r="C77" i="46"/>
  <c r="B77" i="46"/>
  <c r="F76" i="46" l="1"/>
  <c r="G76" i="46" s="1"/>
  <c r="K76" i="46" s="1"/>
  <c r="E77" i="46"/>
  <c r="H77" i="46" s="1"/>
  <c r="J79" i="46"/>
  <c r="A79" i="46"/>
  <c r="D78" i="46"/>
  <c r="C78" i="46"/>
  <c r="B78" i="46"/>
  <c r="F77" i="46" l="1"/>
  <c r="G77" i="46" s="1"/>
  <c r="J80" i="46"/>
  <c r="A80" i="46"/>
  <c r="B79" i="46"/>
  <c r="D79" i="46"/>
  <c r="C79" i="46"/>
  <c r="E78" i="46"/>
  <c r="K77" i="46" l="1"/>
  <c r="J81" i="46"/>
  <c r="E79" i="46"/>
  <c r="H78" i="46"/>
  <c r="F78" i="46"/>
  <c r="G78" i="46" s="1"/>
  <c r="K78" i="46" s="1"/>
  <c r="A81" i="46"/>
  <c r="D80" i="46"/>
  <c r="C80" i="46"/>
  <c r="B80" i="46"/>
  <c r="J82" i="46" l="1"/>
  <c r="H79" i="46"/>
  <c r="F79" i="46"/>
  <c r="G79" i="46" s="1"/>
  <c r="A82" i="46"/>
  <c r="D81" i="46"/>
  <c r="C81" i="46"/>
  <c r="B81" i="46"/>
  <c r="E80" i="46"/>
  <c r="J83" i="46" l="1"/>
  <c r="E81" i="46"/>
  <c r="H81" i="46" s="1"/>
  <c r="K79" i="46"/>
  <c r="H80" i="46"/>
  <c r="F80" i="46"/>
  <c r="G80" i="46" s="1"/>
  <c r="K80" i="46" s="1"/>
  <c r="A83" i="46"/>
  <c r="D82" i="46"/>
  <c r="C82" i="46"/>
  <c r="B82" i="46"/>
  <c r="F81" i="46" l="1"/>
  <c r="G81" i="46" s="1"/>
  <c r="K81" i="46" s="1"/>
  <c r="J84" i="46"/>
  <c r="A84" i="46"/>
  <c r="D83" i="46"/>
  <c r="C83" i="46"/>
  <c r="B83" i="46"/>
  <c r="E82" i="46"/>
  <c r="J85" i="46" l="1"/>
  <c r="H82" i="46"/>
  <c r="F82" i="46"/>
  <c r="G82" i="46" s="1"/>
  <c r="A85" i="46"/>
  <c r="C84" i="46"/>
  <c r="B84" i="46"/>
  <c r="D84" i="46"/>
  <c r="E83" i="46"/>
  <c r="J86" i="46" l="1"/>
  <c r="K82" i="46"/>
  <c r="H83" i="46"/>
  <c r="F83" i="46"/>
  <c r="G83" i="46" s="1"/>
  <c r="E84" i="46"/>
  <c r="A86" i="46"/>
  <c r="D85" i="46"/>
  <c r="C85" i="46"/>
  <c r="B85" i="46"/>
  <c r="E85" i="46" l="1"/>
  <c r="F85" i="46" s="1"/>
  <c r="K83" i="46"/>
  <c r="J87" i="46"/>
  <c r="H84" i="46"/>
  <c r="F84" i="46"/>
  <c r="G84" i="46" s="1"/>
  <c r="A87" i="46"/>
  <c r="D86" i="46"/>
  <c r="C86" i="46"/>
  <c r="B86" i="46"/>
  <c r="H85" i="46" l="1"/>
  <c r="G85" i="46"/>
  <c r="K85" i="46" s="1"/>
  <c r="J88" i="46"/>
  <c r="K84" i="46"/>
  <c r="A88" i="46"/>
  <c r="B87" i="46"/>
  <c r="D87" i="46"/>
  <c r="C87" i="46"/>
  <c r="E86" i="46"/>
  <c r="J89" i="46" l="1"/>
  <c r="H86" i="46"/>
  <c r="F86" i="46"/>
  <c r="G86" i="46" s="1"/>
  <c r="E87" i="46"/>
  <c r="A89" i="46"/>
  <c r="D88" i="46"/>
  <c r="C88" i="46"/>
  <c r="B88" i="46"/>
  <c r="K86" i="46" l="1"/>
  <c r="E88" i="46"/>
  <c r="F88" i="46" s="1"/>
  <c r="G88" i="46" s="1"/>
  <c r="J90" i="46"/>
  <c r="H87" i="46"/>
  <c r="F87" i="46"/>
  <c r="G87" i="46" s="1"/>
  <c r="K87" i="46" s="1"/>
  <c r="A90" i="46"/>
  <c r="D89" i="46"/>
  <c r="C89" i="46"/>
  <c r="B89" i="46"/>
  <c r="H88" i="46" l="1"/>
  <c r="J91" i="46"/>
  <c r="K88" i="46"/>
  <c r="A91" i="46"/>
  <c r="D90" i="46"/>
  <c r="C90" i="46"/>
  <c r="B90" i="46"/>
  <c r="E89" i="46"/>
  <c r="J92" i="46" l="1"/>
  <c r="H89" i="46"/>
  <c r="F89" i="46"/>
  <c r="G89" i="46" s="1"/>
  <c r="A92" i="46"/>
  <c r="D91" i="46"/>
  <c r="C91" i="46"/>
  <c r="B91" i="46"/>
  <c r="E90" i="46"/>
  <c r="K89" i="46" l="1"/>
  <c r="J93" i="46"/>
  <c r="H90" i="46"/>
  <c r="F90" i="46"/>
  <c r="G90" i="46" s="1"/>
  <c r="K90" i="46" s="1"/>
  <c r="E91" i="46"/>
  <c r="A93" i="46"/>
  <c r="C92" i="46"/>
  <c r="B92" i="46"/>
  <c r="D92" i="46"/>
  <c r="J94" i="46" l="1"/>
  <c r="H91" i="46"/>
  <c r="F91" i="46"/>
  <c r="G91" i="46" s="1"/>
  <c r="E92" i="46"/>
  <c r="A94" i="46"/>
  <c r="D93" i="46"/>
  <c r="C93" i="46"/>
  <c r="B93" i="46"/>
  <c r="K91" i="46" l="1"/>
  <c r="J95" i="46"/>
  <c r="H92" i="46"/>
  <c r="F92" i="46"/>
  <c r="G92" i="46" s="1"/>
  <c r="A95" i="46"/>
  <c r="D94" i="46"/>
  <c r="C94" i="46"/>
  <c r="B94" i="46"/>
  <c r="E93" i="46"/>
  <c r="K92" i="46" l="1"/>
  <c r="J96" i="46"/>
  <c r="H93" i="46"/>
  <c r="F93" i="46"/>
  <c r="G93" i="46" s="1"/>
  <c r="K93" i="46" s="1"/>
  <c r="A96" i="46"/>
  <c r="B95" i="46"/>
  <c r="D95" i="46"/>
  <c r="C95" i="46"/>
  <c r="E94" i="46"/>
  <c r="J97" i="46" l="1"/>
  <c r="H94" i="46"/>
  <c r="F94" i="46"/>
  <c r="G94" i="46" s="1"/>
  <c r="E95" i="46"/>
  <c r="A97" i="46"/>
  <c r="D96" i="46"/>
  <c r="C96" i="46"/>
  <c r="B96" i="46"/>
  <c r="K94" i="46" l="1"/>
  <c r="J98" i="46"/>
  <c r="E96" i="46"/>
  <c r="H95" i="46"/>
  <c r="F95" i="46"/>
  <c r="G95" i="46" s="1"/>
  <c r="A98" i="46"/>
  <c r="B97" i="46"/>
  <c r="D97" i="46"/>
  <c r="C97" i="46"/>
  <c r="K95" i="46" l="1"/>
  <c r="J99" i="46"/>
  <c r="H96" i="46"/>
  <c r="F96" i="46"/>
  <c r="G96" i="46" s="1"/>
  <c r="K96" i="46" s="1"/>
  <c r="E97" i="46"/>
  <c r="A99" i="46"/>
  <c r="B98" i="46"/>
  <c r="C98" i="46"/>
  <c r="D98" i="46"/>
  <c r="J100" i="46" l="1"/>
  <c r="E98" i="46"/>
  <c r="H97" i="46"/>
  <c r="F97" i="46"/>
  <c r="G97" i="46" s="1"/>
  <c r="A100" i="46"/>
  <c r="D99" i="46"/>
  <c r="C99" i="46"/>
  <c r="B99" i="46"/>
  <c r="J101" i="46" l="1"/>
  <c r="K97" i="46"/>
  <c r="H98" i="46"/>
  <c r="F98" i="46"/>
  <c r="G98" i="46" s="1"/>
  <c r="A101" i="46"/>
  <c r="D100" i="46"/>
  <c r="C100" i="46"/>
  <c r="B100" i="46"/>
  <c r="E99" i="46"/>
  <c r="K98" i="46" l="1"/>
  <c r="E100" i="46"/>
  <c r="H100" i="46" s="1"/>
  <c r="J102" i="46"/>
  <c r="H99" i="46"/>
  <c r="F99" i="46"/>
  <c r="G99" i="46" s="1"/>
  <c r="A102" i="46"/>
  <c r="D101" i="46"/>
  <c r="C101" i="46"/>
  <c r="B101" i="46"/>
  <c r="F100" i="46" l="1"/>
  <c r="G100" i="46" s="1"/>
  <c r="J103" i="46"/>
  <c r="A103" i="46"/>
  <c r="C102" i="46"/>
  <c r="D102" i="46"/>
  <c r="B102" i="46"/>
  <c r="E101" i="46"/>
  <c r="K100" i="46" l="1"/>
  <c r="J104" i="46"/>
  <c r="H101" i="46"/>
  <c r="F101" i="46"/>
  <c r="G101" i="46" s="1"/>
  <c r="E102" i="46"/>
  <c r="A104" i="46"/>
  <c r="C103" i="46"/>
  <c r="D103" i="46"/>
  <c r="B103" i="46"/>
  <c r="K101" i="46" l="1"/>
  <c r="J105" i="46"/>
  <c r="H102" i="46"/>
  <c r="F102" i="46"/>
  <c r="G102" i="46" s="1"/>
  <c r="E103" i="46"/>
  <c r="A105" i="46"/>
  <c r="D104" i="46"/>
  <c r="C104" i="46"/>
  <c r="B104" i="46"/>
  <c r="K102" i="46" l="1"/>
  <c r="E104" i="46"/>
  <c r="H104" i="46" s="1"/>
  <c r="J106" i="46"/>
  <c r="H103" i="46"/>
  <c r="F103" i="46"/>
  <c r="G103" i="46" s="1"/>
  <c r="A106" i="46"/>
  <c r="B105" i="46"/>
  <c r="C105" i="46"/>
  <c r="D105" i="46"/>
  <c r="F104" i="46" l="1"/>
  <c r="G104" i="46" s="1"/>
  <c r="K103" i="46"/>
  <c r="J107" i="46"/>
  <c r="E105" i="46"/>
  <c r="A107" i="46"/>
  <c r="B106" i="46"/>
  <c r="D106" i="46"/>
  <c r="C106" i="46"/>
  <c r="K104" i="46" l="1"/>
  <c r="E106" i="46"/>
  <c r="H106" i="46" s="1"/>
  <c r="J108" i="46"/>
  <c r="H105" i="46"/>
  <c r="F105" i="46"/>
  <c r="G105" i="46" s="1"/>
  <c r="A108" i="46"/>
  <c r="D107" i="46"/>
  <c r="C107" i="46"/>
  <c r="B107" i="46"/>
  <c r="F106" i="46" l="1"/>
  <c r="G106" i="46" s="1"/>
  <c r="K106" i="46" s="1"/>
  <c r="J109" i="46"/>
  <c r="K105" i="46"/>
  <c r="A109" i="46"/>
  <c r="D108" i="46"/>
  <c r="C108" i="46"/>
  <c r="B108" i="46"/>
  <c r="E107" i="46"/>
  <c r="J110" i="46" l="1"/>
  <c r="H107" i="46"/>
  <c r="F107" i="46"/>
  <c r="G107" i="46" s="1"/>
  <c r="A110" i="46"/>
  <c r="B109" i="46"/>
  <c r="D109" i="46"/>
  <c r="C109" i="46"/>
  <c r="E108" i="46"/>
  <c r="K107" i="46" l="1"/>
  <c r="J111" i="46"/>
  <c r="H108" i="46"/>
  <c r="F108" i="46"/>
  <c r="G108" i="46" s="1"/>
  <c r="K108" i="46" s="1"/>
  <c r="E109" i="46"/>
  <c r="A111" i="46"/>
  <c r="C110" i="46"/>
  <c r="D110" i="46"/>
  <c r="B110" i="46"/>
  <c r="J112" i="46" l="1"/>
  <c r="E110" i="46"/>
  <c r="H109" i="46"/>
  <c r="F109" i="46"/>
  <c r="G109" i="46" s="1"/>
  <c r="K109" i="46" s="1"/>
  <c r="A112" i="46"/>
  <c r="C111" i="46"/>
  <c r="D111" i="46"/>
  <c r="B111" i="46"/>
  <c r="J113" i="46" l="1"/>
  <c r="H110" i="46"/>
  <c r="F110" i="46"/>
  <c r="G110" i="46" s="1"/>
  <c r="A113" i="46"/>
  <c r="C112" i="46"/>
  <c r="B112" i="46"/>
  <c r="D112" i="46"/>
  <c r="E111" i="46"/>
  <c r="K110" i="46" l="1"/>
  <c r="J114" i="46"/>
  <c r="H111" i="46"/>
  <c r="F111" i="46"/>
  <c r="G111" i="46" s="1"/>
  <c r="E112" i="46"/>
  <c r="A114" i="46"/>
  <c r="B113" i="46"/>
  <c r="D113" i="46"/>
  <c r="C113" i="46"/>
  <c r="K111" i="46" l="1"/>
  <c r="J115" i="46"/>
  <c r="E113" i="46"/>
  <c r="H112" i="46"/>
  <c r="F112" i="46"/>
  <c r="G112" i="46" s="1"/>
  <c r="A115" i="46"/>
  <c r="B114" i="46"/>
  <c r="D114" i="46"/>
  <c r="C114" i="46"/>
  <c r="K112" i="46" l="1"/>
  <c r="J116" i="46"/>
  <c r="H113" i="46"/>
  <c r="F113" i="46"/>
  <c r="G113" i="46" s="1"/>
  <c r="E114" i="46"/>
  <c r="A116" i="46"/>
  <c r="D115" i="46"/>
  <c r="C115" i="46"/>
  <c r="B115" i="46"/>
  <c r="E115" i="46" l="1"/>
  <c r="H115" i="46" s="1"/>
  <c r="J117" i="46"/>
  <c r="K113" i="46"/>
  <c r="H114" i="46"/>
  <c r="F114" i="46"/>
  <c r="G114" i="46" s="1"/>
  <c r="A117" i="46"/>
  <c r="D116" i="46"/>
  <c r="B116" i="46"/>
  <c r="C116" i="46"/>
  <c r="F115" i="46" l="1"/>
  <c r="G115" i="46" s="1"/>
  <c r="J118" i="46"/>
  <c r="K114" i="46"/>
  <c r="E116" i="46"/>
  <c r="A118" i="46"/>
  <c r="D117" i="46"/>
  <c r="C117" i="46"/>
  <c r="B117" i="46"/>
  <c r="J119" i="46" l="1"/>
  <c r="H116" i="46"/>
  <c r="F116" i="46"/>
  <c r="G116" i="46" s="1"/>
  <c r="K116" i="46" s="1"/>
  <c r="A119" i="46"/>
  <c r="C118" i="46"/>
  <c r="D118" i="46"/>
  <c r="B118" i="46"/>
  <c r="E117" i="46"/>
  <c r="J120" i="46" l="1"/>
  <c r="H117" i="46"/>
  <c r="F117" i="46"/>
  <c r="G117" i="46" s="1"/>
  <c r="A120" i="46"/>
  <c r="C119" i="46"/>
  <c r="D119" i="46"/>
  <c r="B119" i="46"/>
  <c r="E118" i="46"/>
  <c r="K117" i="46" l="1"/>
  <c r="J121" i="46"/>
  <c r="H118" i="46"/>
  <c r="F118" i="46"/>
  <c r="G118" i="46" s="1"/>
  <c r="K118" i="46" s="1"/>
  <c r="E119" i="46"/>
  <c r="A121" i="46"/>
  <c r="D120" i="46"/>
  <c r="C120" i="46"/>
  <c r="B120" i="46"/>
  <c r="J122" i="46" l="1"/>
  <c r="E120" i="46"/>
  <c r="H119" i="46"/>
  <c r="F119" i="46"/>
  <c r="G119" i="46" s="1"/>
  <c r="A122" i="46"/>
  <c r="B121" i="46"/>
  <c r="D121" i="46"/>
  <c r="C121" i="46"/>
  <c r="J123" i="46" l="1"/>
  <c r="H120" i="46"/>
  <c r="F120" i="46"/>
  <c r="G120" i="46" s="1"/>
  <c r="E121" i="46"/>
  <c r="A123" i="46"/>
  <c r="B122" i="46"/>
  <c r="D122" i="46"/>
  <c r="C122" i="46"/>
  <c r="K119" i="46" l="1"/>
  <c r="J124" i="46"/>
  <c r="H121" i="46"/>
  <c r="F121" i="46"/>
  <c r="G121" i="46" s="1"/>
  <c r="K120" i="46" s="1"/>
  <c r="E122" i="46"/>
  <c r="A124" i="46"/>
  <c r="D123" i="46"/>
  <c r="B123" i="46"/>
  <c r="C123" i="46"/>
  <c r="J125" i="46" l="1"/>
  <c r="H122" i="46"/>
  <c r="F122" i="46"/>
  <c r="G122" i="46" s="1"/>
  <c r="A125" i="46"/>
  <c r="D124" i="46"/>
  <c r="C124" i="46"/>
  <c r="B124" i="46"/>
  <c r="E123" i="46"/>
  <c r="K121" i="46" l="1"/>
  <c r="J126" i="46"/>
  <c r="H123" i="46"/>
  <c r="F123" i="46"/>
  <c r="G123" i="46" s="1"/>
  <c r="K122" i="46" s="1"/>
  <c r="A126" i="46"/>
  <c r="D125" i="46"/>
  <c r="C125" i="46"/>
  <c r="B125" i="46"/>
  <c r="E124" i="46"/>
  <c r="J127" i="46" l="1"/>
  <c r="H124" i="46"/>
  <c r="F124" i="46"/>
  <c r="G124" i="46" s="1"/>
  <c r="A127" i="46"/>
  <c r="C126" i="46"/>
  <c r="D126" i="46"/>
  <c r="B126" i="46"/>
  <c r="E125" i="46"/>
  <c r="K123" i="46" l="1"/>
  <c r="E126" i="46"/>
  <c r="H126" i="46" s="1"/>
  <c r="J128" i="46"/>
  <c r="H125" i="46"/>
  <c r="F125" i="46"/>
  <c r="G125" i="46" s="1"/>
  <c r="K124" i="46" s="1"/>
  <c r="A128" i="46"/>
  <c r="C127" i="46"/>
  <c r="D127" i="46"/>
  <c r="B127" i="46"/>
  <c r="F126" i="46" l="1"/>
  <c r="G126" i="46" s="1"/>
  <c r="J129" i="46"/>
  <c r="E127" i="46"/>
  <c r="A129" i="46"/>
  <c r="D128" i="46"/>
  <c r="C128" i="46"/>
  <c r="B128" i="46"/>
  <c r="K125" i="46" l="1"/>
  <c r="J130" i="46"/>
  <c r="H127" i="46"/>
  <c r="F127" i="46"/>
  <c r="G127" i="46" s="1"/>
  <c r="K126" i="46" s="1"/>
  <c r="E128" i="46"/>
  <c r="A130" i="46"/>
  <c r="B129" i="46"/>
  <c r="D129" i="46"/>
  <c r="C129" i="46"/>
  <c r="J131" i="46" l="1"/>
  <c r="H128" i="46"/>
  <c r="F128" i="46"/>
  <c r="G128" i="46" s="1"/>
  <c r="K127" i="46" s="1"/>
  <c r="E129" i="46"/>
  <c r="A131" i="46"/>
  <c r="B130" i="46"/>
  <c r="C130" i="46"/>
  <c r="D130" i="46"/>
  <c r="J132" i="46" l="1"/>
  <c r="E130" i="46"/>
  <c r="H129" i="46"/>
  <c r="F129" i="46"/>
  <c r="G129" i="46" s="1"/>
  <c r="A132" i="46"/>
  <c r="D131" i="46"/>
  <c r="C131" i="46"/>
  <c r="B131" i="46"/>
  <c r="J133" i="46" l="1"/>
  <c r="H130" i="46"/>
  <c r="F130" i="46"/>
  <c r="G130" i="46" s="1"/>
  <c r="K129" i="46" s="1"/>
  <c r="A133" i="46"/>
  <c r="D132" i="46"/>
  <c r="C132" i="46"/>
  <c r="B132" i="46"/>
  <c r="E131" i="46"/>
  <c r="J134" i="46" l="1"/>
  <c r="H131" i="46"/>
  <c r="F131" i="46"/>
  <c r="G131" i="46" s="1"/>
  <c r="K130" i="46" s="1"/>
  <c r="A134" i="46"/>
  <c r="D133" i="46"/>
  <c r="C133" i="46"/>
  <c r="B133" i="46"/>
  <c r="E132" i="46"/>
  <c r="J135" i="46" l="1"/>
  <c r="H132" i="46"/>
  <c r="F132" i="46"/>
  <c r="G132" i="46" s="1"/>
  <c r="K131" i="46" s="1"/>
  <c r="A135" i="46"/>
  <c r="C134" i="46"/>
  <c r="D134" i="46"/>
  <c r="B134" i="46"/>
  <c r="E133" i="46"/>
  <c r="J136" i="46" l="1"/>
  <c r="H133" i="46"/>
  <c r="F133" i="46"/>
  <c r="G133" i="46" s="1"/>
  <c r="K132" i="46" s="1"/>
  <c r="E134" i="46"/>
  <c r="A136" i="46"/>
  <c r="C135" i="46"/>
  <c r="D135" i="46"/>
  <c r="B135" i="46"/>
  <c r="J137" i="46" l="1"/>
  <c r="H134" i="46"/>
  <c r="F134" i="46"/>
  <c r="G134" i="46" s="1"/>
  <c r="E135" i="46"/>
  <c r="A137" i="46"/>
  <c r="D136" i="46"/>
  <c r="C136" i="46"/>
  <c r="B136" i="46"/>
  <c r="E136" i="46" l="1"/>
  <c r="H136" i="46" s="1"/>
  <c r="J138" i="46"/>
  <c r="H135" i="46"/>
  <c r="F135" i="46"/>
  <c r="G135" i="46" s="1"/>
  <c r="K134" i="46" s="1"/>
  <c r="A138" i="46"/>
  <c r="B137" i="46"/>
  <c r="C137" i="46"/>
  <c r="D137" i="46"/>
  <c r="F136" i="46" l="1"/>
  <c r="G136" i="46" s="1"/>
  <c r="J139" i="46"/>
  <c r="E137" i="46"/>
  <c r="A139" i="46"/>
  <c r="B138" i="46"/>
  <c r="D138" i="46"/>
  <c r="C138" i="46"/>
  <c r="E138" i="46" l="1"/>
  <c r="F138" i="46" s="1"/>
  <c r="G138" i="46" s="1"/>
  <c r="J140" i="46"/>
  <c r="H137" i="46"/>
  <c r="F137" i="46"/>
  <c r="G137" i="46" s="1"/>
  <c r="K135" i="46" s="1"/>
  <c r="A140" i="46"/>
  <c r="D139" i="46"/>
  <c r="C139" i="46"/>
  <c r="B139" i="46"/>
  <c r="H138" i="46" l="1"/>
  <c r="K136" i="46"/>
  <c r="J141" i="46"/>
  <c r="A141" i="46"/>
  <c r="D140" i="46"/>
  <c r="C140" i="46"/>
  <c r="B140" i="46"/>
  <c r="E139" i="46"/>
  <c r="J142" i="46" l="1"/>
  <c r="H139" i="46"/>
  <c r="F139" i="46"/>
  <c r="G139" i="46" s="1"/>
  <c r="K137" i="46" s="1"/>
  <c r="A142" i="46"/>
  <c r="B141" i="46"/>
  <c r="D141" i="46"/>
  <c r="C141" i="46"/>
  <c r="E140" i="46"/>
  <c r="J143" i="46" l="1"/>
  <c r="E141" i="46"/>
  <c r="F141" i="46" s="1"/>
  <c r="G141" i="46" s="1"/>
  <c r="H140" i="46"/>
  <c r="F140" i="46"/>
  <c r="G140" i="46" s="1"/>
  <c r="K138" i="46" s="1"/>
  <c r="A143" i="46"/>
  <c r="C142" i="46"/>
  <c r="D142" i="46"/>
  <c r="B142" i="46"/>
  <c r="J144" i="46" l="1"/>
  <c r="H141" i="46"/>
  <c r="E142" i="46"/>
  <c r="F142" i="46" s="1"/>
  <c r="G142" i="46" s="1"/>
  <c r="A144" i="46"/>
  <c r="C143" i="46"/>
  <c r="D143" i="46"/>
  <c r="B143" i="46"/>
  <c r="K140" i="46" l="1"/>
  <c r="K139" i="46"/>
  <c r="J145" i="46"/>
  <c r="H142" i="46"/>
  <c r="E143" i="46"/>
  <c r="A145" i="46"/>
  <c r="C144" i="46"/>
  <c r="B144" i="46"/>
  <c r="D144" i="46"/>
  <c r="J146" i="46" l="1"/>
  <c r="H143" i="46"/>
  <c r="F143" i="46"/>
  <c r="G143" i="46" s="1"/>
  <c r="E144" i="46"/>
  <c r="A146" i="46"/>
  <c r="B145" i="46"/>
  <c r="D145" i="46"/>
  <c r="C145" i="46"/>
  <c r="J147" i="46" l="1"/>
  <c r="E145" i="46"/>
  <c r="H145" i="46" s="1"/>
  <c r="H144" i="46"/>
  <c r="F144" i="46"/>
  <c r="G144" i="46" s="1"/>
  <c r="K142" i="46" s="1"/>
  <c r="A147" i="46"/>
  <c r="B146" i="46"/>
  <c r="D146" i="46"/>
  <c r="C146" i="46"/>
  <c r="F145" i="46" l="1"/>
  <c r="G145" i="46" s="1"/>
  <c r="K143" i="46" s="1"/>
  <c r="J148" i="46"/>
  <c r="E146" i="46"/>
  <c r="H146" i="46" s="1"/>
  <c r="A148" i="46"/>
  <c r="D147" i="46"/>
  <c r="C147" i="46"/>
  <c r="B147" i="46"/>
  <c r="J149" i="46" l="1"/>
  <c r="F146" i="46"/>
  <c r="G146" i="46" s="1"/>
  <c r="K144" i="46" s="1"/>
  <c r="E147" i="46"/>
  <c r="A149" i="46"/>
  <c r="D148" i="46"/>
  <c r="B148" i="46"/>
  <c r="C148" i="46"/>
  <c r="J150" i="46" l="1"/>
  <c r="E148" i="46"/>
  <c r="H148" i="46" s="1"/>
  <c r="H147" i="46"/>
  <c r="F147" i="46"/>
  <c r="G147" i="46" s="1"/>
  <c r="A150" i="46"/>
  <c r="D149" i="46"/>
  <c r="C149" i="46"/>
  <c r="B149" i="46"/>
  <c r="J151" i="46" l="1"/>
  <c r="E149" i="46"/>
  <c r="F149" i="46" s="1"/>
  <c r="G149" i="46" s="1"/>
  <c r="F148" i="46"/>
  <c r="G148" i="46" s="1"/>
  <c r="K146" i="46" s="1"/>
  <c r="A151" i="46"/>
  <c r="C150" i="46"/>
  <c r="D150" i="46"/>
  <c r="B150" i="46"/>
  <c r="H149" i="46" l="1"/>
  <c r="J152" i="46"/>
  <c r="E150" i="46"/>
  <c r="A152" i="46"/>
  <c r="C151" i="46"/>
  <c r="D151" i="46"/>
  <c r="B151" i="46"/>
  <c r="J153" i="46" l="1"/>
  <c r="E151" i="46"/>
  <c r="H151" i="46" s="1"/>
  <c r="H150" i="46"/>
  <c r="F150" i="46"/>
  <c r="G150" i="46" s="1"/>
  <c r="K148" i="46" s="1"/>
  <c r="A153" i="46"/>
  <c r="D152" i="46"/>
  <c r="C152" i="46"/>
  <c r="B152" i="46"/>
  <c r="J154" i="46" l="1"/>
  <c r="F151" i="46"/>
  <c r="G151" i="46" s="1"/>
  <c r="A154" i="46"/>
  <c r="B153" i="46"/>
  <c r="D153" i="46"/>
  <c r="C153" i="46"/>
  <c r="E152" i="46"/>
  <c r="J155" i="46" l="1"/>
  <c r="E153" i="46"/>
  <c r="H153" i="46" s="1"/>
  <c r="H152" i="46"/>
  <c r="F152" i="46"/>
  <c r="G152" i="46" s="1"/>
  <c r="K149" i="46" s="1"/>
  <c r="A155" i="46"/>
  <c r="C154" i="46"/>
  <c r="B154" i="46"/>
  <c r="D154" i="46"/>
  <c r="J156" i="46" l="1"/>
  <c r="E154" i="46"/>
  <c r="H154" i="46" s="1"/>
  <c r="F153" i="46"/>
  <c r="G153" i="46" s="1"/>
  <c r="K150" i="46" s="1"/>
  <c r="A156" i="46"/>
  <c r="D155" i="46"/>
  <c r="C155" i="46"/>
  <c r="B155" i="46"/>
  <c r="J157" i="46" l="1"/>
  <c r="F154" i="46"/>
  <c r="G154" i="46" s="1"/>
  <c r="A157" i="46"/>
  <c r="D156" i="46"/>
  <c r="C156" i="46"/>
  <c r="B156" i="46"/>
  <c r="E155" i="46"/>
  <c r="J158" i="46" l="1"/>
  <c r="H155" i="46"/>
  <c r="F155" i="46"/>
  <c r="G155" i="46" s="1"/>
  <c r="A158" i="46"/>
  <c r="B157" i="46"/>
  <c r="D157" i="46"/>
  <c r="C157" i="46"/>
  <c r="E156" i="46"/>
  <c r="J159" i="46" l="1"/>
  <c r="H156" i="46"/>
  <c r="F156" i="46"/>
  <c r="G156" i="46" s="1"/>
  <c r="E157" i="46"/>
  <c r="A159" i="46"/>
  <c r="C158" i="46"/>
  <c r="D158" i="46"/>
  <c r="B158" i="46"/>
  <c r="E158" i="46" l="1"/>
  <c r="H158" i="46" s="1"/>
  <c r="J160" i="46"/>
  <c r="H157" i="46"/>
  <c r="F157" i="46"/>
  <c r="G157" i="46" s="1"/>
  <c r="A160" i="46"/>
  <c r="D159" i="46"/>
  <c r="C159" i="46"/>
  <c r="B159" i="46"/>
  <c r="F158" i="46" l="1"/>
  <c r="G158" i="46" s="1"/>
  <c r="J161" i="46"/>
  <c r="E159" i="46"/>
  <c r="F159" i="46" s="1"/>
  <c r="A161" i="46"/>
  <c r="B160" i="46"/>
  <c r="D160" i="46"/>
  <c r="C160" i="46"/>
  <c r="H159" i="46" l="1"/>
  <c r="G159" i="46"/>
  <c r="J162" i="46"/>
  <c r="E160" i="46"/>
  <c r="H160" i="46" s="1"/>
  <c r="A162" i="46"/>
  <c r="B161" i="46"/>
  <c r="D161" i="46"/>
  <c r="C161" i="46"/>
  <c r="J163" i="46" l="1"/>
  <c r="F160" i="46"/>
  <c r="G160" i="46" s="1"/>
  <c r="E161" i="46"/>
  <c r="F161" i="46" s="1"/>
  <c r="A163" i="46"/>
  <c r="C162" i="46"/>
  <c r="B162" i="46"/>
  <c r="D162" i="46"/>
  <c r="H161" i="46" l="1"/>
  <c r="G161" i="46"/>
  <c r="K158" i="46" s="1"/>
  <c r="J164" i="46"/>
  <c r="E162" i="46"/>
  <c r="H162" i="46" s="1"/>
  <c r="A164" i="46"/>
  <c r="D163" i="46"/>
  <c r="C163" i="46"/>
  <c r="B163" i="46"/>
  <c r="F162" i="46" l="1"/>
  <c r="G162" i="46" s="1"/>
  <c r="J165" i="46"/>
  <c r="A165" i="46"/>
  <c r="D164" i="46"/>
  <c r="B164" i="46"/>
  <c r="C164" i="46"/>
  <c r="E163" i="46"/>
  <c r="E164" i="46" l="1"/>
  <c r="H164" i="46" s="1"/>
  <c r="J166" i="46"/>
  <c r="H163" i="46"/>
  <c r="F163" i="46"/>
  <c r="G163" i="46" s="1"/>
  <c r="A166" i="46"/>
  <c r="B165" i="46"/>
  <c r="D165" i="46"/>
  <c r="C165" i="46"/>
  <c r="F164" i="46" l="1"/>
  <c r="G164" i="46" s="1"/>
  <c r="J167" i="46"/>
  <c r="E165" i="46"/>
  <c r="H165" i="46" s="1"/>
  <c r="A167" i="46"/>
  <c r="C166" i="46"/>
  <c r="D166" i="46"/>
  <c r="B166" i="46"/>
  <c r="J168" i="46" l="1"/>
  <c r="E166" i="46"/>
  <c r="H166" i="46" s="1"/>
  <c r="F165" i="46"/>
  <c r="G165" i="46" s="1"/>
  <c r="A168" i="46"/>
  <c r="D167" i="46"/>
  <c r="C167" i="46"/>
  <c r="B167" i="46"/>
  <c r="J169" i="46" l="1"/>
  <c r="F166" i="46"/>
  <c r="G166" i="46" s="1"/>
  <c r="K163" i="46" s="1"/>
  <c r="A169" i="46"/>
  <c r="C168" i="46"/>
  <c r="B168" i="46"/>
  <c r="D168" i="46"/>
  <c r="E167" i="46"/>
  <c r="J170" i="46" l="1"/>
  <c r="E168" i="46"/>
  <c r="H168" i="46" s="1"/>
  <c r="H167" i="46"/>
  <c r="F167" i="46"/>
  <c r="G167" i="46" s="1"/>
  <c r="K164" i="46" s="1"/>
  <c r="A170" i="46"/>
  <c r="B169" i="46"/>
  <c r="D169" i="46"/>
  <c r="C169" i="46"/>
  <c r="J171" i="46" l="1"/>
  <c r="F168" i="46"/>
  <c r="G168" i="46" s="1"/>
  <c r="A171" i="46"/>
  <c r="C170" i="46"/>
  <c r="B170" i="46"/>
  <c r="D170" i="46"/>
  <c r="E169" i="46"/>
  <c r="J172" i="46" l="1"/>
  <c r="H169" i="46"/>
  <c r="F169" i="46"/>
  <c r="G169" i="46" s="1"/>
  <c r="E170" i="46"/>
  <c r="A172" i="46"/>
  <c r="D171" i="46"/>
  <c r="C171" i="46"/>
  <c r="B171" i="46"/>
  <c r="E171" i="46" l="1"/>
  <c r="F171" i="46" s="1"/>
  <c r="J173" i="46"/>
  <c r="H170" i="46"/>
  <c r="F170" i="46"/>
  <c r="G170" i="46" s="1"/>
  <c r="A173" i="46"/>
  <c r="D172" i="46"/>
  <c r="C172" i="46"/>
  <c r="B172" i="46"/>
  <c r="H171" i="46" l="1"/>
  <c r="G171" i="46"/>
  <c r="J174" i="46"/>
  <c r="A174" i="46"/>
  <c r="B173" i="46"/>
  <c r="D173" i="46"/>
  <c r="C173" i="46"/>
  <c r="E172" i="46"/>
  <c r="J175" i="46" l="1"/>
  <c r="H172" i="46"/>
  <c r="F172" i="46"/>
  <c r="G172" i="46" s="1"/>
  <c r="E173" i="46"/>
  <c r="A175" i="46"/>
  <c r="C174" i="46"/>
  <c r="D174" i="46"/>
  <c r="B174" i="46"/>
  <c r="E174" i="46" l="1"/>
  <c r="F174" i="46" s="1"/>
  <c r="G174" i="46" s="1"/>
  <c r="J176" i="46"/>
  <c r="H173" i="46"/>
  <c r="F173" i="46"/>
  <c r="G173" i="46" s="1"/>
  <c r="A176" i="46"/>
  <c r="D175" i="46"/>
  <c r="C175" i="46"/>
  <c r="B175" i="46"/>
  <c r="H174" i="46" l="1"/>
  <c r="J177" i="46"/>
  <c r="A177" i="46"/>
  <c r="D176" i="46"/>
  <c r="C176" i="46"/>
  <c r="B176" i="46"/>
  <c r="E175" i="46"/>
  <c r="J178" i="46" l="1"/>
  <c r="H175" i="46"/>
  <c r="F175" i="46"/>
  <c r="G175" i="46" s="1"/>
  <c r="A178" i="46"/>
  <c r="B177" i="46"/>
  <c r="D177" i="46"/>
  <c r="C177" i="46"/>
  <c r="E176" i="46"/>
  <c r="J179" i="46" l="1"/>
  <c r="E177" i="46"/>
  <c r="H177" i="46" s="1"/>
  <c r="H176" i="46"/>
  <c r="F176" i="46"/>
  <c r="G176" i="46" s="1"/>
  <c r="A179" i="46"/>
  <c r="C178" i="46"/>
  <c r="B178" i="46"/>
  <c r="D178" i="46"/>
  <c r="F177" i="46" l="1"/>
  <c r="G177" i="46" s="1"/>
  <c r="J180" i="46"/>
  <c r="E178" i="46"/>
  <c r="A180" i="46"/>
  <c r="D179" i="46"/>
  <c r="C179" i="46"/>
  <c r="B179" i="46"/>
  <c r="J181" i="46" l="1"/>
  <c r="H178" i="46"/>
  <c r="F178" i="46"/>
  <c r="G178" i="46" s="1"/>
  <c r="E179" i="46"/>
  <c r="A181" i="46"/>
  <c r="D180" i="46"/>
  <c r="C180" i="46"/>
  <c r="B180" i="46"/>
  <c r="J182" i="46" l="1"/>
  <c r="H179" i="46"/>
  <c r="F179" i="46"/>
  <c r="G179" i="46" s="1"/>
  <c r="E180" i="46"/>
  <c r="A182" i="46"/>
  <c r="B181" i="46"/>
  <c r="C181" i="46"/>
  <c r="D181" i="46"/>
  <c r="J183" i="46" l="1"/>
  <c r="E181" i="46"/>
  <c r="F181" i="46" s="1"/>
  <c r="G181" i="46" s="1"/>
  <c r="H180" i="46"/>
  <c r="F180" i="46"/>
  <c r="G180" i="46" s="1"/>
  <c r="A183" i="46"/>
  <c r="C182" i="46"/>
  <c r="D182" i="46"/>
  <c r="B182" i="46"/>
  <c r="H181" i="46" l="1"/>
  <c r="J184" i="46"/>
  <c r="A184" i="46"/>
  <c r="D183" i="46"/>
  <c r="C183" i="46"/>
  <c r="B183" i="46"/>
  <c r="E182" i="46"/>
  <c r="J185" i="46" l="1"/>
  <c r="E183" i="46"/>
  <c r="H183" i="46" s="1"/>
  <c r="H182" i="46"/>
  <c r="F182" i="46"/>
  <c r="G182" i="46" s="1"/>
  <c r="A185" i="46"/>
  <c r="D184" i="46"/>
  <c r="C184" i="46"/>
  <c r="B184" i="46"/>
  <c r="E184" i="46" l="1"/>
  <c r="H184" i="46" s="1"/>
  <c r="J186" i="46"/>
  <c r="F183" i="46"/>
  <c r="G183" i="46" s="1"/>
  <c r="A186" i="46"/>
  <c r="B185" i="46"/>
  <c r="C185" i="46"/>
  <c r="D185" i="46"/>
  <c r="F184" i="46" l="1"/>
  <c r="G184" i="46" s="1"/>
  <c r="J187" i="46"/>
  <c r="E185" i="46"/>
  <c r="A187" i="46"/>
  <c r="C186" i="46"/>
  <c r="B186" i="46"/>
  <c r="D186" i="46"/>
  <c r="J188" i="46" l="1"/>
  <c r="H185" i="46"/>
  <c r="F185" i="46"/>
  <c r="G185" i="46" s="1"/>
  <c r="K181" i="46" s="1"/>
  <c r="A188" i="46"/>
  <c r="D187" i="46"/>
  <c r="C187" i="46"/>
  <c r="B187" i="46"/>
  <c r="E186" i="46"/>
  <c r="J189" i="46" l="1"/>
  <c r="H186" i="46"/>
  <c r="F186" i="46"/>
  <c r="G186" i="46" s="1"/>
  <c r="K182" i="46" s="1"/>
  <c r="A189" i="46"/>
  <c r="D188" i="46"/>
  <c r="C188" i="46"/>
  <c r="B188" i="46"/>
  <c r="E187" i="46"/>
  <c r="J190" i="46" l="1"/>
  <c r="E188" i="46"/>
  <c r="F188" i="46" s="1"/>
  <c r="H187" i="46"/>
  <c r="F187" i="46"/>
  <c r="G187" i="46" s="1"/>
  <c r="A190" i="46"/>
  <c r="B189" i="46"/>
  <c r="D189" i="46"/>
  <c r="C189" i="46"/>
  <c r="G188" i="46" l="1"/>
  <c r="H188" i="46"/>
  <c r="J191" i="46"/>
  <c r="E189" i="46"/>
  <c r="F189" i="46" s="1"/>
  <c r="G189" i="46" s="1"/>
  <c r="A191" i="46"/>
  <c r="C190" i="46"/>
  <c r="D190" i="46"/>
  <c r="B190" i="46"/>
  <c r="H189" i="46" l="1"/>
  <c r="K185" i="46" s="1"/>
  <c r="E190" i="46"/>
  <c r="H190" i="46" s="1"/>
  <c r="J192" i="46"/>
  <c r="A192" i="46"/>
  <c r="D191" i="46"/>
  <c r="C191" i="46"/>
  <c r="B191" i="46"/>
  <c r="F190" i="46" l="1"/>
  <c r="G190" i="46" s="1"/>
  <c r="K186" i="46" s="1"/>
  <c r="J193" i="46"/>
  <c r="E191" i="46"/>
  <c r="H191" i="46" s="1"/>
  <c r="A193" i="46"/>
  <c r="D192" i="46"/>
  <c r="C192" i="46"/>
  <c r="B192" i="46"/>
  <c r="E192" i="46" l="1"/>
  <c r="H192" i="46" s="1"/>
  <c r="F191" i="46"/>
  <c r="G191" i="46" s="1"/>
  <c r="J194" i="46"/>
  <c r="A194" i="46"/>
  <c r="B193" i="46"/>
  <c r="D193" i="46"/>
  <c r="C193" i="46"/>
  <c r="F192" i="46" l="1"/>
  <c r="G192" i="46" s="1"/>
  <c r="E193" i="46"/>
  <c r="F193" i="46" s="1"/>
  <c r="G193" i="46" s="1"/>
  <c r="J195" i="46"/>
  <c r="A195" i="46"/>
  <c r="C194" i="46"/>
  <c r="B194" i="46"/>
  <c r="D194" i="46"/>
  <c r="H193" i="46" l="1"/>
  <c r="J196" i="46"/>
  <c r="E194" i="46"/>
  <c r="F194" i="46" s="1"/>
  <c r="G194" i="46" s="1"/>
  <c r="A196" i="46"/>
  <c r="D195" i="46"/>
  <c r="C195" i="46"/>
  <c r="B195" i="46"/>
  <c r="J197" i="46" l="1"/>
  <c r="H194" i="46"/>
  <c r="E195" i="46"/>
  <c r="H195" i="46" s="1"/>
  <c r="A197" i="46"/>
  <c r="D196" i="46"/>
  <c r="C196" i="46"/>
  <c r="B196" i="46"/>
  <c r="J198" i="46" l="1"/>
  <c r="E196" i="46"/>
  <c r="F196" i="46" s="1"/>
  <c r="F195" i="46"/>
  <c r="G195" i="46" s="1"/>
  <c r="A198" i="46"/>
  <c r="B197" i="46"/>
  <c r="D197" i="46"/>
  <c r="C197" i="46"/>
  <c r="G196" i="46" l="1"/>
  <c r="E197" i="46"/>
  <c r="H197" i="46" s="1"/>
  <c r="J199" i="46"/>
  <c r="H196" i="46"/>
  <c r="A199" i="46"/>
  <c r="C198" i="46"/>
  <c r="B198" i="46"/>
  <c r="D198" i="46"/>
  <c r="F197" i="46" l="1"/>
  <c r="G197" i="46" s="1"/>
  <c r="J200" i="46"/>
  <c r="E198" i="46"/>
  <c r="F198" i="46" s="1"/>
  <c r="A200" i="46"/>
  <c r="D199" i="46"/>
  <c r="C199" i="46"/>
  <c r="B199" i="46"/>
  <c r="H198" i="46" l="1"/>
  <c r="G198" i="46"/>
  <c r="J201" i="46"/>
  <c r="A201" i="46"/>
  <c r="D200" i="46"/>
  <c r="C200" i="46"/>
  <c r="B200" i="46"/>
  <c r="E199" i="46"/>
  <c r="E200" i="46" l="1"/>
  <c r="H200" i="46" s="1"/>
  <c r="J202" i="46"/>
  <c r="H199" i="46"/>
  <c r="F199" i="46"/>
  <c r="G199" i="46" s="1"/>
  <c r="A202" i="46"/>
  <c r="B201" i="46"/>
  <c r="D201" i="46"/>
  <c r="C201" i="46"/>
  <c r="F200" i="46" l="1"/>
  <c r="G200" i="46" s="1"/>
  <c r="J203" i="46"/>
  <c r="E201" i="46"/>
  <c r="H201" i="46" s="1"/>
  <c r="A203" i="46"/>
  <c r="C202" i="46"/>
  <c r="B202" i="46"/>
  <c r="D202" i="46"/>
  <c r="E202" i="46" l="1"/>
  <c r="F202" i="46" s="1"/>
  <c r="F201" i="46"/>
  <c r="G201" i="46" s="1"/>
  <c r="K196" i="46" s="1"/>
  <c r="J204" i="46"/>
  <c r="A204" i="46"/>
  <c r="D203" i="46"/>
  <c r="C203" i="46"/>
  <c r="B203" i="46"/>
  <c r="H202" i="46" l="1"/>
  <c r="G202" i="46"/>
  <c r="J205" i="46"/>
  <c r="E203" i="46"/>
  <c r="A205" i="46"/>
  <c r="D204" i="46"/>
  <c r="C204" i="46"/>
  <c r="B204" i="46"/>
  <c r="E204" i="46" l="1"/>
  <c r="F204" i="46" s="1"/>
  <c r="J206" i="46"/>
  <c r="H203" i="46"/>
  <c r="F203" i="46"/>
  <c r="G203" i="46" s="1"/>
  <c r="A206" i="46"/>
  <c r="B205" i="46"/>
  <c r="D205" i="46"/>
  <c r="C205" i="46"/>
  <c r="H204" i="46" l="1"/>
  <c r="E205" i="46"/>
  <c r="H205" i="46" s="1"/>
  <c r="G204" i="46"/>
  <c r="J207" i="46"/>
  <c r="A207" i="46"/>
  <c r="C206" i="46"/>
  <c r="D206" i="46"/>
  <c r="B206" i="46"/>
  <c r="F205" i="46" l="1"/>
  <c r="G205" i="46" s="1"/>
  <c r="E206" i="46"/>
  <c r="F206" i="46" s="1"/>
  <c r="G206" i="46" s="1"/>
  <c r="J208" i="46"/>
  <c r="A208" i="46"/>
  <c r="D207" i="46"/>
  <c r="C207" i="46"/>
  <c r="B207" i="46"/>
  <c r="H206" i="46" l="1"/>
  <c r="E207" i="46"/>
  <c r="F207" i="46" s="1"/>
  <c r="G207" i="46" s="1"/>
  <c r="J209" i="46"/>
  <c r="A209" i="46"/>
  <c r="D208" i="46"/>
  <c r="C208" i="46"/>
  <c r="B208" i="46"/>
  <c r="H207" i="46" l="1"/>
  <c r="E208" i="46"/>
  <c r="H208" i="46" s="1"/>
  <c r="J210" i="46"/>
  <c r="A210" i="46"/>
  <c r="B209" i="46"/>
  <c r="D209" i="46"/>
  <c r="C209" i="46"/>
  <c r="F208" i="46" l="1"/>
  <c r="G208" i="46" s="1"/>
  <c r="E209" i="46"/>
  <c r="H209" i="46" s="1"/>
  <c r="J211" i="46"/>
  <c r="A211" i="46"/>
  <c r="C210" i="46"/>
  <c r="B210" i="46"/>
  <c r="D210" i="46"/>
  <c r="E210" i="46" l="1"/>
  <c r="F210" i="46" s="1"/>
  <c r="G210" i="46" s="1"/>
  <c r="F209" i="46"/>
  <c r="G209" i="46" s="1"/>
  <c r="J212" i="46"/>
  <c r="A212" i="46"/>
  <c r="D211" i="46"/>
  <c r="B211" i="46"/>
  <c r="C211" i="46"/>
  <c r="H210" i="46" l="1"/>
  <c r="J213" i="46"/>
  <c r="E211" i="46"/>
  <c r="H211" i="46" s="1"/>
  <c r="A213" i="46"/>
  <c r="D212" i="46"/>
  <c r="C212" i="46"/>
  <c r="B212" i="46"/>
  <c r="F211" i="46" l="1"/>
  <c r="G211" i="46" s="1"/>
  <c r="E212" i="46"/>
  <c r="H212" i="46" s="1"/>
  <c r="J214" i="46"/>
  <c r="A214" i="46"/>
  <c r="B213" i="46"/>
  <c r="D213" i="46"/>
  <c r="C213" i="46"/>
  <c r="E213" i="46" l="1"/>
  <c r="H213" i="46" s="1"/>
  <c r="F212" i="46"/>
  <c r="G212" i="46" s="1"/>
  <c r="J215" i="46"/>
  <c r="A215" i="46"/>
  <c r="C214" i="46"/>
  <c r="D214" i="46"/>
  <c r="B214" i="46"/>
  <c r="F213" i="46" l="1"/>
  <c r="G213" i="46" s="1"/>
  <c r="J216" i="46"/>
  <c r="E214" i="46"/>
  <c r="F214" i="46" s="1"/>
  <c r="G214" i="46" s="1"/>
  <c r="A216" i="46"/>
  <c r="D215" i="46"/>
  <c r="C215" i="46"/>
  <c r="B215" i="46"/>
  <c r="H214" i="46" l="1"/>
  <c r="E215" i="46"/>
  <c r="F215" i="46" s="1"/>
  <c r="G215" i="46" s="1"/>
  <c r="J217" i="46"/>
  <c r="A217" i="46"/>
  <c r="D216" i="46"/>
  <c r="C216" i="46"/>
  <c r="B216" i="46"/>
  <c r="H215" i="46" l="1"/>
  <c r="E216" i="46"/>
  <c r="F216" i="46" s="1"/>
  <c r="G216" i="46" s="1"/>
  <c r="J218" i="46"/>
  <c r="A218" i="46"/>
  <c r="B217" i="46"/>
  <c r="D217" i="46"/>
  <c r="C217" i="46"/>
  <c r="H216" i="46" l="1"/>
  <c r="J219" i="46"/>
  <c r="E217" i="46"/>
  <c r="H217" i="46" s="1"/>
  <c r="A219" i="46"/>
  <c r="C218" i="46"/>
  <c r="B218" i="46"/>
  <c r="D218" i="46"/>
  <c r="J220" i="46" l="1"/>
  <c r="F217" i="46"/>
  <c r="G217" i="46" s="1"/>
  <c r="E218" i="46"/>
  <c r="A220" i="46"/>
  <c r="D219" i="46"/>
  <c r="C219" i="46"/>
  <c r="B219" i="46"/>
  <c r="J221" i="46" l="1"/>
  <c r="H218" i="46"/>
  <c r="F218" i="46"/>
  <c r="G218" i="46" s="1"/>
  <c r="E219" i="46"/>
  <c r="A221" i="46"/>
  <c r="D220" i="46"/>
  <c r="C220" i="46"/>
  <c r="B220" i="46"/>
  <c r="E220" i="46" l="1"/>
  <c r="J222" i="46"/>
  <c r="H220" i="46"/>
  <c r="F220" i="46"/>
  <c r="H219" i="46"/>
  <c r="F219" i="46"/>
  <c r="G219" i="46" s="1"/>
  <c r="A222" i="46"/>
  <c r="B221" i="46"/>
  <c r="D221" i="46"/>
  <c r="C221" i="46"/>
  <c r="G220" i="46" l="1"/>
  <c r="E221" i="46"/>
  <c r="H221" i="46" s="1"/>
  <c r="J223" i="46"/>
  <c r="A223" i="46"/>
  <c r="C222" i="46"/>
  <c r="D222" i="46"/>
  <c r="B222" i="46"/>
  <c r="F221" i="46" l="1"/>
  <c r="G221" i="46" s="1"/>
  <c r="J224" i="46"/>
  <c r="E222" i="46"/>
  <c r="H222" i="46" s="1"/>
  <c r="A224" i="46"/>
  <c r="D223" i="46"/>
  <c r="C223" i="46"/>
  <c r="B223" i="46"/>
  <c r="E223" i="46" l="1"/>
  <c r="H223" i="46" s="1"/>
  <c r="F222" i="46"/>
  <c r="G222" i="46" s="1"/>
  <c r="J225" i="46"/>
  <c r="F223" i="46"/>
  <c r="G223" i="46" s="1"/>
  <c r="A225" i="46"/>
  <c r="B224" i="46"/>
  <c r="D224" i="46"/>
  <c r="C224" i="46"/>
  <c r="E224" i="46" l="1"/>
  <c r="F224" i="46" s="1"/>
  <c r="G224" i="46" s="1"/>
  <c r="J226" i="46"/>
  <c r="A226" i="46"/>
  <c r="B225" i="46"/>
  <c r="D225" i="46"/>
  <c r="C225" i="46"/>
  <c r="H224" i="46" l="1"/>
  <c r="E225" i="46"/>
  <c r="H225" i="46" s="1"/>
  <c r="J227" i="46"/>
  <c r="A227" i="46"/>
  <c r="C226" i="46"/>
  <c r="B226" i="46"/>
  <c r="D226" i="46"/>
  <c r="F225" i="46" l="1"/>
  <c r="G225" i="46" s="1"/>
  <c r="E226" i="46"/>
  <c r="F226" i="46" s="1"/>
  <c r="G226" i="46" s="1"/>
  <c r="J228" i="46"/>
  <c r="H226" i="46"/>
  <c r="A228" i="46"/>
  <c r="D227" i="46"/>
  <c r="C227" i="46"/>
  <c r="B227" i="46"/>
  <c r="E227" i="46" l="1"/>
  <c r="H227" i="46" s="1"/>
  <c r="J229" i="46"/>
  <c r="A229" i="46"/>
  <c r="D228" i="46"/>
  <c r="B228" i="46"/>
  <c r="C228" i="46"/>
  <c r="F227" i="46" l="1"/>
  <c r="G227" i="46" s="1"/>
  <c r="J230" i="46"/>
  <c r="E228" i="46"/>
  <c r="H228" i="46" s="1"/>
  <c r="A230" i="46"/>
  <c r="B229" i="46"/>
  <c r="D229" i="46"/>
  <c r="C229" i="46"/>
  <c r="F228" i="46" l="1"/>
  <c r="G228" i="46" s="1"/>
  <c r="J231" i="46"/>
  <c r="E229" i="46"/>
  <c r="F229" i="46" s="1"/>
  <c r="G229" i="46" s="1"/>
  <c r="A231" i="46"/>
  <c r="C230" i="46"/>
  <c r="D230" i="46"/>
  <c r="B230" i="46"/>
  <c r="H229" i="46" l="1"/>
  <c r="E230" i="46"/>
  <c r="H230" i="46" s="1"/>
  <c r="J232" i="46"/>
  <c r="A232" i="46"/>
  <c r="D231" i="46"/>
  <c r="C231" i="46"/>
  <c r="B231" i="46"/>
  <c r="F230" i="46" l="1"/>
  <c r="G230" i="46" s="1"/>
  <c r="E231" i="46"/>
  <c r="F231" i="46" s="1"/>
  <c r="G231" i="46" s="1"/>
  <c r="J233" i="46"/>
  <c r="A233" i="46"/>
  <c r="C232" i="46"/>
  <c r="B232" i="46"/>
  <c r="D232" i="46"/>
  <c r="H231" i="46" l="1"/>
  <c r="J234" i="46"/>
  <c r="E232" i="46"/>
  <c r="H232" i="46" s="1"/>
  <c r="A234" i="46"/>
  <c r="B233" i="46"/>
  <c r="D233" i="46"/>
  <c r="C233" i="46"/>
  <c r="F232" i="46" l="1"/>
  <c r="G232" i="46" s="1"/>
  <c r="J235" i="46"/>
  <c r="E233" i="46"/>
  <c r="H233" i="46" s="1"/>
  <c r="A235" i="46"/>
  <c r="C234" i="46"/>
  <c r="B234" i="46"/>
  <c r="D234" i="46"/>
  <c r="F233" i="46" l="1"/>
  <c r="G233" i="46" s="1"/>
  <c r="J236" i="46"/>
  <c r="E234" i="46"/>
  <c r="H234" i="46" s="1"/>
  <c r="A236" i="46"/>
  <c r="D235" i="46"/>
  <c r="C235" i="46"/>
  <c r="B235" i="46"/>
  <c r="E235" i="46" l="1"/>
  <c r="H235" i="46" s="1"/>
  <c r="F234" i="46"/>
  <c r="G234" i="46" s="1"/>
  <c r="J237" i="46"/>
  <c r="A237" i="46"/>
  <c r="D236" i="46"/>
  <c r="C236" i="46"/>
  <c r="B236" i="46"/>
  <c r="F235" i="46" l="1"/>
  <c r="G235" i="46" s="1"/>
  <c r="E236" i="46"/>
  <c r="H236" i="46" s="1"/>
  <c r="J238" i="46"/>
  <c r="A238" i="46"/>
  <c r="B237" i="46"/>
  <c r="D237" i="46"/>
  <c r="C237" i="46"/>
  <c r="E237" i="46" l="1"/>
  <c r="H237" i="46" s="1"/>
  <c r="F236" i="46"/>
  <c r="G236" i="46" s="1"/>
  <c r="J239" i="46"/>
  <c r="F237" i="46"/>
  <c r="A239" i="46"/>
  <c r="C238" i="46"/>
  <c r="D238" i="46"/>
  <c r="B238" i="46"/>
  <c r="E238" i="46" l="1"/>
  <c r="H238" i="46" s="1"/>
  <c r="G237" i="46"/>
  <c r="J240" i="46"/>
  <c r="A240" i="46"/>
  <c r="D239" i="46"/>
  <c r="C239" i="46"/>
  <c r="B239" i="46"/>
  <c r="F238" i="46" l="1"/>
  <c r="G238" i="46" s="1"/>
  <c r="J241" i="46"/>
  <c r="E239" i="46"/>
  <c r="H239" i="46" s="1"/>
  <c r="A241" i="46"/>
  <c r="D240" i="46"/>
  <c r="C240" i="46"/>
  <c r="B240" i="46"/>
  <c r="F239" i="46" l="1"/>
  <c r="G239" i="46" s="1"/>
  <c r="J242" i="46"/>
  <c r="E240" i="46"/>
  <c r="F240" i="46" s="1"/>
  <c r="G240" i="46" s="1"/>
  <c r="A242" i="46"/>
  <c r="B241" i="46"/>
  <c r="D241" i="46"/>
  <c r="C241" i="46"/>
  <c r="H240" i="46" l="1"/>
  <c r="J243" i="46"/>
  <c r="E241" i="46"/>
  <c r="F241" i="46" s="1"/>
  <c r="G241" i="46" s="1"/>
  <c r="A243" i="46"/>
  <c r="C242" i="46"/>
  <c r="B242" i="46"/>
  <c r="D242" i="46"/>
  <c r="H241" i="46" l="1"/>
  <c r="J244" i="46"/>
  <c r="E242" i="46"/>
  <c r="F242" i="46" s="1"/>
  <c r="G242" i="46" s="1"/>
  <c r="A244" i="46"/>
  <c r="D243" i="46"/>
  <c r="C243" i="46"/>
  <c r="B243" i="46"/>
  <c r="H242" i="46" l="1"/>
  <c r="E243" i="46"/>
  <c r="F243" i="46" s="1"/>
  <c r="G243" i="46" s="1"/>
  <c r="J245" i="46"/>
  <c r="A245" i="46"/>
  <c r="D244" i="46"/>
  <c r="C244" i="46"/>
  <c r="B244" i="46"/>
  <c r="H243" i="46" l="1"/>
  <c r="J246" i="46"/>
  <c r="E244" i="46"/>
  <c r="A246" i="46"/>
  <c r="B245" i="46"/>
  <c r="C245" i="46"/>
  <c r="D245" i="46"/>
  <c r="E245" i="46" l="1"/>
  <c r="H245" i="46" s="1"/>
  <c r="J247" i="46"/>
  <c r="H244" i="46"/>
  <c r="F244" i="46"/>
  <c r="G244" i="46" s="1"/>
  <c r="A247" i="46"/>
  <c r="C246" i="46"/>
  <c r="D246" i="46"/>
  <c r="B246" i="46"/>
  <c r="F245" i="46" l="1"/>
  <c r="G245" i="46" s="1"/>
  <c r="E246" i="46"/>
  <c r="F246" i="46" s="1"/>
  <c r="J248" i="46"/>
  <c r="A248" i="46"/>
  <c r="D247" i="46"/>
  <c r="C247" i="46"/>
  <c r="B247" i="46"/>
  <c r="E247" i="46" l="1"/>
  <c r="H247" i="46" s="1"/>
  <c r="G246" i="46"/>
  <c r="H246" i="46"/>
  <c r="J249" i="46"/>
  <c r="A249" i="46"/>
  <c r="D248" i="46"/>
  <c r="C248" i="46"/>
  <c r="B248" i="46"/>
  <c r="F247" i="46" l="1"/>
  <c r="G247" i="46" s="1"/>
  <c r="J250" i="46"/>
  <c r="E248" i="46"/>
  <c r="F248" i="46" s="1"/>
  <c r="G248" i="46" s="1"/>
  <c r="A250" i="46"/>
  <c r="B249" i="46"/>
  <c r="C249" i="46"/>
  <c r="D249" i="46"/>
  <c r="H248" i="46" l="1"/>
  <c r="J251" i="46"/>
  <c r="E249" i="46"/>
  <c r="F249" i="46" s="1"/>
  <c r="G249" i="46" s="1"/>
  <c r="A251" i="46"/>
  <c r="C250" i="46"/>
  <c r="B250" i="46"/>
  <c r="D250" i="46"/>
  <c r="H249" i="46" l="1"/>
  <c r="J252" i="46"/>
  <c r="E250" i="46"/>
  <c r="F250" i="46" s="1"/>
  <c r="G250" i="46" s="1"/>
  <c r="A252" i="46"/>
  <c r="D251" i="46"/>
  <c r="C251" i="46"/>
  <c r="B251" i="46"/>
  <c r="E251" i="46" l="1"/>
  <c r="H251" i="46" s="1"/>
  <c r="H250" i="46"/>
  <c r="J253" i="46"/>
  <c r="A253" i="46"/>
  <c r="D252" i="46"/>
  <c r="C252" i="46"/>
  <c r="B252" i="46"/>
  <c r="F251" i="46" l="1"/>
  <c r="G251" i="46" s="1"/>
  <c r="J254" i="46"/>
  <c r="E252" i="46"/>
  <c r="F252" i="46" s="1"/>
  <c r="G252" i="46" s="1"/>
  <c r="A254" i="46"/>
  <c r="B253" i="46"/>
  <c r="D253" i="46"/>
  <c r="C253" i="46"/>
  <c r="H252" i="46" l="1"/>
  <c r="J255" i="46"/>
  <c r="E253" i="46"/>
  <c r="H253" i="46" s="1"/>
  <c r="A255" i="46"/>
  <c r="C254" i="46"/>
  <c r="D254" i="46"/>
  <c r="B254" i="46"/>
  <c r="F253" i="46" l="1"/>
  <c r="G253" i="46" s="1"/>
  <c r="E254" i="46"/>
  <c r="H254" i="46" s="1"/>
  <c r="J256" i="46"/>
  <c r="A256" i="46"/>
  <c r="D255" i="46"/>
  <c r="C255" i="46"/>
  <c r="B255" i="46"/>
  <c r="E255" i="46" l="1"/>
  <c r="H255" i="46" s="1"/>
  <c r="F254" i="46"/>
  <c r="G254" i="46" s="1"/>
  <c r="J257" i="46"/>
  <c r="A257" i="46"/>
  <c r="D256" i="46"/>
  <c r="C256" i="46"/>
  <c r="B256" i="46"/>
  <c r="F255" i="46" l="1"/>
  <c r="G255" i="46" s="1"/>
  <c r="J258" i="46"/>
  <c r="E256" i="46"/>
  <c r="F256" i="46" s="1"/>
  <c r="G256" i="46" s="1"/>
  <c r="A258" i="46"/>
  <c r="B257" i="46"/>
  <c r="D257" i="46"/>
  <c r="C257" i="46"/>
  <c r="H256" i="46" l="1"/>
  <c r="J259" i="46"/>
  <c r="E257" i="46"/>
  <c r="F257" i="46" s="1"/>
  <c r="G257" i="46" s="1"/>
  <c r="A259" i="46"/>
  <c r="C258" i="46"/>
  <c r="B258" i="46"/>
  <c r="D258" i="46"/>
  <c r="H257" i="46" l="1"/>
  <c r="J260" i="46"/>
  <c r="E258" i="46"/>
  <c r="H258" i="46" s="1"/>
  <c r="A260" i="46"/>
  <c r="D259" i="46"/>
  <c r="C259" i="46"/>
  <c r="B259" i="46"/>
  <c r="F258" i="46" l="1"/>
  <c r="G258" i="46" s="1"/>
  <c r="E259" i="46"/>
  <c r="H259" i="46" s="1"/>
  <c r="J261" i="46"/>
  <c r="A261" i="46"/>
  <c r="D260" i="46"/>
  <c r="C260" i="46"/>
  <c r="B260" i="46"/>
  <c r="F259" i="46" l="1"/>
  <c r="G259" i="46" s="1"/>
  <c r="J262" i="46"/>
  <c r="E260" i="46"/>
  <c r="H260" i="46" s="1"/>
  <c r="A262" i="46"/>
  <c r="B261" i="46"/>
  <c r="D261" i="46"/>
  <c r="C261" i="46"/>
  <c r="E261" i="46" l="1"/>
  <c r="H261" i="46" s="1"/>
  <c r="J263" i="46"/>
  <c r="F260" i="46"/>
  <c r="G260" i="46" s="1"/>
  <c r="A263" i="46"/>
  <c r="C262" i="46"/>
  <c r="B262" i="46"/>
  <c r="D262" i="46"/>
  <c r="F261" i="46" l="1"/>
  <c r="G261" i="46" s="1"/>
  <c r="J264" i="46"/>
  <c r="E262" i="46"/>
  <c r="H262" i="46" s="1"/>
  <c r="A264" i="46"/>
  <c r="D263" i="46"/>
  <c r="C263" i="46"/>
  <c r="B263" i="46"/>
  <c r="E263" i="46" s="1"/>
  <c r="F262" i="46" l="1"/>
  <c r="G262" i="46" s="1"/>
  <c r="J265" i="46"/>
  <c r="H263" i="46"/>
  <c r="F263" i="46"/>
  <c r="G263" i="46" s="1"/>
  <c r="A265" i="46"/>
  <c r="D264" i="46"/>
  <c r="C264" i="46"/>
  <c r="B264" i="46"/>
  <c r="E264" i="46" l="1"/>
  <c r="H264" i="46" s="1"/>
  <c r="J266" i="46"/>
  <c r="A266" i="46"/>
  <c r="B265" i="46"/>
  <c r="D265" i="46"/>
  <c r="C265" i="46"/>
  <c r="F264" i="46" l="1"/>
  <c r="G264" i="46" s="1"/>
  <c r="J267" i="46"/>
  <c r="E265" i="46"/>
  <c r="H265" i="46" s="1"/>
  <c r="A267" i="46"/>
  <c r="C266" i="46"/>
  <c r="B266" i="46"/>
  <c r="D266" i="46"/>
  <c r="E266" i="46" l="1"/>
  <c r="H266" i="46" s="1"/>
  <c r="F265" i="46"/>
  <c r="G265" i="46" s="1"/>
  <c r="J268" i="46"/>
  <c r="A268" i="46"/>
  <c r="D267" i="46"/>
  <c r="C267" i="46"/>
  <c r="B267" i="46"/>
  <c r="F266" i="46" l="1"/>
  <c r="G266" i="46" s="1"/>
  <c r="J269" i="46"/>
  <c r="E267" i="46"/>
  <c r="F267" i="46" s="1"/>
  <c r="G267" i="46" s="1"/>
  <c r="A269" i="46"/>
  <c r="D268" i="46"/>
  <c r="C268" i="46"/>
  <c r="B268" i="46"/>
  <c r="H267" i="46" l="1"/>
  <c r="J270" i="46"/>
  <c r="E268" i="46"/>
  <c r="H268" i="46" s="1"/>
  <c r="A270" i="46"/>
  <c r="B269" i="46"/>
  <c r="D269" i="46"/>
  <c r="C269" i="46"/>
  <c r="E269" i="46" l="1"/>
  <c r="H269" i="46" s="1"/>
  <c r="F268" i="46"/>
  <c r="G268" i="46" s="1"/>
  <c r="J271" i="46"/>
  <c r="A271" i="46"/>
  <c r="C270" i="46"/>
  <c r="D270" i="46"/>
  <c r="B270" i="46"/>
  <c r="F269" i="46" l="1"/>
  <c r="G269" i="46" s="1"/>
  <c r="J272" i="46"/>
  <c r="E270" i="46"/>
  <c r="A272" i="46"/>
  <c r="D271" i="46"/>
  <c r="C271" i="46"/>
  <c r="B271" i="46"/>
  <c r="J273" i="46" l="1"/>
  <c r="E271" i="46"/>
  <c r="H271" i="46" s="1"/>
  <c r="H270" i="46"/>
  <c r="F270" i="46"/>
  <c r="G270" i="46" s="1"/>
  <c r="A273" i="46"/>
  <c r="C272" i="46"/>
  <c r="D272" i="46"/>
  <c r="B272" i="46"/>
  <c r="E272" i="46" l="1"/>
  <c r="F272" i="46" s="1"/>
  <c r="G272" i="46" s="1"/>
  <c r="J274" i="46"/>
  <c r="F271" i="46"/>
  <c r="G271" i="46" s="1"/>
  <c r="A274" i="46"/>
  <c r="C273" i="46"/>
  <c r="B273" i="46"/>
  <c r="D273" i="46"/>
  <c r="H272" i="46" l="1"/>
  <c r="J275" i="46"/>
  <c r="E273" i="46"/>
  <c r="F273" i="46" s="1"/>
  <c r="G273" i="46" s="1"/>
  <c r="A275" i="46"/>
  <c r="C274" i="46"/>
  <c r="B274" i="46"/>
  <c r="D274" i="46"/>
  <c r="H273" i="46" l="1"/>
  <c r="J276" i="46"/>
  <c r="E274" i="46"/>
  <c r="F274" i="46" s="1"/>
  <c r="G274" i="46" s="1"/>
  <c r="A276" i="46"/>
  <c r="B275" i="46"/>
  <c r="D275" i="46"/>
  <c r="C275" i="46"/>
  <c r="H274" i="46" l="1"/>
  <c r="J277" i="46"/>
  <c r="E275" i="46"/>
  <c r="H275" i="46" s="1"/>
  <c r="A277" i="46"/>
  <c r="D276" i="46"/>
  <c r="B276" i="46"/>
  <c r="C276" i="46"/>
  <c r="F275" i="46" l="1"/>
  <c r="G275" i="46" s="1"/>
  <c r="E276" i="46"/>
  <c r="F276" i="46" s="1"/>
  <c r="G276" i="46" s="1"/>
  <c r="J278" i="46"/>
  <c r="A278" i="46"/>
  <c r="D277" i="46"/>
  <c r="B277" i="46"/>
  <c r="C277" i="46"/>
  <c r="H276" i="46" l="1"/>
  <c r="J279" i="46"/>
  <c r="E277" i="46"/>
  <c r="H277" i="46" s="1"/>
  <c r="A279" i="46"/>
  <c r="D278" i="46"/>
  <c r="C278" i="46"/>
  <c r="B278" i="46"/>
  <c r="E278" i="46" l="1"/>
  <c r="F278" i="46" s="1"/>
  <c r="G278" i="46" s="1"/>
  <c r="F277" i="46"/>
  <c r="G277" i="46" s="1"/>
  <c r="J280" i="46"/>
  <c r="A280" i="46"/>
  <c r="D279" i="46"/>
  <c r="C279" i="46"/>
  <c r="B279" i="46"/>
  <c r="H278" i="46" l="1"/>
  <c r="J281" i="46"/>
  <c r="E279" i="46"/>
  <c r="F279" i="46" s="1"/>
  <c r="G279" i="46" s="1"/>
  <c r="A281" i="46"/>
  <c r="C280" i="46"/>
  <c r="D280" i="46"/>
  <c r="B280" i="46"/>
  <c r="H279" i="46" l="1"/>
  <c r="E280" i="46"/>
  <c r="F280" i="46" s="1"/>
  <c r="G280" i="46" s="1"/>
  <c r="J282" i="46"/>
  <c r="A282" i="46"/>
  <c r="C281" i="46"/>
  <c r="B281" i="46"/>
  <c r="D281" i="46"/>
  <c r="H280" i="46" l="1"/>
  <c r="J283" i="46"/>
  <c r="E281" i="46"/>
  <c r="F281" i="46" s="1"/>
  <c r="G281" i="46" s="1"/>
  <c r="A283" i="46"/>
  <c r="C282" i="46"/>
  <c r="B282" i="46"/>
  <c r="D282" i="46"/>
  <c r="J284" i="46" l="1"/>
  <c r="H281" i="46"/>
  <c r="E282" i="46"/>
  <c r="F282" i="46" s="1"/>
  <c r="G282" i="46" s="1"/>
  <c r="A284" i="46"/>
  <c r="B283" i="46"/>
  <c r="D283" i="46"/>
  <c r="C283" i="46"/>
  <c r="H282" i="46" l="1"/>
  <c r="J285" i="46"/>
  <c r="E283" i="46"/>
  <c r="H283" i="46" s="1"/>
  <c r="A285" i="46"/>
  <c r="D284" i="46"/>
  <c r="B284" i="46"/>
  <c r="C284" i="46"/>
  <c r="F283" i="46" l="1"/>
  <c r="G283" i="46" s="1"/>
  <c r="J286" i="46"/>
  <c r="E284" i="46"/>
  <c r="H284" i="46" s="1"/>
  <c r="A286" i="46"/>
  <c r="D285" i="46"/>
  <c r="B285" i="46"/>
  <c r="C285" i="46"/>
  <c r="F284" i="46" l="1"/>
  <c r="G284" i="46" s="1"/>
  <c r="J287" i="46"/>
  <c r="E285" i="46"/>
  <c r="H285" i="46" s="1"/>
  <c r="A287" i="46"/>
  <c r="D286" i="46"/>
  <c r="C286" i="46"/>
  <c r="B286" i="46"/>
  <c r="E286" i="46" l="1"/>
  <c r="H286" i="46" s="1"/>
  <c r="F285" i="46"/>
  <c r="G285" i="46" s="1"/>
  <c r="J288" i="46"/>
  <c r="A288" i="46"/>
  <c r="D287" i="46"/>
  <c r="C287" i="46"/>
  <c r="B287" i="46"/>
  <c r="F286" i="46" l="1"/>
  <c r="G286" i="46" s="1"/>
  <c r="J289" i="46"/>
  <c r="E287" i="46"/>
  <c r="F287" i="46" s="1"/>
  <c r="G287" i="46" s="1"/>
  <c r="A289" i="46"/>
  <c r="C288" i="46"/>
  <c r="D288" i="46"/>
  <c r="B288" i="46"/>
  <c r="H287" i="46" l="1"/>
  <c r="E288" i="46"/>
  <c r="H288" i="46" s="1"/>
  <c r="J290" i="46"/>
  <c r="A290" i="46"/>
  <c r="C289" i="46"/>
  <c r="B289" i="46"/>
  <c r="D289" i="46"/>
  <c r="F288" i="46" l="1"/>
  <c r="G288" i="46" s="1"/>
  <c r="J291" i="46"/>
  <c r="E289" i="46"/>
  <c r="F289" i="46" s="1"/>
  <c r="G289" i="46" s="1"/>
  <c r="A291" i="46"/>
  <c r="C290" i="46"/>
  <c r="B290" i="46"/>
  <c r="D290" i="46"/>
  <c r="H289" i="46" l="1"/>
  <c r="J292" i="46"/>
  <c r="E290" i="46"/>
  <c r="H290" i="46" s="1"/>
  <c r="A292" i="46"/>
  <c r="B291" i="46"/>
  <c r="D291" i="46"/>
  <c r="C291" i="46"/>
  <c r="F290" i="46" l="1"/>
  <c r="G290" i="46" s="1"/>
  <c r="J293" i="46"/>
  <c r="E291" i="46"/>
  <c r="H291" i="46" s="1"/>
  <c r="A293" i="46"/>
  <c r="D292" i="46"/>
  <c r="B292" i="46"/>
  <c r="C292" i="46"/>
  <c r="F291" i="46" l="1"/>
  <c r="G291" i="46" s="1"/>
  <c r="J294" i="46"/>
  <c r="E292" i="46"/>
  <c r="F292" i="46" s="1"/>
  <c r="G292" i="46" s="1"/>
  <c r="A294" i="46"/>
  <c r="D293" i="46"/>
  <c r="B293" i="46"/>
  <c r="C293" i="46"/>
  <c r="H292" i="46" l="1"/>
  <c r="E293" i="46"/>
  <c r="F293" i="46" s="1"/>
  <c r="G293" i="46" s="1"/>
  <c r="J295" i="46"/>
  <c r="A295" i="46"/>
  <c r="D294" i="46"/>
  <c r="C294" i="46"/>
  <c r="B294" i="46"/>
  <c r="E294" i="46" l="1"/>
  <c r="F294" i="46" s="1"/>
  <c r="G294" i="46" s="1"/>
  <c r="H293" i="46"/>
  <c r="J296" i="46"/>
  <c r="A296" i="46"/>
  <c r="D295" i="46"/>
  <c r="C295" i="46"/>
  <c r="B295" i="46"/>
  <c r="H294" i="46" l="1"/>
  <c r="J297" i="46"/>
  <c r="E295" i="46"/>
  <c r="H295" i="46" s="1"/>
  <c r="A297" i="46"/>
  <c r="C296" i="46"/>
  <c r="D296" i="46"/>
  <c r="B296" i="46"/>
  <c r="E296" i="46" l="1"/>
  <c r="F296" i="46" s="1"/>
  <c r="F295" i="46"/>
  <c r="G295" i="46" s="1"/>
  <c r="J298" i="46"/>
  <c r="A298" i="46"/>
  <c r="C297" i="46"/>
  <c r="B297" i="46"/>
  <c r="D297" i="46"/>
  <c r="H296" i="46" l="1"/>
  <c r="G296" i="46"/>
  <c r="J299" i="46"/>
  <c r="E297" i="46"/>
  <c r="H297" i="46" s="1"/>
  <c r="A299" i="46"/>
  <c r="C298" i="46"/>
  <c r="B298" i="46"/>
  <c r="D298" i="46"/>
  <c r="E298" i="46" l="1"/>
  <c r="H298" i="46" s="1"/>
  <c r="F297" i="46"/>
  <c r="G297" i="46" s="1"/>
  <c r="J300" i="46"/>
  <c r="A300" i="46"/>
  <c r="B299" i="46"/>
  <c r="D299" i="46"/>
  <c r="C299" i="46"/>
  <c r="F298" i="46" l="1"/>
  <c r="G298" i="46" s="1"/>
  <c r="J301" i="46"/>
  <c r="E299" i="46"/>
  <c r="F299" i="46" s="1"/>
  <c r="A301" i="46"/>
  <c r="D300" i="46"/>
  <c r="B300" i="46"/>
  <c r="C300" i="46"/>
  <c r="G299" i="46" l="1"/>
  <c r="H299" i="46"/>
  <c r="J302" i="46"/>
  <c r="E300" i="46"/>
  <c r="H300" i="46" s="1"/>
  <c r="A302" i="46"/>
  <c r="D301" i="46"/>
  <c r="B301" i="46"/>
  <c r="C301" i="46"/>
  <c r="F300" i="46" l="1"/>
  <c r="G300" i="46" s="1"/>
  <c r="J303" i="46"/>
  <c r="E301" i="46"/>
  <c r="H301" i="46" s="1"/>
  <c r="A303" i="46"/>
  <c r="D302" i="46"/>
  <c r="C302" i="46"/>
  <c r="B302" i="46"/>
  <c r="E302" i="46" l="1"/>
  <c r="F302" i="46" s="1"/>
  <c r="G302" i="46" s="1"/>
  <c r="F301" i="46"/>
  <c r="G301" i="46" s="1"/>
  <c r="J304" i="46"/>
  <c r="A304" i="46"/>
  <c r="D303" i="46"/>
  <c r="C303" i="46"/>
  <c r="B303" i="46"/>
  <c r="H302" i="46" l="1"/>
  <c r="E303" i="46"/>
  <c r="H303" i="46" s="1"/>
  <c r="J305" i="46"/>
  <c r="A305" i="46"/>
  <c r="C304" i="46"/>
  <c r="D304" i="46"/>
  <c r="B304" i="46"/>
  <c r="F303" i="46" l="1"/>
  <c r="G303" i="46" s="1"/>
  <c r="E304" i="46"/>
  <c r="F304" i="46" s="1"/>
  <c r="G304" i="46" s="1"/>
  <c r="J306" i="46"/>
  <c r="A306" i="46"/>
  <c r="C305" i="46"/>
  <c r="B305" i="46"/>
  <c r="D305" i="46"/>
  <c r="H304" i="46" l="1"/>
  <c r="J307" i="46"/>
  <c r="E305" i="46"/>
  <c r="H305" i="46" s="1"/>
  <c r="A307" i="46"/>
  <c r="D306" i="46"/>
  <c r="C306" i="46"/>
  <c r="B306" i="46"/>
  <c r="E306" i="46" l="1"/>
  <c r="F306" i="46" s="1"/>
  <c r="G306" i="46" s="1"/>
  <c r="F305" i="46"/>
  <c r="G305" i="46" s="1"/>
  <c r="J308" i="46"/>
  <c r="A308" i="46"/>
  <c r="B307" i="46"/>
  <c r="D307" i="46"/>
  <c r="C307" i="46"/>
  <c r="H306" i="46" l="1"/>
  <c r="E307" i="46"/>
  <c r="F307" i="46" s="1"/>
  <c r="G307" i="46" s="1"/>
  <c r="J309" i="46"/>
  <c r="A309" i="46"/>
  <c r="D308" i="46"/>
  <c r="C308" i="46"/>
  <c r="B308" i="46"/>
  <c r="H307" i="46" l="1"/>
  <c r="E308" i="46"/>
  <c r="F308" i="46" s="1"/>
  <c r="G308" i="46" s="1"/>
  <c r="J310" i="46"/>
  <c r="A310" i="46"/>
  <c r="D309" i="46"/>
  <c r="C309" i="46"/>
  <c r="B309" i="46"/>
  <c r="H308" i="46" l="1"/>
  <c r="E309" i="46"/>
  <c r="H309" i="46" s="1"/>
  <c r="J311" i="46"/>
  <c r="A311" i="46"/>
  <c r="D310" i="46"/>
  <c r="C310" i="46"/>
  <c r="B310" i="46"/>
  <c r="F309" i="46" l="1"/>
  <c r="G309" i="46" s="1"/>
  <c r="J312" i="46"/>
  <c r="E310" i="46"/>
  <c r="H310" i="46" s="1"/>
  <c r="A312" i="46"/>
  <c r="D311" i="46"/>
  <c r="C311" i="46"/>
  <c r="B311" i="46"/>
  <c r="E311" i="46" s="1"/>
  <c r="F310" i="46" l="1"/>
  <c r="G310" i="46" s="1"/>
  <c r="J313" i="46"/>
  <c r="H311" i="46"/>
  <c r="F311" i="46"/>
  <c r="G311" i="46" s="1"/>
  <c r="A313" i="46"/>
  <c r="C312" i="46"/>
  <c r="B312" i="46"/>
  <c r="D312" i="46"/>
  <c r="J314" i="46" l="1"/>
  <c r="E312" i="46"/>
  <c r="H312" i="46" s="1"/>
  <c r="A314" i="46"/>
  <c r="D313" i="46"/>
  <c r="C313" i="46"/>
  <c r="B313" i="46"/>
  <c r="E313" i="46" l="1"/>
  <c r="F313" i="46" s="1"/>
  <c r="G313" i="46" s="1"/>
  <c r="F312" i="46"/>
  <c r="G312" i="46" s="1"/>
  <c r="J315" i="46"/>
  <c r="A315" i="46"/>
  <c r="D314" i="46"/>
  <c r="C314" i="46"/>
  <c r="B314" i="46"/>
  <c r="H313" i="46" l="1"/>
  <c r="E314" i="46"/>
  <c r="F314" i="46" s="1"/>
  <c r="G314" i="46" s="1"/>
  <c r="J316" i="46"/>
  <c r="A316" i="46"/>
  <c r="B315" i="46"/>
  <c r="D315" i="46"/>
  <c r="C315" i="46"/>
  <c r="H314" i="46" l="1"/>
  <c r="E315" i="46"/>
  <c r="F315" i="46" s="1"/>
  <c r="G315" i="46" s="1"/>
  <c r="J317" i="46"/>
  <c r="A317" i="46"/>
  <c r="D316" i="46"/>
  <c r="C316" i="46"/>
  <c r="B316" i="46"/>
  <c r="E316" i="46" s="1"/>
  <c r="H315" i="46" l="1"/>
  <c r="J318" i="46"/>
  <c r="H316" i="46"/>
  <c r="F316" i="46"/>
  <c r="G316" i="46" s="1"/>
  <c r="A318" i="46"/>
  <c r="D317" i="46"/>
  <c r="C317" i="46"/>
  <c r="B317" i="46"/>
  <c r="J319" i="46" l="1"/>
  <c r="E317" i="46"/>
  <c r="H317" i="46" s="1"/>
  <c r="A319" i="46"/>
  <c r="D318" i="46"/>
  <c r="C318" i="46"/>
  <c r="B318" i="46"/>
  <c r="E318" i="46" l="1"/>
  <c r="H318" i="46" s="1"/>
  <c r="F317" i="46"/>
  <c r="G317" i="46" s="1"/>
  <c r="J320" i="46"/>
  <c r="A320" i="46"/>
  <c r="D319" i="46"/>
  <c r="C319" i="46"/>
  <c r="B319" i="46"/>
  <c r="F318" i="46" l="1"/>
  <c r="G318" i="46" s="1"/>
  <c r="E319" i="46"/>
  <c r="F319" i="46" s="1"/>
  <c r="G319" i="46" s="1"/>
  <c r="J321" i="46"/>
  <c r="A321" i="46"/>
  <c r="C320" i="46"/>
  <c r="B320" i="46"/>
  <c r="D320" i="46"/>
  <c r="H319" i="46" l="1"/>
  <c r="J322" i="46"/>
  <c r="E320" i="46"/>
  <c r="F320" i="46" s="1"/>
  <c r="G320" i="46" s="1"/>
  <c r="A322" i="46"/>
  <c r="D321" i="46"/>
  <c r="C321" i="46"/>
  <c r="B321" i="46"/>
  <c r="E321" i="46" l="1"/>
  <c r="F321" i="46" s="1"/>
  <c r="G321" i="46" s="1"/>
  <c r="H320" i="46"/>
  <c r="J323" i="46"/>
  <c r="H321" i="46"/>
  <c r="A323" i="46"/>
  <c r="D322" i="46"/>
  <c r="C322" i="46"/>
  <c r="B322" i="46"/>
  <c r="J324" i="46" l="1"/>
  <c r="E322" i="46"/>
  <c r="H322" i="46" s="1"/>
  <c r="A324" i="46"/>
  <c r="B323" i="46"/>
  <c r="D323" i="46"/>
  <c r="C323" i="46"/>
  <c r="F322" i="46" l="1"/>
  <c r="G322" i="46" s="1"/>
  <c r="J325" i="46"/>
  <c r="E323" i="46"/>
  <c r="F323" i="46" s="1"/>
  <c r="G323" i="46" s="1"/>
  <c r="A325" i="46"/>
  <c r="D324" i="46"/>
  <c r="C324" i="46"/>
  <c r="B324" i="46"/>
  <c r="E324" i="46" l="1"/>
  <c r="H324" i="46" s="1"/>
  <c r="H323" i="46"/>
  <c r="J326" i="46"/>
  <c r="A326" i="46"/>
  <c r="D325" i="46"/>
  <c r="C325" i="46"/>
  <c r="B325" i="46"/>
  <c r="F324" i="46" l="1"/>
  <c r="G324" i="46" s="1"/>
  <c r="E325" i="46"/>
  <c r="F325" i="46" s="1"/>
  <c r="G325" i="46" s="1"/>
  <c r="J327" i="46"/>
  <c r="A327" i="46"/>
  <c r="D326" i="46"/>
  <c r="C326" i="46"/>
  <c r="B326" i="46"/>
  <c r="H325" i="46" l="1"/>
  <c r="J328" i="46"/>
  <c r="E326" i="46"/>
  <c r="F326" i="46" s="1"/>
  <c r="G326" i="46" s="1"/>
  <c r="A328" i="46"/>
  <c r="D327" i="46"/>
  <c r="C327" i="46"/>
  <c r="B327" i="46"/>
  <c r="E327" i="46" l="1"/>
  <c r="H327" i="46" s="1"/>
  <c r="H326" i="46"/>
  <c r="J329" i="46"/>
  <c r="A329" i="46"/>
  <c r="C328" i="46"/>
  <c r="B328" i="46"/>
  <c r="D328" i="46"/>
  <c r="F327" i="46" l="1"/>
  <c r="G327" i="46" s="1"/>
  <c r="J330" i="46"/>
  <c r="E328" i="46"/>
  <c r="F328" i="46" s="1"/>
  <c r="G328" i="46" s="1"/>
  <c r="A330" i="46"/>
  <c r="D329" i="46"/>
  <c r="C329" i="46"/>
  <c r="B329" i="46"/>
  <c r="E329" i="46" l="1"/>
  <c r="H328" i="46"/>
  <c r="J331" i="46"/>
  <c r="H329" i="46"/>
  <c r="F329" i="46"/>
  <c r="G329" i="46" s="1"/>
  <c r="A331" i="46"/>
  <c r="D330" i="46"/>
  <c r="C330" i="46"/>
  <c r="B330" i="46"/>
  <c r="J332" i="46" l="1"/>
  <c r="E330" i="46"/>
  <c r="H330" i="46" s="1"/>
  <c r="A332" i="46"/>
  <c r="B331" i="46"/>
  <c r="D331" i="46"/>
  <c r="C331" i="46"/>
  <c r="F330" i="46" l="1"/>
  <c r="G330" i="46" s="1"/>
  <c r="J333" i="46"/>
  <c r="E331" i="46"/>
  <c r="H331" i="46" s="1"/>
  <c r="A333" i="46"/>
  <c r="D332" i="46"/>
  <c r="C332" i="46"/>
  <c r="B332" i="46"/>
  <c r="E332" i="46" l="1"/>
  <c r="F331" i="46"/>
  <c r="G331" i="46" s="1"/>
  <c r="J334" i="46"/>
  <c r="H332" i="46"/>
  <c r="F332" i="46"/>
  <c r="A334" i="46"/>
  <c r="D333" i="46"/>
  <c r="C333" i="46"/>
  <c r="B333" i="46"/>
  <c r="E333" i="46" l="1"/>
  <c r="G332" i="46"/>
  <c r="J335" i="46"/>
  <c r="H333" i="46"/>
  <c r="F333" i="46"/>
  <c r="G333" i="46" s="1"/>
  <c r="A335" i="46"/>
  <c r="D334" i="46"/>
  <c r="C334" i="46"/>
  <c r="B334" i="46"/>
  <c r="E334" i="46" l="1"/>
  <c r="H334" i="46" s="1"/>
  <c r="J336" i="46"/>
  <c r="A336" i="46"/>
  <c r="D335" i="46"/>
  <c r="C335" i="46"/>
  <c r="B335" i="46"/>
  <c r="F334" i="46" l="1"/>
  <c r="G334" i="46" s="1"/>
  <c r="E335" i="46"/>
  <c r="H335" i="46" s="1"/>
  <c r="J337" i="46"/>
  <c r="A337" i="46"/>
  <c r="C336" i="46"/>
  <c r="B336" i="46"/>
  <c r="D336" i="46"/>
  <c r="F335" i="46" l="1"/>
  <c r="G335" i="46" s="1"/>
  <c r="J338" i="46"/>
  <c r="E336" i="46"/>
  <c r="H336" i="46" s="1"/>
  <c r="A338" i="46"/>
  <c r="D337" i="46"/>
  <c r="C337" i="46"/>
  <c r="B337" i="46"/>
  <c r="F336" i="46" l="1"/>
  <c r="G336" i="46" s="1"/>
  <c r="J339" i="46"/>
  <c r="E337" i="46"/>
  <c r="H337" i="46" s="1"/>
  <c r="A339" i="46"/>
  <c r="D338" i="46"/>
  <c r="C338" i="46"/>
  <c r="B338" i="46"/>
  <c r="E338" i="46" l="1"/>
  <c r="F337" i="46"/>
  <c r="G337" i="46" s="1"/>
  <c r="J340" i="46"/>
  <c r="H338" i="46"/>
  <c r="F338" i="46"/>
  <c r="G338" i="46" s="1"/>
  <c r="A340" i="46"/>
  <c r="B339" i="46"/>
  <c r="D339" i="46"/>
  <c r="C339" i="46"/>
  <c r="J341" i="46" l="1"/>
  <c r="E339" i="46"/>
  <c r="F339" i="46" s="1"/>
  <c r="G339" i="46" s="1"/>
  <c r="A341" i="46"/>
  <c r="D340" i="46"/>
  <c r="C340" i="46"/>
  <c r="B340" i="46"/>
  <c r="E340" i="46" l="1"/>
  <c r="H339" i="46"/>
  <c r="J342" i="46"/>
  <c r="H340" i="46"/>
  <c r="F340" i="46"/>
  <c r="G340" i="46" s="1"/>
  <c r="A342" i="46"/>
  <c r="D341" i="46"/>
  <c r="C341" i="46"/>
  <c r="B341" i="46"/>
  <c r="E341" i="46" l="1"/>
  <c r="F341" i="46" s="1"/>
  <c r="G341" i="46" s="1"/>
  <c r="J343" i="46"/>
  <c r="A343" i="46"/>
  <c r="D342" i="46"/>
  <c r="C342" i="46"/>
  <c r="B342" i="46"/>
  <c r="E342" i="46" l="1"/>
  <c r="H341" i="46"/>
  <c r="J344" i="46"/>
  <c r="H342" i="46"/>
  <c r="F342" i="46"/>
  <c r="G342" i="46" s="1"/>
  <c r="A344" i="46"/>
  <c r="D343" i="46"/>
  <c r="C343" i="46"/>
  <c r="B343" i="46"/>
  <c r="E343" i="46" l="1"/>
  <c r="H343" i="46" s="1"/>
  <c r="J345" i="46"/>
  <c r="A345" i="46"/>
  <c r="C344" i="46"/>
  <c r="B344" i="46"/>
  <c r="D344" i="46"/>
  <c r="F343" i="46" l="1"/>
  <c r="G343" i="46" s="1"/>
  <c r="J346" i="46"/>
  <c r="E344" i="46"/>
  <c r="H344" i="46" s="1"/>
  <c r="A346" i="46"/>
  <c r="D345" i="46"/>
  <c r="C345" i="46"/>
  <c r="B345" i="46"/>
  <c r="E345" i="46" l="1"/>
  <c r="H345" i="46" s="1"/>
  <c r="F344" i="46"/>
  <c r="G344" i="46" s="1"/>
  <c r="J347" i="46"/>
  <c r="A347" i="46"/>
  <c r="D346" i="46"/>
  <c r="C346" i="46"/>
  <c r="B346" i="46"/>
  <c r="E346" i="46" l="1"/>
  <c r="F346" i="46" s="1"/>
  <c r="G346" i="46" s="1"/>
  <c r="F345" i="46"/>
  <c r="G345" i="46" s="1"/>
  <c r="J348" i="46"/>
  <c r="H346" i="46"/>
  <c r="A348" i="46"/>
  <c r="B347" i="46"/>
  <c r="D347" i="46"/>
  <c r="C347" i="46"/>
  <c r="J349" i="46" l="1"/>
  <c r="E347" i="46"/>
  <c r="F347" i="46" s="1"/>
  <c r="G347" i="46" s="1"/>
  <c r="A349" i="46"/>
  <c r="D348" i="46"/>
  <c r="C348" i="46"/>
  <c r="B348" i="46"/>
  <c r="H347" i="46" l="1"/>
  <c r="J350" i="46"/>
  <c r="E348" i="46"/>
  <c r="H348" i="46" s="1"/>
  <c r="A350" i="46"/>
  <c r="D349" i="46"/>
  <c r="C349" i="46"/>
  <c r="B349" i="46"/>
  <c r="J351" i="46" l="1"/>
  <c r="F348" i="46"/>
  <c r="G348" i="46" s="1"/>
  <c r="E349" i="46"/>
  <c r="H349" i="46" s="1"/>
  <c r="A351" i="46"/>
  <c r="D350" i="46"/>
  <c r="C350" i="46"/>
  <c r="B350" i="46"/>
  <c r="E350" i="46" l="1"/>
  <c r="H350" i="46" s="1"/>
  <c r="J352" i="46"/>
  <c r="F349" i="46"/>
  <c r="G349" i="46" s="1"/>
  <c r="A352" i="46"/>
  <c r="D351" i="46"/>
  <c r="C351" i="46"/>
  <c r="B351" i="46"/>
  <c r="F350" i="46" l="1"/>
  <c r="G350" i="46" s="1"/>
  <c r="E351" i="46"/>
  <c r="F351" i="46" s="1"/>
  <c r="G351" i="46" s="1"/>
  <c r="J353" i="46"/>
  <c r="A353" i="46"/>
  <c r="C352" i="46"/>
  <c r="B352" i="46"/>
  <c r="D352" i="46"/>
  <c r="H351" i="46" l="1"/>
  <c r="E352" i="46"/>
  <c r="F352" i="46" s="1"/>
  <c r="G352" i="46" s="1"/>
  <c r="J354" i="46"/>
  <c r="A354" i="46"/>
  <c r="D353" i="46"/>
  <c r="C353" i="46"/>
  <c r="B353" i="46"/>
  <c r="H352" i="46" l="1"/>
  <c r="J355" i="46"/>
  <c r="A355" i="46"/>
  <c r="D354" i="46"/>
  <c r="C354" i="46"/>
  <c r="B354" i="46"/>
  <c r="E353" i="46"/>
  <c r="J356" i="46" l="1"/>
  <c r="E354" i="46"/>
  <c r="F354" i="46" s="1"/>
  <c r="G354" i="46" s="1"/>
  <c r="H353" i="46"/>
  <c r="F353" i="46"/>
  <c r="G353" i="46" s="1"/>
  <c r="A356" i="46"/>
  <c r="B355" i="46"/>
  <c r="D355" i="46"/>
  <c r="C355" i="46"/>
  <c r="H354" i="46" l="1"/>
  <c r="J357" i="46"/>
  <c r="E355" i="46"/>
  <c r="A357" i="46"/>
  <c r="D356" i="46"/>
  <c r="C356" i="46"/>
  <c r="B356" i="46"/>
  <c r="J358" i="46" l="1"/>
  <c r="E356" i="46"/>
  <c r="H356" i="46" s="1"/>
  <c r="H355" i="46"/>
  <c r="F355" i="46"/>
  <c r="G355" i="46" s="1"/>
  <c r="A358" i="46"/>
  <c r="D357" i="46"/>
  <c r="C357" i="46"/>
  <c r="B357" i="46"/>
  <c r="F356" i="46" l="1"/>
  <c r="G356" i="46" s="1"/>
  <c r="J359" i="46"/>
  <c r="E357" i="46"/>
  <c r="A359" i="46"/>
  <c r="D358" i="46"/>
  <c r="C358" i="46"/>
  <c r="B358" i="46"/>
  <c r="J360" i="46" l="1"/>
  <c r="E358" i="46"/>
  <c r="F358" i="46" s="1"/>
  <c r="G358" i="46" s="1"/>
  <c r="H357" i="46"/>
  <c r="F357" i="46"/>
  <c r="G357" i="46" s="1"/>
  <c r="A360" i="46"/>
  <c r="D359" i="46"/>
  <c r="C359" i="46"/>
  <c r="B359" i="46"/>
  <c r="H358" i="46" l="1"/>
  <c r="J361" i="46"/>
  <c r="E359" i="46"/>
  <c r="H359" i="46" s="1"/>
  <c r="A361" i="46"/>
  <c r="C360" i="46"/>
  <c r="B360" i="46"/>
  <c r="D360" i="46"/>
  <c r="F359" i="46" l="1"/>
  <c r="G359" i="46" s="1"/>
  <c r="J362" i="46"/>
  <c r="E360" i="46"/>
  <c r="F360" i="46" s="1"/>
  <c r="G360" i="46" s="1"/>
  <c r="A362" i="46"/>
  <c r="D361" i="46"/>
  <c r="C361" i="46"/>
  <c r="B361" i="46"/>
  <c r="H360" i="46" l="1"/>
  <c r="J363" i="46"/>
  <c r="A363" i="46"/>
  <c r="D362" i="46"/>
  <c r="C362" i="46"/>
  <c r="B362" i="46"/>
  <c r="E361" i="46"/>
  <c r="J364" i="46" l="1"/>
  <c r="H361" i="46"/>
  <c r="F361" i="46"/>
  <c r="G361" i="46" s="1"/>
  <c r="A364" i="46"/>
  <c r="B363" i="46"/>
  <c r="D363" i="46"/>
  <c r="C363" i="46"/>
  <c r="E362" i="46"/>
  <c r="J365" i="46" l="1"/>
  <c r="H362" i="46"/>
  <c r="F362" i="46"/>
  <c r="G362" i="46" s="1"/>
  <c r="E363" i="46"/>
  <c r="A365" i="46"/>
  <c r="D364" i="46"/>
  <c r="C364" i="46"/>
  <c r="B364" i="46"/>
  <c r="E364" i="46" l="1"/>
  <c r="F364" i="46" s="1"/>
  <c r="G364" i="46" s="1"/>
  <c r="J366" i="46"/>
  <c r="H363" i="46"/>
  <c r="F363" i="46"/>
  <c r="G363" i="46" s="1"/>
  <c r="A366" i="46"/>
  <c r="D365" i="46"/>
  <c r="C365" i="46"/>
  <c r="B365" i="46"/>
  <c r="H364" i="46" l="1"/>
  <c r="J367" i="46"/>
  <c r="E365" i="46"/>
  <c r="H365" i="46" s="1"/>
  <c r="A367" i="46"/>
  <c r="D366" i="46"/>
  <c r="C366" i="46"/>
  <c r="B366" i="46"/>
  <c r="F365" i="46" l="1"/>
  <c r="G365" i="46" s="1"/>
  <c r="E366" i="46"/>
  <c r="H366" i="46" s="1"/>
  <c r="J368" i="46"/>
  <c r="A368" i="46"/>
  <c r="D367" i="46"/>
  <c r="C367" i="46"/>
  <c r="B367" i="46"/>
  <c r="F366" i="46" l="1"/>
  <c r="G366" i="46" s="1"/>
  <c r="J369" i="46"/>
  <c r="A369" i="46"/>
  <c r="C368" i="46"/>
  <c r="B368" i="46"/>
  <c r="D368" i="46"/>
  <c r="E367" i="46"/>
  <c r="J370" i="46" l="1"/>
  <c r="E368" i="46"/>
  <c r="H368" i="46" s="1"/>
  <c r="H367" i="46"/>
  <c r="F367" i="46"/>
  <c r="G367" i="46" s="1"/>
  <c r="A370" i="46"/>
  <c r="D369" i="46"/>
  <c r="C369" i="46"/>
  <c r="B369" i="46"/>
  <c r="J371" i="46" l="1"/>
  <c r="F368" i="46"/>
  <c r="G368" i="46" s="1"/>
  <c r="A371" i="46"/>
  <c r="D370" i="46"/>
  <c r="C370" i="46"/>
  <c r="B370" i="46"/>
  <c r="E369" i="46"/>
  <c r="J372" i="46" l="1"/>
  <c r="H369" i="46"/>
  <c r="F369" i="46"/>
  <c r="G369" i="46" s="1"/>
  <c r="A372" i="46"/>
  <c r="B371" i="46"/>
  <c r="D371" i="46"/>
  <c r="C371" i="46"/>
  <c r="E370" i="46"/>
  <c r="E371" i="46" l="1"/>
  <c r="H371" i="46" s="1"/>
  <c r="J373" i="46"/>
  <c r="H370" i="46"/>
  <c r="F370" i="46"/>
  <c r="G370" i="46" s="1"/>
  <c r="A373" i="46"/>
  <c r="D372" i="46"/>
  <c r="C372" i="46"/>
  <c r="B372" i="46"/>
  <c r="F371" i="46" l="1"/>
  <c r="G371" i="46" s="1"/>
  <c r="J374" i="46"/>
  <c r="A374" i="46"/>
  <c r="D373" i="46"/>
  <c r="C373" i="46"/>
  <c r="B373" i="46"/>
  <c r="E372" i="46"/>
  <c r="J375" i="46" l="1"/>
  <c r="H372" i="46"/>
  <c r="F372" i="46"/>
  <c r="G372" i="46" s="1"/>
  <c r="A375" i="46"/>
  <c r="D374" i="46"/>
  <c r="C374" i="46"/>
  <c r="B374" i="46"/>
  <c r="E373" i="46"/>
  <c r="J376" i="46" l="1"/>
  <c r="E374" i="46"/>
  <c r="H374" i="46" s="1"/>
  <c r="H373" i="46"/>
  <c r="F373" i="46"/>
  <c r="G373" i="46" s="1"/>
  <c r="A376" i="46"/>
  <c r="D375" i="46"/>
  <c r="C375" i="46"/>
  <c r="B375" i="46"/>
  <c r="E375" i="46" l="1"/>
  <c r="H375" i="46" s="1"/>
  <c r="J377" i="46"/>
  <c r="F374" i="46"/>
  <c r="G374" i="46" s="1"/>
  <c r="A377" i="46"/>
  <c r="C376" i="46"/>
  <c r="B376" i="46"/>
  <c r="D376" i="46"/>
  <c r="F375" i="46" l="1"/>
  <c r="G375" i="46" s="1"/>
  <c r="J378" i="46"/>
  <c r="A378" i="46"/>
  <c r="D377" i="46"/>
  <c r="C377" i="46"/>
  <c r="B377" i="46"/>
  <c r="E376" i="46"/>
  <c r="J379" i="46" l="1"/>
  <c r="H376" i="46"/>
  <c r="F376" i="46"/>
  <c r="G376" i="46" s="1"/>
  <c r="A379" i="46"/>
  <c r="D378" i="46"/>
  <c r="C378" i="46"/>
  <c r="B378" i="46"/>
  <c r="E377" i="46"/>
  <c r="J380" i="46" l="1"/>
  <c r="H377" i="46"/>
  <c r="F377" i="46"/>
  <c r="G377" i="46" s="1"/>
  <c r="A380" i="46"/>
  <c r="B379" i="46"/>
  <c r="D379" i="46"/>
  <c r="C379" i="46"/>
  <c r="E378" i="46"/>
  <c r="E379" i="46" l="1"/>
  <c r="F379" i="46" s="1"/>
  <c r="G379" i="46" s="1"/>
  <c r="J381" i="46"/>
  <c r="H378" i="46"/>
  <c r="F378" i="46"/>
  <c r="G378" i="46" s="1"/>
  <c r="H379" i="46"/>
  <c r="A381" i="46"/>
  <c r="D380" i="46"/>
  <c r="C380" i="46"/>
  <c r="B380" i="46"/>
  <c r="J382" i="46" l="1"/>
  <c r="A382" i="46"/>
  <c r="D381" i="46"/>
  <c r="C381" i="46"/>
  <c r="B381" i="46"/>
  <c r="E380" i="46"/>
  <c r="J383" i="46" l="1"/>
  <c r="H380" i="46"/>
  <c r="F380" i="46"/>
  <c r="G380" i="46" s="1"/>
  <c r="A383" i="46"/>
  <c r="D382" i="46"/>
  <c r="C382" i="46"/>
  <c r="B382" i="46"/>
  <c r="E381" i="46"/>
  <c r="J384" i="46" l="1"/>
  <c r="H381" i="46"/>
  <c r="F381" i="46"/>
  <c r="G381" i="46" s="1"/>
  <c r="A384" i="46"/>
  <c r="D383" i="46"/>
  <c r="C383" i="46"/>
  <c r="B383" i="46"/>
  <c r="E382" i="46"/>
  <c r="J385" i="46" l="1"/>
  <c r="H382" i="46"/>
  <c r="F382" i="46"/>
  <c r="G382" i="46" s="1"/>
  <c r="A385" i="46"/>
  <c r="D384" i="46"/>
  <c r="C384" i="46"/>
  <c r="B384" i="46"/>
  <c r="E383" i="46"/>
  <c r="J386" i="46" l="1"/>
  <c r="H383" i="46"/>
  <c r="F383" i="46"/>
  <c r="G383" i="46" s="1"/>
  <c r="A386" i="46"/>
  <c r="D385" i="46"/>
  <c r="C385" i="46"/>
  <c r="B385" i="46"/>
  <c r="E384" i="46"/>
  <c r="J387" i="46" l="1"/>
  <c r="H384" i="46"/>
  <c r="F384" i="46"/>
  <c r="G384" i="46" s="1"/>
  <c r="A387" i="46"/>
  <c r="D386" i="46"/>
  <c r="C386" i="46"/>
  <c r="B386" i="46"/>
  <c r="E385" i="46"/>
  <c r="J388" i="46" l="1"/>
  <c r="H385" i="46"/>
  <c r="F385" i="46"/>
  <c r="G385" i="46" s="1"/>
  <c r="A388" i="46"/>
  <c r="C387" i="46"/>
  <c r="D387" i="46"/>
  <c r="B387" i="46"/>
  <c r="E386" i="46"/>
  <c r="J389" i="46" l="1"/>
  <c r="H386" i="46"/>
  <c r="F386" i="46"/>
  <c r="G386" i="46" s="1"/>
  <c r="A389" i="46"/>
  <c r="D388" i="46"/>
  <c r="C388" i="46"/>
  <c r="B388" i="46"/>
  <c r="E387" i="46"/>
  <c r="J390" i="46" l="1"/>
  <c r="H387" i="46"/>
  <c r="F387" i="46"/>
  <c r="G387" i="46" s="1"/>
  <c r="A390" i="46"/>
  <c r="D389" i="46"/>
  <c r="C389" i="46"/>
  <c r="B389" i="46"/>
  <c r="E388" i="46"/>
  <c r="J391" i="46" l="1"/>
  <c r="H388" i="46"/>
  <c r="F388" i="46"/>
  <c r="G388" i="46" s="1"/>
  <c r="A391" i="46"/>
  <c r="B390" i="46"/>
  <c r="D390" i="46"/>
  <c r="C390" i="46"/>
  <c r="E389" i="46"/>
  <c r="E390" i="46" l="1"/>
  <c r="F390" i="46" s="1"/>
  <c r="G390" i="46" s="1"/>
  <c r="J392" i="46"/>
  <c r="H389" i="46"/>
  <c r="F389" i="46"/>
  <c r="G389" i="46" s="1"/>
  <c r="A392" i="46"/>
  <c r="D391" i="46"/>
  <c r="C391" i="46"/>
  <c r="B391" i="46"/>
  <c r="H390" i="46" l="1"/>
  <c r="E391" i="46"/>
  <c r="F391" i="46" s="1"/>
  <c r="G391" i="46" s="1"/>
  <c r="J393" i="46"/>
  <c r="A393" i="46"/>
  <c r="D392" i="46"/>
  <c r="C392" i="46"/>
  <c r="B392" i="46"/>
  <c r="H391" i="46" l="1"/>
  <c r="E392" i="46"/>
  <c r="H392" i="46" s="1"/>
  <c r="J394" i="46"/>
  <c r="A394" i="46"/>
  <c r="D393" i="46"/>
  <c r="C393" i="46"/>
  <c r="B393" i="46"/>
  <c r="F392" i="46" l="1"/>
  <c r="G392" i="46" s="1"/>
  <c r="J395" i="46"/>
  <c r="A395" i="46"/>
  <c r="D394" i="46"/>
  <c r="B394" i="46"/>
  <c r="C394" i="46"/>
  <c r="E393" i="46"/>
  <c r="J396" i="46" l="1"/>
  <c r="E394" i="46"/>
  <c r="F394" i="46" s="1"/>
  <c r="H393" i="46"/>
  <c r="F393" i="46"/>
  <c r="G393" i="46" s="1"/>
  <c r="A396" i="46"/>
  <c r="C395" i="46"/>
  <c r="D395" i="46"/>
  <c r="B395" i="46"/>
  <c r="H394" i="46" l="1"/>
  <c r="G394" i="46"/>
  <c r="J397" i="46"/>
  <c r="A397" i="46"/>
  <c r="D396" i="46"/>
  <c r="C396" i="46"/>
  <c r="B396" i="46"/>
  <c r="E395" i="46"/>
  <c r="J398" i="46" l="1"/>
  <c r="H395" i="46"/>
  <c r="F395" i="46"/>
  <c r="G395" i="46" s="1"/>
  <c r="A398" i="46"/>
  <c r="C397" i="46"/>
  <c r="D397" i="46"/>
  <c r="B397" i="46"/>
  <c r="E396" i="46"/>
  <c r="J399" i="46" l="1"/>
  <c r="H396" i="46"/>
  <c r="F396" i="46"/>
  <c r="G396" i="46" s="1"/>
  <c r="A399" i="46"/>
  <c r="B398" i="46"/>
  <c r="C398" i="46"/>
  <c r="D398" i="46"/>
  <c r="E397" i="46"/>
  <c r="J400" i="46" l="1"/>
  <c r="H397" i="46"/>
  <c r="F397" i="46"/>
  <c r="G397" i="46" s="1"/>
  <c r="E398" i="46"/>
  <c r="A400" i="46"/>
  <c r="C399" i="46"/>
  <c r="D399" i="46"/>
  <c r="B399" i="46"/>
  <c r="J401" i="46" l="1"/>
  <c r="E399" i="46"/>
  <c r="F399" i="46" s="1"/>
  <c r="G399" i="46" s="1"/>
  <c r="H398" i="46"/>
  <c r="F398" i="46"/>
  <c r="G398" i="46" s="1"/>
  <c r="A401" i="46"/>
  <c r="D400" i="46"/>
  <c r="B400" i="46"/>
  <c r="C400" i="46"/>
  <c r="H399" i="46" l="1"/>
  <c r="J402" i="46"/>
  <c r="E400" i="46"/>
  <c r="H400" i="46" s="1"/>
  <c r="A402" i="46"/>
  <c r="D401" i="46"/>
  <c r="C401" i="46"/>
  <c r="B401" i="46"/>
  <c r="F400" i="46" l="1"/>
  <c r="G400" i="46" s="1"/>
  <c r="J403" i="46"/>
  <c r="A403" i="46"/>
  <c r="D402" i="46"/>
  <c r="B402" i="46"/>
  <c r="C402" i="46"/>
  <c r="E401" i="46"/>
  <c r="J404" i="46" l="1"/>
  <c r="E402" i="46"/>
  <c r="H402" i="46" s="1"/>
  <c r="H401" i="46"/>
  <c r="F401" i="46"/>
  <c r="G401" i="46" s="1"/>
  <c r="A404" i="46"/>
  <c r="C403" i="46"/>
  <c r="D403" i="46"/>
  <c r="B403" i="46"/>
  <c r="J405" i="46" l="1"/>
  <c r="F402" i="46"/>
  <c r="G402" i="46" s="1"/>
  <c r="A405" i="46"/>
  <c r="D404" i="46"/>
  <c r="C404" i="46"/>
  <c r="B404" i="46"/>
  <c r="E403" i="46"/>
  <c r="J406" i="46" l="1"/>
  <c r="H403" i="46"/>
  <c r="F403" i="46"/>
  <c r="G403" i="46" s="1"/>
  <c r="A406" i="46"/>
  <c r="C405" i="46"/>
  <c r="D405" i="46"/>
  <c r="B405" i="46"/>
  <c r="E404" i="46"/>
  <c r="J407" i="46" l="1"/>
  <c r="H404" i="46"/>
  <c r="F404" i="46"/>
  <c r="G404" i="46" s="1"/>
  <c r="A407" i="46"/>
  <c r="B406" i="46"/>
  <c r="D406" i="46"/>
  <c r="C406" i="46"/>
  <c r="E405" i="46"/>
  <c r="J408" i="46" l="1"/>
  <c r="H405" i="46"/>
  <c r="F405" i="46"/>
  <c r="G405" i="46" s="1"/>
  <c r="E406" i="46"/>
  <c r="A408" i="46"/>
  <c r="C407" i="46"/>
  <c r="D407" i="46"/>
  <c r="B407" i="46"/>
  <c r="J409" i="46" l="1"/>
  <c r="H406" i="46"/>
  <c r="F406" i="46"/>
  <c r="G406" i="46" s="1"/>
  <c r="A409" i="46"/>
  <c r="D408" i="46"/>
  <c r="B408" i="46"/>
  <c r="C408" i="46"/>
  <c r="E407" i="46"/>
  <c r="J410" i="46" l="1"/>
  <c r="H407" i="46"/>
  <c r="F407" i="46"/>
  <c r="G407" i="46" s="1"/>
  <c r="A410" i="46"/>
  <c r="D409" i="46"/>
  <c r="C409" i="46"/>
  <c r="B409" i="46"/>
  <c r="E408" i="46"/>
  <c r="J411" i="46" l="1"/>
  <c r="E409" i="46"/>
  <c r="H409" i="46" s="1"/>
  <c r="H408" i="46"/>
  <c r="F408" i="46"/>
  <c r="G408" i="46" s="1"/>
  <c r="A411" i="46"/>
  <c r="D410" i="46"/>
  <c r="B410" i="46"/>
  <c r="C410" i="46"/>
  <c r="J412" i="46" l="1"/>
  <c r="E410" i="46"/>
  <c r="H410" i="46" s="1"/>
  <c r="F409" i="46"/>
  <c r="G409" i="46" s="1"/>
  <c r="A412" i="46"/>
  <c r="C411" i="46"/>
  <c r="B411" i="46"/>
  <c r="D411" i="46"/>
  <c r="E411" i="46" l="1"/>
  <c r="F411" i="46" s="1"/>
  <c r="J413" i="46"/>
  <c r="F410" i="46"/>
  <c r="G410" i="46" s="1"/>
  <c r="A413" i="46"/>
  <c r="D412" i="46"/>
  <c r="C412" i="46"/>
  <c r="B412" i="46"/>
  <c r="G411" i="46" l="1"/>
  <c r="H411" i="46"/>
  <c r="J414" i="46"/>
  <c r="A414" i="46"/>
  <c r="C413" i="46"/>
  <c r="D413" i="46"/>
  <c r="B413" i="46"/>
  <c r="E412" i="46"/>
  <c r="J415" i="46" l="1"/>
  <c r="H412" i="46"/>
  <c r="F412" i="46"/>
  <c r="G412" i="46" s="1"/>
  <c r="A415" i="46"/>
  <c r="B414" i="46"/>
  <c r="D414" i="46"/>
  <c r="C414" i="46"/>
  <c r="E413" i="46"/>
  <c r="J416" i="46" l="1"/>
  <c r="H413" i="46"/>
  <c r="F413" i="46"/>
  <c r="G413" i="46" s="1"/>
  <c r="E414" i="46"/>
  <c r="A416" i="46"/>
  <c r="C415" i="46"/>
  <c r="B415" i="46"/>
  <c r="D415" i="46"/>
  <c r="J417" i="46" l="1"/>
  <c r="H414" i="46"/>
  <c r="F414" i="46"/>
  <c r="G414" i="46" s="1"/>
  <c r="A417" i="46"/>
  <c r="D416" i="46"/>
  <c r="B416" i="46"/>
  <c r="C416" i="46"/>
  <c r="E415" i="46"/>
  <c r="J418" i="46" l="1"/>
  <c r="E416" i="46"/>
  <c r="H416" i="46" s="1"/>
  <c r="H415" i="46"/>
  <c r="F415" i="46"/>
  <c r="G415" i="46" s="1"/>
  <c r="A418" i="46"/>
  <c r="D417" i="46"/>
  <c r="C417" i="46"/>
  <c r="B417" i="46"/>
  <c r="J419" i="46" l="1"/>
  <c r="F416" i="46"/>
  <c r="G416" i="46" s="1"/>
  <c r="A419" i="46"/>
  <c r="D418" i="46"/>
  <c r="B418" i="46"/>
  <c r="C418" i="46"/>
  <c r="E417" i="46"/>
  <c r="J420" i="46" l="1"/>
  <c r="E418" i="46"/>
  <c r="H418" i="46" s="1"/>
  <c r="H417" i="46"/>
  <c r="F417" i="46"/>
  <c r="G417" i="46" s="1"/>
  <c r="A420" i="46"/>
  <c r="C419" i="46"/>
  <c r="D419" i="46"/>
  <c r="B419" i="46"/>
  <c r="E419" i="46" l="1"/>
  <c r="H419" i="46" s="1"/>
  <c r="F418" i="46"/>
  <c r="G418" i="46" s="1"/>
  <c r="J421" i="46"/>
  <c r="A421" i="46"/>
  <c r="D420" i="46"/>
  <c r="C420" i="46"/>
  <c r="B420" i="46"/>
  <c r="F419" i="46" l="1"/>
  <c r="G419" i="46" s="1"/>
  <c r="J422" i="46"/>
  <c r="A422" i="46"/>
  <c r="C421" i="46"/>
  <c r="D421" i="46"/>
  <c r="B421" i="46"/>
  <c r="E420" i="46"/>
  <c r="J423" i="46" l="1"/>
  <c r="H420" i="46"/>
  <c r="F420" i="46"/>
  <c r="G420" i="46" s="1"/>
  <c r="E421" i="46"/>
  <c r="A423" i="46"/>
  <c r="B422" i="46"/>
  <c r="D422" i="46"/>
  <c r="C422" i="46"/>
  <c r="J424" i="46" l="1"/>
  <c r="H421" i="46"/>
  <c r="F421" i="46"/>
  <c r="G421" i="46" s="1"/>
  <c r="A424" i="46"/>
  <c r="C423" i="46"/>
  <c r="D423" i="46"/>
  <c r="B423" i="46"/>
  <c r="E422" i="46"/>
  <c r="E423" i="46" l="1"/>
  <c r="H423" i="46" s="1"/>
  <c r="J425" i="46"/>
  <c r="H422" i="46"/>
  <c r="F422" i="46"/>
  <c r="G422" i="46" s="1"/>
  <c r="A425" i="46"/>
  <c r="D424" i="46"/>
  <c r="B424" i="46"/>
  <c r="C424" i="46"/>
  <c r="F423" i="46" l="1"/>
  <c r="G423" i="46" s="1"/>
  <c r="J426" i="46"/>
  <c r="E424" i="46"/>
  <c r="A426" i="46"/>
  <c r="D425" i="46"/>
  <c r="C425" i="46"/>
  <c r="B425" i="46"/>
  <c r="J427" i="46" l="1"/>
  <c r="E425" i="46"/>
  <c r="H425" i="46" s="1"/>
  <c r="H424" i="46"/>
  <c r="F424" i="46"/>
  <c r="G424" i="46" s="1"/>
  <c r="A427" i="46"/>
  <c r="D426" i="46"/>
  <c r="B426" i="46"/>
  <c r="C426" i="46"/>
  <c r="J428" i="46" l="1"/>
  <c r="F425" i="46"/>
  <c r="G425" i="46" s="1"/>
  <c r="E426" i="46"/>
  <c r="A428" i="46"/>
  <c r="C427" i="46"/>
  <c r="D427" i="46"/>
  <c r="B427" i="46"/>
  <c r="J429" i="46" l="1"/>
  <c r="E427" i="46"/>
  <c r="F427" i="46" s="1"/>
  <c r="G427" i="46" s="1"/>
  <c r="H426" i="46"/>
  <c r="F426" i="46"/>
  <c r="G426" i="46" s="1"/>
  <c r="A429" i="46"/>
  <c r="D428" i="46"/>
  <c r="B428" i="46"/>
  <c r="C428" i="46"/>
  <c r="H427" i="46" l="1"/>
  <c r="J430" i="46"/>
  <c r="E428" i="46"/>
  <c r="A430" i="46"/>
  <c r="C429" i="46"/>
  <c r="D429" i="46"/>
  <c r="B429" i="46"/>
  <c r="J431" i="46" l="1"/>
  <c r="H428" i="46"/>
  <c r="F428" i="46"/>
  <c r="G428" i="46" s="1"/>
  <c r="A431" i="46"/>
  <c r="B430" i="46"/>
  <c r="D430" i="46"/>
  <c r="C430" i="46"/>
  <c r="E429" i="46"/>
  <c r="J432" i="46" l="1"/>
  <c r="H429" i="46"/>
  <c r="F429" i="46"/>
  <c r="G429" i="46" s="1"/>
  <c r="E430" i="46"/>
  <c r="A432" i="46"/>
  <c r="C431" i="46"/>
  <c r="D431" i="46"/>
  <c r="B431" i="46"/>
  <c r="J433" i="46" l="1"/>
  <c r="E431" i="46"/>
  <c r="H431" i="46" s="1"/>
  <c r="H430" i="46"/>
  <c r="F430" i="46"/>
  <c r="G430" i="46" s="1"/>
  <c r="A433" i="46"/>
  <c r="D432" i="46"/>
  <c r="B432" i="46"/>
  <c r="C432" i="46"/>
  <c r="F431" i="46" l="1"/>
  <c r="G431" i="46" s="1"/>
  <c r="J434" i="46"/>
  <c r="E432" i="46"/>
  <c r="A434" i="46"/>
  <c r="D433" i="46"/>
  <c r="C433" i="46"/>
  <c r="B433" i="46"/>
  <c r="J435" i="46" l="1"/>
  <c r="H432" i="46"/>
  <c r="F432" i="46"/>
  <c r="G432" i="46" s="1"/>
  <c r="E433" i="46"/>
  <c r="A435" i="46"/>
  <c r="D434" i="46"/>
  <c r="B434" i="46"/>
  <c r="C434" i="46"/>
  <c r="J436" i="46" l="1"/>
  <c r="H433" i="46"/>
  <c r="F433" i="46"/>
  <c r="G433" i="46" s="1"/>
  <c r="E434" i="46"/>
  <c r="A436" i="46"/>
  <c r="C435" i="46"/>
  <c r="D435" i="46"/>
  <c r="B435" i="46"/>
  <c r="J437" i="46" l="1"/>
  <c r="H434" i="46"/>
  <c r="F434" i="46"/>
  <c r="G434" i="46" s="1"/>
  <c r="E435" i="46"/>
  <c r="A437" i="46"/>
  <c r="D436" i="46"/>
  <c r="C436" i="46"/>
  <c r="B436" i="46"/>
  <c r="J438" i="46" l="1"/>
  <c r="E436" i="46"/>
  <c r="F436" i="46" s="1"/>
  <c r="G436" i="46" s="1"/>
  <c r="H435" i="46"/>
  <c r="F435" i="46"/>
  <c r="G435" i="46" s="1"/>
  <c r="A438" i="46"/>
  <c r="C437" i="46"/>
  <c r="D437" i="46"/>
  <c r="B437" i="46"/>
  <c r="H436" i="46" l="1"/>
  <c r="J439" i="46"/>
  <c r="E437" i="46"/>
  <c r="F437" i="46" s="1"/>
  <c r="G437" i="46" s="1"/>
  <c r="A439" i="46"/>
  <c r="B438" i="46"/>
  <c r="D438" i="46"/>
  <c r="C438" i="46"/>
  <c r="H437" i="46" l="1"/>
  <c r="J440" i="46"/>
  <c r="E438" i="46"/>
  <c r="A440" i="46"/>
  <c r="C439" i="46"/>
  <c r="D439" i="46"/>
  <c r="B439" i="46"/>
  <c r="J441" i="46" l="1"/>
  <c r="E439" i="46"/>
  <c r="F439" i="46" s="1"/>
  <c r="G439" i="46" s="1"/>
  <c r="H438" i="46"/>
  <c r="F438" i="46"/>
  <c r="G438" i="46" s="1"/>
  <c r="A441" i="46"/>
  <c r="D440" i="46"/>
  <c r="B440" i="46"/>
  <c r="C440" i="46"/>
  <c r="H439" i="46" l="1"/>
  <c r="J442" i="46"/>
  <c r="E440" i="46"/>
  <c r="A442" i="46"/>
  <c r="B441" i="46"/>
  <c r="D441" i="46"/>
  <c r="C441" i="46"/>
  <c r="J443" i="46" l="1"/>
  <c r="H440" i="46"/>
  <c r="F440" i="46"/>
  <c r="G440" i="46" s="1"/>
  <c r="E441" i="46"/>
  <c r="A443" i="46"/>
  <c r="D442" i="46"/>
  <c r="B442" i="46"/>
  <c r="C442" i="46"/>
  <c r="J444" i="46" l="1"/>
  <c r="H441" i="46"/>
  <c r="F441" i="46"/>
  <c r="G441" i="46" s="1"/>
  <c r="A444" i="46"/>
  <c r="C443" i="46"/>
  <c r="D443" i="46"/>
  <c r="B443" i="46"/>
  <c r="E442" i="46"/>
  <c r="E443" i="46" l="1"/>
  <c r="H443" i="46" s="1"/>
  <c r="J445" i="46"/>
  <c r="H442" i="46"/>
  <c r="F442" i="46"/>
  <c r="G442" i="46" s="1"/>
  <c r="A445" i="46"/>
  <c r="D444" i="46"/>
  <c r="C444" i="46"/>
  <c r="B444" i="46"/>
  <c r="F443" i="46" l="1"/>
  <c r="G443" i="46" s="1"/>
  <c r="J446" i="46"/>
  <c r="E444" i="46"/>
  <c r="H444" i="46" s="1"/>
  <c r="A446" i="46"/>
  <c r="C445" i="46"/>
  <c r="B445" i="46"/>
  <c r="D445" i="46"/>
  <c r="F444" i="46" l="1"/>
  <c r="G444" i="46" s="1"/>
  <c r="J447" i="46"/>
  <c r="E445" i="46"/>
  <c r="A447" i="46"/>
  <c r="B446" i="46"/>
  <c r="D446" i="46"/>
  <c r="C446" i="46"/>
  <c r="J448" i="46" l="1"/>
  <c r="H445" i="46"/>
  <c r="F445" i="46"/>
  <c r="G445" i="46" s="1"/>
  <c r="A448" i="46"/>
  <c r="C447" i="46"/>
  <c r="D447" i="46"/>
  <c r="B447" i="46"/>
  <c r="E446" i="46"/>
  <c r="J449" i="46" l="1"/>
  <c r="H446" i="46"/>
  <c r="F446" i="46"/>
  <c r="G446" i="46" s="1"/>
  <c r="E447" i="46"/>
  <c r="A449" i="46"/>
  <c r="D448" i="46"/>
  <c r="B448" i="46"/>
  <c r="C448" i="46"/>
  <c r="J450" i="46" l="1"/>
  <c r="H447" i="46"/>
  <c r="F447" i="46"/>
  <c r="G447" i="46" s="1"/>
  <c r="A450" i="46"/>
  <c r="C449" i="46"/>
  <c r="B449" i="46"/>
  <c r="D449" i="46"/>
  <c r="E448" i="46"/>
  <c r="J451" i="46" l="1"/>
  <c r="H448" i="46"/>
  <c r="F448" i="46"/>
  <c r="G448" i="46" s="1"/>
  <c r="E449" i="46"/>
  <c r="A451" i="46"/>
  <c r="D450" i="46"/>
  <c r="B450" i="46"/>
  <c r="C450" i="46"/>
  <c r="J452" i="46" l="1"/>
  <c r="E450" i="46"/>
  <c r="H450" i="46" s="1"/>
  <c r="H449" i="46"/>
  <c r="F449" i="46"/>
  <c r="G449" i="46" s="1"/>
  <c r="A452" i="46"/>
  <c r="C451" i="46"/>
  <c r="D451" i="46"/>
  <c r="B451" i="46"/>
  <c r="E451" i="46" l="1"/>
  <c r="H451" i="46" s="1"/>
  <c r="F450" i="46"/>
  <c r="G450" i="46" s="1"/>
  <c r="J453" i="46"/>
  <c r="A453" i="46"/>
  <c r="D452" i="46"/>
  <c r="C452" i="46"/>
  <c r="B452" i="46"/>
  <c r="F451" i="46" l="1"/>
  <c r="G451" i="46" s="1"/>
  <c r="J454" i="46"/>
  <c r="E452" i="46"/>
  <c r="A454" i="46"/>
  <c r="C453" i="46"/>
  <c r="D453" i="46"/>
  <c r="B453" i="46"/>
  <c r="J455" i="46" l="1"/>
  <c r="H452" i="46"/>
  <c r="F452" i="46"/>
  <c r="G452" i="46" s="1"/>
  <c r="E453" i="46"/>
  <c r="A455" i="46"/>
  <c r="B454" i="46"/>
  <c r="D454" i="46"/>
  <c r="C454" i="46"/>
  <c r="J456" i="46" l="1"/>
  <c r="H453" i="46"/>
  <c r="F453" i="46"/>
  <c r="G453" i="46" s="1"/>
  <c r="E454" i="46"/>
  <c r="A456" i="46"/>
  <c r="C455" i="46"/>
  <c r="D455" i="46"/>
  <c r="B455" i="46"/>
  <c r="J457" i="46" l="1"/>
  <c r="E455" i="46"/>
  <c r="F455" i="46" s="1"/>
  <c r="G455" i="46" s="1"/>
  <c r="H454" i="46"/>
  <c r="F454" i="46"/>
  <c r="G454" i="46" s="1"/>
  <c r="A457" i="46"/>
  <c r="D456" i="46"/>
  <c r="B456" i="46"/>
  <c r="C456" i="46"/>
  <c r="H455" i="46" l="1"/>
  <c r="J458" i="46"/>
  <c r="E456" i="46"/>
  <c r="A458" i="46"/>
  <c r="D457" i="46"/>
  <c r="C457" i="46"/>
  <c r="B457" i="46"/>
  <c r="J459" i="46" l="1"/>
  <c r="H456" i="46"/>
  <c r="F456" i="46"/>
  <c r="G456" i="46" s="1"/>
  <c r="E457" i="46"/>
  <c r="A459" i="46"/>
  <c r="D458" i="46"/>
  <c r="B458" i="46"/>
  <c r="C458" i="46"/>
  <c r="J460" i="46" l="1"/>
  <c r="H457" i="46"/>
  <c r="F457" i="46"/>
  <c r="G457" i="46" s="1"/>
  <c r="E458" i="46"/>
  <c r="A460" i="46"/>
  <c r="C459" i="46"/>
  <c r="D459" i="46"/>
  <c r="B459" i="46"/>
  <c r="J461" i="46" l="1"/>
  <c r="E459" i="46"/>
  <c r="F459" i="46" s="1"/>
  <c r="G459" i="46" s="1"/>
  <c r="H458" i="46"/>
  <c r="F458" i="46"/>
  <c r="G458" i="46" s="1"/>
  <c r="A461" i="46"/>
  <c r="D460" i="46"/>
  <c r="C460" i="46"/>
  <c r="B460" i="46"/>
  <c r="E460" i="46" l="1"/>
  <c r="H459" i="46"/>
  <c r="J462" i="46"/>
  <c r="H460" i="46"/>
  <c r="F460" i="46"/>
  <c r="G460" i="46" s="1"/>
  <c r="A462" i="46"/>
  <c r="C461" i="46"/>
  <c r="D461" i="46"/>
  <c r="B461" i="46"/>
  <c r="J463" i="46" l="1"/>
  <c r="E461" i="46"/>
  <c r="F461" i="46" s="1"/>
  <c r="G461" i="46" s="1"/>
  <c r="A463" i="46"/>
  <c r="B462" i="46"/>
  <c r="C462" i="46"/>
  <c r="D462" i="46"/>
  <c r="H461" i="46" l="1"/>
  <c r="J464" i="46"/>
  <c r="E462" i="46"/>
  <c r="A464" i="46"/>
  <c r="C463" i="46"/>
  <c r="D463" i="46"/>
  <c r="B463" i="46"/>
  <c r="E463" i="46" l="1"/>
  <c r="H463" i="46" s="1"/>
  <c r="J465" i="46"/>
  <c r="H462" i="46"/>
  <c r="F462" i="46"/>
  <c r="G462" i="46" s="1"/>
  <c r="A465" i="46"/>
  <c r="D464" i="46"/>
  <c r="B464" i="46"/>
  <c r="C464" i="46"/>
  <c r="F463" i="46" l="1"/>
  <c r="G463" i="46" s="1"/>
  <c r="J466" i="46"/>
  <c r="E464" i="46"/>
  <c r="A466" i="46"/>
  <c r="D465" i="46"/>
  <c r="C465" i="46"/>
  <c r="B465" i="46"/>
  <c r="J467" i="46" l="1"/>
  <c r="H464" i="46"/>
  <c r="F464" i="46"/>
  <c r="G464" i="46" s="1"/>
  <c r="E465" i="46"/>
  <c r="A467" i="46"/>
  <c r="D466" i="46"/>
  <c r="B466" i="46"/>
  <c r="C466" i="46"/>
  <c r="J468" i="46" l="1"/>
  <c r="H465" i="46"/>
  <c r="F465" i="46"/>
  <c r="G465" i="46" s="1"/>
  <c r="E466" i="46"/>
  <c r="A468" i="46"/>
  <c r="C467" i="46"/>
  <c r="D467" i="46"/>
  <c r="B467" i="46"/>
  <c r="E467" i="46" l="1"/>
  <c r="F467" i="46" s="1"/>
  <c r="G467" i="46" s="1"/>
  <c r="J469" i="46"/>
  <c r="H466" i="46"/>
  <c r="F466" i="46"/>
  <c r="G466" i="46" s="1"/>
  <c r="A469" i="46"/>
  <c r="D468" i="46"/>
  <c r="C468" i="46"/>
  <c r="B468" i="46"/>
  <c r="H467" i="46" l="1"/>
  <c r="J470" i="46"/>
  <c r="E468" i="46"/>
  <c r="A470" i="46"/>
  <c r="C469" i="46"/>
  <c r="D469" i="46"/>
  <c r="B469" i="46"/>
  <c r="J471" i="46" l="1"/>
  <c r="E469" i="46"/>
  <c r="F469" i="46" s="1"/>
  <c r="G469" i="46" s="1"/>
  <c r="H468" i="46"/>
  <c r="F468" i="46"/>
  <c r="G468" i="46" s="1"/>
  <c r="A471" i="46"/>
  <c r="B470" i="46"/>
  <c r="D470" i="46"/>
  <c r="C470" i="46"/>
  <c r="H469" i="46" l="1"/>
  <c r="J472" i="46"/>
  <c r="E470" i="46"/>
  <c r="A472" i="46"/>
  <c r="C471" i="46"/>
  <c r="D471" i="46"/>
  <c r="B471" i="46"/>
  <c r="J473" i="46" l="1"/>
  <c r="H470" i="46"/>
  <c r="F470" i="46"/>
  <c r="G470" i="46" s="1"/>
  <c r="E471" i="46"/>
  <c r="A473" i="46"/>
  <c r="D472" i="46"/>
  <c r="B472" i="46"/>
  <c r="C472" i="46"/>
  <c r="J474" i="46" l="1"/>
  <c r="H471" i="46"/>
  <c r="F471" i="46"/>
  <c r="G471" i="46" s="1"/>
  <c r="A474" i="46"/>
  <c r="D473" i="46"/>
  <c r="C473" i="46"/>
  <c r="B473" i="46"/>
  <c r="E472" i="46"/>
  <c r="E473" i="46" l="1"/>
  <c r="J475" i="46"/>
  <c r="H472" i="46"/>
  <c r="F472" i="46"/>
  <c r="G472" i="46" s="1"/>
  <c r="H473" i="46"/>
  <c r="F473" i="46"/>
  <c r="G473" i="46" s="1"/>
  <c r="A475" i="46"/>
  <c r="D474" i="46"/>
  <c r="B474" i="46"/>
  <c r="C474" i="46"/>
  <c r="J476" i="46" l="1"/>
  <c r="E474" i="46"/>
  <c r="A476" i="46"/>
  <c r="D475" i="46"/>
  <c r="B475" i="46"/>
  <c r="C475" i="46"/>
  <c r="J477" i="46" l="1"/>
  <c r="H474" i="46"/>
  <c r="F474" i="46"/>
  <c r="G474" i="46" s="1"/>
  <c r="E475" i="46"/>
  <c r="A477" i="46"/>
  <c r="B476" i="46"/>
  <c r="D476" i="46"/>
  <c r="C476" i="46"/>
  <c r="J478" i="46" l="1"/>
  <c r="H475" i="46"/>
  <c r="F475" i="46"/>
  <c r="G475" i="46" s="1"/>
  <c r="A478" i="46"/>
  <c r="C477" i="46"/>
  <c r="D477" i="46"/>
  <c r="B477" i="46"/>
  <c r="E476" i="46"/>
  <c r="J479" i="46" l="1"/>
  <c r="H476" i="46"/>
  <c r="F476" i="46"/>
  <c r="G476" i="46" s="1"/>
  <c r="E477" i="46"/>
  <c r="A479" i="46"/>
  <c r="C478" i="46"/>
  <c r="D478" i="46"/>
  <c r="B478" i="46"/>
  <c r="E478" i="46" l="1"/>
  <c r="F478" i="46" s="1"/>
  <c r="J480" i="46"/>
  <c r="H477" i="46"/>
  <c r="F477" i="46"/>
  <c r="G477" i="46" s="1"/>
  <c r="A480" i="46"/>
  <c r="C479" i="46"/>
  <c r="D479" i="46"/>
  <c r="B479" i="46"/>
  <c r="H478" i="46" l="1"/>
  <c r="G478" i="46"/>
  <c r="J481" i="46"/>
  <c r="E479" i="46"/>
  <c r="F479" i="46" s="1"/>
  <c r="G479" i="46" s="1"/>
  <c r="A481" i="46"/>
  <c r="B480" i="46"/>
  <c r="D480" i="46"/>
  <c r="C480" i="46"/>
  <c r="H479" i="46" l="1"/>
  <c r="J482" i="46"/>
  <c r="E480" i="46"/>
  <c r="A482" i="46"/>
  <c r="B481" i="46"/>
  <c r="C481" i="46"/>
  <c r="D481" i="46"/>
  <c r="J483" i="46" l="1"/>
  <c r="H480" i="46"/>
  <c r="F480" i="46"/>
  <c r="G480" i="46" s="1"/>
  <c r="E481" i="46"/>
  <c r="A483" i="46"/>
  <c r="D482" i="46"/>
  <c r="B482" i="46"/>
  <c r="C482" i="46"/>
  <c r="J484" i="46" l="1"/>
  <c r="H481" i="46"/>
  <c r="F481" i="46"/>
  <c r="G481" i="46" s="1"/>
  <c r="E482" i="46"/>
  <c r="A484" i="46"/>
  <c r="D483" i="46"/>
  <c r="B483" i="46"/>
  <c r="C483" i="46"/>
  <c r="J485" i="46" l="1"/>
  <c r="H482" i="46"/>
  <c r="F482" i="46"/>
  <c r="G482" i="46" s="1"/>
  <c r="E483" i="46"/>
  <c r="A485" i="46"/>
  <c r="D484" i="46"/>
  <c r="C484" i="46"/>
  <c r="B484" i="46"/>
  <c r="J486" i="46" l="1"/>
  <c r="H483" i="46"/>
  <c r="F483" i="46"/>
  <c r="G483" i="46" s="1"/>
  <c r="E484" i="46"/>
  <c r="A486" i="46"/>
  <c r="C485" i="46"/>
  <c r="D485" i="46"/>
  <c r="B485" i="46"/>
  <c r="E485" i="46" l="1"/>
  <c r="F485" i="46" s="1"/>
  <c r="G485" i="46" s="1"/>
  <c r="J487" i="46"/>
  <c r="H484" i="46"/>
  <c r="F484" i="46"/>
  <c r="G484" i="46" s="1"/>
  <c r="A487" i="46"/>
  <c r="C486" i="46"/>
  <c r="D486" i="46"/>
  <c r="B486" i="46"/>
  <c r="H485" i="46" l="1"/>
  <c r="J488" i="46"/>
  <c r="E486" i="46"/>
  <c r="A488" i="46"/>
  <c r="B487" i="46"/>
  <c r="D487" i="46"/>
  <c r="C487" i="46"/>
  <c r="J489" i="46" l="1"/>
  <c r="H486" i="46"/>
  <c r="F486" i="46"/>
  <c r="G486" i="46" s="1"/>
  <c r="A489" i="46"/>
  <c r="B488" i="46"/>
  <c r="C488" i="46"/>
  <c r="D488" i="46"/>
  <c r="E487" i="46"/>
  <c r="J490" i="46" l="1"/>
  <c r="H487" i="46"/>
  <c r="F487" i="46"/>
  <c r="G487" i="46" s="1"/>
  <c r="E488" i="46"/>
  <c r="A490" i="46"/>
  <c r="B489" i="46"/>
  <c r="C489" i="46"/>
  <c r="D489" i="46"/>
  <c r="J491" i="46" l="1"/>
  <c r="H488" i="46"/>
  <c r="F488" i="46"/>
  <c r="G488" i="46" s="1"/>
  <c r="E489" i="46"/>
  <c r="A491" i="46"/>
  <c r="D490" i="46"/>
  <c r="B490" i="46"/>
  <c r="C490" i="46"/>
  <c r="J492" i="46" l="1"/>
  <c r="H489" i="46"/>
  <c r="F489" i="46"/>
  <c r="G489" i="46" s="1"/>
  <c r="E490" i="46"/>
  <c r="A492" i="46"/>
  <c r="D491" i="46"/>
  <c r="C491" i="46"/>
  <c r="B491" i="46"/>
  <c r="E491" i="46" l="1"/>
  <c r="F491" i="46" s="1"/>
  <c r="G491" i="46" s="1"/>
  <c r="J493" i="46"/>
  <c r="H490" i="46"/>
  <c r="F490" i="46"/>
  <c r="G490" i="46" s="1"/>
  <c r="A493" i="46"/>
  <c r="D492" i="46"/>
  <c r="B492" i="46"/>
  <c r="C492" i="46"/>
  <c r="H491" i="46" l="1"/>
  <c r="J494" i="46"/>
  <c r="E492" i="46"/>
  <c r="A494" i="46"/>
  <c r="C493" i="46"/>
  <c r="D493" i="46"/>
  <c r="B493" i="46"/>
  <c r="J495" i="46" l="1"/>
  <c r="E493" i="46"/>
  <c r="H493" i="46" s="1"/>
  <c r="H492" i="46"/>
  <c r="F492" i="46"/>
  <c r="G492" i="46" s="1"/>
  <c r="A495" i="46"/>
  <c r="C494" i="46"/>
  <c r="D494" i="46"/>
  <c r="B494" i="46"/>
  <c r="E494" i="46" l="1"/>
  <c r="H494" i="46" s="1"/>
  <c r="F493" i="46"/>
  <c r="G493" i="46" s="1"/>
  <c r="J496" i="46"/>
  <c r="A496" i="46"/>
  <c r="C495" i="46"/>
  <c r="D495" i="46"/>
  <c r="B495" i="46"/>
  <c r="F494" i="46" l="1"/>
  <c r="G494" i="46" s="1"/>
  <c r="J497" i="46"/>
  <c r="E495" i="46"/>
  <c r="H495" i="46" s="1"/>
  <c r="A497" i="46"/>
  <c r="B496" i="46"/>
  <c r="C496" i="46"/>
  <c r="D496" i="46"/>
  <c r="J498" i="46" l="1"/>
  <c r="F495" i="46"/>
  <c r="G495" i="46" s="1"/>
  <c r="E496" i="46"/>
  <c r="A498" i="46"/>
  <c r="B497" i="46"/>
  <c r="C497" i="46"/>
  <c r="D497" i="46"/>
  <c r="J499" i="46" l="1"/>
  <c r="H496" i="46"/>
  <c r="F496" i="46"/>
  <c r="G496" i="46" s="1"/>
  <c r="E497" i="46"/>
  <c r="A499" i="46"/>
  <c r="D498" i="46"/>
  <c r="B498" i="46"/>
  <c r="C498" i="46"/>
  <c r="J500" i="46" l="1"/>
  <c r="H497" i="46"/>
  <c r="F497" i="46"/>
  <c r="G497" i="46" s="1"/>
  <c r="A500" i="46"/>
  <c r="D499" i="46"/>
  <c r="B499" i="46"/>
  <c r="C499" i="46"/>
  <c r="E498" i="46"/>
  <c r="J501" i="46" l="1"/>
  <c r="H498" i="46"/>
  <c r="F498" i="46"/>
  <c r="G498" i="46" s="1"/>
  <c r="E499" i="46"/>
  <c r="A501" i="46"/>
  <c r="D500" i="46"/>
  <c r="B500" i="46"/>
  <c r="C500" i="46"/>
  <c r="J502" i="46" l="1"/>
  <c r="H499" i="46"/>
  <c r="F499" i="46"/>
  <c r="G499" i="46" s="1"/>
  <c r="A502" i="46"/>
  <c r="C501" i="46"/>
  <c r="D501" i="46"/>
  <c r="B501" i="46"/>
  <c r="E500" i="46"/>
  <c r="J503" i="46" l="1"/>
  <c r="E501" i="46"/>
  <c r="H501" i="46" s="1"/>
  <c r="H500" i="46"/>
  <c r="F500" i="46"/>
  <c r="G500" i="46" s="1"/>
  <c r="A503" i="46"/>
  <c r="C502" i="46"/>
  <c r="D502" i="46"/>
  <c r="B502" i="46"/>
  <c r="E502" i="46" l="1"/>
  <c r="H502" i="46" s="1"/>
  <c r="J504" i="46"/>
  <c r="F501" i="46"/>
  <c r="G501" i="46" s="1"/>
  <c r="A504" i="46"/>
  <c r="C503" i="46"/>
  <c r="D503" i="46"/>
  <c r="B503" i="46"/>
  <c r="F502" i="46" l="1"/>
  <c r="G502" i="46" s="1"/>
  <c r="J505" i="46"/>
  <c r="E503" i="46"/>
  <c r="H503" i="46" s="1"/>
  <c r="A505" i="46"/>
  <c r="B504" i="46"/>
  <c r="C504" i="46"/>
  <c r="D504" i="46"/>
  <c r="F503" i="46" l="1"/>
  <c r="G503" i="46" s="1"/>
  <c r="J506" i="46"/>
  <c r="E504" i="46"/>
  <c r="A506" i="46"/>
  <c r="B505" i="46"/>
  <c r="D505" i="46"/>
  <c r="C505" i="46"/>
  <c r="J507" i="46" l="1"/>
  <c r="H504" i="46"/>
  <c r="F504" i="46"/>
  <c r="G504" i="46" s="1"/>
  <c r="A507" i="46"/>
  <c r="D506" i="46"/>
  <c r="B506" i="46"/>
  <c r="C506" i="46"/>
  <c r="E505" i="46"/>
  <c r="J508" i="46" l="1"/>
  <c r="H505" i="46"/>
  <c r="F505" i="46"/>
  <c r="G505" i="46" s="1"/>
  <c r="E506" i="46"/>
  <c r="A508" i="46"/>
  <c r="D507" i="46"/>
  <c r="B507" i="46"/>
  <c r="C507" i="46"/>
  <c r="J509" i="46" l="1"/>
  <c r="H506" i="46"/>
  <c r="F506" i="46"/>
  <c r="G506" i="46" s="1"/>
  <c r="A509" i="46"/>
  <c r="B508" i="46"/>
  <c r="D508" i="46"/>
  <c r="C508" i="46"/>
  <c r="E507" i="46"/>
  <c r="J510" i="46" l="1"/>
  <c r="H507" i="46"/>
  <c r="F507" i="46"/>
  <c r="G507" i="46" s="1"/>
  <c r="E508" i="46"/>
  <c r="A510" i="46"/>
  <c r="C509" i="46"/>
  <c r="D509" i="46"/>
  <c r="B509" i="46"/>
  <c r="E509" i="46" l="1"/>
  <c r="F509" i="46" s="1"/>
  <c r="G509" i="46" s="1"/>
  <c r="J511" i="46"/>
  <c r="H508" i="46"/>
  <c r="F508" i="46"/>
  <c r="G508" i="46" s="1"/>
  <c r="A511" i="46"/>
  <c r="C510" i="46"/>
  <c r="D510" i="46"/>
  <c r="B510" i="46"/>
  <c r="H509" i="46" l="1"/>
  <c r="J512" i="46"/>
  <c r="E510" i="46"/>
  <c r="H510" i="46" s="1"/>
  <c r="A512" i="46"/>
  <c r="C511" i="46"/>
  <c r="D511" i="46"/>
  <c r="B511" i="46"/>
  <c r="F510" i="46" l="1"/>
  <c r="G510" i="46" s="1"/>
  <c r="E511" i="46"/>
  <c r="H511" i="46" s="1"/>
  <c r="J513" i="46"/>
  <c r="A513" i="46"/>
  <c r="B512" i="46"/>
  <c r="D512" i="46"/>
  <c r="C512" i="46"/>
  <c r="F511" i="46" l="1"/>
  <c r="G511" i="46" s="1"/>
  <c r="J514" i="46"/>
  <c r="E512" i="46"/>
  <c r="A514" i="46"/>
  <c r="B513" i="46"/>
  <c r="C513" i="46"/>
  <c r="D513" i="46"/>
  <c r="J515" i="46" l="1"/>
  <c r="H512" i="46"/>
  <c r="F512" i="46"/>
  <c r="G512" i="46" s="1"/>
  <c r="E513" i="46"/>
  <c r="A515" i="46"/>
  <c r="D514" i="46"/>
  <c r="B514" i="46"/>
  <c r="C514" i="46"/>
  <c r="J516" i="46" l="1"/>
  <c r="H513" i="46"/>
  <c r="F513" i="46"/>
  <c r="G513" i="46" s="1"/>
  <c r="E514" i="46"/>
  <c r="A516" i="46"/>
  <c r="D515" i="46"/>
  <c r="B515" i="46"/>
  <c r="C515" i="46"/>
  <c r="J517" i="46" l="1"/>
  <c r="E515" i="46"/>
  <c r="F515" i="46" s="1"/>
  <c r="H514" i="46"/>
  <c r="F514" i="46"/>
  <c r="G514" i="46" s="1"/>
  <c r="A517" i="46"/>
  <c r="D516" i="46"/>
  <c r="C516" i="46"/>
  <c r="B516" i="46"/>
  <c r="H515" i="46" l="1"/>
  <c r="J518" i="46"/>
  <c r="G515" i="46"/>
  <c r="E516" i="46"/>
  <c r="A518" i="46"/>
  <c r="C517" i="46"/>
  <c r="D517" i="46"/>
  <c r="B517" i="46"/>
  <c r="J519" i="46" l="1"/>
  <c r="E517" i="46"/>
  <c r="H517" i="46" s="1"/>
  <c r="H516" i="46"/>
  <c r="F516" i="46"/>
  <c r="G516" i="46" s="1"/>
  <c r="A519" i="46"/>
  <c r="C518" i="46"/>
  <c r="D518" i="46"/>
  <c r="B518" i="46"/>
  <c r="F517" i="46" l="1"/>
  <c r="G517" i="46" s="1"/>
  <c r="E518" i="46"/>
  <c r="F518" i="46" s="1"/>
  <c r="J520" i="46"/>
  <c r="A520" i="46"/>
  <c r="D519" i="46"/>
  <c r="C519" i="46"/>
  <c r="B519" i="46"/>
  <c r="G518" i="46" l="1"/>
  <c r="H518" i="46"/>
  <c r="J521" i="46"/>
  <c r="E519" i="46"/>
  <c r="H519" i="46" s="1"/>
  <c r="A521" i="46"/>
  <c r="B520" i="46"/>
  <c r="C520" i="46"/>
  <c r="D520" i="46"/>
  <c r="F519" i="46" l="1"/>
  <c r="G519" i="46" s="1"/>
  <c r="J522" i="46"/>
  <c r="E520" i="46"/>
  <c r="A522" i="46"/>
  <c r="B521" i="46"/>
  <c r="C521" i="46"/>
  <c r="D521" i="46"/>
  <c r="J523" i="46" l="1"/>
  <c r="H520" i="46"/>
  <c r="F520" i="46"/>
  <c r="G520" i="46" s="1"/>
  <c r="A523" i="46"/>
  <c r="D522" i="46"/>
  <c r="B522" i="46"/>
  <c r="C522" i="46"/>
  <c r="E521" i="46"/>
  <c r="J524" i="46" l="1"/>
  <c r="H521" i="46"/>
  <c r="F521" i="46"/>
  <c r="G521" i="46" s="1"/>
  <c r="E522" i="46"/>
  <c r="A524" i="46"/>
  <c r="D523" i="46"/>
  <c r="C523" i="46"/>
  <c r="B523" i="46"/>
  <c r="J525" i="46" l="1"/>
  <c r="H522" i="46"/>
  <c r="F522" i="46"/>
  <c r="G522" i="46" s="1"/>
  <c r="E523" i="46"/>
  <c r="A525" i="46"/>
  <c r="D524" i="46"/>
  <c r="B524" i="46"/>
  <c r="C524" i="46"/>
  <c r="J526" i="46" l="1"/>
  <c r="H523" i="46"/>
  <c r="F523" i="46"/>
  <c r="G523" i="46" s="1"/>
  <c r="E524" i="46"/>
  <c r="A526" i="46"/>
  <c r="C525" i="46"/>
  <c r="D525" i="46"/>
  <c r="B525" i="46"/>
  <c r="J527" i="46" l="1"/>
  <c r="H524" i="46"/>
  <c r="F524" i="46"/>
  <c r="G524" i="46" s="1"/>
  <c r="E525" i="46"/>
  <c r="A527" i="46"/>
  <c r="C526" i="46"/>
  <c r="D526" i="46"/>
  <c r="B526" i="46"/>
  <c r="J528" i="46" l="1"/>
  <c r="H525" i="46"/>
  <c r="F525" i="46"/>
  <c r="G525" i="46" s="1"/>
  <c r="E526" i="46"/>
  <c r="A528" i="46"/>
  <c r="C527" i="46"/>
  <c r="D527" i="46"/>
  <c r="B527" i="46"/>
  <c r="E527" i="46" l="1"/>
  <c r="H527" i="46" s="1"/>
  <c r="J529" i="46"/>
  <c r="H526" i="46"/>
  <c r="F526" i="46"/>
  <c r="G526" i="46" s="1"/>
  <c r="A529" i="46"/>
  <c r="B528" i="46"/>
  <c r="C528" i="46"/>
  <c r="D528" i="46"/>
  <c r="F527" i="46" l="1"/>
  <c r="G527" i="46" s="1"/>
  <c r="J530" i="46"/>
  <c r="E528" i="46"/>
  <c r="A530" i="46"/>
  <c r="B529" i="46"/>
  <c r="C529" i="46"/>
  <c r="D529" i="46"/>
  <c r="J531" i="46" l="1"/>
  <c r="H528" i="46"/>
  <c r="F528" i="46"/>
  <c r="G528" i="46" s="1"/>
  <c r="A531" i="46"/>
  <c r="D530" i="46"/>
  <c r="C530" i="46"/>
  <c r="B530" i="46"/>
  <c r="E529" i="46"/>
  <c r="J532" i="46" l="1"/>
  <c r="H529" i="46"/>
  <c r="F529" i="46"/>
  <c r="G529" i="46" s="1"/>
  <c r="E530" i="46"/>
  <c r="A532" i="46"/>
  <c r="D531" i="46"/>
  <c r="B531" i="46"/>
  <c r="C531" i="46"/>
  <c r="J533" i="46" l="1"/>
  <c r="H530" i="46"/>
  <c r="F530" i="46"/>
  <c r="G530" i="46" s="1"/>
  <c r="A533" i="46"/>
  <c r="D532" i="46"/>
  <c r="B532" i="46"/>
  <c r="C532" i="46"/>
  <c r="E531" i="46"/>
  <c r="J534" i="46" l="1"/>
  <c r="H531" i="46"/>
  <c r="F531" i="46"/>
  <c r="G531" i="46" s="1"/>
  <c r="E532" i="46"/>
  <c r="A534" i="46"/>
  <c r="C533" i="46"/>
  <c r="D533" i="46"/>
  <c r="B533" i="46"/>
  <c r="J535" i="46" l="1"/>
  <c r="E533" i="46"/>
  <c r="H533" i="46" s="1"/>
  <c r="H532" i="46"/>
  <c r="F532" i="46"/>
  <c r="G532" i="46" s="1"/>
  <c r="A535" i="46"/>
  <c r="C534" i="46"/>
  <c r="D534" i="46"/>
  <c r="B534" i="46"/>
  <c r="F533" i="46" l="1"/>
  <c r="G533" i="46" s="1"/>
  <c r="J536" i="46"/>
  <c r="E534" i="46"/>
  <c r="H534" i="46" s="1"/>
  <c r="A536" i="46"/>
  <c r="D535" i="46"/>
  <c r="C535" i="46"/>
  <c r="B535" i="46"/>
  <c r="F534" i="46" l="1"/>
  <c r="G534" i="46" s="1"/>
  <c r="E535" i="46"/>
  <c r="F535" i="46" s="1"/>
  <c r="G535" i="46" s="1"/>
  <c r="J537" i="46"/>
  <c r="A537" i="46"/>
  <c r="B536" i="46"/>
  <c r="C536" i="46"/>
  <c r="D536" i="46"/>
  <c r="H535" i="46" l="1"/>
  <c r="J538" i="46"/>
  <c r="E536" i="46"/>
  <c r="A538" i="46"/>
  <c r="B537" i="46"/>
  <c r="C537" i="46"/>
  <c r="D537" i="46"/>
  <c r="J539" i="46" l="1"/>
  <c r="H536" i="46"/>
  <c r="F536" i="46"/>
  <c r="G536" i="46" s="1"/>
  <c r="E537" i="46"/>
  <c r="A539" i="46"/>
  <c r="D538" i="46"/>
  <c r="B538" i="46"/>
  <c r="C538" i="46"/>
  <c r="J540" i="46" l="1"/>
  <c r="H537" i="46"/>
  <c r="F537" i="46"/>
  <c r="G537" i="46" s="1"/>
  <c r="A540" i="46"/>
  <c r="D539" i="46"/>
  <c r="C539" i="46"/>
  <c r="B539" i="46"/>
  <c r="E538" i="46"/>
  <c r="E539" i="46" l="1"/>
  <c r="J541" i="46"/>
  <c r="H538" i="46"/>
  <c r="F538" i="46"/>
  <c r="G538" i="46" s="1"/>
  <c r="H539" i="46"/>
  <c r="F539" i="46"/>
  <c r="G539" i="46" s="1"/>
  <c r="A541" i="46"/>
  <c r="D540" i="46"/>
  <c r="B540" i="46"/>
  <c r="C540" i="46"/>
  <c r="J542" i="46" l="1"/>
  <c r="E540" i="46"/>
  <c r="A542" i="46"/>
  <c r="C541" i="46"/>
  <c r="D541" i="46"/>
  <c r="B541" i="46"/>
  <c r="J543" i="46" l="1"/>
  <c r="E541" i="46"/>
  <c r="H541" i="46" s="1"/>
  <c r="H540" i="46"/>
  <c r="F540" i="46"/>
  <c r="G540" i="46" s="1"/>
  <c r="A543" i="46"/>
  <c r="C542" i="46"/>
  <c r="D542" i="46"/>
  <c r="B542" i="46"/>
  <c r="E542" i="46" l="1"/>
  <c r="F542" i="46" s="1"/>
  <c r="G542" i="46" s="1"/>
  <c r="F541" i="46"/>
  <c r="G541" i="46" s="1"/>
  <c r="J544" i="46"/>
  <c r="H542" i="46"/>
  <c r="A544" i="46"/>
  <c r="C543" i="46"/>
  <c r="B543" i="46"/>
  <c r="D543" i="46"/>
  <c r="J545" i="46" l="1"/>
  <c r="E543" i="46"/>
  <c r="A545" i="46"/>
  <c r="B544" i="46"/>
  <c r="C544" i="46"/>
  <c r="D544" i="46"/>
  <c r="J546" i="46" l="1"/>
  <c r="H543" i="46"/>
  <c r="F543" i="46"/>
  <c r="G543" i="46" s="1"/>
  <c r="E544" i="46"/>
  <c r="A546" i="46"/>
  <c r="B545" i="46"/>
  <c r="C545" i="46"/>
  <c r="D545" i="46"/>
  <c r="J547" i="46" l="1"/>
  <c r="H544" i="46"/>
  <c r="F544" i="46"/>
  <c r="G544" i="46" s="1"/>
  <c r="E545" i="46"/>
  <c r="A547" i="46"/>
  <c r="D546" i="46"/>
  <c r="C546" i="46"/>
  <c r="B546" i="46"/>
  <c r="J548" i="46" l="1"/>
  <c r="H545" i="46"/>
  <c r="F545" i="46"/>
  <c r="G545" i="46" s="1"/>
  <c r="E546" i="46"/>
  <c r="A548" i="46"/>
  <c r="D547" i="46"/>
  <c r="B547" i="46"/>
  <c r="C547" i="46"/>
  <c r="J549" i="46" l="1"/>
  <c r="H546" i="46"/>
  <c r="F546" i="46"/>
  <c r="G546" i="46" s="1"/>
  <c r="E547" i="46"/>
  <c r="A549" i="46"/>
  <c r="B548" i="46"/>
  <c r="D548" i="46"/>
  <c r="C548" i="46"/>
  <c r="J550" i="46" l="1"/>
  <c r="H547" i="46"/>
  <c r="F547" i="46"/>
  <c r="G547" i="46" s="1"/>
  <c r="A550" i="46"/>
  <c r="C549" i="46"/>
  <c r="D549" i="46"/>
  <c r="B549" i="46"/>
  <c r="E548" i="46"/>
  <c r="J551" i="46" l="1"/>
  <c r="E549" i="46"/>
  <c r="H549" i="46" s="1"/>
  <c r="H548" i="46"/>
  <c r="F548" i="46"/>
  <c r="G548" i="46" s="1"/>
  <c r="A551" i="46"/>
  <c r="C550" i="46"/>
  <c r="D550" i="46"/>
  <c r="B550" i="46"/>
  <c r="E550" i="46" l="1"/>
  <c r="F550" i="46" s="1"/>
  <c r="G550" i="46" s="1"/>
  <c r="J552" i="46"/>
  <c r="F549" i="46"/>
  <c r="G549" i="46" s="1"/>
  <c r="A552" i="46"/>
  <c r="C551" i="46"/>
  <c r="D551" i="46"/>
  <c r="B551" i="46"/>
  <c r="H550" i="46" l="1"/>
  <c r="E551" i="46"/>
  <c r="F551" i="46" s="1"/>
  <c r="G551" i="46" s="1"/>
  <c r="J553" i="46"/>
  <c r="A553" i="46"/>
  <c r="B552" i="46"/>
  <c r="C552" i="46"/>
  <c r="D552" i="46"/>
  <c r="H551" i="46" l="1"/>
  <c r="J554" i="46"/>
  <c r="E552" i="46"/>
  <c r="A554" i="46"/>
  <c r="B553" i="46"/>
  <c r="D553" i="46"/>
  <c r="C553" i="46"/>
  <c r="J555" i="46" l="1"/>
  <c r="H552" i="46"/>
  <c r="F552" i="46"/>
  <c r="G552" i="46" s="1"/>
  <c r="A555" i="46"/>
  <c r="D554" i="46"/>
  <c r="B554" i="46"/>
  <c r="C554" i="46"/>
  <c r="E553" i="46"/>
  <c r="J556" i="46" l="1"/>
  <c r="H553" i="46"/>
  <c r="F553" i="46"/>
  <c r="G553" i="46" s="1"/>
  <c r="E554" i="46"/>
  <c r="A556" i="46"/>
  <c r="D555" i="46"/>
  <c r="B555" i="46"/>
  <c r="C555" i="46"/>
  <c r="J557" i="46" l="1"/>
  <c r="H554" i="46"/>
  <c r="F554" i="46"/>
  <c r="G554" i="46" s="1"/>
  <c r="E555" i="46"/>
  <c r="A557" i="46"/>
  <c r="D556" i="46"/>
  <c r="B556" i="46"/>
  <c r="C556" i="46"/>
  <c r="J558" i="46" l="1"/>
  <c r="H555" i="46"/>
  <c r="F555" i="46"/>
  <c r="G555" i="46" s="1"/>
  <c r="E556" i="46"/>
  <c r="A558" i="46"/>
  <c r="C557" i="46"/>
  <c r="D557" i="46"/>
  <c r="B557" i="46"/>
  <c r="E557" i="46" l="1"/>
  <c r="F557" i="46" s="1"/>
  <c r="G557" i="46" s="1"/>
  <c r="J559" i="46"/>
  <c r="H556" i="46"/>
  <c r="F556" i="46"/>
  <c r="G556" i="46" s="1"/>
  <c r="A559" i="46"/>
  <c r="C558" i="46"/>
  <c r="D558" i="46"/>
  <c r="B558" i="46"/>
  <c r="H557" i="46" l="1"/>
  <c r="J560" i="46"/>
  <c r="E558" i="46"/>
  <c r="F558" i="46" s="1"/>
  <c r="G558" i="46" s="1"/>
  <c r="A560" i="46"/>
  <c r="C559" i="46"/>
  <c r="B559" i="46"/>
  <c r="D559" i="46"/>
  <c r="H558" i="46" l="1"/>
  <c r="J561" i="46"/>
  <c r="E559" i="46"/>
  <c r="A561" i="46"/>
  <c r="B560" i="46"/>
  <c r="D560" i="46"/>
  <c r="C560" i="46"/>
  <c r="J562" i="46" l="1"/>
  <c r="H559" i="46"/>
  <c r="F559" i="46"/>
  <c r="G559" i="46" s="1"/>
  <c r="A562" i="46"/>
  <c r="B561" i="46"/>
  <c r="C561" i="46"/>
  <c r="D561" i="46"/>
  <c r="E560" i="46"/>
  <c r="J563" i="46" l="1"/>
  <c r="H560" i="46"/>
  <c r="F560" i="46"/>
  <c r="G560" i="46" s="1"/>
  <c r="E561" i="46"/>
  <c r="A563" i="46"/>
  <c r="D562" i="46"/>
  <c r="B562" i="46"/>
  <c r="C562" i="46"/>
  <c r="J564" i="46" l="1"/>
  <c r="H561" i="46"/>
  <c r="F561" i="46"/>
  <c r="G561" i="46" s="1"/>
  <c r="E562" i="46"/>
  <c r="A564" i="46"/>
  <c r="D563" i="46"/>
  <c r="B563" i="46"/>
  <c r="C563" i="46"/>
  <c r="J565" i="46" l="1"/>
  <c r="H562" i="46"/>
  <c r="F562" i="46"/>
  <c r="G562" i="46" s="1"/>
  <c r="E563" i="46"/>
  <c r="A565" i="46"/>
  <c r="B564" i="46"/>
  <c r="D564" i="46"/>
  <c r="C564" i="46"/>
  <c r="J566" i="46" l="1"/>
  <c r="H563" i="46"/>
  <c r="F563" i="46"/>
  <c r="G563" i="46" s="1"/>
  <c r="A566" i="46"/>
  <c r="C565" i="46"/>
  <c r="B565" i="46"/>
  <c r="D565" i="46"/>
  <c r="E564" i="46"/>
  <c r="J567" i="46" l="1"/>
  <c r="H564" i="46"/>
  <c r="F564" i="46"/>
  <c r="G564" i="46" s="1"/>
  <c r="E565" i="46"/>
  <c r="A567" i="46"/>
  <c r="D566" i="46"/>
  <c r="C566" i="46"/>
  <c r="B566" i="46"/>
  <c r="E566" i="46" l="1"/>
  <c r="F566" i="46" s="1"/>
  <c r="G566" i="46" s="1"/>
  <c r="J568" i="46"/>
  <c r="H565" i="46"/>
  <c r="F565" i="46"/>
  <c r="G565" i="46" s="1"/>
  <c r="A568" i="46"/>
  <c r="C567" i="46"/>
  <c r="D567" i="46"/>
  <c r="B567" i="46"/>
  <c r="H566" i="46" l="1"/>
  <c r="J569" i="46"/>
  <c r="E567" i="46"/>
  <c r="A569" i="46"/>
  <c r="B568" i="46"/>
  <c r="D568" i="46"/>
  <c r="C568" i="46"/>
  <c r="J570" i="46" l="1"/>
  <c r="H567" i="46"/>
  <c r="F567" i="46"/>
  <c r="G567" i="46" s="1"/>
  <c r="A570" i="46"/>
  <c r="C569" i="46"/>
  <c r="B569" i="46"/>
  <c r="D569" i="46"/>
  <c r="E568" i="46"/>
  <c r="J571" i="46" l="1"/>
  <c r="H568" i="46"/>
  <c r="F568" i="46"/>
  <c r="G568" i="46" s="1"/>
  <c r="E569" i="46"/>
  <c r="A571" i="46"/>
  <c r="D570" i="46"/>
  <c r="C570" i="46"/>
  <c r="B570" i="46"/>
  <c r="E570" i="46" l="1"/>
  <c r="F570" i="46" s="1"/>
  <c r="G570" i="46" s="1"/>
  <c r="J572" i="46"/>
  <c r="H569" i="46"/>
  <c r="F569" i="46"/>
  <c r="G569" i="46" s="1"/>
  <c r="A572" i="46"/>
  <c r="D571" i="46"/>
  <c r="C571" i="46"/>
  <c r="B571" i="46"/>
  <c r="H570" i="46" l="1"/>
  <c r="J573" i="46"/>
  <c r="E571" i="46"/>
  <c r="F571" i="46" s="1"/>
  <c r="G571" i="46" s="1"/>
  <c r="A573" i="46"/>
  <c r="B572" i="46"/>
  <c r="D572" i="46"/>
  <c r="C572" i="46"/>
  <c r="H571" i="46" l="1"/>
  <c r="J574" i="46"/>
  <c r="E572" i="46"/>
  <c r="A574" i="46"/>
  <c r="C573" i="46"/>
  <c r="D573" i="46"/>
  <c r="B573" i="46"/>
  <c r="J575" i="46" l="1"/>
  <c r="E573" i="46"/>
  <c r="H573" i="46" s="1"/>
  <c r="H572" i="46"/>
  <c r="F572" i="46"/>
  <c r="G572" i="46" s="1"/>
  <c r="A575" i="46"/>
  <c r="D574" i="46"/>
  <c r="C574" i="46"/>
  <c r="B574" i="46"/>
  <c r="F573" i="46" l="1"/>
  <c r="G573" i="46" s="1"/>
  <c r="J576" i="46"/>
  <c r="E574" i="46"/>
  <c r="H574" i="46" s="1"/>
  <c r="A576" i="46"/>
  <c r="B575" i="46"/>
  <c r="D575" i="46"/>
  <c r="C575" i="46"/>
  <c r="F574" i="46" l="1"/>
  <c r="G574" i="46" s="1"/>
  <c r="J577" i="46"/>
  <c r="E575" i="46"/>
  <c r="A577" i="46"/>
  <c r="B576" i="46"/>
  <c r="D576" i="46"/>
  <c r="C576" i="46"/>
  <c r="J578" i="46" l="1"/>
  <c r="H575" i="46"/>
  <c r="F575" i="46"/>
  <c r="G575" i="46" s="1"/>
  <c r="E576" i="46"/>
  <c r="A578" i="46"/>
  <c r="C577" i="46"/>
  <c r="B577" i="46"/>
  <c r="D577" i="46"/>
  <c r="J579" i="46" l="1"/>
  <c r="H576" i="46"/>
  <c r="F576" i="46"/>
  <c r="G576" i="46" s="1"/>
  <c r="E577" i="46"/>
  <c r="A579" i="46"/>
  <c r="D578" i="46"/>
  <c r="B578" i="46"/>
  <c r="C578" i="46"/>
  <c r="J580" i="46" l="1"/>
  <c r="H577" i="46"/>
  <c r="F577" i="46"/>
  <c r="G577" i="46" s="1"/>
  <c r="E578" i="46"/>
  <c r="A580" i="46"/>
  <c r="D579" i="46"/>
  <c r="B579" i="46"/>
  <c r="C579" i="46"/>
  <c r="J581" i="46" l="1"/>
  <c r="H578" i="46"/>
  <c r="F578" i="46"/>
  <c r="G578" i="46" s="1"/>
  <c r="E579" i="46"/>
  <c r="A581" i="46"/>
  <c r="B580" i="46"/>
  <c r="C580" i="46"/>
  <c r="D580" i="46"/>
  <c r="J582" i="46" l="1"/>
  <c r="H579" i="46"/>
  <c r="F579" i="46"/>
  <c r="G579" i="46" s="1"/>
  <c r="A582" i="46"/>
  <c r="C581" i="46"/>
  <c r="D581" i="46"/>
  <c r="B581" i="46"/>
  <c r="E580" i="46"/>
  <c r="E581" i="46" l="1"/>
  <c r="H581" i="46" s="1"/>
  <c r="J583" i="46"/>
  <c r="H580" i="46"/>
  <c r="F580" i="46"/>
  <c r="G580" i="46" s="1"/>
  <c r="A583" i="46"/>
  <c r="D582" i="46"/>
  <c r="C582" i="46"/>
  <c r="B582" i="46"/>
  <c r="F581" i="46" l="1"/>
  <c r="G581" i="46" s="1"/>
  <c r="J584" i="46"/>
  <c r="E582" i="46"/>
  <c r="H582" i="46" s="1"/>
  <c r="A584" i="46"/>
  <c r="C583" i="46"/>
  <c r="D583" i="46"/>
  <c r="B583" i="46"/>
  <c r="F582" i="46" l="1"/>
  <c r="G582" i="46" s="1"/>
  <c r="J585" i="46"/>
  <c r="E583" i="46"/>
  <c r="H583" i="46" s="1"/>
  <c r="A585" i="46"/>
  <c r="B584" i="46"/>
  <c r="C584" i="46"/>
  <c r="D584" i="46"/>
  <c r="F583" i="46" l="1"/>
  <c r="G583" i="46" s="1"/>
  <c r="J586" i="46"/>
  <c r="E584" i="46"/>
  <c r="A586" i="46"/>
  <c r="C585" i="46"/>
  <c r="B585" i="46"/>
  <c r="D585" i="46"/>
  <c r="J587" i="46" l="1"/>
  <c r="H584" i="46"/>
  <c r="F584" i="46"/>
  <c r="G584" i="46" s="1"/>
  <c r="A587" i="46"/>
  <c r="D586" i="46"/>
  <c r="C586" i="46"/>
  <c r="B586" i="46"/>
  <c r="E585" i="46"/>
  <c r="E586" i="46" l="1"/>
  <c r="J588" i="46"/>
  <c r="H585" i="46"/>
  <c r="F585" i="46"/>
  <c r="G585" i="46" s="1"/>
  <c r="H586" i="46"/>
  <c r="F586" i="46"/>
  <c r="G586" i="46" s="1"/>
  <c r="A588" i="46"/>
  <c r="D587" i="46"/>
  <c r="C587" i="46"/>
  <c r="B587" i="46"/>
  <c r="J589" i="46" l="1"/>
  <c r="E587" i="46"/>
  <c r="F587" i="46" s="1"/>
  <c r="G587" i="46" s="1"/>
  <c r="A589" i="46"/>
  <c r="B588" i="46"/>
  <c r="D588" i="46"/>
  <c r="C588" i="46"/>
  <c r="H587" i="46" l="1"/>
  <c r="J590" i="46"/>
  <c r="E588" i="46"/>
  <c r="A590" i="46"/>
  <c r="C589" i="46"/>
  <c r="D589" i="46"/>
  <c r="B589" i="46"/>
  <c r="J591" i="46" l="1"/>
  <c r="E589" i="46"/>
  <c r="H589" i="46" s="1"/>
  <c r="H588" i="46"/>
  <c r="F588" i="46"/>
  <c r="G588" i="46" s="1"/>
  <c r="A591" i="46"/>
  <c r="D590" i="46"/>
  <c r="C590" i="46"/>
  <c r="B590" i="46"/>
  <c r="F589" i="46" l="1"/>
  <c r="G589" i="46" s="1"/>
  <c r="J592" i="46"/>
  <c r="E590" i="46"/>
  <c r="H590" i="46" s="1"/>
  <c r="A592" i="46"/>
  <c r="D591" i="46"/>
  <c r="B591" i="46"/>
  <c r="C591" i="46"/>
  <c r="J593" i="46" l="1"/>
  <c r="F590" i="46"/>
  <c r="G590" i="46" s="1"/>
  <c r="E591" i="46"/>
  <c r="A593" i="46"/>
  <c r="B592" i="46"/>
  <c r="D592" i="46"/>
  <c r="C592" i="46"/>
  <c r="J594" i="46" l="1"/>
  <c r="H591" i="46"/>
  <c r="F591" i="46"/>
  <c r="G591" i="46" s="1"/>
  <c r="A594" i="46"/>
  <c r="C593" i="46"/>
  <c r="B593" i="46"/>
  <c r="D593" i="46"/>
  <c r="E592" i="46"/>
  <c r="J595" i="46" l="1"/>
  <c r="H592" i="46"/>
  <c r="F592" i="46"/>
  <c r="G592" i="46" s="1"/>
  <c r="E593" i="46"/>
  <c r="A595" i="46"/>
  <c r="D594" i="46"/>
  <c r="C594" i="46"/>
  <c r="B594" i="46"/>
  <c r="J596" i="46" l="1"/>
  <c r="H593" i="46"/>
  <c r="F593" i="46"/>
  <c r="G593" i="46" s="1"/>
  <c r="E594" i="46"/>
  <c r="A596" i="46"/>
  <c r="D595" i="46"/>
  <c r="B595" i="46"/>
  <c r="C595" i="46"/>
  <c r="J597" i="46" l="1"/>
  <c r="H594" i="46"/>
  <c r="F594" i="46"/>
  <c r="G594" i="46" s="1"/>
  <c r="E595" i="46"/>
  <c r="A597" i="46"/>
  <c r="B596" i="46"/>
  <c r="C596" i="46"/>
  <c r="D596" i="46"/>
  <c r="J598" i="46" l="1"/>
  <c r="H595" i="46"/>
  <c r="F595" i="46"/>
  <c r="G595" i="46" s="1"/>
  <c r="A598" i="46"/>
  <c r="C597" i="46"/>
  <c r="B597" i="46"/>
  <c r="D597" i="46"/>
  <c r="E596" i="46"/>
  <c r="J599" i="46" l="1"/>
  <c r="H596" i="46"/>
  <c r="F596" i="46"/>
  <c r="G596" i="46" s="1"/>
  <c r="E597" i="46"/>
  <c r="A599" i="46"/>
  <c r="D598" i="46"/>
  <c r="C598" i="46"/>
  <c r="B598" i="46"/>
  <c r="E598" i="46" l="1"/>
  <c r="H598" i="46" s="1"/>
  <c r="J600" i="46"/>
  <c r="H597" i="46"/>
  <c r="F597" i="46"/>
  <c r="G597" i="46" s="1"/>
  <c r="A600" i="46"/>
  <c r="C599" i="46"/>
  <c r="B599" i="46"/>
  <c r="D599" i="46"/>
  <c r="F598" i="46" l="1"/>
  <c r="G598" i="46" s="1"/>
  <c r="J601" i="46"/>
  <c r="E599" i="46"/>
  <c r="A601" i="46"/>
  <c r="B600" i="46"/>
  <c r="C600" i="46"/>
  <c r="D600" i="46"/>
  <c r="J602" i="46" l="1"/>
  <c r="H599" i="46"/>
  <c r="F599" i="46"/>
  <c r="G599" i="46" s="1"/>
  <c r="A602" i="46"/>
  <c r="C601" i="46"/>
  <c r="B601" i="46"/>
  <c r="D601" i="46"/>
  <c r="E600" i="46"/>
  <c r="J603" i="46" l="1"/>
  <c r="H600" i="46"/>
  <c r="F600" i="46"/>
  <c r="G600" i="46" s="1"/>
  <c r="E601" i="46"/>
  <c r="A603" i="46"/>
  <c r="D602" i="46"/>
  <c r="C602" i="46"/>
  <c r="B602" i="46"/>
  <c r="J604" i="46" l="1"/>
  <c r="H601" i="46"/>
  <c r="F601" i="46"/>
  <c r="G601" i="46" s="1"/>
  <c r="E602" i="46"/>
  <c r="A604" i="46"/>
  <c r="D603" i="46"/>
  <c r="C603" i="46"/>
  <c r="B603" i="46"/>
  <c r="E603" i="46" l="1"/>
  <c r="F603" i="46" s="1"/>
  <c r="G603" i="46" s="1"/>
  <c r="J605" i="46"/>
  <c r="H602" i="46"/>
  <c r="F602" i="46"/>
  <c r="G602" i="46" s="1"/>
  <c r="A605" i="46"/>
  <c r="B604" i="46"/>
  <c r="D604" i="46"/>
  <c r="C604" i="46"/>
  <c r="H603" i="46" l="1"/>
  <c r="J606" i="46"/>
  <c r="E604" i="46"/>
  <c r="A606" i="46"/>
  <c r="C605" i="46"/>
  <c r="D605" i="46"/>
  <c r="B605" i="46"/>
  <c r="J607" i="46" l="1"/>
  <c r="E605" i="46"/>
  <c r="F605" i="46" s="1"/>
  <c r="G605" i="46" s="1"/>
  <c r="H604" i="46"/>
  <c r="F604" i="46"/>
  <c r="G604" i="46" s="1"/>
  <c r="A607" i="46"/>
  <c r="D606" i="46"/>
  <c r="C606" i="46"/>
  <c r="B606" i="46"/>
  <c r="H605" i="46" l="1"/>
  <c r="J608" i="46"/>
  <c r="E606" i="46"/>
  <c r="H606" i="46" s="1"/>
  <c r="A608" i="46"/>
  <c r="D607" i="46"/>
  <c r="C607" i="46"/>
  <c r="B607" i="46"/>
  <c r="F606" i="46" l="1"/>
  <c r="G606" i="46" s="1"/>
  <c r="E607" i="46"/>
  <c r="F607" i="46" s="1"/>
  <c r="G607" i="46" s="1"/>
  <c r="J609" i="46"/>
  <c r="A609" i="46"/>
  <c r="B608" i="46"/>
  <c r="D608" i="46"/>
  <c r="C608" i="46"/>
  <c r="H607" i="46" l="1"/>
  <c r="J610" i="46"/>
  <c r="E608" i="46"/>
  <c r="A610" i="46"/>
  <c r="C609" i="46"/>
  <c r="B609" i="46"/>
  <c r="D609" i="46"/>
  <c r="J611" i="46" l="1"/>
  <c r="H608" i="46"/>
  <c r="F608" i="46"/>
  <c r="G608" i="46" s="1"/>
  <c r="E609" i="46"/>
  <c r="A611" i="46"/>
  <c r="D610" i="46"/>
  <c r="B610" i="46"/>
  <c r="C610" i="46"/>
  <c r="J612" i="46" l="1"/>
  <c r="H609" i="46"/>
  <c r="F609" i="46"/>
  <c r="G609" i="46" s="1"/>
  <c r="E610" i="46"/>
  <c r="A612" i="46"/>
  <c r="D611" i="46"/>
  <c r="C611" i="46"/>
  <c r="B611" i="46"/>
  <c r="E611" i="46" l="1"/>
  <c r="F611" i="46" s="1"/>
  <c r="G611" i="46" s="1"/>
  <c r="J613" i="46"/>
  <c r="H610" i="46"/>
  <c r="F610" i="46"/>
  <c r="G610" i="46" s="1"/>
  <c r="A613" i="46"/>
  <c r="B612" i="46"/>
  <c r="C612" i="46"/>
  <c r="D612" i="46"/>
  <c r="H611" i="46" l="1"/>
  <c r="J614" i="46"/>
  <c r="E612" i="46"/>
  <c r="A614" i="46"/>
  <c r="C613" i="46"/>
  <c r="B613" i="46"/>
  <c r="D613" i="46"/>
  <c r="J615" i="46" l="1"/>
  <c r="H612" i="46"/>
  <c r="F612" i="46"/>
  <c r="G612" i="46" s="1"/>
  <c r="E613" i="46"/>
  <c r="A615" i="46"/>
  <c r="D614" i="46"/>
  <c r="C614" i="46"/>
  <c r="B614" i="46"/>
  <c r="J616" i="46" l="1"/>
  <c r="E614" i="46"/>
  <c r="F614" i="46" s="1"/>
  <c r="G614" i="46" s="1"/>
  <c r="H613" i="46"/>
  <c r="F613" i="46"/>
  <c r="G613" i="46" s="1"/>
  <c r="A616" i="46"/>
  <c r="D615" i="46"/>
  <c r="C615" i="46"/>
  <c r="B615" i="46"/>
  <c r="H614" i="46" l="1"/>
  <c r="E615" i="46"/>
  <c r="H615" i="46" s="1"/>
  <c r="J617" i="46"/>
  <c r="A617" i="46"/>
  <c r="B616" i="46"/>
  <c r="C616" i="46"/>
  <c r="D616" i="46"/>
  <c r="F615" i="46" l="1"/>
  <c r="G615" i="46" s="1"/>
  <c r="J618" i="46"/>
  <c r="E616" i="46"/>
  <c r="A618" i="46"/>
  <c r="C617" i="46"/>
  <c r="B617" i="46"/>
  <c r="D617" i="46"/>
  <c r="J619" i="46" l="1"/>
  <c r="H616" i="46"/>
  <c r="F616" i="46"/>
  <c r="G616" i="46" s="1"/>
  <c r="E617" i="46"/>
  <c r="A619" i="46"/>
  <c r="D618" i="46"/>
  <c r="C618" i="46"/>
  <c r="B618" i="46"/>
  <c r="J620" i="46" l="1"/>
  <c r="E618" i="46"/>
  <c r="F618" i="46" s="1"/>
  <c r="G618" i="46" s="1"/>
  <c r="H617" i="46"/>
  <c r="F617" i="46"/>
  <c r="G617" i="46" s="1"/>
  <c r="A620" i="46"/>
  <c r="D619" i="46"/>
  <c r="C619" i="46"/>
  <c r="B619" i="46"/>
  <c r="H618" i="46" l="1"/>
  <c r="J621" i="46"/>
  <c r="E619" i="46"/>
  <c r="H619" i="46" s="1"/>
  <c r="A621" i="46"/>
  <c r="B620" i="46"/>
  <c r="D620" i="46"/>
  <c r="C620" i="46"/>
  <c r="F619" i="46" l="1"/>
  <c r="G619" i="46" s="1"/>
  <c r="J622" i="46"/>
  <c r="E620" i="46"/>
  <c r="A622" i="46"/>
  <c r="C621" i="46"/>
  <c r="D621" i="46"/>
  <c r="B621" i="46"/>
  <c r="J623" i="46" l="1"/>
  <c r="H620" i="46"/>
  <c r="F620" i="46"/>
  <c r="G620" i="46" s="1"/>
  <c r="E621" i="46"/>
  <c r="A623" i="46"/>
  <c r="D622" i="46"/>
  <c r="C622" i="46"/>
  <c r="B622" i="46"/>
  <c r="J624" i="46" l="1"/>
  <c r="E622" i="46"/>
  <c r="H622" i="46" s="1"/>
  <c r="H621" i="46"/>
  <c r="F621" i="46"/>
  <c r="G621" i="46" s="1"/>
  <c r="A624" i="46"/>
  <c r="D623" i="46"/>
  <c r="B623" i="46"/>
  <c r="C623" i="46"/>
  <c r="F622" i="46" l="1"/>
  <c r="G622" i="46" s="1"/>
  <c r="J625" i="46"/>
  <c r="E623" i="46"/>
  <c r="A625" i="46"/>
  <c r="B624" i="46"/>
  <c r="D624" i="46"/>
  <c r="C624" i="46"/>
  <c r="J626" i="46" l="1"/>
  <c r="H623" i="46"/>
  <c r="F623" i="46"/>
  <c r="G623" i="46" s="1"/>
  <c r="A626" i="46"/>
  <c r="C625" i="46"/>
  <c r="B625" i="46"/>
  <c r="D625" i="46"/>
  <c r="E624" i="46"/>
  <c r="J627" i="46" l="1"/>
  <c r="H624" i="46"/>
  <c r="F624" i="46"/>
  <c r="G624" i="46" s="1"/>
  <c r="E625" i="46"/>
  <c r="A627" i="46"/>
  <c r="D626" i="46"/>
  <c r="B626" i="46"/>
  <c r="C626" i="46"/>
  <c r="J628" i="46" l="1"/>
  <c r="H625" i="46"/>
  <c r="F625" i="46"/>
  <c r="G625" i="46" s="1"/>
  <c r="E626" i="46"/>
  <c r="A628" i="46"/>
  <c r="D627" i="46"/>
  <c r="B627" i="46"/>
  <c r="C627" i="46"/>
  <c r="J629" i="46" l="1"/>
  <c r="H626" i="46"/>
  <c r="F626" i="46"/>
  <c r="G626" i="46" s="1"/>
  <c r="E627" i="46"/>
  <c r="A629" i="46"/>
  <c r="B628" i="46"/>
  <c r="D628" i="46"/>
  <c r="C628" i="46"/>
  <c r="J630" i="46" l="1"/>
  <c r="H627" i="46"/>
  <c r="F627" i="46"/>
  <c r="G627" i="46" s="1"/>
  <c r="A630" i="46"/>
  <c r="C629" i="46"/>
  <c r="B629" i="46"/>
  <c r="D629" i="46"/>
  <c r="E628" i="46"/>
  <c r="J631" i="46" l="1"/>
  <c r="H628" i="46"/>
  <c r="F628" i="46"/>
  <c r="G628" i="46" s="1"/>
  <c r="E629" i="46"/>
  <c r="A631" i="46"/>
  <c r="D630" i="46"/>
  <c r="C630" i="46"/>
  <c r="B630" i="46"/>
  <c r="E630" i="46" l="1"/>
  <c r="H630" i="46" s="1"/>
  <c r="J632" i="46"/>
  <c r="H629" i="46"/>
  <c r="F629" i="46"/>
  <c r="G629" i="46" s="1"/>
  <c r="A632" i="46"/>
  <c r="D631" i="46"/>
  <c r="C631" i="46"/>
  <c r="B631" i="46"/>
  <c r="F630" i="46" l="1"/>
  <c r="G630" i="46" s="1"/>
  <c r="J633" i="46"/>
  <c r="E631" i="46"/>
  <c r="H631" i="46" s="1"/>
  <c r="A633" i="46"/>
  <c r="B632" i="46"/>
  <c r="D632" i="46"/>
  <c r="C632" i="46"/>
  <c r="J634" i="46" l="1"/>
  <c r="F631" i="46"/>
  <c r="G631" i="46" s="1"/>
  <c r="E632" i="46"/>
  <c r="A634" i="46"/>
  <c r="C633" i="46"/>
  <c r="B633" i="46"/>
  <c r="D633" i="46"/>
  <c r="J635" i="46" l="1"/>
  <c r="H632" i="46"/>
  <c r="F632" i="46"/>
  <c r="G632" i="46" s="1"/>
  <c r="A635" i="46"/>
  <c r="D634" i="46"/>
  <c r="C634" i="46"/>
  <c r="B634" i="46"/>
  <c r="E633" i="46"/>
  <c r="E634" i="46" l="1"/>
  <c r="J636" i="46"/>
  <c r="H633" i="46"/>
  <c r="F633" i="46"/>
  <c r="G633" i="46" s="1"/>
  <c r="H634" i="46"/>
  <c r="F634" i="46"/>
  <c r="G634" i="46" s="1"/>
  <c r="A636" i="46"/>
  <c r="D635" i="46"/>
  <c r="C635" i="46"/>
  <c r="B635" i="46"/>
  <c r="J637" i="46" l="1"/>
  <c r="E635" i="46"/>
  <c r="H635" i="46" s="1"/>
  <c r="A637" i="46"/>
  <c r="B636" i="46"/>
  <c r="D636" i="46"/>
  <c r="C636" i="46"/>
  <c r="J638" i="46" l="1"/>
  <c r="F635" i="46"/>
  <c r="G635" i="46" s="1"/>
  <c r="E636" i="46"/>
  <c r="A638" i="46"/>
  <c r="C637" i="46"/>
  <c r="D637" i="46"/>
  <c r="B637" i="46"/>
  <c r="E637" i="46" l="1"/>
  <c r="H637" i="46" s="1"/>
  <c r="J639" i="46"/>
  <c r="H636" i="46"/>
  <c r="F636" i="46"/>
  <c r="G636" i="46" s="1"/>
  <c r="A639" i="46"/>
  <c r="D638" i="46"/>
  <c r="C638" i="46"/>
  <c r="B638" i="46"/>
  <c r="F637" i="46" l="1"/>
  <c r="G637" i="46" s="1"/>
  <c r="J640" i="46"/>
  <c r="E638" i="46"/>
  <c r="H638" i="46" s="1"/>
  <c r="A640" i="46"/>
  <c r="B639" i="46"/>
  <c r="D639" i="46"/>
  <c r="C639" i="46"/>
  <c r="J641" i="46" l="1"/>
  <c r="F638" i="46"/>
  <c r="G638" i="46" s="1"/>
  <c r="E639" i="46"/>
  <c r="A641" i="46"/>
  <c r="B640" i="46"/>
  <c r="D640" i="46"/>
  <c r="C640" i="46"/>
  <c r="J642" i="46" l="1"/>
  <c r="H639" i="46"/>
  <c r="F639" i="46"/>
  <c r="G639" i="46" s="1"/>
  <c r="A642" i="46"/>
  <c r="C641" i="46"/>
  <c r="B641" i="46"/>
  <c r="D641" i="46"/>
  <c r="E640" i="46"/>
  <c r="J643" i="46" l="1"/>
  <c r="H640" i="46"/>
  <c r="F640" i="46"/>
  <c r="G640" i="46" s="1"/>
  <c r="E641" i="46"/>
  <c r="A643" i="46"/>
  <c r="D642" i="46"/>
  <c r="C642" i="46"/>
  <c r="B642" i="46"/>
  <c r="E642" i="46" l="1"/>
  <c r="H642" i="46" s="1"/>
  <c r="J644" i="46"/>
  <c r="H641" i="46"/>
  <c r="F641" i="46"/>
  <c r="G641" i="46" s="1"/>
  <c r="A644" i="46"/>
  <c r="D643" i="46"/>
  <c r="B643" i="46"/>
  <c r="C643" i="46"/>
  <c r="F642" i="46" l="1"/>
  <c r="G642" i="46" s="1"/>
  <c r="J645" i="46"/>
  <c r="E643" i="46"/>
  <c r="A645" i="46"/>
  <c r="B644" i="46"/>
  <c r="D644" i="46"/>
  <c r="C644" i="46"/>
  <c r="J646" i="46" l="1"/>
  <c r="H643" i="46"/>
  <c r="F643" i="46"/>
  <c r="G643" i="46" s="1"/>
  <c r="A646" i="46"/>
  <c r="D645" i="46"/>
  <c r="C645" i="46"/>
  <c r="B645" i="46"/>
  <c r="E644" i="46"/>
  <c r="E645" i="46" l="1"/>
  <c r="H645" i="46" s="1"/>
  <c r="J647" i="46"/>
  <c r="H644" i="46"/>
  <c r="F644" i="46"/>
  <c r="G644" i="46" s="1"/>
  <c r="A647" i="46"/>
  <c r="D646" i="46"/>
  <c r="C646" i="46"/>
  <c r="B646" i="46"/>
  <c r="F645" i="46" l="1"/>
  <c r="G645" i="46" s="1"/>
  <c r="J648" i="46"/>
  <c r="E646" i="46"/>
  <c r="H646" i="46" s="1"/>
  <c r="A648" i="46"/>
  <c r="C647" i="46"/>
  <c r="B647" i="46"/>
  <c r="D647" i="46"/>
  <c r="J649" i="46" l="1"/>
  <c r="F646" i="46"/>
  <c r="G646" i="46" s="1"/>
  <c r="E647" i="46"/>
  <c r="A649" i="46"/>
  <c r="D648" i="46"/>
  <c r="C648" i="46"/>
  <c r="B648" i="46"/>
  <c r="J650" i="46" l="1"/>
  <c r="E648" i="46"/>
  <c r="H648" i="46" s="1"/>
  <c r="H647" i="46"/>
  <c r="F647" i="46"/>
  <c r="G647" i="46" s="1"/>
  <c r="A650" i="46"/>
  <c r="D649" i="46"/>
  <c r="C649" i="46"/>
  <c r="B649" i="46"/>
  <c r="F648" i="46" l="1"/>
  <c r="G648" i="46" s="1"/>
  <c r="J651" i="46"/>
  <c r="E649" i="46"/>
  <c r="H649" i="46" s="1"/>
  <c r="A651" i="46"/>
  <c r="B650" i="46"/>
  <c r="D650" i="46"/>
  <c r="C650" i="46"/>
  <c r="F649" i="46" l="1"/>
  <c r="G649" i="46" s="1"/>
  <c r="J652" i="46"/>
  <c r="E650" i="46"/>
  <c r="A652" i="46"/>
  <c r="D651" i="46"/>
  <c r="C651" i="46"/>
  <c r="B651" i="46"/>
  <c r="J653" i="46" l="1"/>
  <c r="E651" i="46"/>
  <c r="F651" i="46" s="1"/>
  <c r="G651" i="46" s="1"/>
  <c r="H650" i="46"/>
  <c r="F650" i="46"/>
  <c r="G650" i="46" s="1"/>
  <c r="A653" i="46"/>
  <c r="D652" i="46"/>
  <c r="C652" i="46"/>
  <c r="B652" i="46"/>
  <c r="H651" i="46" l="1"/>
  <c r="J654" i="46"/>
  <c r="E652" i="46"/>
  <c r="F652" i="46" s="1"/>
  <c r="G652" i="46" s="1"/>
  <c r="A654" i="46"/>
  <c r="D653" i="46"/>
  <c r="C653" i="46"/>
  <c r="B653" i="46"/>
  <c r="H652" i="46" l="1"/>
  <c r="E653" i="46"/>
  <c r="H653" i="46" s="1"/>
  <c r="J655" i="46"/>
  <c r="A655" i="46"/>
  <c r="D654" i="46"/>
  <c r="C654" i="46"/>
  <c r="B654" i="46"/>
  <c r="F653" i="46" l="1"/>
  <c r="G653" i="46" s="1"/>
  <c r="J656" i="46"/>
  <c r="E654" i="46"/>
  <c r="A656" i="46"/>
  <c r="C655" i="46"/>
  <c r="B655" i="46"/>
  <c r="D655" i="46"/>
  <c r="J657" i="46" l="1"/>
  <c r="H654" i="46"/>
  <c r="F654" i="46"/>
  <c r="G654" i="46" s="1"/>
  <c r="E655" i="46"/>
  <c r="A657" i="46"/>
  <c r="D656" i="46"/>
  <c r="C656" i="46"/>
  <c r="B656" i="46"/>
  <c r="J658" i="46" l="1"/>
  <c r="H655" i="46"/>
  <c r="F655" i="46"/>
  <c r="G655" i="46" s="1"/>
  <c r="E656" i="46"/>
  <c r="A658" i="46"/>
  <c r="D657" i="46"/>
  <c r="C657" i="46"/>
  <c r="B657" i="46"/>
  <c r="J659" i="46" l="1"/>
  <c r="H656" i="46"/>
  <c r="F656" i="46"/>
  <c r="G656" i="46" s="1"/>
  <c r="E657" i="46"/>
  <c r="A659" i="46"/>
  <c r="B658" i="46"/>
  <c r="D658" i="46"/>
  <c r="C658" i="46"/>
  <c r="J660" i="46" l="1"/>
  <c r="H657" i="46"/>
  <c r="F657" i="46"/>
  <c r="G657" i="46" s="1"/>
  <c r="E658" i="46"/>
  <c r="A660" i="46"/>
  <c r="D659" i="46"/>
  <c r="C659" i="46"/>
  <c r="B659" i="46"/>
  <c r="J661" i="46" l="1"/>
  <c r="H658" i="46"/>
  <c r="F658" i="46"/>
  <c r="G658" i="46" s="1"/>
  <c r="E659" i="46"/>
  <c r="A661" i="46"/>
  <c r="D660" i="46"/>
  <c r="C660" i="46"/>
  <c r="B660" i="46"/>
  <c r="E660" i="46" l="1"/>
  <c r="F660" i="46" s="1"/>
  <c r="G660" i="46" s="1"/>
  <c r="J662" i="46"/>
  <c r="H659" i="46"/>
  <c r="F659" i="46"/>
  <c r="G659" i="46" s="1"/>
  <c r="A662" i="46"/>
  <c r="D661" i="46"/>
  <c r="C661" i="46"/>
  <c r="B661" i="46"/>
  <c r="H660" i="46" l="1"/>
  <c r="J663" i="46"/>
  <c r="E661" i="46"/>
  <c r="A663" i="46"/>
  <c r="D662" i="46"/>
  <c r="C662" i="46"/>
  <c r="B662" i="46"/>
  <c r="J664" i="46" l="1"/>
  <c r="E662" i="46"/>
  <c r="H662" i="46" s="1"/>
  <c r="H661" i="46"/>
  <c r="F661" i="46"/>
  <c r="G661" i="46" s="1"/>
  <c r="A664" i="46"/>
  <c r="C663" i="46"/>
  <c r="B663" i="46"/>
  <c r="D663" i="46"/>
  <c r="F662" i="46" l="1"/>
  <c r="G662" i="46" s="1"/>
  <c r="J665" i="46"/>
  <c r="E663" i="46"/>
  <c r="A665" i="46"/>
  <c r="D664" i="46"/>
  <c r="C664" i="46"/>
  <c r="B664" i="46"/>
  <c r="E664" i="46" l="1"/>
  <c r="F664" i="46" s="1"/>
  <c r="G664" i="46" s="1"/>
  <c r="J666" i="46"/>
  <c r="H663" i="46"/>
  <c r="F663" i="46"/>
  <c r="G663" i="46" s="1"/>
  <c r="A666" i="46"/>
  <c r="D665" i="46"/>
  <c r="C665" i="46"/>
  <c r="B665" i="46"/>
  <c r="H664" i="46" l="1"/>
  <c r="J667" i="46"/>
  <c r="E665" i="46"/>
  <c r="F665" i="46" s="1"/>
  <c r="G665" i="46" s="1"/>
  <c r="A667" i="46"/>
  <c r="B666" i="46"/>
  <c r="D666" i="46"/>
  <c r="C666" i="46"/>
  <c r="H665" i="46" l="1"/>
  <c r="J668" i="46"/>
  <c r="E666" i="46"/>
  <c r="F666" i="46" s="1"/>
  <c r="G666" i="46" s="1"/>
  <c r="A668" i="46"/>
  <c r="D667" i="46"/>
  <c r="C667" i="46"/>
  <c r="B667" i="46"/>
  <c r="H666" i="46" l="1"/>
  <c r="J669" i="46"/>
  <c r="E667" i="46"/>
  <c r="H667" i="46" s="1"/>
  <c r="A669" i="46"/>
  <c r="D668" i="46"/>
  <c r="C668" i="46"/>
  <c r="B668" i="46"/>
  <c r="F667" i="46" l="1"/>
  <c r="G667" i="46" s="1"/>
  <c r="E668" i="46"/>
  <c r="H668" i="46" s="1"/>
  <c r="J670" i="46"/>
  <c r="A670" i="46"/>
  <c r="D669" i="46"/>
  <c r="C669" i="46"/>
  <c r="B669" i="46"/>
  <c r="E669" i="46" l="1"/>
  <c r="H669" i="46" s="1"/>
  <c r="F668" i="46"/>
  <c r="G668" i="46" s="1"/>
  <c r="J671" i="46"/>
  <c r="A671" i="46"/>
  <c r="D670" i="46"/>
  <c r="C670" i="46"/>
  <c r="B670" i="46"/>
  <c r="F669" i="46" l="1"/>
  <c r="G669" i="46" s="1"/>
  <c r="E670" i="46"/>
  <c r="H670" i="46" s="1"/>
  <c r="J672" i="46"/>
  <c r="A672" i="46"/>
  <c r="C671" i="46"/>
  <c r="B671" i="46"/>
  <c r="D671" i="46"/>
  <c r="F670" i="46" l="1"/>
  <c r="G670" i="46" s="1"/>
  <c r="J673" i="46"/>
  <c r="E671" i="46"/>
  <c r="A673" i="46"/>
  <c r="D672" i="46"/>
  <c r="C672" i="46"/>
  <c r="B672" i="46"/>
  <c r="J674" i="46" l="1"/>
  <c r="H671" i="46"/>
  <c r="F671" i="46"/>
  <c r="G671" i="46" s="1"/>
  <c r="E672" i="46"/>
  <c r="A674" i="46"/>
  <c r="D673" i="46"/>
  <c r="C673" i="46"/>
  <c r="B673" i="46"/>
  <c r="E673" i="46" l="1"/>
  <c r="F673" i="46" s="1"/>
  <c r="G673" i="46" s="1"/>
  <c r="J675" i="46"/>
  <c r="H672" i="46"/>
  <c r="F672" i="46"/>
  <c r="G672" i="46" s="1"/>
  <c r="A675" i="46"/>
  <c r="B674" i="46"/>
  <c r="D674" i="46"/>
  <c r="C674" i="46"/>
  <c r="H673" i="46" l="1"/>
  <c r="J676" i="46"/>
  <c r="E674" i="46"/>
  <c r="A676" i="46"/>
  <c r="D675" i="46"/>
  <c r="C675" i="46"/>
  <c r="B675" i="46"/>
  <c r="J677" i="46" l="1"/>
  <c r="E675" i="46"/>
  <c r="H675" i="46" s="1"/>
  <c r="H674" i="46"/>
  <c r="F674" i="46"/>
  <c r="G674" i="46" s="1"/>
  <c r="A677" i="46"/>
  <c r="D676" i="46"/>
  <c r="C676" i="46"/>
  <c r="B676" i="46"/>
  <c r="F675" i="46" l="1"/>
  <c r="G675" i="46" s="1"/>
  <c r="E676" i="46"/>
  <c r="H676" i="46" s="1"/>
  <c r="J678" i="46"/>
  <c r="A678" i="46"/>
  <c r="D677" i="46"/>
  <c r="C677" i="46"/>
  <c r="B677" i="46"/>
  <c r="F676" i="46" l="1"/>
  <c r="G676" i="46" s="1"/>
  <c r="J679" i="46"/>
  <c r="E677" i="46"/>
  <c r="H677" i="46" s="1"/>
  <c r="A679" i="46"/>
  <c r="D678" i="46"/>
  <c r="C678" i="46"/>
  <c r="B678" i="46"/>
  <c r="F677" i="46" l="1"/>
  <c r="G677" i="46" s="1"/>
  <c r="J680" i="46"/>
  <c r="E678" i="46"/>
  <c r="H678" i="46" s="1"/>
  <c r="A680" i="46"/>
  <c r="C679" i="46"/>
  <c r="B679" i="46"/>
  <c r="D679" i="46"/>
  <c r="F678" i="46" l="1"/>
  <c r="G678" i="46" s="1"/>
  <c r="J681" i="46"/>
  <c r="E679" i="46"/>
  <c r="A681" i="46"/>
  <c r="D680" i="46"/>
  <c r="C680" i="46"/>
  <c r="B680" i="46"/>
  <c r="J682" i="46" l="1"/>
  <c r="E680" i="46"/>
  <c r="F680" i="46" s="1"/>
  <c r="G680" i="46" s="1"/>
  <c r="H679" i="46"/>
  <c r="F679" i="46"/>
  <c r="G679" i="46" s="1"/>
  <c r="A682" i="46"/>
  <c r="D681" i="46"/>
  <c r="C681" i="46"/>
  <c r="B681" i="46"/>
  <c r="H680" i="46" l="1"/>
  <c r="E681" i="46"/>
  <c r="F681" i="46" s="1"/>
  <c r="G681" i="46" s="1"/>
  <c r="J683" i="46"/>
  <c r="A683" i="46"/>
  <c r="B682" i="46"/>
  <c r="D682" i="46"/>
  <c r="C682" i="46"/>
  <c r="H681" i="46" l="1"/>
  <c r="J684" i="46"/>
  <c r="E682" i="46"/>
  <c r="A684" i="46"/>
  <c r="D683" i="46"/>
  <c r="C683" i="46"/>
  <c r="B683" i="46"/>
  <c r="E683" i="46" l="1"/>
  <c r="F683" i="46" s="1"/>
  <c r="G683" i="46" s="1"/>
  <c r="J685" i="46"/>
  <c r="H683" i="46"/>
  <c r="H682" i="46"/>
  <c r="F682" i="46"/>
  <c r="G682" i="46" s="1"/>
  <c r="A685" i="46"/>
  <c r="D684" i="46"/>
  <c r="C684" i="46"/>
  <c r="B684" i="46"/>
  <c r="J686" i="46" l="1"/>
  <c r="E684" i="46"/>
  <c r="H684" i="46" s="1"/>
  <c r="A686" i="46"/>
  <c r="D685" i="46"/>
  <c r="C685" i="46"/>
  <c r="B685" i="46"/>
  <c r="J687" i="46" l="1"/>
  <c r="E685" i="46"/>
  <c r="H685" i="46" s="1"/>
  <c r="F684" i="46"/>
  <c r="G684" i="46" s="1"/>
  <c r="A687" i="46"/>
  <c r="D686" i="46"/>
  <c r="C686" i="46"/>
  <c r="B686" i="46"/>
  <c r="J688" i="46" l="1"/>
  <c r="F685" i="46"/>
  <c r="G685" i="46" s="1"/>
  <c r="E686" i="46"/>
  <c r="F686" i="46" s="1"/>
  <c r="G686" i="46" s="1"/>
  <c r="A688" i="46"/>
  <c r="C687" i="46"/>
  <c r="B687" i="46"/>
  <c r="D687" i="46"/>
  <c r="H686" i="46" l="1"/>
  <c r="J689" i="46"/>
  <c r="E687" i="46"/>
  <c r="A689" i="46"/>
  <c r="D688" i="46"/>
  <c r="C688" i="46"/>
  <c r="B688" i="46"/>
  <c r="J690" i="46" l="1"/>
  <c r="E688" i="46"/>
  <c r="H688" i="46" s="1"/>
  <c r="H687" i="46"/>
  <c r="F687" i="46"/>
  <c r="G687" i="46" s="1"/>
  <c r="A690" i="46"/>
  <c r="D689" i="46"/>
  <c r="C689" i="46"/>
  <c r="B689" i="46"/>
  <c r="E689" i="46" l="1"/>
  <c r="H689" i="46" s="1"/>
  <c r="F688" i="46"/>
  <c r="G688" i="46" s="1"/>
  <c r="J691" i="46"/>
  <c r="A691" i="46"/>
  <c r="B690" i="46"/>
  <c r="D690" i="46"/>
  <c r="C690" i="46"/>
  <c r="F689" i="46" l="1"/>
  <c r="G689" i="46" s="1"/>
  <c r="J692" i="46"/>
  <c r="E690" i="46"/>
  <c r="A692" i="46"/>
  <c r="D691" i="46"/>
  <c r="C691" i="46"/>
  <c r="B691" i="46"/>
  <c r="E691" i="46" l="1"/>
  <c r="H691" i="46" s="1"/>
  <c r="J693" i="46"/>
  <c r="H690" i="46"/>
  <c r="F690" i="46"/>
  <c r="G690" i="46" s="1"/>
  <c r="A693" i="46"/>
  <c r="D692" i="46"/>
  <c r="C692" i="46"/>
  <c r="B692" i="46"/>
  <c r="F691" i="46" l="1"/>
  <c r="G691" i="46" s="1"/>
  <c r="J694" i="46"/>
  <c r="E692" i="46"/>
  <c r="H692" i="46" s="1"/>
  <c r="A694" i="46"/>
  <c r="D693" i="46"/>
  <c r="C693" i="46"/>
  <c r="B693" i="46"/>
  <c r="F692" i="46" l="1"/>
  <c r="G692" i="46" s="1"/>
  <c r="E693" i="46"/>
  <c r="H693" i="46" s="1"/>
  <c r="J695" i="46"/>
  <c r="A695" i="46"/>
  <c r="D694" i="46"/>
  <c r="C694" i="46"/>
  <c r="B694" i="46"/>
  <c r="F693" i="46" l="1"/>
  <c r="G693" i="46" s="1"/>
  <c r="E694" i="46"/>
  <c r="H694" i="46" s="1"/>
  <c r="J696" i="46"/>
  <c r="A696" i="46"/>
  <c r="C695" i="46"/>
  <c r="B695" i="46"/>
  <c r="D695" i="46"/>
  <c r="F694" i="46" l="1"/>
  <c r="G694" i="46" s="1"/>
  <c r="J697" i="46"/>
  <c r="E695" i="46"/>
  <c r="A697" i="46"/>
  <c r="D696" i="46"/>
  <c r="C696" i="46"/>
  <c r="B696" i="46"/>
  <c r="J698" i="46" l="1"/>
  <c r="E696" i="46"/>
  <c r="H696" i="46" s="1"/>
  <c r="H695" i="46"/>
  <c r="F695" i="46"/>
  <c r="G695" i="46" s="1"/>
  <c r="A698" i="46"/>
  <c r="D697" i="46"/>
  <c r="C697" i="46"/>
  <c r="B697" i="46"/>
  <c r="F696" i="46" l="1"/>
  <c r="G696" i="46" s="1"/>
  <c r="E697" i="46"/>
  <c r="H697" i="46" s="1"/>
  <c r="J699" i="46"/>
  <c r="A699" i="46"/>
  <c r="B698" i="46"/>
  <c r="D698" i="46"/>
  <c r="C698" i="46"/>
  <c r="F697" i="46" l="1"/>
  <c r="G697" i="46" s="1"/>
  <c r="J700" i="46"/>
  <c r="E698" i="46"/>
  <c r="A700" i="46"/>
  <c r="D699" i="46"/>
  <c r="C699" i="46"/>
  <c r="B699" i="46"/>
  <c r="E699" i="46" l="1"/>
  <c r="J701" i="46"/>
  <c r="H699" i="46"/>
  <c r="F699" i="46"/>
  <c r="G699" i="46" s="1"/>
  <c r="H698" i="46"/>
  <c r="F698" i="46"/>
  <c r="G698" i="46" s="1"/>
  <c r="A701" i="46"/>
  <c r="D700" i="46"/>
  <c r="C700" i="46"/>
  <c r="B700" i="46"/>
  <c r="J702" i="46" l="1"/>
  <c r="E700" i="46"/>
  <c r="F700" i="46" s="1"/>
  <c r="G700" i="46" s="1"/>
  <c r="A702" i="46"/>
  <c r="D701" i="46"/>
  <c r="C701" i="46"/>
  <c r="B701" i="46"/>
  <c r="E701" i="46" l="1"/>
  <c r="H701" i="46" s="1"/>
  <c r="H700" i="46"/>
  <c r="J703" i="46"/>
  <c r="A703" i="46"/>
  <c r="D702" i="46"/>
  <c r="C702" i="46"/>
  <c r="B702" i="46"/>
  <c r="F701" i="46" l="1"/>
  <c r="G701" i="46" s="1"/>
  <c r="E702" i="46"/>
  <c r="F702" i="46" s="1"/>
  <c r="G702" i="46" s="1"/>
  <c r="J704" i="46"/>
  <c r="A704" i="46"/>
  <c r="C703" i="46"/>
  <c r="B703" i="46"/>
  <c r="D703" i="46"/>
  <c r="H702" i="46" l="1"/>
  <c r="J705" i="46"/>
  <c r="E703" i="46"/>
  <c r="A705" i="46"/>
  <c r="D704" i="46"/>
  <c r="C704" i="46"/>
  <c r="B704" i="46"/>
  <c r="J706" i="46" l="1"/>
  <c r="E704" i="46"/>
  <c r="H704" i="46" s="1"/>
  <c r="H703" i="46"/>
  <c r="F703" i="46"/>
  <c r="G703" i="46" s="1"/>
  <c r="A706" i="46"/>
  <c r="D705" i="46"/>
  <c r="C705" i="46"/>
  <c r="B705" i="46"/>
  <c r="F704" i="46" l="1"/>
  <c r="G704" i="46" s="1"/>
  <c r="E705" i="46"/>
  <c r="H705" i="46" s="1"/>
  <c r="J707" i="46"/>
  <c r="A707" i="46"/>
  <c r="B706" i="46"/>
  <c r="D706" i="46"/>
  <c r="C706" i="46"/>
  <c r="F705" i="46" l="1"/>
  <c r="G705" i="46" s="1"/>
  <c r="J708" i="46"/>
  <c r="E706" i="46"/>
  <c r="A708" i="46"/>
  <c r="D707" i="46"/>
  <c r="C707" i="46"/>
  <c r="B707" i="46"/>
  <c r="E707" i="46" l="1"/>
  <c r="H707" i="46" s="1"/>
  <c r="J709" i="46"/>
  <c r="H706" i="46"/>
  <c r="F706" i="46"/>
  <c r="G706" i="46" s="1"/>
  <c r="A709" i="46"/>
  <c r="D708" i="46"/>
  <c r="C708" i="46"/>
  <c r="B708" i="46"/>
  <c r="F707" i="46" l="1"/>
  <c r="G707" i="46" s="1"/>
  <c r="J710" i="46"/>
  <c r="E708" i="46"/>
  <c r="H708" i="46" s="1"/>
  <c r="A710" i="46"/>
  <c r="D709" i="46"/>
  <c r="C709" i="46"/>
  <c r="B709" i="46"/>
  <c r="E709" i="46" l="1"/>
  <c r="F709" i="46" s="1"/>
  <c r="G709" i="46" s="1"/>
  <c r="F708" i="46"/>
  <c r="G708" i="46" s="1"/>
  <c r="J711" i="46"/>
  <c r="A711" i="46"/>
  <c r="D710" i="46"/>
  <c r="C710" i="46"/>
  <c r="B710" i="46"/>
  <c r="E710" i="46" l="1"/>
  <c r="H710" i="46" s="1"/>
  <c r="H709" i="46"/>
  <c r="J712" i="46"/>
  <c r="A712" i="46"/>
  <c r="C711" i="46"/>
  <c r="B711" i="46"/>
  <c r="D711" i="46"/>
  <c r="F710" i="46" l="1"/>
  <c r="G710" i="46" s="1"/>
  <c r="J713" i="46"/>
  <c r="E711" i="46"/>
  <c r="A713" i="46"/>
  <c r="D712" i="46"/>
  <c r="C712" i="46"/>
  <c r="B712" i="46"/>
  <c r="J714" i="46" l="1"/>
  <c r="E712" i="46"/>
  <c r="H712" i="46" s="1"/>
  <c r="H711" i="46"/>
  <c r="F711" i="46"/>
  <c r="G711" i="46" s="1"/>
  <c r="A714" i="46"/>
  <c r="D713" i="46"/>
  <c r="C713" i="46"/>
  <c r="B713" i="46"/>
  <c r="F712" i="46" l="1"/>
  <c r="G712" i="46" s="1"/>
  <c r="E713" i="46"/>
  <c r="F713" i="46" s="1"/>
  <c r="G713" i="46" s="1"/>
  <c r="J715" i="46"/>
  <c r="A715" i="46"/>
  <c r="B714" i="46"/>
  <c r="D714" i="46"/>
  <c r="C714" i="46"/>
  <c r="H713" i="46" l="1"/>
  <c r="J716" i="46"/>
  <c r="E714" i="46"/>
  <c r="A716" i="46"/>
  <c r="D715" i="46"/>
  <c r="C715" i="46"/>
  <c r="B715" i="46"/>
  <c r="J717" i="46" l="1"/>
  <c r="E715" i="46"/>
  <c r="H715" i="46" s="1"/>
  <c r="H714" i="46"/>
  <c r="F714" i="46"/>
  <c r="G714" i="46" s="1"/>
  <c r="A717" i="46"/>
  <c r="D716" i="46"/>
  <c r="C716" i="46"/>
  <c r="B716" i="46"/>
  <c r="E716" i="46" l="1"/>
  <c r="H716" i="46" s="1"/>
  <c r="F715" i="46"/>
  <c r="G715" i="46" s="1"/>
  <c r="J718" i="46"/>
  <c r="A718" i="46"/>
  <c r="D717" i="46"/>
  <c r="C717" i="46"/>
  <c r="B717" i="46"/>
  <c r="E717" i="46" l="1"/>
  <c r="H717" i="46" s="1"/>
  <c r="F716" i="46"/>
  <c r="G716" i="46" s="1"/>
  <c r="J719" i="46"/>
  <c r="A719" i="46"/>
  <c r="D718" i="46"/>
  <c r="C718" i="46"/>
  <c r="B718" i="46"/>
  <c r="F717" i="46" l="1"/>
  <c r="G717" i="46" s="1"/>
  <c r="E718" i="46"/>
  <c r="F718" i="46" s="1"/>
  <c r="G718" i="46" s="1"/>
  <c r="J720" i="46"/>
  <c r="A720" i="46"/>
  <c r="C719" i="46"/>
  <c r="B719" i="46"/>
  <c r="D719" i="46"/>
  <c r="H718" i="46" l="1"/>
  <c r="J721" i="46"/>
  <c r="E719" i="46"/>
  <c r="A721" i="46"/>
  <c r="D720" i="46"/>
  <c r="C720" i="46"/>
  <c r="B720" i="46"/>
  <c r="J722" i="46" l="1"/>
  <c r="E720" i="46"/>
  <c r="H720" i="46"/>
  <c r="F720" i="46"/>
  <c r="G720" i="46" s="1"/>
  <c r="H719" i="46"/>
  <c r="F719" i="46"/>
  <c r="G719" i="46" s="1"/>
  <c r="A722" i="46"/>
  <c r="D721" i="46"/>
  <c r="C721" i="46"/>
  <c r="B721" i="46"/>
  <c r="J723" i="46" l="1"/>
  <c r="E721" i="46"/>
  <c r="H721" i="46" s="1"/>
  <c r="A723" i="46"/>
  <c r="B722" i="46"/>
  <c r="D722" i="46"/>
  <c r="C722" i="46"/>
  <c r="F721" i="46" l="1"/>
  <c r="G721" i="46" s="1"/>
  <c r="J724" i="46"/>
  <c r="E722" i="46"/>
  <c r="A724" i="46"/>
  <c r="D723" i="46"/>
  <c r="C723" i="46"/>
  <c r="B723" i="46"/>
  <c r="E723" i="46" l="1"/>
  <c r="F723" i="46" s="1"/>
  <c r="G723" i="46" s="1"/>
  <c r="J725" i="46"/>
  <c r="H722" i="46"/>
  <c r="F722" i="46"/>
  <c r="G722" i="46" s="1"/>
  <c r="A725" i="46"/>
  <c r="D724" i="46"/>
  <c r="C724" i="46"/>
  <c r="B724" i="46"/>
  <c r="H723" i="46" l="1"/>
  <c r="E724" i="46"/>
  <c r="F724" i="46" s="1"/>
  <c r="G724" i="46" s="1"/>
  <c r="J726" i="46"/>
  <c r="A726" i="46"/>
  <c r="D725" i="46"/>
  <c r="C725" i="46"/>
  <c r="B725" i="46"/>
  <c r="H724" i="46" l="1"/>
  <c r="E725" i="46"/>
  <c r="F725" i="46" s="1"/>
  <c r="G725" i="46" s="1"/>
  <c r="J727" i="46"/>
  <c r="A727" i="46"/>
  <c r="D726" i="46"/>
  <c r="C726" i="46"/>
  <c r="B726" i="46"/>
  <c r="E726" i="46" l="1"/>
  <c r="H726" i="46" s="1"/>
  <c r="H725" i="46"/>
  <c r="J728" i="46"/>
  <c r="A728" i="46"/>
  <c r="C727" i="46"/>
  <c r="B727" i="46"/>
  <c r="D727" i="46"/>
  <c r="F726" i="46" l="1"/>
  <c r="G726" i="46" s="1"/>
  <c r="J729" i="46"/>
  <c r="E727" i="46"/>
  <c r="A729" i="46"/>
  <c r="D728" i="46"/>
  <c r="C728" i="46"/>
  <c r="B728" i="46"/>
  <c r="J730" i="46" l="1"/>
  <c r="E728" i="46"/>
  <c r="F728" i="46" s="1"/>
  <c r="G728" i="46" s="1"/>
  <c r="H727" i="46"/>
  <c r="F727" i="46"/>
  <c r="G727" i="46" s="1"/>
  <c r="A730" i="46"/>
  <c r="D729" i="46"/>
  <c r="C729" i="46"/>
  <c r="B729" i="46"/>
  <c r="H728" i="46" l="1"/>
  <c r="J731" i="46"/>
  <c r="E729" i="46"/>
  <c r="H729" i="46" s="1"/>
  <c r="A731" i="46"/>
  <c r="B730" i="46"/>
  <c r="D730" i="46"/>
  <c r="C730" i="46"/>
  <c r="F729" i="46" l="1"/>
  <c r="G729" i="46" s="1"/>
  <c r="J732" i="46"/>
  <c r="E730" i="46"/>
  <c r="A732" i="46"/>
  <c r="D731" i="46"/>
  <c r="C731" i="46"/>
  <c r="B731" i="46"/>
  <c r="J733" i="46" l="1"/>
  <c r="E731" i="46"/>
  <c r="F731" i="46" s="1"/>
  <c r="G731" i="46" s="1"/>
  <c r="H730" i="46"/>
  <c r="F730" i="46"/>
  <c r="G730" i="46" s="1"/>
  <c r="A733" i="46"/>
  <c r="D732" i="46"/>
  <c r="C732" i="46"/>
  <c r="B732" i="46"/>
  <c r="H731" i="46" l="1"/>
  <c r="E732" i="46"/>
  <c r="H732" i="46" s="1"/>
  <c r="J734" i="46"/>
  <c r="A734" i="46"/>
  <c r="D733" i="46"/>
  <c r="C733" i="46"/>
  <c r="B733" i="46"/>
  <c r="F732" i="46" l="1"/>
  <c r="G732" i="46" s="1"/>
  <c r="J735" i="46"/>
  <c r="E733" i="46"/>
  <c r="H733" i="46" s="1"/>
  <c r="A735" i="46"/>
  <c r="D734" i="46"/>
  <c r="C734" i="46"/>
  <c r="B734" i="46"/>
  <c r="E734" i="46" l="1"/>
  <c r="H734" i="46" s="1"/>
  <c r="J736" i="46"/>
  <c r="F733" i="46"/>
  <c r="G733" i="46" s="1"/>
  <c r="A736" i="46"/>
  <c r="C735" i="46"/>
  <c r="B735" i="46"/>
  <c r="D735" i="46"/>
  <c r="F734" i="46" l="1"/>
  <c r="G734" i="46" s="1"/>
  <c r="J737" i="46"/>
  <c r="E735" i="46"/>
  <c r="A737" i="46"/>
  <c r="D736" i="46"/>
  <c r="C736" i="46"/>
  <c r="B736" i="46"/>
  <c r="J738" i="46" l="1"/>
  <c r="H735" i="46"/>
  <c r="F735" i="46"/>
  <c r="G735" i="46" s="1"/>
  <c r="E736" i="46"/>
  <c r="A738" i="46"/>
  <c r="D737" i="46"/>
  <c r="C737" i="46"/>
  <c r="B737" i="46"/>
  <c r="E737" i="46" l="1"/>
  <c r="F737" i="46" s="1"/>
  <c r="G737" i="46" s="1"/>
  <c r="J739" i="46"/>
  <c r="H736" i="46"/>
  <c r="F736" i="46"/>
  <c r="G736" i="46" s="1"/>
  <c r="A739" i="46"/>
  <c r="B738" i="46"/>
  <c r="D738" i="46"/>
  <c r="C738" i="46"/>
  <c r="H737" i="46" l="1"/>
  <c r="J740" i="46"/>
  <c r="E738" i="46"/>
  <c r="A740" i="46"/>
  <c r="D739" i="46"/>
  <c r="C739" i="46"/>
  <c r="B739" i="46"/>
  <c r="J741" i="46" l="1"/>
  <c r="E739" i="46"/>
  <c r="H739" i="46" s="1"/>
  <c r="H738" i="46"/>
  <c r="F738" i="46"/>
  <c r="G738" i="46" s="1"/>
  <c r="A741" i="46"/>
  <c r="D740" i="46"/>
  <c r="C740" i="46"/>
  <c r="B740" i="46"/>
  <c r="F739" i="46" l="1"/>
  <c r="G739" i="46" s="1"/>
  <c r="J742" i="46"/>
  <c r="E740" i="46"/>
  <c r="H740" i="46" s="1"/>
  <c r="A742" i="46"/>
  <c r="D741" i="46"/>
  <c r="C741" i="46"/>
  <c r="B741" i="46"/>
  <c r="E741" i="46" l="1"/>
  <c r="H741" i="46" s="1"/>
  <c r="J743" i="46"/>
  <c r="F740" i="46"/>
  <c r="G740" i="46" s="1"/>
  <c r="A743" i="46"/>
  <c r="D742" i="46"/>
  <c r="C742" i="46"/>
  <c r="B742" i="46"/>
  <c r="F741" i="46" l="1"/>
  <c r="G741" i="46" s="1"/>
  <c r="E742" i="46"/>
  <c r="F742" i="46" s="1"/>
  <c r="G742" i="46" s="1"/>
  <c r="J744" i="46"/>
  <c r="A744" i="46"/>
  <c r="C743" i="46"/>
  <c r="B743" i="46"/>
  <c r="D743" i="46"/>
  <c r="H742" i="46" l="1"/>
  <c r="J745" i="46"/>
  <c r="E743" i="46"/>
  <c r="A745" i="46"/>
  <c r="D744" i="46"/>
  <c r="C744" i="46"/>
  <c r="B744" i="46"/>
  <c r="J746" i="46" l="1"/>
  <c r="E744" i="46"/>
  <c r="H744" i="46" s="1"/>
  <c r="H743" i="46"/>
  <c r="F743" i="46"/>
  <c r="G743" i="46" s="1"/>
  <c r="A746" i="46"/>
  <c r="B745" i="46"/>
  <c r="D745" i="46"/>
  <c r="C745" i="46"/>
  <c r="J747" i="46" l="1"/>
  <c r="F744" i="46"/>
  <c r="G744" i="46" s="1"/>
  <c r="E745" i="46"/>
  <c r="A747" i="46"/>
  <c r="B746" i="46"/>
  <c r="D746" i="46"/>
  <c r="C746" i="46"/>
  <c r="J748" i="46" l="1"/>
  <c r="H745" i="46"/>
  <c r="F745" i="46"/>
  <c r="G745" i="46" s="1"/>
  <c r="A748" i="46"/>
  <c r="D747" i="46"/>
  <c r="C747" i="46"/>
  <c r="B747" i="46"/>
  <c r="E746" i="46"/>
  <c r="E747" i="46" l="1"/>
  <c r="H747" i="46" s="1"/>
  <c r="J749" i="46"/>
  <c r="H746" i="46"/>
  <c r="F746" i="46"/>
  <c r="G746" i="46" s="1"/>
  <c r="A749" i="46"/>
  <c r="D748" i="46"/>
  <c r="C748" i="46"/>
  <c r="B748" i="46"/>
  <c r="E748" i="46" l="1"/>
  <c r="F747" i="46"/>
  <c r="G747" i="46" s="1"/>
  <c r="J750" i="46"/>
  <c r="H748" i="46"/>
  <c r="F748" i="46"/>
  <c r="G748" i="46" s="1"/>
  <c r="A750" i="46"/>
  <c r="D749" i="46"/>
  <c r="C749" i="46"/>
  <c r="B749" i="46"/>
  <c r="J751" i="46" l="1"/>
  <c r="E749" i="46"/>
  <c r="H749" i="46" s="1"/>
  <c r="A751" i="46"/>
  <c r="C750" i="46"/>
  <c r="B750" i="46"/>
  <c r="D750" i="46"/>
  <c r="J752" i="46" l="1"/>
  <c r="F749" i="46"/>
  <c r="G749" i="46" s="1"/>
  <c r="E750" i="46"/>
  <c r="A752" i="46"/>
  <c r="C751" i="46"/>
  <c r="D751" i="46"/>
  <c r="B751" i="46"/>
  <c r="J753" i="46" l="1"/>
  <c r="E751" i="46"/>
  <c r="H751" i="46" s="1"/>
  <c r="H750" i="46"/>
  <c r="F750" i="46"/>
  <c r="G750" i="46" s="1"/>
  <c r="A753" i="46"/>
  <c r="D752" i="46"/>
  <c r="C752" i="46"/>
  <c r="B752" i="46"/>
  <c r="E752" i="46" l="1"/>
  <c r="H752" i="46" s="1"/>
  <c r="J754" i="46"/>
  <c r="F751" i="46"/>
  <c r="G751" i="46" s="1"/>
  <c r="A754" i="46"/>
  <c r="B753" i="46"/>
  <c r="D753" i="46"/>
  <c r="C753" i="46"/>
  <c r="F752" i="46" l="1"/>
  <c r="G752" i="46" s="1"/>
  <c r="J755" i="46"/>
  <c r="E753" i="46"/>
  <c r="A755" i="46"/>
  <c r="B754" i="46"/>
  <c r="D754" i="46"/>
  <c r="C754" i="46"/>
  <c r="E754" i="46" l="1"/>
  <c r="H754" i="46" s="1"/>
  <c r="J756" i="46"/>
  <c r="H753" i="46"/>
  <c r="F753" i="46"/>
  <c r="G753" i="46" s="1"/>
  <c r="A756" i="46"/>
  <c r="D755" i="46"/>
  <c r="C755" i="46"/>
  <c r="B755" i="46"/>
  <c r="F754" i="46" l="1"/>
  <c r="G754" i="46" s="1"/>
  <c r="J757" i="46"/>
  <c r="E755" i="46"/>
  <c r="H755" i="46" s="1"/>
  <c r="A757" i="46"/>
  <c r="D756" i="46"/>
  <c r="C756" i="46"/>
  <c r="B756" i="46"/>
  <c r="E756" i="46" l="1"/>
  <c r="F756" i="46" s="1"/>
  <c r="G756" i="46" s="1"/>
  <c r="J758" i="46"/>
  <c r="F755" i="46"/>
  <c r="G755" i="46" s="1"/>
  <c r="A758" i="46"/>
  <c r="C757" i="46"/>
  <c r="B757" i="46"/>
  <c r="D757" i="46"/>
  <c r="H756" i="46" l="1"/>
  <c r="J759" i="46"/>
  <c r="E757" i="46"/>
  <c r="A759" i="46"/>
  <c r="C758" i="46"/>
  <c r="D758" i="46"/>
  <c r="B758" i="46"/>
  <c r="E758" i="46" l="1"/>
  <c r="H758" i="46" s="1"/>
  <c r="J760" i="46"/>
  <c r="H757" i="46"/>
  <c r="F757" i="46"/>
  <c r="G757" i="46" s="1"/>
  <c r="A760" i="46"/>
  <c r="C759" i="46"/>
  <c r="D759" i="46"/>
  <c r="B759" i="46"/>
  <c r="F758" i="46" l="1"/>
  <c r="G758" i="46" s="1"/>
  <c r="J761" i="46"/>
  <c r="E759" i="46"/>
  <c r="H759" i="46" s="1"/>
  <c r="A761" i="46"/>
  <c r="D760" i="46"/>
  <c r="C760" i="46"/>
  <c r="B760" i="46"/>
  <c r="E760" i="46" l="1"/>
  <c r="H760" i="46" s="1"/>
  <c r="J762" i="46"/>
  <c r="F759" i="46"/>
  <c r="G759" i="46" s="1"/>
  <c r="A762" i="46"/>
  <c r="B761" i="46"/>
  <c r="D761" i="46"/>
  <c r="C761" i="46"/>
  <c r="F760" i="46" l="1"/>
  <c r="G760" i="46" s="1"/>
  <c r="J763" i="46"/>
  <c r="E761" i="46"/>
  <c r="A763" i="46"/>
  <c r="B762" i="46"/>
  <c r="D762" i="46"/>
  <c r="C762" i="46"/>
  <c r="J764" i="46" l="1"/>
  <c r="H761" i="46"/>
  <c r="F761" i="46"/>
  <c r="G761" i="46" s="1"/>
  <c r="E762" i="46"/>
  <c r="A764" i="46"/>
  <c r="D763" i="46"/>
  <c r="C763" i="46"/>
  <c r="B763" i="46"/>
  <c r="J765" i="46" l="1"/>
  <c r="E763" i="46"/>
  <c r="H763" i="46" s="1"/>
  <c r="H762" i="46"/>
  <c r="F762" i="46"/>
  <c r="G762" i="46" s="1"/>
  <c r="A765" i="46"/>
  <c r="D764" i="46"/>
  <c r="C764" i="46"/>
  <c r="B764" i="46"/>
  <c r="E764" i="46" l="1"/>
  <c r="H764" i="46" s="1"/>
  <c r="J766" i="46"/>
  <c r="F763" i="46"/>
  <c r="G763" i="46" s="1"/>
  <c r="A766" i="46"/>
  <c r="D765" i="46"/>
  <c r="C765" i="46"/>
  <c r="B765" i="46"/>
  <c r="F764" i="46" l="1"/>
  <c r="G764" i="46" s="1"/>
  <c r="J767" i="46"/>
  <c r="E765" i="46"/>
  <c r="H765" i="46" s="1"/>
  <c r="A767" i="46"/>
  <c r="C766" i="46"/>
  <c r="D766" i="46"/>
  <c r="B766" i="46"/>
  <c r="J768" i="46" l="1"/>
  <c r="E766" i="46"/>
  <c r="F766" i="46" s="1"/>
  <c r="G766" i="46" s="1"/>
  <c r="F765" i="46"/>
  <c r="G765" i="46" s="1"/>
  <c r="H766" i="46"/>
  <c r="A768" i="46"/>
  <c r="C767" i="46"/>
  <c r="D767" i="46"/>
  <c r="B767" i="46"/>
  <c r="E767" i="46" l="1"/>
  <c r="F767" i="46" s="1"/>
  <c r="G767" i="46" s="1"/>
  <c r="J769" i="46"/>
  <c r="A769" i="46"/>
  <c r="B768" i="46"/>
  <c r="D768" i="46"/>
  <c r="C768" i="46"/>
  <c r="H767" i="46" l="1"/>
  <c r="J770" i="46"/>
  <c r="E768" i="46"/>
  <c r="A770" i="46"/>
  <c r="B769" i="46"/>
  <c r="D769" i="46"/>
  <c r="C769" i="46"/>
  <c r="J771" i="46" l="1"/>
  <c r="H768" i="46"/>
  <c r="F768" i="46"/>
  <c r="G768" i="46" s="1"/>
  <c r="A771" i="46"/>
  <c r="B770" i="46"/>
  <c r="D770" i="46"/>
  <c r="C770" i="46"/>
  <c r="E769" i="46"/>
  <c r="J772" i="46" l="1"/>
  <c r="H769" i="46"/>
  <c r="F769" i="46"/>
  <c r="G769" i="46" s="1"/>
  <c r="E770" i="46"/>
  <c r="A772" i="46"/>
  <c r="D771" i="46"/>
  <c r="C771" i="46"/>
  <c r="B771" i="46"/>
  <c r="J773" i="46" l="1"/>
  <c r="E771" i="46"/>
  <c r="H771" i="46" s="1"/>
  <c r="H770" i="46"/>
  <c r="F770" i="46"/>
  <c r="G770" i="46" s="1"/>
  <c r="A773" i="46"/>
  <c r="D772" i="46"/>
  <c r="C772" i="46"/>
  <c r="B772" i="46"/>
  <c r="E772" i="46" l="1"/>
  <c r="F772" i="46" s="1"/>
  <c r="G772" i="46" s="1"/>
  <c r="J774" i="46"/>
  <c r="F771" i="46"/>
  <c r="G771" i="46" s="1"/>
  <c r="A774" i="46"/>
  <c r="D773" i="46"/>
  <c r="C773" i="46"/>
  <c r="B773" i="46"/>
  <c r="H772" i="46" l="1"/>
  <c r="J775" i="46"/>
  <c r="E773" i="46"/>
  <c r="F773" i="46" s="1"/>
  <c r="G773" i="46" s="1"/>
  <c r="A775" i="46"/>
  <c r="C774" i="46"/>
  <c r="D774" i="46"/>
  <c r="B774" i="46"/>
  <c r="H773" i="46" l="1"/>
  <c r="J776" i="46"/>
  <c r="E774" i="46"/>
  <c r="H774" i="46" s="1"/>
  <c r="A776" i="46"/>
  <c r="C775" i="46"/>
  <c r="B775" i="46"/>
  <c r="D775" i="46"/>
  <c r="F774" i="46" l="1"/>
  <c r="G774" i="46" s="1"/>
  <c r="J777" i="46"/>
  <c r="E775" i="46"/>
  <c r="A777" i="46"/>
  <c r="D776" i="46"/>
  <c r="C776" i="46"/>
  <c r="B776" i="46"/>
  <c r="J778" i="46" l="1"/>
  <c r="E776" i="46"/>
  <c r="H776" i="46" s="1"/>
  <c r="H775" i="46"/>
  <c r="F775" i="46"/>
  <c r="G775" i="46" s="1"/>
  <c r="A778" i="46"/>
  <c r="B777" i="46"/>
  <c r="D777" i="46"/>
  <c r="C777" i="46"/>
  <c r="F776" i="46" l="1"/>
  <c r="G776" i="46" s="1"/>
  <c r="J779" i="46"/>
  <c r="E777" i="46"/>
  <c r="A779" i="46"/>
  <c r="B778" i="46"/>
  <c r="D778" i="46"/>
  <c r="C778" i="46"/>
  <c r="J780" i="46" l="1"/>
  <c r="H777" i="46"/>
  <c r="F777" i="46"/>
  <c r="G777" i="46" s="1"/>
  <c r="A780" i="46"/>
  <c r="D779" i="46"/>
  <c r="C779" i="46"/>
  <c r="B779" i="46"/>
  <c r="E778" i="46"/>
  <c r="E779" i="46" l="1"/>
  <c r="H779" i="46" s="1"/>
  <c r="J781" i="46"/>
  <c r="H778" i="46"/>
  <c r="F778" i="46"/>
  <c r="G778" i="46" s="1"/>
  <c r="A781" i="46"/>
  <c r="D780" i="46"/>
  <c r="C780" i="46"/>
  <c r="B780" i="46"/>
  <c r="F779" i="46" l="1"/>
  <c r="G779" i="46" s="1"/>
  <c r="J782" i="46"/>
  <c r="E780" i="46"/>
  <c r="H780" i="46" s="1"/>
  <c r="A782" i="46"/>
  <c r="D781" i="46"/>
  <c r="C781" i="46"/>
  <c r="B781" i="46"/>
  <c r="F780" i="46" l="1"/>
  <c r="G780" i="46" s="1"/>
  <c r="E781" i="46"/>
  <c r="H781" i="46" s="1"/>
  <c r="J783" i="46"/>
  <c r="A783" i="46"/>
  <c r="C782" i="46"/>
  <c r="B782" i="46"/>
  <c r="D782" i="46"/>
  <c r="F781" i="46" l="1"/>
  <c r="G781" i="46" s="1"/>
  <c r="J784" i="46"/>
  <c r="E782" i="46"/>
  <c r="A784" i="46"/>
  <c r="D783" i="46"/>
  <c r="C783" i="46"/>
  <c r="B783" i="46"/>
  <c r="J785" i="46" l="1"/>
  <c r="E783" i="46"/>
  <c r="H783" i="46" s="1"/>
  <c r="H782" i="46"/>
  <c r="F782" i="46"/>
  <c r="G782" i="46" s="1"/>
  <c r="A785" i="46"/>
  <c r="D784" i="46"/>
  <c r="C784" i="46"/>
  <c r="B784" i="46"/>
  <c r="E784" i="46" l="1"/>
  <c r="F783" i="46"/>
  <c r="G783" i="46" s="1"/>
  <c r="J786" i="46"/>
  <c r="H784" i="46"/>
  <c r="F784" i="46"/>
  <c r="G784" i="46" s="1"/>
  <c r="A786" i="46"/>
  <c r="B785" i="46"/>
  <c r="D785" i="46"/>
  <c r="C785" i="46"/>
  <c r="J787" i="46" l="1"/>
  <c r="E785" i="46"/>
  <c r="A787" i="46"/>
  <c r="C786" i="46"/>
  <c r="B786" i="46"/>
  <c r="D786" i="46"/>
  <c r="J788" i="46" l="1"/>
  <c r="H785" i="46"/>
  <c r="F785" i="46"/>
  <c r="G785" i="46" s="1"/>
  <c r="E786" i="46"/>
  <c r="A788" i="46"/>
  <c r="D787" i="46"/>
  <c r="C787" i="46"/>
  <c r="B787" i="46"/>
  <c r="E787" i="46" l="1"/>
  <c r="J789" i="46"/>
  <c r="H787" i="46"/>
  <c r="F787" i="46"/>
  <c r="G787" i="46" s="1"/>
  <c r="H786" i="46"/>
  <c r="F786" i="46"/>
  <c r="G786" i="46" s="1"/>
  <c r="A789" i="46"/>
  <c r="D788" i="46"/>
  <c r="C788" i="46"/>
  <c r="B788" i="46"/>
  <c r="J790" i="46" l="1"/>
  <c r="E788" i="46"/>
  <c r="H788" i="46" s="1"/>
  <c r="A790" i="46"/>
  <c r="B789" i="46"/>
  <c r="D789" i="46"/>
  <c r="C789" i="46"/>
  <c r="J791" i="46" l="1"/>
  <c r="F788" i="46"/>
  <c r="G788" i="46" s="1"/>
  <c r="E789" i="46"/>
  <c r="A791" i="46"/>
  <c r="C790" i="46"/>
  <c r="D790" i="46"/>
  <c r="B790" i="46"/>
  <c r="E790" i="46" l="1"/>
  <c r="H790" i="46" s="1"/>
  <c r="J792" i="46"/>
  <c r="H789" i="46"/>
  <c r="F789" i="46"/>
  <c r="G789" i="46" s="1"/>
  <c r="A792" i="46"/>
  <c r="D791" i="46"/>
  <c r="C791" i="46"/>
  <c r="B791" i="46"/>
  <c r="F790" i="46" l="1"/>
  <c r="G790" i="46" s="1"/>
  <c r="J793" i="46"/>
  <c r="E791" i="46"/>
  <c r="H791" i="46" s="1"/>
  <c r="A793" i="46"/>
  <c r="D792" i="46"/>
  <c r="C792" i="46"/>
  <c r="B792" i="46"/>
  <c r="E792" i="46" l="1"/>
  <c r="F792" i="46" s="1"/>
  <c r="G792" i="46" s="1"/>
  <c r="F791" i="46"/>
  <c r="G791" i="46" s="1"/>
  <c r="J794" i="46"/>
  <c r="H792" i="46"/>
  <c r="A794" i="46"/>
  <c r="B793" i="46"/>
  <c r="D793" i="46"/>
  <c r="C793" i="46"/>
  <c r="J795" i="46" l="1"/>
  <c r="E793" i="46"/>
  <c r="A795" i="46"/>
  <c r="C794" i="46"/>
  <c r="B794" i="46"/>
  <c r="D794" i="46"/>
  <c r="J796" i="46" l="1"/>
  <c r="H793" i="46"/>
  <c r="F793" i="46"/>
  <c r="G793" i="46" s="1"/>
  <c r="E794" i="46"/>
  <c r="A796" i="46"/>
  <c r="D795" i="46"/>
  <c r="B795" i="46"/>
  <c r="C795" i="46"/>
  <c r="J797" i="46" l="1"/>
  <c r="H794" i="46"/>
  <c r="F794" i="46"/>
  <c r="G794" i="46" s="1"/>
  <c r="A797" i="46"/>
  <c r="D796" i="46"/>
  <c r="C796" i="46"/>
  <c r="B796" i="46"/>
  <c r="E795" i="46"/>
  <c r="E796" i="46" l="1"/>
  <c r="J798" i="46"/>
  <c r="H795" i="46"/>
  <c r="F795" i="46"/>
  <c r="G795" i="46" s="1"/>
  <c r="H796" i="46"/>
  <c r="F796" i="46"/>
  <c r="G796" i="46" s="1"/>
  <c r="A798" i="46"/>
  <c r="B797" i="46"/>
  <c r="D797" i="46"/>
  <c r="C797" i="46"/>
  <c r="J799" i="46" l="1"/>
  <c r="E797" i="46"/>
  <c r="A799" i="46"/>
  <c r="C798" i="46"/>
  <c r="D798" i="46"/>
  <c r="B798" i="46"/>
  <c r="J800" i="46" l="1"/>
  <c r="E798" i="46"/>
  <c r="H798" i="46" s="1"/>
  <c r="H797" i="46"/>
  <c r="F797" i="46"/>
  <c r="G797" i="46" s="1"/>
  <c r="A800" i="46"/>
  <c r="D799" i="46"/>
  <c r="C799" i="46"/>
  <c r="B799" i="46"/>
  <c r="E799" i="46" l="1"/>
  <c r="F798" i="46"/>
  <c r="G798" i="46" s="1"/>
  <c r="J801" i="46"/>
  <c r="H799" i="46"/>
  <c r="F799" i="46"/>
  <c r="G799" i="46" s="1"/>
  <c r="A801" i="46"/>
  <c r="D800" i="46"/>
  <c r="C800" i="46"/>
  <c r="B800" i="46"/>
  <c r="E800" i="46" l="1"/>
  <c r="H800" i="46" s="1"/>
  <c r="J802" i="46"/>
  <c r="F800" i="46"/>
  <c r="G800" i="46" s="1"/>
  <c r="A802" i="46"/>
  <c r="B801" i="46"/>
  <c r="D801" i="46"/>
  <c r="C801" i="46"/>
  <c r="J803" i="46" l="1"/>
  <c r="E801" i="46"/>
  <c r="A803" i="46"/>
  <c r="C802" i="46"/>
  <c r="B802" i="46"/>
  <c r="D802" i="46"/>
  <c r="J804" i="46" l="1"/>
  <c r="E802" i="46"/>
  <c r="F802" i="46" s="1"/>
  <c r="G802" i="46" s="1"/>
  <c r="H801" i="46"/>
  <c r="F801" i="46"/>
  <c r="G801" i="46" s="1"/>
  <c r="A804" i="46"/>
  <c r="D803" i="46"/>
  <c r="C803" i="46"/>
  <c r="B803" i="46"/>
  <c r="E803" i="46" l="1"/>
  <c r="F803" i="46" s="1"/>
  <c r="G803" i="46" s="1"/>
  <c r="J805" i="46"/>
  <c r="H802" i="46"/>
  <c r="A805" i="46"/>
  <c r="D804" i="46"/>
  <c r="C804" i="46"/>
  <c r="B804" i="46"/>
  <c r="H803" i="46" l="1"/>
  <c r="E804" i="46"/>
  <c r="F804" i="46" s="1"/>
  <c r="G804" i="46" s="1"/>
  <c r="J806" i="46"/>
  <c r="A806" i="46"/>
  <c r="B805" i="46"/>
  <c r="D805" i="46"/>
  <c r="C805" i="46"/>
  <c r="H804" i="46" l="1"/>
  <c r="J807" i="46"/>
  <c r="E805" i="46"/>
  <c r="A807" i="46"/>
  <c r="C806" i="46"/>
  <c r="D806" i="46"/>
  <c r="B806" i="46"/>
  <c r="J808" i="46" l="1"/>
  <c r="E806" i="46"/>
  <c r="H806" i="46" s="1"/>
  <c r="H805" i="46"/>
  <c r="F805" i="46"/>
  <c r="G805" i="46" s="1"/>
  <c r="A808" i="46"/>
  <c r="D807" i="46"/>
  <c r="C807" i="46"/>
  <c r="B807" i="46"/>
  <c r="E807" i="46" l="1"/>
  <c r="H807" i="46" s="1"/>
  <c r="J809" i="46"/>
  <c r="F806" i="46"/>
  <c r="G806" i="46" s="1"/>
  <c r="A809" i="46"/>
  <c r="B808" i="46"/>
  <c r="D808" i="46"/>
  <c r="C808" i="46"/>
  <c r="E808" i="46" l="1"/>
  <c r="H808" i="46" s="1"/>
  <c r="F807" i="46"/>
  <c r="G807" i="46" s="1"/>
  <c r="J810" i="46"/>
  <c r="A810" i="46"/>
  <c r="B809" i="46"/>
  <c r="D809" i="46"/>
  <c r="C809" i="46"/>
  <c r="F808" i="46" l="1"/>
  <c r="G808" i="46" s="1"/>
  <c r="J811" i="46"/>
  <c r="E809" i="46"/>
  <c r="A811" i="46"/>
  <c r="C810" i="46"/>
  <c r="B810" i="46"/>
  <c r="D810" i="46"/>
  <c r="J812" i="46" l="1"/>
  <c r="H809" i="46"/>
  <c r="F809" i="46"/>
  <c r="G809" i="46" s="1"/>
  <c r="E810" i="46"/>
  <c r="A812" i="46"/>
  <c r="D811" i="46"/>
  <c r="C811" i="46"/>
  <c r="B811" i="46"/>
  <c r="E811" i="46" l="1"/>
  <c r="J813" i="46"/>
  <c r="H811" i="46"/>
  <c r="F811" i="46"/>
  <c r="G811" i="46" s="1"/>
  <c r="H810" i="46"/>
  <c r="F810" i="46"/>
  <c r="G810" i="46" s="1"/>
  <c r="A813" i="46"/>
  <c r="D812" i="46"/>
  <c r="B812" i="46"/>
  <c r="C812" i="46"/>
  <c r="J814" i="46" l="1"/>
  <c r="E812" i="46"/>
  <c r="A814" i="46"/>
  <c r="B813" i="46"/>
  <c r="D813" i="46"/>
  <c r="C813" i="46"/>
  <c r="J815" i="46" l="1"/>
  <c r="H812" i="46"/>
  <c r="F812" i="46"/>
  <c r="G812" i="46" s="1"/>
  <c r="A815" i="46"/>
  <c r="C814" i="46"/>
  <c r="D814" i="46"/>
  <c r="B814" i="46"/>
  <c r="E813" i="46"/>
  <c r="J816" i="46" l="1"/>
  <c r="E814" i="46"/>
  <c r="H814" i="46" s="1"/>
  <c r="H813" i="46"/>
  <c r="F813" i="46"/>
  <c r="G813" i="46" s="1"/>
  <c r="A816" i="46"/>
  <c r="D815" i="46"/>
  <c r="C815" i="46"/>
  <c r="B815" i="46"/>
  <c r="J817" i="46" l="1"/>
  <c r="E815" i="46"/>
  <c r="F815" i="46" s="1"/>
  <c r="G815" i="46" s="1"/>
  <c r="F814" i="46"/>
  <c r="G814" i="46" s="1"/>
  <c r="H815" i="46"/>
  <c r="A817" i="46"/>
  <c r="C816" i="46"/>
  <c r="B816" i="46"/>
  <c r="D816" i="46"/>
  <c r="J818" i="46" l="1"/>
  <c r="E816" i="46"/>
  <c r="A818" i="46"/>
  <c r="B817" i="46"/>
  <c r="D817" i="46"/>
  <c r="C817" i="46"/>
  <c r="J819" i="46" l="1"/>
  <c r="H816" i="46"/>
  <c r="F816" i="46"/>
  <c r="G816" i="46" s="1"/>
  <c r="A819" i="46"/>
  <c r="C818" i="46"/>
  <c r="B818" i="46"/>
  <c r="D818" i="46"/>
  <c r="E817" i="46"/>
  <c r="J820" i="46" l="1"/>
  <c r="H817" i="46"/>
  <c r="F817" i="46"/>
  <c r="G817" i="46" s="1"/>
  <c r="E818" i="46"/>
  <c r="A820" i="46"/>
  <c r="D819" i="46"/>
  <c r="C819" i="46"/>
  <c r="B819" i="46"/>
  <c r="E819" i="46" l="1"/>
  <c r="F819" i="46" s="1"/>
  <c r="G819" i="46" s="1"/>
  <c r="J821" i="46"/>
  <c r="H819" i="46"/>
  <c r="H818" i="46"/>
  <c r="F818" i="46"/>
  <c r="G818" i="46" s="1"/>
  <c r="A821" i="46"/>
  <c r="D820" i="46"/>
  <c r="C820" i="46"/>
  <c r="B820" i="46"/>
  <c r="E820" i="46" l="1"/>
  <c r="J822" i="46"/>
  <c r="H820" i="46"/>
  <c r="F820" i="46"/>
  <c r="G820" i="46" s="1"/>
  <c r="A822" i="46"/>
  <c r="B821" i="46"/>
  <c r="D821" i="46"/>
  <c r="C821" i="46"/>
  <c r="J823" i="46" l="1"/>
  <c r="E821" i="46"/>
  <c r="A823" i="46"/>
  <c r="C822" i="46"/>
  <c r="D822" i="46"/>
  <c r="B822" i="46"/>
  <c r="E822" i="46" l="1"/>
  <c r="J824" i="46"/>
  <c r="H822" i="46"/>
  <c r="F822" i="46"/>
  <c r="G822" i="46" s="1"/>
  <c r="H821" i="46"/>
  <c r="F821" i="46"/>
  <c r="G821" i="46" s="1"/>
  <c r="A824" i="46"/>
  <c r="D823" i="46"/>
  <c r="C823" i="46"/>
  <c r="B823" i="46"/>
  <c r="J825" i="46" l="1"/>
  <c r="E823" i="46"/>
  <c r="H823" i="46" s="1"/>
  <c r="A825" i="46"/>
  <c r="D824" i="46"/>
  <c r="C824" i="46"/>
  <c r="B824" i="46"/>
  <c r="F823" i="46" l="1"/>
  <c r="G823" i="46" s="1"/>
  <c r="E824" i="46"/>
  <c r="F824" i="46" s="1"/>
  <c r="G824" i="46" s="1"/>
  <c r="J826" i="46"/>
  <c r="H824" i="46"/>
  <c r="A826" i="46"/>
  <c r="B825" i="46"/>
  <c r="D825" i="46"/>
  <c r="C825" i="46"/>
  <c r="J827" i="46" l="1"/>
  <c r="E825" i="46"/>
  <c r="A827" i="46"/>
  <c r="C826" i="46"/>
  <c r="B826" i="46"/>
  <c r="D826" i="46"/>
  <c r="J828" i="46" l="1"/>
  <c r="H825" i="46"/>
  <c r="F825" i="46"/>
  <c r="G825" i="46" s="1"/>
  <c r="E826" i="46"/>
  <c r="A828" i="46"/>
  <c r="D827" i="46"/>
  <c r="C827" i="46"/>
  <c r="B827" i="46"/>
  <c r="E827" i="46" l="1"/>
  <c r="F827" i="46" s="1"/>
  <c r="G827" i="46" s="1"/>
  <c r="J829" i="46"/>
  <c r="H827" i="46"/>
  <c r="H826" i="46"/>
  <c r="F826" i="46"/>
  <c r="G826" i="46" s="1"/>
  <c r="A829" i="46"/>
  <c r="D828" i="46"/>
  <c r="C828" i="46"/>
  <c r="B828" i="46"/>
  <c r="J830" i="46" l="1"/>
  <c r="E828" i="46"/>
  <c r="H828" i="46" s="1"/>
  <c r="A830" i="46"/>
  <c r="B829" i="46"/>
  <c r="C829" i="46"/>
  <c r="D829" i="46"/>
  <c r="J831" i="46" l="1"/>
  <c r="F828" i="46"/>
  <c r="G828" i="46" s="1"/>
  <c r="E829" i="46"/>
  <c r="A831" i="46"/>
  <c r="C830" i="46"/>
  <c r="D830" i="46"/>
  <c r="B830" i="46"/>
  <c r="E830" i="46" l="1"/>
  <c r="F830" i="46" s="1"/>
  <c r="G830" i="46" s="1"/>
  <c r="J832" i="46"/>
  <c r="H829" i="46"/>
  <c r="F829" i="46"/>
  <c r="G829" i="46" s="1"/>
  <c r="A832" i="46"/>
  <c r="D831" i="46"/>
  <c r="C831" i="46"/>
  <c r="B831" i="46"/>
  <c r="H830" i="46" l="1"/>
  <c r="E831" i="46"/>
  <c r="H831" i="46" s="1"/>
  <c r="J833" i="46"/>
  <c r="A833" i="46"/>
  <c r="D832" i="46"/>
  <c r="C832" i="46"/>
  <c r="B832" i="46"/>
  <c r="E832" i="46" l="1"/>
  <c r="F831" i="46"/>
  <c r="G831" i="46" s="1"/>
  <c r="J834" i="46"/>
  <c r="H832" i="46"/>
  <c r="F832" i="46"/>
  <c r="G832" i="46" s="1"/>
  <c r="A834" i="46"/>
  <c r="B833" i="46"/>
  <c r="C833" i="46"/>
  <c r="D833" i="46"/>
  <c r="J835" i="46" l="1"/>
  <c r="E833" i="46"/>
  <c r="A835" i="46"/>
  <c r="C834" i="46"/>
  <c r="B834" i="46"/>
  <c r="D834" i="46"/>
  <c r="J836" i="46" l="1"/>
  <c r="H833" i="46"/>
  <c r="F833" i="46"/>
  <c r="G833" i="46" s="1"/>
  <c r="E834" i="46"/>
  <c r="A836" i="46"/>
  <c r="D835" i="46"/>
  <c r="C835" i="46"/>
  <c r="B835" i="46"/>
  <c r="E835" i="46" l="1"/>
  <c r="F835" i="46" s="1"/>
  <c r="G835" i="46" s="1"/>
  <c r="J837" i="46"/>
  <c r="H834" i="46"/>
  <c r="F834" i="46"/>
  <c r="G834" i="46" s="1"/>
  <c r="A837" i="46"/>
  <c r="D836" i="46"/>
  <c r="C836" i="46"/>
  <c r="B836" i="46"/>
  <c r="E836" i="46" l="1"/>
  <c r="H836" i="46" s="1"/>
  <c r="H835" i="46"/>
  <c r="J838" i="46"/>
  <c r="A838" i="46"/>
  <c r="B837" i="46"/>
  <c r="D837" i="46"/>
  <c r="C837" i="46"/>
  <c r="F836" i="46" l="1"/>
  <c r="G836" i="46" s="1"/>
  <c r="J839" i="46"/>
  <c r="E837" i="46"/>
  <c r="A839" i="46"/>
  <c r="C838" i="46"/>
  <c r="D838" i="46"/>
  <c r="B838" i="46"/>
  <c r="E838" i="46" l="1"/>
  <c r="H838" i="46" s="1"/>
  <c r="J840" i="46"/>
  <c r="H837" i="46"/>
  <c r="F837" i="46"/>
  <c r="G837" i="46" s="1"/>
  <c r="A840" i="46"/>
  <c r="D839" i="46"/>
  <c r="C839" i="46"/>
  <c r="B839" i="46"/>
  <c r="F838" i="46" l="1"/>
  <c r="G838" i="46" s="1"/>
  <c r="E839" i="46"/>
  <c r="H839" i="46" s="1"/>
  <c r="J841" i="46"/>
  <c r="A841" i="46"/>
  <c r="D840" i="46"/>
  <c r="C840" i="46"/>
  <c r="B840" i="46"/>
  <c r="F839" i="46" l="1"/>
  <c r="G839" i="46" s="1"/>
  <c r="E840" i="46"/>
  <c r="H840" i="46" s="1"/>
  <c r="J842" i="46"/>
  <c r="A842" i="46"/>
  <c r="B841" i="46"/>
  <c r="D841" i="46"/>
  <c r="C841" i="46"/>
  <c r="F840" i="46" l="1"/>
  <c r="G840" i="46" s="1"/>
  <c r="J843" i="46"/>
  <c r="E841" i="46"/>
  <c r="A843" i="46"/>
  <c r="C842" i="46"/>
  <c r="B842" i="46"/>
  <c r="D842" i="46"/>
  <c r="J844" i="46" l="1"/>
  <c r="H841" i="46"/>
  <c r="F841" i="46"/>
  <c r="G841" i="46" s="1"/>
  <c r="E842" i="46"/>
  <c r="A844" i="46"/>
  <c r="D843" i="46"/>
  <c r="C843" i="46"/>
  <c r="B843" i="46"/>
  <c r="E843" i="46" l="1"/>
  <c r="F843" i="46" s="1"/>
  <c r="G843" i="46" s="1"/>
  <c r="J845" i="46"/>
  <c r="H843" i="46"/>
  <c r="H842" i="46"/>
  <c r="F842" i="46"/>
  <c r="G842" i="46" s="1"/>
  <c r="A845" i="46"/>
  <c r="D844" i="46"/>
  <c r="C844" i="46"/>
  <c r="B844" i="46"/>
  <c r="J846" i="46" l="1"/>
  <c r="E844" i="46"/>
  <c r="H844" i="46" s="1"/>
  <c r="A846" i="46"/>
  <c r="B845" i="46"/>
  <c r="D845" i="46"/>
  <c r="C845" i="46"/>
  <c r="F844" i="46" l="1"/>
  <c r="G844" i="46" s="1"/>
  <c r="J847" i="46"/>
  <c r="E845" i="46"/>
  <c r="A847" i="46"/>
  <c r="C846" i="46"/>
  <c r="B846" i="46"/>
  <c r="D846" i="46"/>
  <c r="J848" i="46" l="1"/>
  <c r="E846" i="46"/>
  <c r="H846" i="46" s="1"/>
  <c r="H845" i="46"/>
  <c r="F845" i="46"/>
  <c r="G845" i="46" s="1"/>
  <c r="A848" i="46"/>
  <c r="D847" i="46"/>
  <c r="C847" i="46"/>
  <c r="B847" i="46"/>
  <c r="E847" i="46" l="1"/>
  <c r="H847" i="46" s="1"/>
  <c r="F846" i="46"/>
  <c r="G846" i="46" s="1"/>
  <c r="J849" i="46"/>
  <c r="A849" i="46"/>
  <c r="D848" i="46"/>
  <c r="C848" i="46"/>
  <c r="B848" i="46"/>
  <c r="E848" i="46" l="1"/>
  <c r="F847" i="46"/>
  <c r="G847" i="46" s="1"/>
  <c r="J850" i="46"/>
  <c r="H848" i="46"/>
  <c r="F848" i="46"/>
  <c r="G848" i="46" s="1"/>
  <c r="A850" i="46"/>
  <c r="B849" i="46"/>
  <c r="D849" i="46"/>
  <c r="C849" i="46"/>
  <c r="J851" i="46" l="1"/>
  <c r="E849" i="46"/>
  <c r="A851" i="46"/>
  <c r="C850" i="46"/>
  <c r="B850" i="46"/>
  <c r="D850" i="46"/>
  <c r="J852" i="46" l="1"/>
  <c r="H849" i="46"/>
  <c r="F849" i="46"/>
  <c r="G849" i="46" s="1"/>
  <c r="E850" i="46"/>
  <c r="A852" i="46"/>
  <c r="D851" i="46"/>
  <c r="C851" i="46"/>
  <c r="B851" i="46"/>
  <c r="E851" i="46" l="1"/>
  <c r="F851" i="46" s="1"/>
  <c r="G851" i="46" s="1"/>
  <c r="J853" i="46"/>
  <c r="H851" i="46"/>
  <c r="H850" i="46"/>
  <c r="F850" i="46"/>
  <c r="G850" i="46" s="1"/>
  <c r="A853" i="46"/>
  <c r="D852" i="46"/>
  <c r="C852" i="46"/>
  <c r="B852" i="46"/>
  <c r="J854" i="46" l="1"/>
  <c r="E852" i="46"/>
  <c r="H852" i="46" s="1"/>
  <c r="A854" i="46"/>
  <c r="B853" i="46"/>
  <c r="D853" i="46"/>
  <c r="C853" i="46"/>
  <c r="F852" i="46" l="1"/>
  <c r="G852" i="46" s="1"/>
  <c r="J855" i="46"/>
  <c r="E853" i="46"/>
  <c r="A855" i="46"/>
  <c r="C854" i="46"/>
  <c r="D854" i="46"/>
  <c r="B854" i="46"/>
  <c r="J856" i="46" l="1"/>
  <c r="E854" i="46"/>
  <c r="H854" i="46" s="1"/>
  <c r="H853" i="46"/>
  <c r="F853" i="46"/>
  <c r="G853" i="46" s="1"/>
  <c r="A856" i="46"/>
  <c r="D855" i="46"/>
  <c r="C855" i="46"/>
  <c r="B855" i="46"/>
  <c r="E855" i="46" l="1"/>
  <c r="H855" i="46" s="1"/>
  <c r="F854" i="46"/>
  <c r="G854" i="46" s="1"/>
  <c r="J857" i="46"/>
  <c r="F855" i="46"/>
  <c r="G855" i="46" s="1"/>
  <c r="A857" i="46"/>
  <c r="D856" i="46"/>
  <c r="C856" i="46"/>
  <c r="B856" i="46"/>
  <c r="J858" i="46" l="1"/>
  <c r="E856" i="46"/>
  <c r="H856" i="46" s="1"/>
  <c r="A858" i="46"/>
  <c r="B857" i="46"/>
  <c r="D857" i="46"/>
  <c r="C857" i="46"/>
  <c r="F856" i="46" l="1"/>
  <c r="G856" i="46" s="1"/>
  <c r="J859" i="46"/>
  <c r="E857" i="46"/>
  <c r="A859" i="46"/>
  <c r="C858" i="46"/>
  <c r="B858" i="46"/>
  <c r="D858" i="46"/>
  <c r="J860" i="46" l="1"/>
  <c r="H857" i="46"/>
  <c r="F857" i="46"/>
  <c r="G857" i="46" s="1"/>
  <c r="E858" i="46"/>
  <c r="A860" i="46"/>
  <c r="D859" i="46"/>
  <c r="B859" i="46"/>
  <c r="C859" i="46"/>
  <c r="J861" i="46" l="1"/>
  <c r="H858" i="46"/>
  <c r="F858" i="46"/>
  <c r="G858" i="46" s="1"/>
  <c r="E859" i="46"/>
  <c r="A861" i="46"/>
  <c r="D860" i="46"/>
  <c r="C860" i="46"/>
  <c r="B860" i="46"/>
  <c r="J862" i="46" l="1"/>
  <c r="E860" i="46"/>
  <c r="H860" i="46" s="1"/>
  <c r="F860" i="46"/>
  <c r="G860" i="46" s="1"/>
  <c r="H859" i="46"/>
  <c r="F859" i="46"/>
  <c r="G859" i="46" s="1"/>
  <c r="A862" i="46"/>
  <c r="B861" i="46"/>
  <c r="D861" i="46"/>
  <c r="C861" i="46"/>
  <c r="J863" i="46" l="1"/>
  <c r="E861" i="46"/>
  <c r="A863" i="46"/>
  <c r="C862" i="46"/>
  <c r="D862" i="46"/>
  <c r="B862" i="46"/>
  <c r="J864" i="46" l="1"/>
  <c r="E862" i="46"/>
  <c r="H862" i="46" s="1"/>
  <c r="H861" i="46"/>
  <c r="F861" i="46"/>
  <c r="G861" i="46" s="1"/>
  <c r="A864" i="46"/>
  <c r="D863" i="46"/>
  <c r="C863" i="46"/>
  <c r="B863" i="46"/>
  <c r="E863" i="46" l="1"/>
  <c r="H863" i="46" s="1"/>
  <c r="F862" i="46"/>
  <c r="G862" i="46" s="1"/>
  <c r="J865" i="46"/>
  <c r="F863" i="46"/>
  <c r="G863" i="46" s="1"/>
  <c r="A865" i="46"/>
  <c r="D864" i="46"/>
  <c r="C864" i="46"/>
  <c r="B864" i="46"/>
  <c r="E864" i="46" l="1"/>
  <c r="H864" i="46" s="1"/>
  <c r="J866" i="46"/>
  <c r="A866" i="46"/>
  <c r="B865" i="46"/>
  <c r="D865" i="46"/>
  <c r="C865" i="46"/>
  <c r="F864" i="46" l="1"/>
  <c r="G864" i="46" s="1"/>
  <c r="J867" i="46"/>
  <c r="E865" i="46"/>
  <c r="A867" i="46"/>
  <c r="C866" i="46"/>
  <c r="B866" i="46"/>
  <c r="D866" i="46"/>
  <c r="J868" i="46" l="1"/>
  <c r="E866" i="46"/>
  <c r="H866" i="46" s="1"/>
  <c r="H865" i="46"/>
  <c r="F865" i="46"/>
  <c r="G865" i="46" s="1"/>
  <c r="A868" i="46"/>
  <c r="D867" i="46"/>
  <c r="C867" i="46"/>
  <c r="B867" i="46"/>
  <c r="E867" i="46" l="1"/>
  <c r="F866" i="46"/>
  <c r="G866" i="46" s="1"/>
  <c r="J869" i="46"/>
  <c r="H867" i="46"/>
  <c r="F867" i="46"/>
  <c r="G867" i="46" s="1"/>
  <c r="A869" i="46"/>
  <c r="D868" i="46"/>
  <c r="C868" i="46"/>
  <c r="B868" i="46"/>
  <c r="E868" i="46" l="1"/>
  <c r="H868" i="46" s="1"/>
  <c r="J870" i="46"/>
  <c r="A870" i="46"/>
  <c r="B869" i="46"/>
  <c r="D869" i="46"/>
  <c r="C869" i="46"/>
  <c r="F868" i="46" l="1"/>
  <c r="G868" i="46" s="1"/>
  <c r="J871" i="46"/>
  <c r="E869" i="46"/>
  <c r="A871" i="46"/>
  <c r="C870" i="46"/>
  <c r="D870" i="46"/>
  <c r="B870" i="46"/>
  <c r="J872" i="46" l="1"/>
  <c r="E870" i="46"/>
  <c r="H870" i="46" s="1"/>
  <c r="H869" i="46"/>
  <c r="F869" i="46"/>
  <c r="G869" i="46" s="1"/>
  <c r="A872" i="46"/>
  <c r="D871" i="46"/>
  <c r="C871" i="46"/>
  <c r="B871" i="46"/>
  <c r="E871" i="46" l="1"/>
  <c r="F870" i="46"/>
  <c r="G870" i="46" s="1"/>
  <c r="J873" i="46"/>
  <c r="H871" i="46"/>
  <c r="F871" i="46"/>
  <c r="G871" i="46" s="1"/>
  <c r="A873" i="46"/>
  <c r="B872" i="46"/>
  <c r="D872" i="46"/>
  <c r="C872" i="46"/>
  <c r="J874" i="46" l="1"/>
  <c r="E872" i="46"/>
  <c r="A874" i="46"/>
  <c r="B873" i="46"/>
  <c r="D873" i="46"/>
  <c r="C873" i="46"/>
  <c r="J875" i="46" l="1"/>
  <c r="H872" i="46"/>
  <c r="F872" i="46"/>
  <c r="G872" i="46" s="1"/>
  <c r="A875" i="46"/>
  <c r="C874" i="46"/>
  <c r="B874" i="46"/>
  <c r="D874" i="46"/>
  <c r="E873" i="46"/>
  <c r="J876" i="46" l="1"/>
  <c r="H873" i="46"/>
  <c r="F873" i="46"/>
  <c r="G873" i="46" s="1"/>
  <c r="E874" i="46"/>
  <c r="A876" i="46"/>
  <c r="D875" i="46"/>
  <c r="C875" i="46"/>
  <c r="B875" i="46"/>
  <c r="J877" i="46" l="1"/>
  <c r="E875" i="46"/>
  <c r="F875" i="46" s="1"/>
  <c r="G875" i="46" s="1"/>
  <c r="H874" i="46"/>
  <c r="F874" i="46"/>
  <c r="G874" i="46" s="1"/>
  <c r="A877" i="46"/>
  <c r="D876" i="46"/>
  <c r="B876" i="46"/>
  <c r="C876" i="46"/>
  <c r="H875" i="46" l="1"/>
  <c r="J878" i="46"/>
  <c r="E876" i="46"/>
  <c r="A878" i="46"/>
  <c r="B877" i="46"/>
  <c r="D877" i="46"/>
  <c r="C877" i="46"/>
  <c r="J879" i="46" l="1"/>
  <c r="H876" i="46"/>
  <c r="F876" i="46"/>
  <c r="G876" i="46" s="1"/>
  <c r="A879" i="46"/>
  <c r="C878" i="46"/>
  <c r="D878" i="46"/>
  <c r="B878" i="46"/>
  <c r="E877" i="46"/>
  <c r="E878" i="46" l="1"/>
  <c r="J880" i="46"/>
  <c r="H877" i="46"/>
  <c r="F877" i="46"/>
  <c r="G877" i="46" s="1"/>
  <c r="H878" i="46"/>
  <c r="F878" i="46"/>
  <c r="G878" i="46" s="1"/>
  <c r="A880" i="46"/>
  <c r="D879" i="46"/>
  <c r="C879" i="46"/>
  <c r="B879" i="46"/>
  <c r="E879" i="46" l="1"/>
  <c r="H879" i="46" s="1"/>
  <c r="J881" i="46"/>
  <c r="A881" i="46"/>
  <c r="C880" i="46"/>
  <c r="B880" i="46"/>
  <c r="D880" i="46"/>
  <c r="F879" i="46" l="1"/>
  <c r="G879" i="46" s="1"/>
  <c r="J882" i="46"/>
  <c r="E880" i="46"/>
  <c r="A882" i="46"/>
  <c r="B881" i="46"/>
  <c r="D881" i="46"/>
  <c r="C881" i="46"/>
  <c r="J883" i="46" l="1"/>
  <c r="H880" i="46"/>
  <c r="F880" i="46"/>
  <c r="G880" i="46" s="1"/>
  <c r="A883" i="46"/>
  <c r="C882" i="46"/>
  <c r="B882" i="46"/>
  <c r="D882" i="46"/>
  <c r="E881" i="46"/>
  <c r="J884" i="46" l="1"/>
  <c r="H881" i="46"/>
  <c r="F881" i="46"/>
  <c r="G881" i="46" s="1"/>
  <c r="E882" i="46"/>
  <c r="A884" i="46"/>
  <c r="D883" i="46"/>
  <c r="C883" i="46"/>
  <c r="B883" i="46"/>
  <c r="E883" i="46" l="1"/>
  <c r="H883" i="46" s="1"/>
  <c r="J885" i="46"/>
  <c r="H882" i="46"/>
  <c r="F882" i="46"/>
  <c r="G882" i="46" s="1"/>
  <c r="A885" i="46"/>
  <c r="D884" i="46"/>
  <c r="C884" i="46"/>
  <c r="B884" i="46"/>
  <c r="F883" i="46" l="1"/>
  <c r="G883" i="46" s="1"/>
  <c r="E884" i="46"/>
  <c r="J886" i="46"/>
  <c r="H884" i="46"/>
  <c r="F884" i="46"/>
  <c r="G884" i="46" s="1"/>
  <c r="A886" i="46"/>
  <c r="B885" i="46"/>
  <c r="D885" i="46"/>
  <c r="C885" i="46"/>
  <c r="J887" i="46" l="1"/>
  <c r="E885" i="46"/>
  <c r="A887" i="46"/>
  <c r="C886" i="46"/>
  <c r="D886" i="46"/>
  <c r="B886" i="46"/>
  <c r="E886" i="46" l="1"/>
  <c r="J888" i="46"/>
  <c r="H886" i="46"/>
  <c r="F886" i="46"/>
  <c r="G886" i="46" s="1"/>
  <c r="H885" i="46"/>
  <c r="F885" i="46"/>
  <c r="G885" i="46" s="1"/>
  <c r="A888" i="46"/>
  <c r="D887" i="46"/>
  <c r="C887" i="46"/>
  <c r="B887" i="46"/>
  <c r="E887" i="46" l="1"/>
  <c r="H887" i="46" s="1"/>
  <c r="J889" i="46"/>
  <c r="A889" i="46"/>
  <c r="D888" i="46"/>
  <c r="C888" i="46"/>
  <c r="B888" i="46"/>
  <c r="F887" i="46" l="1"/>
  <c r="G887" i="46" s="1"/>
  <c r="E888" i="46"/>
  <c r="H888" i="46" s="1"/>
  <c r="J890" i="46"/>
  <c r="F888" i="46"/>
  <c r="G888" i="46" s="1"/>
  <c r="A890" i="46"/>
  <c r="B889" i="46"/>
  <c r="D889" i="46"/>
  <c r="C889" i="46"/>
  <c r="J891" i="46" l="1"/>
  <c r="E889" i="46"/>
  <c r="A891" i="46"/>
  <c r="C890" i="46"/>
  <c r="B890" i="46"/>
  <c r="D890" i="46"/>
  <c r="J892" i="46" l="1"/>
  <c r="H889" i="46"/>
  <c r="F889" i="46"/>
  <c r="G889" i="46" s="1"/>
  <c r="E890" i="46"/>
  <c r="A892" i="46"/>
  <c r="D891" i="46"/>
  <c r="C891" i="46"/>
  <c r="B891" i="46"/>
  <c r="E891" i="46" l="1"/>
  <c r="H891" i="46" s="1"/>
  <c r="J893" i="46"/>
  <c r="H890" i="46"/>
  <c r="F890" i="46"/>
  <c r="G890" i="46" s="1"/>
  <c r="A893" i="46"/>
  <c r="D892" i="46"/>
  <c r="C892" i="46"/>
  <c r="B892" i="46"/>
  <c r="E892" i="46" l="1"/>
  <c r="F891" i="46"/>
  <c r="G891" i="46" s="1"/>
  <c r="J894" i="46"/>
  <c r="H892" i="46"/>
  <c r="F892" i="46"/>
  <c r="G892" i="46" s="1"/>
  <c r="A894" i="46"/>
  <c r="B893" i="46"/>
  <c r="C893" i="46"/>
  <c r="D893" i="46"/>
  <c r="J895" i="46" l="1"/>
  <c r="E893" i="46"/>
  <c r="A895" i="46"/>
  <c r="C894" i="46"/>
  <c r="D894" i="46"/>
  <c r="B894" i="46"/>
  <c r="E894" i="46" l="1"/>
  <c r="H894" i="46" s="1"/>
  <c r="J896" i="46"/>
  <c r="F894" i="46"/>
  <c r="G894" i="46" s="1"/>
  <c r="H893" i="46"/>
  <c r="F893" i="46"/>
  <c r="G893" i="46" s="1"/>
  <c r="A896" i="46"/>
  <c r="D895" i="46"/>
  <c r="C895" i="46"/>
  <c r="B895" i="46"/>
  <c r="E895" i="46" l="1"/>
  <c r="J897" i="46"/>
  <c r="H895" i="46"/>
  <c r="F895" i="46"/>
  <c r="G895" i="46" s="1"/>
  <c r="A897" i="46"/>
  <c r="D896" i="46"/>
  <c r="C896" i="46"/>
  <c r="B896" i="46"/>
  <c r="E896" i="46" l="1"/>
  <c r="J898" i="46"/>
  <c r="H896" i="46"/>
  <c r="F896" i="46"/>
  <c r="G896" i="46" s="1"/>
  <c r="A898" i="46"/>
  <c r="B897" i="46"/>
  <c r="C897" i="46"/>
  <c r="D897" i="46"/>
  <c r="J899" i="46" l="1"/>
  <c r="E897" i="46"/>
  <c r="A899" i="46"/>
  <c r="D898" i="46"/>
  <c r="C898" i="46"/>
  <c r="B898" i="46"/>
  <c r="E898" i="46" l="1"/>
  <c r="J900" i="46"/>
  <c r="H898" i="46"/>
  <c r="F898" i="46"/>
  <c r="G898" i="46" s="1"/>
  <c r="H897" i="46"/>
  <c r="F897" i="46"/>
  <c r="G897" i="46" s="1"/>
  <c r="A900" i="46"/>
  <c r="D899" i="46"/>
  <c r="C899" i="46"/>
  <c r="B899" i="46"/>
  <c r="E899" i="46" l="1"/>
  <c r="H899" i="46" s="1"/>
  <c r="J901" i="46"/>
  <c r="F899" i="46"/>
  <c r="G899" i="46" s="1"/>
  <c r="A901" i="46"/>
  <c r="C900" i="46"/>
  <c r="D900" i="46"/>
  <c r="B900" i="46"/>
  <c r="E900" i="46" l="1"/>
  <c r="H900" i="46" s="1"/>
  <c r="J902" i="46"/>
  <c r="F900" i="46"/>
  <c r="G900" i="46" s="1"/>
  <c r="A902" i="46"/>
  <c r="C901" i="46"/>
  <c r="D901" i="46"/>
  <c r="B901" i="46"/>
  <c r="E901" i="46" l="1"/>
  <c r="J903" i="46"/>
  <c r="H901" i="46"/>
  <c r="F901" i="46"/>
  <c r="G901" i="46" s="1"/>
  <c r="A903" i="46"/>
  <c r="C902" i="46"/>
  <c r="B902" i="46"/>
  <c r="D902" i="46"/>
  <c r="J904" i="46" l="1"/>
  <c r="E902" i="46"/>
  <c r="A904" i="46"/>
  <c r="D903" i="46"/>
  <c r="B903" i="46"/>
  <c r="C903" i="46"/>
  <c r="J905" i="46" l="1"/>
  <c r="H902" i="46"/>
  <c r="F902" i="46"/>
  <c r="G902" i="46" s="1"/>
  <c r="E903" i="46"/>
  <c r="A905" i="46"/>
  <c r="B904" i="46"/>
  <c r="D904" i="46"/>
  <c r="C904" i="46"/>
  <c r="J906" i="46" l="1"/>
  <c r="H903" i="46"/>
  <c r="F903" i="46"/>
  <c r="G903" i="46" s="1"/>
  <c r="A906" i="46"/>
  <c r="B905" i="46"/>
  <c r="D905" i="46"/>
  <c r="C905" i="46"/>
  <c r="E904" i="46"/>
  <c r="J907" i="46" l="1"/>
  <c r="H904" i="46"/>
  <c r="F904" i="46"/>
  <c r="G904" i="46" s="1"/>
  <c r="E905" i="46"/>
  <c r="A907" i="46"/>
  <c r="D906" i="46"/>
  <c r="C906" i="46"/>
  <c r="B906" i="46"/>
  <c r="E906" i="46" l="1"/>
  <c r="J908" i="46"/>
  <c r="H906" i="46"/>
  <c r="F906" i="46"/>
  <c r="G906" i="46" s="1"/>
  <c r="H905" i="46"/>
  <c r="F905" i="46"/>
  <c r="G905" i="46" s="1"/>
  <c r="A908" i="46"/>
  <c r="D907" i="46"/>
  <c r="C907" i="46"/>
  <c r="B907" i="46"/>
  <c r="E907" i="46" l="1"/>
  <c r="H907" i="46" s="1"/>
  <c r="J909" i="46"/>
  <c r="F907" i="46"/>
  <c r="G907" i="46" s="1"/>
  <c r="A909" i="46"/>
  <c r="D908" i="46"/>
  <c r="C908" i="46"/>
  <c r="B908" i="46"/>
  <c r="E908" i="46" l="1"/>
  <c r="J910" i="46"/>
  <c r="H908" i="46"/>
  <c r="F908" i="46"/>
  <c r="G908" i="46" s="1"/>
  <c r="A910" i="46"/>
  <c r="C909" i="46"/>
  <c r="B909" i="46"/>
  <c r="D909" i="46"/>
  <c r="J911" i="46" l="1"/>
  <c r="E909" i="46"/>
  <c r="A911" i="46"/>
  <c r="C910" i="46"/>
  <c r="B910" i="46"/>
  <c r="D910" i="46"/>
  <c r="J912" i="46" l="1"/>
  <c r="H909" i="46"/>
  <c r="F909" i="46"/>
  <c r="G909" i="46" s="1"/>
  <c r="E910" i="46"/>
  <c r="A912" i="46"/>
  <c r="D911" i="46"/>
  <c r="B911" i="46"/>
  <c r="C911" i="46"/>
  <c r="J913" i="46" l="1"/>
  <c r="H910" i="46"/>
  <c r="F910" i="46"/>
  <c r="G910" i="46" s="1"/>
  <c r="E911" i="46"/>
  <c r="A913" i="46"/>
  <c r="B912" i="46"/>
  <c r="D912" i="46"/>
  <c r="C912" i="46"/>
  <c r="J914" i="46" l="1"/>
  <c r="H911" i="46"/>
  <c r="F911" i="46"/>
  <c r="G911" i="46" s="1"/>
  <c r="E912" i="46"/>
  <c r="A914" i="46"/>
  <c r="B913" i="46"/>
  <c r="D913" i="46"/>
  <c r="C913" i="46"/>
  <c r="J915" i="46" l="1"/>
  <c r="H912" i="46"/>
  <c r="F912" i="46"/>
  <c r="G912" i="46" s="1"/>
  <c r="A915" i="46"/>
  <c r="D914" i="46"/>
  <c r="C914" i="46"/>
  <c r="B914" i="46"/>
  <c r="E913" i="46"/>
  <c r="E914" i="46" l="1"/>
  <c r="J916" i="46"/>
  <c r="H913" i="46"/>
  <c r="F913" i="46"/>
  <c r="G913" i="46" s="1"/>
  <c r="H914" i="46"/>
  <c r="F914" i="46"/>
  <c r="G914" i="46" s="1"/>
  <c r="A916" i="46"/>
  <c r="D915" i="46"/>
  <c r="C915" i="46"/>
  <c r="B915" i="46"/>
  <c r="E915" i="46" l="1"/>
  <c r="J917" i="46"/>
  <c r="H915" i="46"/>
  <c r="F915" i="46"/>
  <c r="G915" i="46" s="1"/>
  <c r="A917" i="46"/>
  <c r="C916" i="46"/>
  <c r="B916" i="46"/>
  <c r="D916" i="46"/>
  <c r="J918" i="46" l="1"/>
  <c r="E916" i="46"/>
  <c r="A918" i="46"/>
  <c r="C917" i="46"/>
  <c r="B917" i="46"/>
  <c r="D917" i="46"/>
  <c r="J919" i="46" l="1"/>
  <c r="H916" i="46"/>
  <c r="F916" i="46"/>
  <c r="G916" i="46" s="1"/>
  <c r="E917" i="46"/>
  <c r="A919" i="46"/>
  <c r="C918" i="46"/>
  <c r="B918" i="46"/>
  <c r="D918" i="46"/>
  <c r="J920" i="46" l="1"/>
  <c r="H917" i="46"/>
  <c r="F917" i="46"/>
  <c r="G917" i="46" s="1"/>
  <c r="E918" i="46"/>
  <c r="A920" i="46"/>
  <c r="D919" i="46"/>
  <c r="C919" i="46"/>
  <c r="B919" i="46"/>
  <c r="E919" i="46" l="1"/>
  <c r="H919" i="46" s="1"/>
  <c r="J921" i="46"/>
  <c r="H918" i="46"/>
  <c r="F918" i="46"/>
  <c r="G918" i="46" s="1"/>
  <c r="A921" i="46"/>
  <c r="B920" i="46"/>
  <c r="D920" i="46"/>
  <c r="C920" i="46"/>
  <c r="F919" i="46" l="1"/>
  <c r="G919" i="46" s="1"/>
  <c r="J922" i="46"/>
  <c r="E920" i="46"/>
  <c r="A922" i="46"/>
  <c r="B921" i="46"/>
  <c r="D921" i="46"/>
  <c r="C921" i="46"/>
  <c r="J923" i="46" l="1"/>
  <c r="H920" i="46"/>
  <c r="F920" i="46"/>
  <c r="G920" i="46" s="1"/>
  <c r="E921" i="46"/>
  <c r="A923" i="46"/>
  <c r="D922" i="46"/>
  <c r="C922" i="46"/>
  <c r="B922" i="46"/>
  <c r="E922" i="46" l="1"/>
  <c r="H922" i="46" s="1"/>
  <c r="J924" i="46"/>
  <c r="H921" i="46"/>
  <c r="F921" i="46"/>
  <c r="G921" i="46" s="1"/>
  <c r="A924" i="46"/>
  <c r="D923" i="46"/>
  <c r="C923" i="46"/>
  <c r="B923" i="46"/>
  <c r="E923" i="46" l="1"/>
  <c r="F922" i="46"/>
  <c r="G922" i="46" s="1"/>
  <c r="J925" i="46"/>
  <c r="H923" i="46"/>
  <c r="F923" i="46"/>
  <c r="G923" i="46" s="1"/>
  <c r="A925" i="46"/>
  <c r="C924" i="46"/>
  <c r="D924" i="46"/>
  <c r="B924" i="46"/>
  <c r="J926" i="46" l="1"/>
  <c r="E924" i="46"/>
  <c r="H924" i="46" s="1"/>
  <c r="A926" i="46"/>
  <c r="C925" i="46"/>
  <c r="B925" i="46"/>
  <c r="D925" i="46"/>
  <c r="F924" i="46" l="1"/>
  <c r="G924" i="46" s="1"/>
  <c r="J927" i="46"/>
  <c r="E925" i="46"/>
  <c r="A927" i="46"/>
  <c r="C926" i="46"/>
  <c r="D926" i="46"/>
  <c r="B926" i="46"/>
  <c r="E926" i="46" l="1"/>
  <c r="J928" i="46"/>
  <c r="H926" i="46"/>
  <c r="F926" i="46"/>
  <c r="G926" i="46" s="1"/>
  <c r="H925" i="46"/>
  <c r="F925" i="46"/>
  <c r="G925" i="46" s="1"/>
  <c r="A928" i="46"/>
  <c r="D927" i="46"/>
  <c r="B927" i="46"/>
  <c r="C927" i="46"/>
  <c r="E927" i="46" l="1"/>
  <c r="J929" i="46"/>
  <c r="H927" i="46"/>
  <c r="F927" i="46"/>
  <c r="G927" i="46" s="1"/>
  <c r="A929" i="46"/>
  <c r="B928" i="46"/>
  <c r="D928" i="46"/>
  <c r="C928" i="46"/>
  <c r="J930" i="46" l="1"/>
  <c r="E928" i="46"/>
  <c r="A930" i="46"/>
  <c r="B929" i="46"/>
  <c r="D929" i="46"/>
  <c r="C929" i="46"/>
  <c r="J931" i="46" l="1"/>
  <c r="H928" i="46"/>
  <c r="F928" i="46"/>
  <c r="G928" i="46" s="1"/>
  <c r="A931" i="46"/>
  <c r="D930" i="46"/>
  <c r="C930" i="46"/>
  <c r="B930" i="46"/>
  <c r="E929" i="46"/>
  <c r="E930" i="46" l="1"/>
  <c r="J932" i="46"/>
  <c r="H929" i="46"/>
  <c r="F929" i="46"/>
  <c r="G929" i="46" s="1"/>
  <c r="H930" i="46"/>
  <c r="F930" i="46"/>
  <c r="G930" i="46" s="1"/>
  <c r="A932" i="46"/>
  <c r="D931" i="46"/>
  <c r="C931" i="46"/>
  <c r="B931" i="46"/>
  <c r="E931" i="46" l="1"/>
  <c r="H931" i="46" s="1"/>
  <c r="J933" i="46"/>
  <c r="A933" i="46"/>
  <c r="C932" i="46"/>
  <c r="D932" i="46"/>
  <c r="B932" i="46"/>
  <c r="F931" i="46" l="1"/>
  <c r="G931" i="46" s="1"/>
  <c r="E932" i="46"/>
  <c r="H932" i="46" s="1"/>
  <c r="J934" i="46"/>
  <c r="A934" i="46"/>
  <c r="C933" i="46"/>
  <c r="D933" i="46"/>
  <c r="B933" i="46"/>
  <c r="F932" i="46" l="1"/>
  <c r="G932" i="46" s="1"/>
  <c r="J935" i="46"/>
  <c r="E933" i="46"/>
  <c r="H933" i="46" s="1"/>
  <c r="A935" i="46"/>
  <c r="C934" i="46"/>
  <c r="B934" i="46"/>
  <c r="D934" i="46"/>
  <c r="F933" i="46" l="1"/>
  <c r="G933" i="46" s="1"/>
  <c r="J936" i="46"/>
  <c r="E934" i="46"/>
  <c r="A936" i="46"/>
  <c r="B935" i="46"/>
  <c r="D935" i="46"/>
  <c r="C935" i="46"/>
  <c r="J937" i="46" l="1"/>
  <c r="H934" i="46"/>
  <c r="F934" i="46"/>
  <c r="G934" i="46" s="1"/>
  <c r="A937" i="46"/>
  <c r="B936" i="46"/>
  <c r="D936" i="46"/>
  <c r="C936" i="46"/>
  <c r="E935" i="46"/>
  <c r="J938" i="46" l="1"/>
  <c r="H935" i="46"/>
  <c r="F935" i="46"/>
  <c r="G935" i="46" s="1"/>
  <c r="E936" i="46"/>
  <c r="A938" i="46"/>
  <c r="B937" i="46"/>
  <c r="D937" i="46"/>
  <c r="C937" i="46"/>
  <c r="J939" i="46" l="1"/>
  <c r="H936" i="46"/>
  <c r="F936" i="46"/>
  <c r="G936" i="46" s="1"/>
  <c r="A939" i="46"/>
  <c r="D938" i="46"/>
  <c r="C938" i="46"/>
  <c r="B938" i="46"/>
  <c r="E937" i="46"/>
  <c r="E938" i="46" l="1"/>
  <c r="H938" i="46" s="1"/>
  <c r="J940" i="46"/>
  <c r="H937" i="46"/>
  <c r="F937" i="46"/>
  <c r="G937" i="46" s="1"/>
  <c r="F938" i="46"/>
  <c r="G938" i="46" s="1"/>
  <c r="A940" i="46"/>
  <c r="D939" i="46"/>
  <c r="C939" i="46"/>
  <c r="B939" i="46"/>
  <c r="J941" i="46" l="1"/>
  <c r="E939" i="46"/>
  <c r="H939" i="46" s="1"/>
  <c r="A941" i="46"/>
  <c r="D940" i="46"/>
  <c r="C940" i="46"/>
  <c r="B940" i="46"/>
  <c r="E940" i="46" l="1"/>
  <c r="F939" i="46"/>
  <c r="G939" i="46" s="1"/>
  <c r="J942" i="46"/>
  <c r="H940" i="46"/>
  <c r="F940" i="46"/>
  <c r="G940" i="46" s="1"/>
  <c r="A942" i="46"/>
  <c r="C941" i="46"/>
  <c r="B941" i="46"/>
  <c r="D941" i="46"/>
  <c r="J943" i="46" l="1"/>
  <c r="E941" i="46"/>
  <c r="A943" i="46"/>
  <c r="C942" i="46"/>
  <c r="B942" i="46"/>
  <c r="D942" i="46"/>
  <c r="J944" i="46" l="1"/>
  <c r="H941" i="46"/>
  <c r="F941" i="46"/>
  <c r="G941" i="46" s="1"/>
  <c r="E942" i="46"/>
  <c r="A944" i="46"/>
  <c r="D943" i="46"/>
  <c r="B943" i="46"/>
  <c r="C943" i="46"/>
  <c r="J945" i="46" l="1"/>
  <c r="H942" i="46"/>
  <c r="F942" i="46"/>
  <c r="G942" i="46" s="1"/>
  <c r="E943" i="46"/>
  <c r="A945" i="46"/>
  <c r="B944" i="46"/>
  <c r="D944" i="46"/>
  <c r="C944" i="46"/>
  <c r="J946" i="46" l="1"/>
  <c r="H943" i="46"/>
  <c r="F943" i="46"/>
  <c r="G943" i="46" s="1"/>
  <c r="A946" i="46"/>
  <c r="B945" i="46"/>
  <c r="D945" i="46"/>
  <c r="C945" i="46"/>
  <c r="E944" i="46"/>
  <c r="J947" i="46" l="1"/>
  <c r="H944" i="46"/>
  <c r="F944" i="46"/>
  <c r="G944" i="46" s="1"/>
  <c r="E945" i="46"/>
  <c r="A947" i="46"/>
  <c r="D946" i="46"/>
  <c r="C946" i="46"/>
  <c r="B946" i="46"/>
  <c r="E946" i="46" l="1"/>
  <c r="J948" i="46"/>
  <c r="H946" i="46"/>
  <c r="F946" i="46"/>
  <c r="G946" i="46" s="1"/>
  <c r="H945" i="46"/>
  <c r="F945" i="46"/>
  <c r="G945" i="46" s="1"/>
  <c r="A948" i="46"/>
  <c r="D947" i="46"/>
  <c r="C947" i="46"/>
  <c r="B947" i="46"/>
  <c r="E947" i="46" l="1"/>
  <c r="J949" i="46"/>
  <c r="H947" i="46"/>
  <c r="F947" i="46"/>
  <c r="G947" i="46" s="1"/>
  <c r="A949" i="46"/>
  <c r="D948" i="46"/>
  <c r="C948" i="46"/>
  <c r="B948" i="46"/>
  <c r="E948" i="46" l="1"/>
  <c r="J950" i="46"/>
  <c r="H948" i="46"/>
  <c r="F948" i="46"/>
  <c r="G948" i="46" s="1"/>
  <c r="A950" i="46"/>
  <c r="C949" i="46"/>
  <c r="D949" i="46"/>
  <c r="B949" i="46"/>
  <c r="E949" i="46" l="1"/>
  <c r="J951" i="46"/>
  <c r="H949" i="46"/>
  <c r="F949" i="46"/>
  <c r="G949" i="46" s="1"/>
  <c r="A951" i="46"/>
  <c r="C950" i="46"/>
  <c r="B950" i="46"/>
  <c r="D950" i="46"/>
  <c r="J952" i="46" l="1"/>
  <c r="E950" i="46"/>
  <c r="A952" i="46"/>
  <c r="D951" i="46"/>
  <c r="B951" i="46"/>
  <c r="C951" i="46"/>
  <c r="J953" i="46" l="1"/>
  <c r="H950" i="46"/>
  <c r="F950" i="46"/>
  <c r="G950" i="46" s="1"/>
  <c r="E951" i="46"/>
  <c r="A953" i="46"/>
  <c r="D952" i="46"/>
  <c r="B952" i="46"/>
  <c r="C952" i="46"/>
  <c r="J954" i="46" l="1"/>
  <c r="H951" i="46"/>
  <c r="F951" i="46"/>
  <c r="G951" i="46" s="1"/>
  <c r="E952" i="46"/>
  <c r="A954" i="46"/>
  <c r="B953" i="46"/>
  <c r="C953" i="46"/>
  <c r="D953" i="46"/>
  <c r="J955" i="46" l="1"/>
  <c r="H952" i="46"/>
  <c r="F952" i="46"/>
  <c r="G952" i="46" s="1"/>
  <c r="A955" i="46"/>
  <c r="D954" i="46"/>
  <c r="B954" i="46"/>
  <c r="C954" i="46"/>
  <c r="E953" i="46"/>
  <c r="J956" i="46" l="1"/>
  <c r="H953" i="46"/>
  <c r="F953" i="46"/>
  <c r="G953" i="46" s="1"/>
  <c r="E954" i="46"/>
  <c r="A956" i="46"/>
  <c r="D955" i="46"/>
  <c r="C955" i="46"/>
  <c r="B955" i="46"/>
  <c r="J957" i="46" l="1"/>
  <c r="E955" i="46"/>
  <c r="H955" i="46" s="1"/>
  <c r="F955" i="46"/>
  <c r="G955" i="46" s="1"/>
  <c r="H954" i="46"/>
  <c r="F954" i="46"/>
  <c r="G954" i="46" s="1"/>
  <c r="A957" i="46"/>
  <c r="D956" i="46"/>
  <c r="C956" i="46"/>
  <c r="B956" i="46"/>
  <c r="J958" i="46" l="1"/>
  <c r="E956" i="46"/>
  <c r="H956" i="46" s="1"/>
  <c r="A958" i="46"/>
  <c r="C957" i="46"/>
  <c r="D957" i="46"/>
  <c r="B957" i="46"/>
  <c r="E957" i="46" l="1"/>
  <c r="F956" i="46"/>
  <c r="G956" i="46" s="1"/>
  <c r="J959" i="46"/>
  <c r="H957" i="46"/>
  <c r="F957" i="46"/>
  <c r="G957" i="46" s="1"/>
  <c r="A959" i="46"/>
  <c r="C958" i="46"/>
  <c r="B958" i="46"/>
  <c r="D958" i="46"/>
  <c r="J960" i="46" l="1"/>
  <c r="E958" i="46"/>
  <c r="A960" i="46"/>
  <c r="D959" i="46"/>
  <c r="C959" i="46"/>
  <c r="B959" i="46"/>
  <c r="E959" i="46" l="1"/>
  <c r="H959" i="46" s="1"/>
  <c r="J961" i="46"/>
  <c r="H958" i="46"/>
  <c r="F958" i="46"/>
  <c r="G958" i="46" s="1"/>
  <c r="A961" i="46"/>
  <c r="D960" i="46"/>
  <c r="B960" i="46"/>
  <c r="C960" i="46"/>
  <c r="F959" i="46" l="1"/>
  <c r="G959" i="46" s="1"/>
  <c r="J962" i="46"/>
  <c r="E960" i="46"/>
  <c r="A962" i="46"/>
  <c r="B961" i="46"/>
  <c r="D961" i="46"/>
  <c r="C961" i="46"/>
  <c r="J963" i="46" l="1"/>
  <c r="H960" i="46"/>
  <c r="F960" i="46"/>
  <c r="G960" i="46" s="1"/>
  <c r="A963" i="46"/>
  <c r="D962" i="46"/>
  <c r="C962" i="46"/>
  <c r="B962" i="46"/>
  <c r="E961" i="46"/>
  <c r="E962" i="46" l="1"/>
  <c r="J964" i="46"/>
  <c r="H961" i="46"/>
  <c r="F961" i="46"/>
  <c r="G961" i="46" s="1"/>
  <c r="H962" i="46"/>
  <c r="F962" i="46"/>
  <c r="G962" i="46" s="1"/>
  <c r="A964" i="46"/>
  <c r="D963" i="46"/>
  <c r="C963" i="46"/>
  <c r="B963" i="46"/>
  <c r="E963" i="46" l="1"/>
  <c r="J965" i="46"/>
  <c r="H963" i="46"/>
  <c r="F963" i="46"/>
  <c r="G963" i="46" s="1"/>
  <c r="A965" i="46"/>
  <c r="D964" i="46"/>
  <c r="C964" i="46"/>
  <c r="B964" i="46"/>
  <c r="E964" i="46" l="1"/>
  <c r="J966" i="46"/>
  <c r="H964" i="46"/>
  <c r="F964" i="46"/>
  <c r="G964" i="46" s="1"/>
  <c r="A966" i="46"/>
  <c r="C965" i="46"/>
  <c r="D965" i="46"/>
  <c r="B965" i="46"/>
  <c r="E965" i="46" l="1"/>
  <c r="H965" i="46" s="1"/>
  <c r="J967" i="46"/>
  <c r="F965" i="46"/>
  <c r="G965" i="46" s="1"/>
  <c r="A967" i="46"/>
  <c r="C966" i="46"/>
  <c r="B966" i="46"/>
  <c r="D966" i="46"/>
  <c r="J968" i="46" l="1"/>
  <c r="E966" i="46"/>
  <c r="A968" i="46"/>
  <c r="A969" i="46" s="1"/>
  <c r="B967" i="46"/>
  <c r="D967" i="46"/>
  <c r="C967" i="46"/>
  <c r="J969" i="46" l="1"/>
  <c r="A970" i="46"/>
  <c r="B969" i="46"/>
  <c r="C969" i="46"/>
  <c r="D969" i="46"/>
  <c r="H966" i="46"/>
  <c r="F966" i="46"/>
  <c r="G966" i="46" s="1"/>
  <c r="D968" i="46"/>
  <c r="B968" i="46"/>
  <c r="C968" i="46"/>
  <c r="E967" i="46"/>
  <c r="E969" i="46" l="1"/>
  <c r="F969" i="46" s="1"/>
  <c r="G969" i="46" s="1"/>
  <c r="J970" i="46"/>
  <c r="H967" i="46"/>
  <c r="F967" i="46"/>
  <c r="G967" i="46" s="1"/>
  <c r="B970" i="46"/>
  <c r="A971" i="46"/>
  <c r="D970" i="46"/>
  <c r="C970" i="46"/>
  <c r="E968" i="46"/>
  <c r="H969" i="46" l="1"/>
  <c r="E970" i="46"/>
  <c r="H970" i="46" s="1"/>
  <c r="J971" i="46"/>
  <c r="H968" i="46"/>
  <c r="F968" i="46"/>
  <c r="G968" i="46" s="1"/>
  <c r="A972" i="46"/>
  <c r="D971" i="46"/>
  <c r="C971" i="46"/>
  <c r="B971" i="46"/>
  <c r="F970" i="46" l="1"/>
  <c r="G970" i="46" s="1"/>
  <c r="J972" i="46"/>
  <c r="E971" i="46"/>
  <c r="H971" i="46" s="1"/>
  <c r="A973" i="46"/>
  <c r="D972" i="46"/>
  <c r="C972" i="46"/>
  <c r="B972" i="46"/>
  <c r="E972" i="46" l="1"/>
  <c r="F971" i="46"/>
  <c r="G971" i="46" s="1"/>
  <c r="J973" i="46"/>
  <c r="H972" i="46"/>
  <c r="F972" i="46"/>
  <c r="G972" i="46" s="1"/>
  <c r="B973" i="46"/>
  <c r="A974" i="46"/>
  <c r="D973" i="46"/>
  <c r="C973" i="46"/>
  <c r="J974" i="46" l="1"/>
  <c r="E973" i="46"/>
  <c r="F973" i="46" s="1"/>
  <c r="G973" i="46" s="1"/>
  <c r="A975" i="46"/>
  <c r="D974" i="46"/>
  <c r="C974" i="46"/>
  <c r="B974" i="46"/>
  <c r="H973" i="46" l="1"/>
  <c r="E974" i="46"/>
  <c r="H974" i="46" s="1"/>
  <c r="J975" i="46"/>
  <c r="A976" i="46"/>
  <c r="D975" i="46"/>
  <c r="C975" i="46"/>
  <c r="B975" i="46"/>
  <c r="F974" i="46" l="1"/>
  <c r="G974" i="46" s="1"/>
  <c r="E975" i="46"/>
  <c r="J976" i="46"/>
  <c r="H975" i="46"/>
  <c r="F975" i="46"/>
  <c r="G975" i="46" s="1"/>
  <c r="D976" i="46"/>
  <c r="C976" i="46"/>
  <c r="B976" i="46"/>
  <c r="A977" i="46"/>
  <c r="E976" i="46" l="1"/>
  <c r="J977" i="46"/>
  <c r="A978" i="46"/>
  <c r="D977" i="46"/>
  <c r="C977" i="46"/>
  <c r="B977" i="46"/>
  <c r="H976" i="46"/>
  <c r="F976" i="46"/>
  <c r="G976" i="46" s="1"/>
  <c r="E977" i="46" l="1"/>
  <c r="J978" i="46"/>
  <c r="F977" i="46"/>
  <c r="G977" i="46" s="1"/>
  <c r="H977" i="46"/>
  <c r="C978" i="46"/>
  <c r="B978" i="46"/>
  <c r="A979" i="46"/>
  <c r="D978" i="46"/>
  <c r="J979" i="46" l="1"/>
  <c r="E978" i="46"/>
  <c r="H978" i="46" s="1"/>
  <c r="A980" i="46"/>
  <c r="D979" i="46"/>
  <c r="C979" i="46"/>
  <c r="B979" i="46"/>
  <c r="F978" i="46"/>
  <c r="G978" i="46" s="1"/>
  <c r="E979" i="46" l="1"/>
  <c r="J980" i="46"/>
  <c r="H979" i="46"/>
  <c r="F979" i="46"/>
  <c r="G979" i="46" s="1"/>
  <c r="D980" i="46"/>
  <c r="C980" i="46"/>
  <c r="B980" i="46"/>
  <c r="A981" i="46"/>
  <c r="E980" i="46" l="1"/>
  <c r="J981" i="46"/>
  <c r="D981" i="46"/>
  <c r="A982" i="46"/>
  <c r="C981" i="46"/>
  <c r="B981" i="46"/>
  <c r="H980" i="46"/>
  <c r="F980" i="46"/>
  <c r="G980" i="46" s="1"/>
  <c r="E981" i="46" l="1"/>
  <c r="H981" i="46" s="1"/>
  <c r="J982" i="46"/>
  <c r="A983" i="46"/>
  <c r="D982" i="46"/>
  <c r="C982" i="46"/>
  <c r="B982" i="46"/>
  <c r="F981" i="46" l="1"/>
  <c r="G981" i="46" s="1"/>
  <c r="E982" i="46"/>
  <c r="F982" i="46" s="1"/>
  <c r="G982" i="46" s="1"/>
  <c r="J983" i="46"/>
  <c r="C983" i="46"/>
  <c r="B983" i="46"/>
  <c r="A984" i="46"/>
  <c r="D983" i="46"/>
  <c r="H982" i="46" l="1"/>
  <c r="J984" i="46"/>
  <c r="E983" i="46"/>
  <c r="H983" i="46" s="1"/>
  <c r="A985" i="46"/>
  <c r="C984" i="46"/>
  <c r="B984" i="46"/>
  <c r="D984" i="46"/>
  <c r="F983" i="46" l="1"/>
  <c r="G983" i="46" s="1"/>
  <c r="J985" i="46"/>
  <c r="E984" i="46"/>
  <c r="H984" i="46" s="1"/>
  <c r="D985" i="46"/>
  <c r="A986" i="46"/>
  <c r="C985" i="46"/>
  <c r="B985" i="46"/>
  <c r="F984" i="46" l="1"/>
  <c r="G984" i="46" s="1"/>
  <c r="E985" i="46"/>
  <c r="J986" i="46"/>
  <c r="F985" i="46"/>
  <c r="G985" i="46" s="1"/>
  <c r="H985" i="46"/>
  <c r="A987" i="46"/>
  <c r="D986" i="46"/>
  <c r="C986" i="46"/>
  <c r="B986" i="46"/>
  <c r="E986" i="46" l="1"/>
  <c r="F986" i="46" s="1"/>
  <c r="G986" i="46" s="1"/>
  <c r="J987" i="46"/>
  <c r="H986" i="46"/>
  <c r="A988" i="46"/>
  <c r="D987" i="46"/>
  <c r="C987" i="46"/>
  <c r="B987" i="46"/>
  <c r="E987" i="46" l="1"/>
  <c r="J988" i="46"/>
  <c r="H987" i="46"/>
  <c r="F987" i="46"/>
  <c r="G987" i="46" s="1"/>
  <c r="A989" i="46"/>
  <c r="D988" i="46"/>
  <c r="C988" i="46"/>
  <c r="B988" i="46"/>
  <c r="E988" i="46" l="1"/>
  <c r="H988" i="46" s="1"/>
  <c r="J989" i="46"/>
  <c r="D989" i="46"/>
  <c r="C989" i="46"/>
  <c r="B989" i="46"/>
  <c r="A990" i="46"/>
  <c r="E989" i="46" l="1"/>
  <c r="F988" i="46"/>
  <c r="G988" i="46" s="1"/>
  <c r="J990" i="46"/>
  <c r="A991" i="46"/>
  <c r="D990" i="46"/>
  <c r="B990" i="46"/>
  <c r="C990" i="46"/>
  <c r="H989" i="46"/>
  <c r="F989" i="46"/>
  <c r="G989" i="46" s="1"/>
  <c r="E990" i="46" l="1"/>
  <c r="J991" i="46"/>
  <c r="H990" i="46"/>
  <c r="F990" i="46"/>
  <c r="G990" i="46" s="1"/>
  <c r="D991" i="46"/>
  <c r="A992" i="46"/>
  <c r="C991" i="46"/>
  <c r="B991" i="46"/>
  <c r="E991" i="46" l="1"/>
  <c r="J992" i="46"/>
  <c r="H991" i="46"/>
  <c r="F991" i="46"/>
  <c r="G991" i="46" s="1"/>
  <c r="C992" i="46"/>
  <c r="B992" i="46"/>
  <c r="A993" i="46"/>
  <c r="D992" i="46"/>
  <c r="E992" i="46" l="1"/>
  <c r="J993" i="46"/>
  <c r="A994" i="46"/>
  <c r="D993" i="46"/>
  <c r="B993" i="46"/>
  <c r="C993" i="46"/>
  <c r="F992" i="46"/>
  <c r="G992" i="46" s="1"/>
  <c r="H992" i="46"/>
  <c r="J994" i="46" l="1"/>
  <c r="E993" i="46"/>
  <c r="H993" i="46" s="1"/>
  <c r="A995" i="46"/>
  <c r="D994" i="46"/>
  <c r="C994" i="46"/>
  <c r="B994" i="46"/>
  <c r="E994" i="46" l="1"/>
  <c r="F993" i="46"/>
  <c r="G993" i="46" s="1"/>
  <c r="J995" i="46"/>
  <c r="F994" i="46"/>
  <c r="G994" i="46" s="1"/>
  <c r="H994" i="46"/>
  <c r="A996" i="46"/>
  <c r="C995" i="46"/>
  <c r="D995" i="46"/>
  <c r="B995" i="46"/>
  <c r="E995" i="46" l="1"/>
  <c r="H995" i="46" s="1"/>
  <c r="J996" i="46"/>
  <c r="F995" i="46"/>
  <c r="G995" i="46" s="1"/>
  <c r="A997" i="46"/>
  <c r="D996" i="46"/>
  <c r="C996" i="46"/>
  <c r="B996" i="46"/>
  <c r="E996" i="46" l="1"/>
  <c r="J997" i="46"/>
  <c r="H996" i="46"/>
  <c r="F996" i="46"/>
  <c r="G996" i="46" s="1"/>
  <c r="C997" i="46"/>
  <c r="B997" i="46"/>
  <c r="D997" i="46"/>
  <c r="A998" i="46"/>
  <c r="J998" i="46" l="1"/>
  <c r="E997" i="46"/>
  <c r="H997" i="46" s="1"/>
  <c r="D998" i="46"/>
  <c r="C998" i="46"/>
  <c r="B998" i="46"/>
  <c r="A999" i="46"/>
  <c r="E998" i="46" l="1"/>
  <c r="F997" i="46"/>
  <c r="G997" i="46" s="1"/>
  <c r="J999" i="46"/>
  <c r="A1000" i="46"/>
  <c r="D999" i="46"/>
  <c r="B999" i="46"/>
  <c r="C999" i="46"/>
  <c r="H998" i="46"/>
  <c r="F998" i="46"/>
  <c r="G998" i="46" s="1"/>
  <c r="J1000" i="46" l="1"/>
  <c r="E999" i="46"/>
  <c r="H999" i="46" s="1"/>
  <c r="A1001" i="46"/>
  <c r="D1000" i="46"/>
  <c r="C1000" i="46"/>
  <c r="B1000" i="46"/>
  <c r="E1000" i="46" l="1"/>
  <c r="F999" i="46"/>
  <c r="G999" i="46" s="1"/>
  <c r="J1001" i="46"/>
  <c r="H1000" i="46"/>
  <c r="F1000" i="46"/>
  <c r="G1000" i="46" s="1"/>
  <c r="B1001" i="46"/>
  <c r="A1002" i="46"/>
  <c r="D1001" i="46"/>
  <c r="C1001" i="46"/>
  <c r="J1002" i="46" l="1"/>
  <c r="E1001" i="46"/>
  <c r="F1001" i="46" s="1"/>
  <c r="G1001" i="46" s="1"/>
  <c r="A1003" i="46"/>
  <c r="D1002" i="46"/>
  <c r="C1002" i="46"/>
  <c r="B1002" i="46"/>
  <c r="H1001" i="46"/>
  <c r="E1002" i="46" l="1"/>
  <c r="F1002" i="46" s="1"/>
  <c r="G1002" i="46" s="1"/>
  <c r="J1003" i="46"/>
  <c r="C1003" i="46"/>
  <c r="D1003" i="46"/>
  <c r="B1003" i="46"/>
  <c r="H1002" i="46" l="1"/>
  <c r="N4" i="46"/>
  <c r="N5" i="46"/>
  <c r="N6" i="46"/>
  <c r="N7" i="46"/>
  <c r="N10" i="46"/>
  <c r="N8" i="46"/>
  <c r="N12" i="46"/>
  <c r="N11" i="46"/>
  <c r="N15" i="46"/>
  <c r="N13" i="46"/>
  <c r="N14" i="46"/>
  <c r="N17" i="46"/>
  <c r="N16" i="46"/>
  <c r="N18" i="46"/>
  <c r="N19" i="46"/>
  <c r="N20" i="46"/>
  <c r="N22" i="46"/>
  <c r="N24" i="46"/>
  <c r="N23" i="46"/>
  <c r="N25" i="46"/>
  <c r="N27" i="46"/>
  <c r="N26" i="46"/>
  <c r="N28" i="46"/>
  <c r="N29" i="46"/>
  <c r="N30" i="46"/>
  <c r="N31" i="46"/>
  <c r="N33" i="46"/>
  <c r="N32" i="46"/>
  <c r="N34" i="46"/>
  <c r="N36" i="46"/>
  <c r="N35" i="46"/>
  <c r="N37" i="46"/>
  <c r="N38" i="46"/>
  <c r="N40" i="46"/>
  <c r="N39" i="46"/>
  <c r="N42" i="46"/>
  <c r="N41" i="46"/>
  <c r="N43" i="46"/>
  <c r="N45" i="46"/>
  <c r="N46" i="46"/>
  <c r="N48" i="46"/>
  <c r="N47" i="46"/>
  <c r="N49" i="46"/>
  <c r="N51" i="46"/>
  <c r="N50" i="46"/>
  <c r="N53" i="46"/>
  <c r="N52" i="46"/>
  <c r="N54" i="46"/>
  <c r="N55" i="46"/>
  <c r="N56" i="46"/>
  <c r="N61" i="46"/>
  <c r="N58" i="46"/>
  <c r="N57" i="46"/>
  <c r="N59" i="46"/>
  <c r="N62" i="46"/>
  <c r="N60" i="46"/>
  <c r="N63" i="46"/>
  <c r="N65" i="46"/>
  <c r="N67" i="46"/>
  <c r="N64" i="46"/>
  <c r="N66" i="46"/>
  <c r="N69" i="46"/>
  <c r="N68" i="46"/>
  <c r="N70" i="46"/>
  <c r="N71" i="46"/>
  <c r="N72" i="46"/>
  <c r="N73" i="46"/>
  <c r="N75" i="46"/>
  <c r="N74" i="46"/>
  <c r="N78" i="46"/>
  <c r="N76" i="46"/>
  <c r="N77" i="46"/>
  <c r="N81" i="46"/>
  <c r="N79" i="46"/>
  <c r="N80" i="46"/>
  <c r="N84" i="46"/>
  <c r="N85" i="46"/>
  <c r="N82" i="46"/>
  <c r="N87" i="46"/>
  <c r="N83" i="46"/>
  <c r="N88" i="46"/>
  <c r="N86" i="46"/>
  <c r="N92" i="46"/>
  <c r="N89" i="46"/>
  <c r="N90" i="46"/>
  <c r="N93" i="46"/>
  <c r="N91" i="46"/>
  <c r="N94" i="46"/>
  <c r="N96" i="46"/>
  <c r="N95" i="46"/>
  <c r="N97" i="46"/>
  <c r="N98" i="46"/>
  <c r="N101" i="46"/>
  <c r="N100" i="46"/>
  <c r="N104" i="46"/>
  <c r="N102" i="46"/>
  <c r="N103" i="46"/>
  <c r="N105" i="46"/>
  <c r="N106" i="46"/>
  <c r="N108" i="46"/>
  <c r="N109" i="46"/>
  <c r="N107" i="46"/>
  <c r="N110" i="46"/>
  <c r="N111" i="46"/>
  <c r="N112" i="46"/>
  <c r="N113" i="46"/>
  <c r="N114" i="46"/>
  <c r="N116" i="46"/>
  <c r="N118" i="46"/>
  <c r="N117" i="46"/>
  <c r="N121" i="46"/>
  <c r="N119" i="46"/>
  <c r="N120" i="46"/>
  <c r="N122" i="46"/>
  <c r="N124" i="46"/>
  <c r="N123" i="46"/>
  <c r="N125" i="46"/>
  <c r="N126" i="46"/>
  <c r="N127" i="46"/>
  <c r="N131" i="46"/>
  <c r="N129" i="46"/>
  <c r="N134" i="46"/>
  <c r="N130" i="46"/>
  <c r="N132" i="46"/>
  <c r="N135" i="46"/>
  <c r="N136" i="46"/>
  <c r="N137" i="46"/>
  <c r="N138" i="46"/>
  <c r="N139" i="46"/>
  <c r="N140" i="46"/>
  <c r="N143" i="46"/>
  <c r="N144" i="46"/>
  <c r="N142" i="46"/>
  <c r="N146" i="46"/>
  <c r="N148" i="46"/>
  <c r="N149" i="46"/>
  <c r="N150" i="46"/>
  <c r="N158" i="46"/>
  <c r="N163" i="46"/>
  <c r="N164" i="46"/>
  <c r="N181" i="46"/>
  <c r="N182" i="46"/>
  <c r="N185" i="46"/>
  <c r="N186" i="46"/>
  <c r="N196" i="46"/>
  <c r="M12" i="46"/>
  <c r="M10" i="46"/>
  <c r="M5" i="46"/>
  <c r="M8" i="46"/>
  <c r="M4" i="46"/>
  <c r="M6" i="46"/>
  <c r="M7" i="46"/>
  <c r="M11" i="46"/>
  <c r="M14" i="46"/>
  <c r="M13" i="46"/>
  <c r="M17" i="46"/>
  <c r="M15" i="46"/>
  <c r="M16" i="46"/>
  <c r="M18" i="46"/>
  <c r="M22" i="46"/>
  <c r="M19" i="46"/>
  <c r="M20" i="46"/>
  <c r="M24" i="46"/>
  <c r="M23" i="46"/>
  <c r="M26" i="46"/>
  <c r="M25" i="46"/>
  <c r="M27" i="46"/>
  <c r="M28" i="46"/>
  <c r="M30" i="46"/>
  <c r="M29" i="46"/>
  <c r="M31" i="46"/>
  <c r="M34" i="46"/>
  <c r="M32" i="46"/>
  <c r="M36" i="46"/>
  <c r="M38" i="46"/>
  <c r="M33" i="46"/>
  <c r="M35" i="46"/>
  <c r="M37" i="46"/>
  <c r="M39" i="46"/>
  <c r="M40" i="46"/>
  <c r="M41" i="46"/>
  <c r="M42" i="46"/>
  <c r="M43" i="46"/>
  <c r="M46" i="46"/>
  <c r="M45" i="46"/>
  <c r="M47" i="46"/>
  <c r="M48" i="46"/>
  <c r="M50" i="46"/>
  <c r="M49" i="46"/>
  <c r="M54" i="46"/>
  <c r="M55" i="46"/>
  <c r="M51" i="46"/>
  <c r="M52" i="46"/>
  <c r="M53" i="46"/>
  <c r="M56" i="46"/>
  <c r="M57" i="46"/>
  <c r="M61" i="46"/>
  <c r="M58" i="46"/>
  <c r="M60" i="46"/>
  <c r="M59" i="46"/>
  <c r="M62" i="46"/>
  <c r="M66" i="46"/>
  <c r="M63" i="46"/>
  <c r="M64" i="46"/>
  <c r="M65" i="46"/>
  <c r="M68" i="46"/>
  <c r="M67" i="46"/>
  <c r="M69" i="46"/>
  <c r="M70" i="46"/>
  <c r="M71" i="46"/>
  <c r="M72" i="46"/>
  <c r="M73" i="46"/>
  <c r="M75" i="46"/>
  <c r="M74" i="46"/>
  <c r="M76" i="46"/>
  <c r="M77" i="46"/>
  <c r="M78" i="46"/>
  <c r="M79" i="46"/>
  <c r="M80" i="46"/>
  <c r="M81" i="46"/>
  <c r="M83" i="46"/>
  <c r="M82" i="46"/>
  <c r="M86" i="46"/>
  <c r="M84" i="46"/>
  <c r="M85" i="46"/>
  <c r="M87" i="46"/>
  <c r="M88" i="46"/>
  <c r="M90" i="46"/>
  <c r="M89" i="46"/>
  <c r="M93" i="46"/>
  <c r="M91" i="46"/>
  <c r="M92" i="46"/>
  <c r="M95" i="46"/>
  <c r="M94" i="46"/>
  <c r="M96" i="46"/>
  <c r="M100" i="46"/>
  <c r="M97" i="46"/>
  <c r="M98" i="46"/>
  <c r="M102" i="46"/>
  <c r="M101" i="46"/>
  <c r="M103" i="46"/>
  <c r="M106" i="46"/>
  <c r="M104" i="46"/>
  <c r="M107" i="46"/>
  <c r="M105" i="46"/>
  <c r="M109" i="46"/>
  <c r="M108" i="46"/>
  <c r="M112" i="46"/>
  <c r="M110" i="46"/>
  <c r="M111" i="46"/>
  <c r="M113" i="46"/>
  <c r="M114" i="46"/>
  <c r="M118" i="46"/>
  <c r="M116" i="46"/>
  <c r="M117" i="46"/>
  <c r="M120" i="46"/>
  <c r="M119" i="46"/>
  <c r="M122" i="46"/>
  <c r="M121" i="46"/>
  <c r="M123" i="46"/>
  <c r="M124" i="46"/>
  <c r="M127" i="46"/>
  <c r="M125" i="46"/>
  <c r="M126" i="46"/>
  <c r="M129" i="46"/>
  <c r="M130" i="46"/>
  <c r="M131" i="46"/>
  <c r="M132" i="46"/>
  <c r="M135" i="46"/>
  <c r="M134" i="46"/>
  <c r="M136" i="46"/>
  <c r="M137" i="46"/>
  <c r="M139" i="46"/>
  <c r="M140" i="46"/>
  <c r="M138" i="46"/>
  <c r="M143" i="46"/>
  <c r="M142" i="46"/>
  <c r="M146" i="46"/>
  <c r="M144" i="46"/>
  <c r="M148" i="46"/>
  <c r="M149" i="46"/>
  <c r="M150" i="46"/>
  <c r="M158" i="46"/>
  <c r="M163" i="46"/>
  <c r="M164" i="46"/>
  <c r="M181" i="46"/>
  <c r="M185" i="46"/>
  <c r="M182" i="46"/>
  <c r="M186" i="46"/>
  <c r="M196" i="46"/>
  <c r="L7" i="46"/>
  <c r="L5" i="46"/>
  <c r="L10" i="46"/>
  <c r="L8" i="46"/>
  <c r="L11" i="46"/>
  <c r="L4" i="46"/>
  <c r="L14" i="46"/>
  <c r="L6" i="46"/>
  <c r="L12" i="46"/>
  <c r="L16" i="46"/>
  <c r="L13" i="46"/>
  <c r="L15" i="46"/>
  <c r="L18" i="46"/>
  <c r="L17" i="46"/>
  <c r="L19" i="46"/>
  <c r="L22" i="46"/>
  <c r="L20" i="46"/>
  <c r="L23" i="46"/>
  <c r="L24" i="46"/>
  <c r="L25" i="46"/>
  <c r="L28" i="46"/>
  <c r="L26" i="46"/>
  <c r="L27" i="46"/>
  <c r="L30" i="46"/>
  <c r="L29" i="46"/>
  <c r="L31" i="46"/>
  <c r="L32" i="46"/>
  <c r="L33" i="46"/>
  <c r="L34" i="46"/>
  <c r="L38" i="46"/>
  <c r="L36" i="46"/>
  <c r="L35" i="46"/>
  <c r="L37" i="46"/>
  <c r="L39" i="46"/>
  <c r="L40" i="46"/>
  <c r="L42" i="46"/>
  <c r="L41" i="46"/>
  <c r="L43" i="46"/>
  <c r="L45" i="46"/>
  <c r="L46" i="46"/>
  <c r="L47" i="46"/>
  <c r="L48" i="46"/>
  <c r="L49" i="46"/>
  <c r="L50" i="46"/>
  <c r="L52" i="46"/>
  <c r="L54" i="46"/>
  <c r="L51" i="46"/>
  <c r="L53" i="46"/>
  <c r="L57" i="46"/>
  <c r="L55" i="46"/>
  <c r="L56" i="46"/>
  <c r="L58" i="46"/>
  <c r="L59" i="46"/>
  <c r="L63" i="46"/>
  <c r="L61" i="46"/>
  <c r="L62" i="46"/>
  <c r="L60" i="46"/>
  <c r="L66" i="46"/>
  <c r="L67" i="46"/>
  <c r="L64" i="46"/>
  <c r="L65" i="46"/>
  <c r="L70" i="46"/>
  <c r="L69" i="46"/>
  <c r="L68" i="46"/>
  <c r="L73" i="46"/>
  <c r="L72" i="46"/>
  <c r="L71" i="46"/>
  <c r="L75" i="46"/>
  <c r="L74" i="46"/>
  <c r="L76" i="46"/>
  <c r="L78" i="46"/>
  <c r="L77" i="46"/>
  <c r="L80" i="46"/>
  <c r="L79" i="46"/>
  <c r="L81" i="46"/>
  <c r="L84" i="46"/>
  <c r="L82" i="46"/>
  <c r="L83" i="46"/>
  <c r="L86" i="46"/>
  <c r="L87" i="46"/>
  <c r="L85" i="46"/>
  <c r="L90" i="46"/>
  <c r="L88" i="46"/>
  <c r="L89" i="46"/>
  <c r="L92" i="46"/>
  <c r="L91" i="46"/>
  <c r="L93" i="46"/>
  <c r="L94" i="46"/>
  <c r="L96" i="46"/>
  <c r="L95" i="46"/>
  <c r="L98" i="46"/>
  <c r="L97" i="46"/>
  <c r="L101" i="46"/>
  <c r="L102" i="46"/>
  <c r="L103" i="46"/>
  <c r="L104" i="46"/>
  <c r="L100" i="46"/>
  <c r="L105" i="46"/>
  <c r="L106" i="46"/>
  <c r="L107" i="46"/>
  <c r="L109" i="46"/>
  <c r="L108" i="46"/>
  <c r="L110" i="46"/>
  <c r="L111" i="46"/>
  <c r="L114" i="46"/>
  <c r="L112" i="46"/>
  <c r="L113" i="46"/>
  <c r="L116" i="46"/>
  <c r="L118" i="46"/>
  <c r="L117" i="46"/>
  <c r="L119" i="46"/>
  <c r="L121" i="46"/>
  <c r="L120" i="46"/>
  <c r="L122" i="46"/>
  <c r="L126" i="46"/>
  <c r="L124" i="46"/>
  <c r="L123" i="46"/>
  <c r="L125" i="46"/>
  <c r="L127" i="46"/>
  <c r="L130" i="46"/>
  <c r="L129" i="46"/>
  <c r="L132" i="46"/>
  <c r="L131" i="46"/>
  <c r="L134" i="46"/>
  <c r="L135" i="46"/>
  <c r="L138" i="46"/>
  <c r="L137" i="46"/>
  <c r="L136" i="46"/>
  <c r="L139" i="46"/>
  <c r="L140" i="46"/>
  <c r="L143" i="46"/>
  <c r="L142" i="46"/>
  <c r="L144" i="46"/>
  <c r="L148" i="46"/>
  <c r="L146" i="46"/>
  <c r="L149" i="46"/>
  <c r="L150" i="46"/>
  <c r="L158" i="46"/>
  <c r="L163" i="46"/>
  <c r="L164" i="46"/>
  <c r="L181" i="46"/>
  <c r="L186" i="46"/>
  <c r="L182" i="46"/>
  <c r="L185" i="46"/>
  <c r="L196" i="46"/>
  <c r="E1003" i="46"/>
  <c r="H1003" i="46" s="1"/>
  <c r="K350" i="46" l="1"/>
  <c r="K351" i="46"/>
  <c r="K347" i="46"/>
  <c r="K349" i="46"/>
  <c r="K352" i="46"/>
  <c r="K348" i="46"/>
  <c r="K354" i="46"/>
  <c r="K355" i="46"/>
  <c r="K353" i="46"/>
  <c r="K356" i="46"/>
  <c r="K357" i="46"/>
  <c r="K359" i="46"/>
  <c r="K358" i="46"/>
  <c r="K361" i="46"/>
  <c r="K360" i="46"/>
  <c r="K365" i="46"/>
  <c r="K362" i="46"/>
  <c r="K363" i="46"/>
  <c r="K364" i="46"/>
  <c r="K366" i="46"/>
  <c r="K369" i="46"/>
  <c r="K367" i="46"/>
  <c r="K368" i="46"/>
  <c r="K370" i="46"/>
  <c r="K372" i="46"/>
  <c r="K371" i="46"/>
  <c r="K373" i="46"/>
  <c r="K374" i="46"/>
  <c r="K376" i="46"/>
  <c r="K375" i="46"/>
  <c r="K378" i="46"/>
  <c r="K377" i="46"/>
  <c r="K380" i="46"/>
  <c r="K379" i="46"/>
  <c r="K382" i="46"/>
  <c r="K381" i="46"/>
  <c r="K383" i="46"/>
  <c r="K384" i="46"/>
  <c r="K385" i="46"/>
  <c r="K386" i="46"/>
  <c r="K389" i="46"/>
  <c r="K387" i="46"/>
  <c r="K388" i="46"/>
  <c r="K391" i="46"/>
  <c r="K390" i="46"/>
  <c r="K392" i="46"/>
  <c r="K395" i="46"/>
  <c r="K393" i="46"/>
  <c r="K396" i="46"/>
  <c r="K394" i="46"/>
  <c r="K397" i="46"/>
  <c r="K399" i="46"/>
  <c r="K398" i="46"/>
  <c r="K400" i="46"/>
  <c r="K401" i="46"/>
  <c r="K404" i="46"/>
  <c r="K402" i="46"/>
  <c r="K403" i="46"/>
  <c r="K405" i="46"/>
  <c r="K406" i="46"/>
  <c r="K407" i="46"/>
  <c r="K408" i="46"/>
  <c r="K409" i="46"/>
  <c r="K410" i="46"/>
  <c r="K412" i="46"/>
  <c r="K411" i="46"/>
  <c r="K414" i="46"/>
  <c r="K413" i="46"/>
  <c r="K415" i="46"/>
  <c r="K416" i="46"/>
  <c r="K417" i="46"/>
  <c r="K418" i="46"/>
  <c r="K419" i="46"/>
  <c r="K420" i="46"/>
  <c r="K423" i="46"/>
  <c r="K421" i="46"/>
  <c r="K422" i="46"/>
  <c r="K424" i="46"/>
  <c r="K426" i="46"/>
  <c r="K425" i="46"/>
  <c r="K427" i="46"/>
  <c r="K428" i="46"/>
  <c r="K429" i="46"/>
  <c r="K432" i="46"/>
  <c r="K430" i="46"/>
  <c r="K431" i="46"/>
  <c r="K433" i="46"/>
  <c r="K434" i="46"/>
  <c r="K435" i="46"/>
  <c r="K436" i="46"/>
  <c r="K437" i="46"/>
  <c r="K438" i="46"/>
  <c r="K440" i="46"/>
  <c r="K439" i="46"/>
  <c r="K442" i="46"/>
  <c r="K441" i="46"/>
  <c r="K443" i="46"/>
  <c r="K444" i="46"/>
  <c r="K448" i="46"/>
  <c r="K446" i="46"/>
  <c r="K445" i="46"/>
  <c r="K447" i="46"/>
  <c r="K450" i="46"/>
  <c r="K449" i="46"/>
  <c r="K452" i="46"/>
  <c r="K451" i="46"/>
  <c r="K455" i="46"/>
  <c r="K454" i="46"/>
  <c r="K453" i="46"/>
  <c r="K456" i="46"/>
  <c r="K458" i="46"/>
  <c r="K460" i="46"/>
  <c r="K459" i="46"/>
  <c r="K457" i="46"/>
  <c r="K461" i="46"/>
  <c r="K464" i="46"/>
  <c r="K462" i="46"/>
  <c r="K463" i="46"/>
  <c r="K465" i="46"/>
  <c r="K466" i="46"/>
  <c r="K467" i="46"/>
  <c r="K468" i="46"/>
  <c r="K473" i="46"/>
  <c r="K470" i="46"/>
  <c r="K469" i="46"/>
  <c r="K471" i="46"/>
  <c r="K472" i="46"/>
  <c r="K474" i="46"/>
  <c r="K476" i="46"/>
  <c r="K475" i="46"/>
  <c r="K477" i="46"/>
  <c r="K478" i="46"/>
  <c r="K479" i="46"/>
  <c r="K480" i="46"/>
  <c r="K482" i="46"/>
  <c r="K483" i="46"/>
  <c r="K484" i="46"/>
  <c r="K481" i="46"/>
  <c r="K485" i="46"/>
  <c r="K487" i="46"/>
  <c r="K486" i="46"/>
  <c r="K488" i="46"/>
  <c r="K489" i="46"/>
  <c r="K491" i="46"/>
  <c r="K490" i="46"/>
  <c r="K494" i="46"/>
  <c r="K492" i="46"/>
  <c r="K493" i="46"/>
  <c r="K495" i="46"/>
  <c r="K496" i="46"/>
  <c r="F1003" i="46"/>
  <c r="G1003" i="46" s="1"/>
  <c r="K500" i="46" s="1"/>
  <c r="K9" i="46"/>
  <c r="K21" i="46"/>
  <c r="K44" i="46"/>
  <c r="K99" i="46"/>
  <c r="K115" i="46"/>
  <c r="K128" i="46"/>
  <c r="K133" i="46"/>
  <c r="K141" i="46"/>
  <c r="K145" i="46"/>
  <c r="K147" i="46"/>
  <c r="K151" i="46"/>
  <c r="K153" i="46"/>
  <c r="K152" i="46"/>
  <c r="K154" i="46"/>
  <c r="K155" i="46"/>
  <c r="K157" i="46"/>
  <c r="K156" i="46"/>
  <c r="K159" i="46"/>
  <c r="K160" i="46"/>
  <c r="K161" i="46"/>
  <c r="K162" i="46"/>
  <c r="K165" i="46"/>
  <c r="K166" i="46"/>
  <c r="K167" i="46"/>
  <c r="K170" i="46"/>
  <c r="K168" i="46"/>
  <c r="K169" i="46"/>
  <c r="K171" i="46"/>
  <c r="K172" i="46"/>
  <c r="K173" i="46"/>
  <c r="K174" i="46"/>
  <c r="K176" i="46"/>
  <c r="K177" i="46"/>
  <c r="K175" i="46"/>
  <c r="K178" i="46"/>
  <c r="K179" i="46"/>
  <c r="K180" i="46"/>
  <c r="K183" i="46"/>
  <c r="K184" i="46"/>
  <c r="K188" i="46"/>
  <c r="K187" i="46"/>
  <c r="K189" i="46"/>
  <c r="K190" i="46"/>
  <c r="K191" i="46"/>
  <c r="K192" i="46"/>
  <c r="K193" i="46"/>
  <c r="K194" i="46"/>
  <c r="K195" i="46"/>
  <c r="K197" i="46"/>
  <c r="K198" i="46"/>
  <c r="K199" i="46"/>
  <c r="K200" i="46"/>
  <c r="K201" i="46"/>
  <c r="K202" i="46"/>
  <c r="K203" i="46"/>
  <c r="K205" i="46"/>
  <c r="K204" i="46"/>
  <c r="K206" i="46"/>
  <c r="K207" i="46"/>
  <c r="K208" i="46"/>
  <c r="K209" i="46"/>
  <c r="K210" i="46"/>
  <c r="K212" i="46"/>
  <c r="K211" i="46"/>
  <c r="K213" i="46"/>
  <c r="K214" i="46"/>
  <c r="K215" i="46"/>
  <c r="K216" i="46"/>
  <c r="K219" i="46"/>
  <c r="K217" i="46"/>
  <c r="K218" i="46"/>
  <c r="K220" i="46"/>
  <c r="K221" i="46"/>
  <c r="K225" i="46"/>
  <c r="K224" i="46"/>
  <c r="K222" i="46"/>
  <c r="K223" i="46"/>
  <c r="K226" i="46"/>
  <c r="K227" i="46"/>
  <c r="K228" i="46"/>
  <c r="K229" i="46"/>
  <c r="K231" i="46"/>
  <c r="K230" i="46"/>
  <c r="K232" i="46"/>
  <c r="K234" i="46"/>
  <c r="K233" i="46"/>
  <c r="K235" i="46"/>
  <c r="K236" i="46"/>
  <c r="K237" i="46"/>
  <c r="K238" i="46"/>
  <c r="K239" i="46"/>
  <c r="K241" i="46"/>
  <c r="K240" i="46"/>
  <c r="K242" i="46"/>
  <c r="K243" i="46"/>
  <c r="K244" i="46"/>
  <c r="K247" i="46"/>
  <c r="K246" i="46"/>
  <c r="K245" i="46"/>
  <c r="K248" i="46"/>
  <c r="K249" i="46"/>
  <c r="K250" i="46"/>
  <c r="K251" i="46"/>
  <c r="K252" i="46"/>
  <c r="K253" i="46"/>
  <c r="K254" i="46"/>
  <c r="K255" i="46"/>
  <c r="K256" i="46"/>
  <c r="K257" i="46"/>
  <c r="K258" i="46"/>
  <c r="K260" i="46"/>
  <c r="K262" i="46"/>
  <c r="K259" i="46"/>
  <c r="K264" i="46"/>
  <c r="K261" i="46"/>
  <c r="K263" i="46"/>
  <c r="K265" i="46"/>
  <c r="K266" i="46"/>
  <c r="K267" i="46"/>
  <c r="K268" i="46"/>
  <c r="K270" i="46"/>
  <c r="K269" i="46"/>
  <c r="K272" i="46"/>
  <c r="K273" i="46"/>
  <c r="K271" i="46"/>
  <c r="K274" i="46"/>
  <c r="K276" i="46"/>
  <c r="K275" i="46"/>
  <c r="K279" i="46"/>
  <c r="K277" i="46"/>
  <c r="K280" i="46"/>
  <c r="K278" i="46"/>
  <c r="K281" i="46"/>
  <c r="K285" i="46"/>
  <c r="K282" i="46"/>
  <c r="K284" i="46"/>
  <c r="K283" i="46"/>
  <c r="K286" i="46"/>
  <c r="K287" i="46"/>
  <c r="K289" i="46"/>
  <c r="K288" i="46"/>
  <c r="K292" i="46"/>
  <c r="K291" i="46"/>
  <c r="K290" i="46"/>
  <c r="K293" i="46"/>
  <c r="K294" i="46"/>
  <c r="K296" i="46"/>
  <c r="K297" i="46"/>
  <c r="K295" i="46"/>
  <c r="K298" i="46"/>
  <c r="K299" i="46"/>
  <c r="K300" i="46"/>
  <c r="K301" i="46"/>
  <c r="K302" i="46"/>
  <c r="K303" i="46"/>
  <c r="K304" i="46"/>
  <c r="K307" i="46"/>
  <c r="K305" i="46"/>
  <c r="K306" i="46"/>
  <c r="K309" i="46"/>
  <c r="K308" i="46"/>
  <c r="K310" i="46"/>
  <c r="K311" i="46"/>
  <c r="K312" i="46"/>
  <c r="K313" i="46"/>
  <c r="K314" i="46"/>
  <c r="K316" i="46"/>
  <c r="K315" i="46"/>
  <c r="K319" i="46"/>
  <c r="K318" i="46"/>
  <c r="K317" i="46"/>
  <c r="K320" i="46"/>
  <c r="K321" i="46"/>
  <c r="K324" i="46"/>
  <c r="K323" i="46"/>
  <c r="K322" i="46"/>
  <c r="K326" i="46"/>
  <c r="K325" i="46"/>
  <c r="K327" i="46"/>
  <c r="K329" i="46"/>
  <c r="K328" i="46"/>
  <c r="K332" i="46"/>
  <c r="K331" i="46"/>
  <c r="K330" i="46"/>
  <c r="K333" i="46"/>
  <c r="K334" i="46"/>
  <c r="K335" i="46"/>
  <c r="K336" i="46"/>
  <c r="K337" i="46"/>
  <c r="K339" i="46"/>
  <c r="K338" i="46"/>
  <c r="K340" i="46"/>
  <c r="K341" i="46"/>
  <c r="K342" i="46"/>
  <c r="K343" i="46"/>
  <c r="K346" i="46"/>
  <c r="K345" i="46"/>
  <c r="K344" i="46"/>
  <c r="K954" i="46" l="1"/>
  <c r="N954" i="46" s="1"/>
  <c r="L500" i="46"/>
  <c r="N500" i="46"/>
  <c r="M500" i="46"/>
  <c r="L491" i="46"/>
  <c r="M491" i="46"/>
  <c r="N491" i="46"/>
  <c r="L483" i="46"/>
  <c r="N483" i="46"/>
  <c r="M483" i="46"/>
  <c r="N474" i="46"/>
  <c r="M474" i="46"/>
  <c r="L474" i="46"/>
  <c r="N466" i="46"/>
  <c r="M466" i="46"/>
  <c r="L466" i="46"/>
  <c r="N460" i="46"/>
  <c r="M460" i="46"/>
  <c r="L460" i="46"/>
  <c r="N449" i="46"/>
  <c r="M449" i="46"/>
  <c r="L449" i="46"/>
  <c r="N441" i="46"/>
  <c r="M441" i="46"/>
  <c r="L441" i="46"/>
  <c r="N434" i="46"/>
  <c r="M434" i="46"/>
  <c r="L434" i="46"/>
  <c r="N425" i="46"/>
  <c r="M425" i="46"/>
  <c r="L425" i="46"/>
  <c r="N418" i="46"/>
  <c r="M418" i="46"/>
  <c r="L418" i="46"/>
  <c r="N410" i="46"/>
  <c r="M410" i="46"/>
  <c r="L410" i="46"/>
  <c r="N404" i="46"/>
  <c r="M404" i="46"/>
  <c r="L404" i="46"/>
  <c r="L393" i="46"/>
  <c r="N393" i="46"/>
  <c r="M393" i="46"/>
  <c r="N386" i="46"/>
  <c r="M386" i="46"/>
  <c r="L386" i="46"/>
  <c r="N377" i="46"/>
  <c r="M377" i="46"/>
  <c r="L377" i="46"/>
  <c r="N370" i="46"/>
  <c r="M370" i="46"/>
  <c r="L370" i="46"/>
  <c r="N365" i="46"/>
  <c r="M365" i="46"/>
  <c r="L365" i="46"/>
  <c r="N355" i="46"/>
  <c r="M355" i="46"/>
  <c r="L355" i="46"/>
  <c r="N489" i="46"/>
  <c r="M489" i="46"/>
  <c r="L489" i="46"/>
  <c r="N482" i="46"/>
  <c r="M482" i="46"/>
  <c r="L482" i="46"/>
  <c r="M472" i="46"/>
  <c r="L472" i="46"/>
  <c r="N472" i="46"/>
  <c r="M465" i="46"/>
  <c r="L465" i="46"/>
  <c r="N465" i="46"/>
  <c r="N458" i="46"/>
  <c r="M458" i="46"/>
  <c r="L458" i="46"/>
  <c r="N450" i="46"/>
  <c r="M450" i="46"/>
  <c r="L450" i="46"/>
  <c r="N442" i="46"/>
  <c r="M442" i="46"/>
  <c r="L442" i="46"/>
  <c r="N433" i="46"/>
  <c r="M433" i="46"/>
  <c r="L433" i="46"/>
  <c r="N426" i="46"/>
  <c r="M426" i="46"/>
  <c r="L426" i="46"/>
  <c r="N417" i="46"/>
  <c r="M417" i="46"/>
  <c r="L417" i="46"/>
  <c r="N409" i="46"/>
  <c r="M409" i="46"/>
  <c r="L409" i="46"/>
  <c r="M401" i="46"/>
  <c r="L401" i="46"/>
  <c r="N401" i="46"/>
  <c r="L395" i="46"/>
  <c r="N395" i="46"/>
  <c r="M395" i="46"/>
  <c r="N385" i="46"/>
  <c r="M385" i="46"/>
  <c r="L385" i="46"/>
  <c r="N378" i="46"/>
  <c r="M378" i="46"/>
  <c r="L378" i="46"/>
  <c r="N368" i="46"/>
  <c r="M368" i="46"/>
  <c r="L368" i="46"/>
  <c r="N360" i="46"/>
  <c r="M360" i="46"/>
  <c r="L360" i="46"/>
  <c r="N354" i="46"/>
  <c r="M354" i="46"/>
  <c r="L354" i="46"/>
  <c r="M315" i="46"/>
  <c r="L315" i="46"/>
  <c r="N315" i="46"/>
  <c r="M275" i="46"/>
  <c r="L275" i="46"/>
  <c r="N275" i="46"/>
  <c r="N236" i="46"/>
  <c r="M236" i="46"/>
  <c r="L236" i="46"/>
  <c r="M195" i="46"/>
  <c r="L195" i="46"/>
  <c r="N195" i="46"/>
  <c r="N157" i="46"/>
  <c r="L157" i="46"/>
  <c r="M157" i="46"/>
  <c r="M316" i="46"/>
  <c r="N316" i="46"/>
  <c r="L316" i="46"/>
  <c r="M276" i="46"/>
  <c r="L276" i="46"/>
  <c r="N276" i="46"/>
  <c r="M235" i="46"/>
  <c r="L235" i="46"/>
  <c r="N235" i="46"/>
  <c r="M194" i="46"/>
  <c r="N194" i="46"/>
  <c r="L194" i="46"/>
  <c r="M155" i="46"/>
  <c r="L155" i="46"/>
  <c r="N155" i="46"/>
  <c r="M332" i="46"/>
  <c r="L332" i="46"/>
  <c r="N332" i="46"/>
  <c r="N298" i="46"/>
  <c r="M298" i="46"/>
  <c r="L298" i="46"/>
  <c r="N266" i="46"/>
  <c r="M266" i="46"/>
  <c r="L266" i="46"/>
  <c r="N233" i="46"/>
  <c r="M233" i="46"/>
  <c r="L233" i="46"/>
  <c r="M202" i="46"/>
  <c r="N202" i="46"/>
  <c r="L202" i="46"/>
  <c r="N193" i="46"/>
  <c r="M193" i="46"/>
  <c r="L193" i="46"/>
  <c r="N183" i="46"/>
  <c r="L183" i="46"/>
  <c r="M183" i="46"/>
  <c r="N173" i="46"/>
  <c r="L173" i="46"/>
  <c r="M173" i="46"/>
  <c r="N165" i="46"/>
  <c r="L165" i="46"/>
  <c r="M165" i="46"/>
  <c r="M154" i="46"/>
  <c r="N154" i="46"/>
  <c r="L154" i="46"/>
  <c r="N128" i="46"/>
  <c r="L128" i="46"/>
  <c r="M128" i="46"/>
  <c r="M488" i="46"/>
  <c r="L488" i="46"/>
  <c r="N488" i="46"/>
  <c r="M480" i="46"/>
  <c r="L480" i="46"/>
  <c r="N480" i="46"/>
  <c r="N471" i="46"/>
  <c r="M471" i="46"/>
  <c r="L471" i="46"/>
  <c r="N463" i="46"/>
  <c r="M463" i="46"/>
  <c r="L463" i="46"/>
  <c r="M456" i="46"/>
  <c r="L456" i="46"/>
  <c r="N456" i="46"/>
  <c r="N447" i="46"/>
  <c r="M447" i="46"/>
  <c r="L447" i="46"/>
  <c r="N439" i="46"/>
  <c r="M439" i="46"/>
  <c r="L439" i="46"/>
  <c r="N431" i="46"/>
  <c r="L431" i="46"/>
  <c r="M431" i="46"/>
  <c r="M424" i="46"/>
  <c r="L424" i="46"/>
  <c r="N424" i="46"/>
  <c r="M416" i="46"/>
  <c r="L416" i="46"/>
  <c r="N416" i="46"/>
  <c r="M408" i="46"/>
  <c r="L408" i="46"/>
  <c r="N408" i="46"/>
  <c r="M400" i="46"/>
  <c r="L400" i="46"/>
  <c r="N400" i="46"/>
  <c r="M392" i="46"/>
  <c r="L392" i="46"/>
  <c r="N392" i="46"/>
  <c r="M384" i="46"/>
  <c r="L384" i="46"/>
  <c r="N384" i="46"/>
  <c r="L375" i="46"/>
  <c r="N375" i="46"/>
  <c r="M375" i="46"/>
  <c r="L367" i="46"/>
  <c r="N367" i="46"/>
  <c r="M367" i="46"/>
  <c r="N361" i="46"/>
  <c r="M361" i="46"/>
  <c r="L361" i="46"/>
  <c r="M348" i="46"/>
  <c r="L348" i="46"/>
  <c r="N348" i="46"/>
  <c r="M340" i="46"/>
  <c r="L340" i="46"/>
  <c r="N340" i="46"/>
  <c r="M284" i="46"/>
  <c r="N284" i="46"/>
  <c r="L284" i="46"/>
  <c r="N244" i="46"/>
  <c r="M244" i="46"/>
  <c r="L244" i="46"/>
  <c r="N220" i="46"/>
  <c r="M220" i="46"/>
  <c r="L220" i="46"/>
  <c r="N167" i="46"/>
  <c r="M167" i="46"/>
  <c r="L167" i="46"/>
  <c r="N323" i="46"/>
  <c r="M323" i="46"/>
  <c r="L323" i="46"/>
  <c r="M291" i="46"/>
  <c r="L291" i="46"/>
  <c r="N291" i="46"/>
  <c r="M251" i="46"/>
  <c r="L251" i="46"/>
  <c r="N251" i="46"/>
  <c r="M203" i="46"/>
  <c r="L203" i="46"/>
  <c r="N203" i="46"/>
  <c r="L174" i="46"/>
  <c r="N174" i="46"/>
  <c r="M174" i="46"/>
  <c r="N344" i="46"/>
  <c r="M344" i="46"/>
  <c r="L344" i="46"/>
  <c r="M324" i="46"/>
  <c r="L324" i="46"/>
  <c r="N324" i="46"/>
  <c r="M292" i="46"/>
  <c r="N292" i="46"/>
  <c r="L292" i="46"/>
  <c r="M258" i="46"/>
  <c r="N258" i="46"/>
  <c r="L258" i="46"/>
  <c r="M226" i="46"/>
  <c r="N226" i="46"/>
  <c r="L226" i="46"/>
  <c r="N495" i="46"/>
  <c r="L495" i="46"/>
  <c r="M495" i="46"/>
  <c r="N479" i="46"/>
  <c r="M479" i="46"/>
  <c r="L479" i="46"/>
  <c r="N469" i="46"/>
  <c r="M469" i="46"/>
  <c r="L469" i="46"/>
  <c r="N462" i="46"/>
  <c r="M462" i="46"/>
  <c r="L462" i="46"/>
  <c r="N453" i="46"/>
  <c r="M453" i="46"/>
  <c r="L453" i="46"/>
  <c r="N445" i="46"/>
  <c r="M445" i="46"/>
  <c r="L445" i="46"/>
  <c r="M440" i="46"/>
  <c r="L440" i="46"/>
  <c r="N440" i="46"/>
  <c r="N430" i="46"/>
  <c r="M430" i="46"/>
  <c r="L430" i="46"/>
  <c r="N422" i="46"/>
  <c r="M422" i="46"/>
  <c r="L422" i="46"/>
  <c r="N415" i="46"/>
  <c r="M415" i="46"/>
  <c r="L415" i="46"/>
  <c r="N407" i="46"/>
  <c r="M407" i="46"/>
  <c r="L407" i="46"/>
  <c r="N398" i="46"/>
  <c r="M398" i="46"/>
  <c r="L398" i="46"/>
  <c r="N390" i="46"/>
  <c r="M390" i="46"/>
  <c r="L390" i="46"/>
  <c r="N383" i="46"/>
  <c r="M383" i="46"/>
  <c r="L383" i="46"/>
  <c r="N376" i="46"/>
  <c r="M376" i="46"/>
  <c r="L376" i="46"/>
  <c r="N369" i="46"/>
  <c r="M369" i="46"/>
  <c r="L369" i="46"/>
  <c r="N358" i="46"/>
  <c r="M358" i="46"/>
  <c r="L358" i="46"/>
  <c r="N352" i="46"/>
  <c r="M352" i="46"/>
  <c r="L352" i="46"/>
  <c r="M496" i="46"/>
  <c r="L496" i="46"/>
  <c r="N496" i="46"/>
  <c r="N345" i="46"/>
  <c r="M345" i="46"/>
  <c r="L345" i="46"/>
  <c r="N337" i="46"/>
  <c r="M337" i="46"/>
  <c r="L337" i="46"/>
  <c r="N328" i="46"/>
  <c r="M328" i="46"/>
  <c r="L328" i="46"/>
  <c r="N321" i="46"/>
  <c r="M321" i="46"/>
  <c r="L321" i="46"/>
  <c r="N313" i="46"/>
  <c r="M313" i="46"/>
  <c r="L313" i="46"/>
  <c r="M307" i="46"/>
  <c r="L307" i="46"/>
  <c r="N307" i="46"/>
  <c r="L295" i="46"/>
  <c r="N295" i="46"/>
  <c r="M295" i="46"/>
  <c r="N288" i="46"/>
  <c r="M288" i="46"/>
  <c r="L288" i="46"/>
  <c r="N281" i="46"/>
  <c r="M281" i="46"/>
  <c r="L281" i="46"/>
  <c r="L271" i="46"/>
  <c r="N271" i="46"/>
  <c r="M271" i="46"/>
  <c r="N265" i="46"/>
  <c r="M265" i="46"/>
  <c r="L265" i="46"/>
  <c r="N257" i="46"/>
  <c r="M257" i="46"/>
  <c r="L257" i="46"/>
  <c r="N249" i="46"/>
  <c r="M249" i="46"/>
  <c r="L249" i="46"/>
  <c r="N240" i="46"/>
  <c r="M240" i="46"/>
  <c r="L240" i="46"/>
  <c r="M234" i="46"/>
  <c r="L234" i="46"/>
  <c r="N234" i="46"/>
  <c r="N223" i="46"/>
  <c r="M223" i="46"/>
  <c r="L223" i="46"/>
  <c r="M219" i="46"/>
  <c r="L219" i="46"/>
  <c r="N219" i="46"/>
  <c r="L209" i="46"/>
  <c r="N209" i="46"/>
  <c r="M209" i="46"/>
  <c r="N201" i="46"/>
  <c r="M201" i="46"/>
  <c r="L201" i="46"/>
  <c r="N192" i="46"/>
  <c r="M192" i="46"/>
  <c r="L192" i="46"/>
  <c r="N180" i="46"/>
  <c r="M180" i="46"/>
  <c r="L180" i="46"/>
  <c r="N172" i="46"/>
  <c r="M172" i="46"/>
  <c r="L172" i="46"/>
  <c r="M162" i="46"/>
  <c r="N162" i="46"/>
  <c r="L162" i="46"/>
  <c r="N152" i="46"/>
  <c r="M152" i="46"/>
  <c r="L152" i="46"/>
  <c r="M115" i="46"/>
  <c r="N115" i="46"/>
  <c r="L115" i="46"/>
  <c r="N486" i="46"/>
  <c r="M486" i="46"/>
  <c r="L486" i="46"/>
  <c r="N346" i="46"/>
  <c r="M346" i="46"/>
  <c r="L346" i="46"/>
  <c r="N336" i="46"/>
  <c r="M336" i="46"/>
  <c r="L336" i="46"/>
  <c r="N329" i="46"/>
  <c r="M329" i="46"/>
  <c r="L329" i="46"/>
  <c r="N320" i="46"/>
  <c r="M320" i="46"/>
  <c r="L320" i="46"/>
  <c r="N312" i="46"/>
  <c r="M312" i="46"/>
  <c r="L312" i="46"/>
  <c r="N304" i="46"/>
  <c r="M304" i="46"/>
  <c r="L304" i="46"/>
  <c r="N297" i="46"/>
  <c r="M297" i="46"/>
  <c r="L297" i="46"/>
  <c r="N289" i="46"/>
  <c r="M289" i="46"/>
  <c r="L289" i="46"/>
  <c r="L278" i="46"/>
  <c r="N278" i="46"/>
  <c r="M278" i="46"/>
  <c r="N273" i="46"/>
  <c r="M273" i="46"/>
  <c r="L273" i="46"/>
  <c r="N263" i="46"/>
  <c r="M263" i="46"/>
  <c r="L263" i="46"/>
  <c r="N256" i="46"/>
  <c r="M256" i="46"/>
  <c r="L256" i="46"/>
  <c r="N248" i="46"/>
  <c r="M248" i="46"/>
  <c r="L248" i="46"/>
  <c r="N241" i="46"/>
  <c r="M241" i="46"/>
  <c r="L241" i="46"/>
  <c r="N232" i="46"/>
  <c r="M232" i="46"/>
  <c r="L232" i="46"/>
  <c r="L222" i="46"/>
  <c r="N222" i="46"/>
  <c r="M222" i="46"/>
  <c r="N216" i="46"/>
  <c r="M216" i="46"/>
  <c r="L216" i="46"/>
  <c r="N208" i="46"/>
  <c r="M208" i="46"/>
  <c r="L208" i="46"/>
  <c r="N200" i="46"/>
  <c r="M200" i="46"/>
  <c r="L200" i="46"/>
  <c r="N191" i="46"/>
  <c r="M191" i="46"/>
  <c r="L191" i="46"/>
  <c r="M179" i="46"/>
  <c r="L179" i="46"/>
  <c r="N179" i="46"/>
  <c r="M171" i="46"/>
  <c r="L171" i="46"/>
  <c r="N171" i="46"/>
  <c r="N161" i="46"/>
  <c r="M161" i="46"/>
  <c r="L161" i="46"/>
  <c r="M153" i="46"/>
  <c r="L153" i="46"/>
  <c r="N153" i="46"/>
  <c r="M99" i="46"/>
  <c r="N99" i="46"/>
  <c r="L99" i="46"/>
  <c r="N493" i="46"/>
  <c r="M493" i="46"/>
  <c r="L493" i="46"/>
  <c r="N487" i="46"/>
  <c r="M487" i="46"/>
  <c r="L487" i="46"/>
  <c r="M478" i="46"/>
  <c r="L478" i="46"/>
  <c r="N478" i="46"/>
  <c r="L470" i="46"/>
  <c r="N470" i="46"/>
  <c r="M470" i="46"/>
  <c r="M464" i="46"/>
  <c r="L464" i="46"/>
  <c r="N464" i="46"/>
  <c r="N454" i="46"/>
  <c r="M454" i="46"/>
  <c r="L454" i="46"/>
  <c r="N446" i="46"/>
  <c r="M446" i="46"/>
  <c r="L446" i="46"/>
  <c r="N438" i="46"/>
  <c r="M438" i="46"/>
  <c r="L438" i="46"/>
  <c r="M432" i="46"/>
  <c r="L432" i="46"/>
  <c r="N432" i="46"/>
  <c r="N421" i="46"/>
  <c r="M421" i="46"/>
  <c r="L421" i="46"/>
  <c r="N413" i="46"/>
  <c r="M413" i="46"/>
  <c r="L413" i="46"/>
  <c r="L406" i="46"/>
  <c r="N406" i="46"/>
  <c r="M406" i="46"/>
  <c r="N399" i="46"/>
  <c r="M399" i="46"/>
  <c r="L399" i="46"/>
  <c r="N391" i="46"/>
  <c r="M391" i="46"/>
  <c r="L391" i="46"/>
  <c r="M381" i="46"/>
  <c r="L381" i="46"/>
  <c r="N381" i="46"/>
  <c r="N374" i="46"/>
  <c r="M374" i="46"/>
  <c r="L374" i="46"/>
  <c r="N366" i="46"/>
  <c r="M366" i="46"/>
  <c r="L366" i="46"/>
  <c r="L359" i="46"/>
  <c r="N359" i="46"/>
  <c r="M359" i="46"/>
  <c r="N349" i="46"/>
  <c r="M349" i="46"/>
  <c r="L349" i="46"/>
  <c r="N309" i="46"/>
  <c r="M309" i="46"/>
  <c r="L309" i="46"/>
  <c r="N268" i="46"/>
  <c r="M268" i="46"/>
  <c r="L268" i="46"/>
  <c r="N228" i="46"/>
  <c r="M228" i="46"/>
  <c r="L228" i="46"/>
  <c r="N188" i="46"/>
  <c r="M188" i="46"/>
  <c r="L188" i="46"/>
  <c r="N338" i="46"/>
  <c r="M338" i="46"/>
  <c r="L338" i="46"/>
  <c r="M299" i="46"/>
  <c r="L299" i="46"/>
  <c r="N299" i="46"/>
  <c r="L260" i="46"/>
  <c r="N260" i="46"/>
  <c r="M260" i="46"/>
  <c r="M227" i="46"/>
  <c r="L227" i="46"/>
  <c r="N227" i="46"/>
  <c r="N184" i="46"/>
  <c r="M184" i="46"/>
  <c r="L184" i="46"/>
  <c r="N133" i="46"/>
  <c r="L133" i="46"/>
  <c r="M133" i="46"/>
  <c r="N305" i="46"/>
  <c r="L305" i="46"/>
  <c r="M305" i="46"/>
  <c r="N274" i="46"/>
  <c r="M274" i="46"/>
  <c r="L274" i="46"/>
  <c r="M242" i="46"/>
  <c r="N242" i="46"/>
  <c r="L242" i="46"/>
  <c r="M210" i="46"/>
  <c r="N210" i="46"/>
  <c r="L210" i="46"/>
  <c r="L335" i="46"/>
  <c r="N335" i="46"/>
  <c r="M335" i="46"/>
  <c r="N317" i="46"/>
  <c r="M317" i="46"/>
  <c r="L317" i="46"/>
  <c r="L303" i="46"/>
  <c r="N303" i="46"/>
  <c r="M303" i="46"/>
  <c r="L287" i="46"/>
  <c r="N287" i="46"/>
  <c r="M287" i="46"/>
  <c r="N272" i="46"/>
  <c r="M272" i="46"/>
  <c r="L272" i="46"/>
  <c r="N261" i="46"/>
  <c r="L261" i="46"/>
  <c r="M261" i="46"/>
  <c r="N255" i="46"/>
  <c r="M255" i="46"/>
  <c r="L255" i="46"/>
  <c r="N245" i="46"/>
  <c r="L245" i="46"/>
  <c r="M245" i="46"/>
  <c r="N239" i="46"/>
  <c r="M239" i="46"/>
  <c r="L239" i="46"/>
  <c r="L230" i="46"/>
  <c r="M230" i="46"/>
  <c r="N230" i="46"/>
  <c r="N224" i="46"/>
  <c r="M224" i="46"/>
  <c r="L224" i="46"/>
  <c r="N215" i="46"/>
  <c r="M215" i="46"/>
  <c r="L215" i="46"/>
  <c r="N207" i="46"/>
  <c r="M207" i="46"/>
  <c r="L207" i="46"/>
  <c r="N199" i="46"/>
  <c r="M199" i="46"/>
  <c r="L199" i="46"/>
  <c r="L190" i="46"/>
  <c r="N190" i="46"/>
  <c r="M190" i="46"/>
  <c r="M178" i="46"/>
  <c r="N178" i="46"/>
  <c r="L178" i="46"/>
  <c r="N169" i="46"/>
  <c r="M169" i="46"/>
  <c r="L169" i="46"/>
  <c r="N160" i="46"/>
  <c r="M160" i="46"/>
  <c r="L160" i="46"/>
  <c r="N151" i="46"/>
  <c r="M151" i="46"/>
  <c r="L151" i="46"/>
  <c r="N44" i="46"/>
  <c r="M44" i="46"/>
  <c r="L44" i="46"/>
  <c r="N492" i="46"/>
  <c r="M492" i="46"/>
  <c r="L492" i="46"/>
  <c r="N485" i="46"/>
  <c r="M485" i="46"/>
  <c r="L485" i="46"/>
  <c r="N477" i="46"/>
  <c r="M477" i="46"/>
  <c r="L477" i="46"/>
  <c r="N473" i="46"/>
  <c r="M473" i="46"/>
  <c r="L473" i="46"/>
  <c r="N461" i="46"/>
  <c r="M461" i="46"/>
  <c r="L461" i="46"/>
  <c r="N455" i="46"/>
  <c r="M455" i="46"/>
  <c r="L455" i="46"/>
  <c r="M448" i="46"/>
  <c r="L448" i="46"/>
  <c r="N448" i="46"/>
  <c r="N437" i="46"/>
  <c r="M437" i="46"/>
  <c r="L437" i="46"/>
  <c r="N429" i="46"/>
  <c r="M429" i="46"/>
  <c r="L429" i="46"/>
  <c r="N423" i="46"/>
  <c r="M423" i="46"/>
  <c r="L423" i="46"/>
  <c r="M414" i="46"/>
  <c r="L414" i="46"/>
  <c r="N414" i="46"/>
  <c r="N405" i="46"/>
  <c r="M405" i="46"/>
  <c r="L405" i="46"/>
  <c r="N397" i="46"/>
  <c r="M397" i="46"/>
  <c r="L397" i="46"/>
  <c r="M388" i="46"/>
  <c r="L388" i="46"/>
  <c r="N388" i="46"/>
  <c r="N382" i="46"/>
  <c r="M382" i="46"/>
  <c r="L382" i="46"/>
  <c r="N373" i="46"/>
  <c r="M373" i="46"/>
  <c r="L373" i="46"/>
  <c r="M364" i="46"/>
  <c r="L364" i="46"/>
  <c r="N364" i="46"/>
  <c r="N357" i="46"/>
  <c r="M357" i="46"/>
  <c r="L357" i="46"/>
  <c r="N347" i="46"/>
  <c r="M347" i="46"/>
  <c r="L347" i="46"/>
  <c r="N330" i="46"/>
  <c r="M330" i="46"/>
  <c r="L330" i="46"/>
  <c r="N290" i="46"/>
  <c r="M290" i="46"/>
  <c r="L290" i="46"/>
  <c r="N252" i="46"/>
  <c r="M252" i="46"/>
  <c r="L252" i="46"/>
  <c r="N205" i="46"/>
  <c r="L205" i="46"/>
  <c r="M205" i="46"/>
  <c r="N141" i="46"/>
  <c r="L141" i="46"/>
  <c r="M141" i="46"/>
  <c r="N306" i="46"/>
  <c r="M306" i="46"/>
  <c r="L306" i="46"/>
  <c r="M267" i="46"/>
  <c r="L267" i="46"/>
  <c r="N267" i="46"/>
  <c r="M218" i="46"/>
  <c r="N218" i="46"/>
  <c r="L218" i="46"/>
  <c r="N494" i="46"/>
  <c r="M494" i="46"/>
  <c r="L494" i="46"/>
  <c r="N481" i="46"/>
  <c r="M481" i="46"/>
  <c r="L481" i="46"/>
  <c r="L475" i="46"/>
  <c r="N475" i="46"/>
  <c r="M475" i="46"/>
  <c r="N468" i="46"/>
  <c r="M468" i="46"/>
  <c r="L468" i="46"/>
  <c r="L457" i="46"/>
  <c r="N457" i="46"/>
  <c r="M457" i="46"/>
  <c r="L451" i="46"/>
  <c r="N451" i="46"/>
  <c r="M451" i="46"/>
  <c r="L444" i="46"/>
  <c r="N444" i="46"/>
  <c r="M444" i="46"/>
  <c r="N436" i="46"/>
  <c r="M436" i="46"/>
  <c r="L436" i="46"/>
  <c r="N428" i="46"/>
  <c r="M428" i="46"/>
  <c r="L428" i="46"/>
  <c r="N420" i="46"/>
  <c r="M420" i="46"/>
  <c r="L420" i="46"/>
  <c r="L411" i="46"/>
  <c r="N411" i="46"/>
  <c r="M411" i="46"/>
  <c r="L403" i="46"/>
  <c r="N403" i="46"/>
  <c r="M403" i="46"/>
  <c r="N394" i="46"/>
  <c r="M394" i="46"/>
  <c r="L394" i="46"/>
  <c r="L387" i="46"/>
  <c r="N387" i="46"/>
  <c r="M387" i="46"/>
  <c r="N379" i="46"/>
  <c r="M379" i="46"/>
  <c r="L379" i="46"/>
  <c r="N371" i="46"/>
  <c r="M371" i="46"/>
  <c r="L371" i="46"/>
  <c r="N363" i="46"/>
  <c r="M363" i="46"/>
  <c r="L363" i="46"/>
  <c r="M356" i="46"/>
  <c r="L356" i="46"/>
  <c r="N356" i="46"/>
  <c r="L351" i="46"/>
  <c r="N351" i="46"/>
  <c r="M351" i="46"/>
  <c r="N322" i="46"/>
  <c r="M322" i="46"/>
  <c r="L322" i="46"/>
  <c r="M300" i="46"/>
  <c r="N300" i="46"/>
  <c r="L300" i="46"/>
  <c r="L262" i="46"/>
  <c r="N262" i="46"/>
  <c r="M262" i="46"/>
  <c r="M211" i="46"/>
  <c r="L211" i="46"/>
  <c r="N211" i="46"/>
  <c r="N176" i="46"/>
  <c r="M176" i="46"/>
  <c r="L176" i="46"/>
  <c r="N331" i="46"/>
  <c r="M331" i="46"/>
  <c r="L331" i="46"/>
  <c r="N282" i="46"/>
  <c r="M282" i="46"/>
  <c r="L282" i="46"/>
  <c r="M243" i="46"/>
  <c r="L243" i="46"/>
  <c r="N243" i="46"/>
  <c r="N212" i="46"/>
  <c r="M212" i="46"/>
  <c r="L212" i="46"/>
  <c r="L166" i="46"/>
  <c r="M166" i="46"/>
  <c r="N166" i="46"/>
  <c r="N339" i="46"/>
  <c r="M339" i="46"/>
  <c r="L339" i="46"/>
  <c r="N314" i="46"/>
  <c r="M314" i="46"/>
  <c r="L314" i="46"/>
  <c r="N285" i="46"/>
  <c r="M285" i="46"/>
  <c r="L285" i="46"/>
  <c r="M250" i="46"/>
  <c r="N250" i="46"/>
  <c r="L250" i="46"/>
  <c r="M217" i="46"/>
  <c r="L217" i="46"/>
  <c r="N217" i="46"/>
  <c r="L343" i="46"/>
  <c r="N343" i="46"/>
  <c r="M343" i="46"/>
  <c r="L327" i="46"/>
  <c r="N327" i="46"/>
  <c r="M327" i="46"/>
  <c r="L311" i="46"/>
  <c r="N311" i="46"/>
  <c r="M311" i="46"/>
  <c r="N296" i="46"/>
  <c r="M296" i="46"/>
  <c r="L296" i="46"/>
  <c r="N280" i="46"/>
  <c r="M280" i="46"/>
  <c r="L280" i="46"/>
  <c r="N342" i="46"/>
  <c r="M342" i="46"/>
  <c r="L342" i="46"/>
  <c r="N334" i="46"/>
  <c r="M334" i="46"/>
  <c r="L334" i="46"/>
  <c r="N325" i="46"/>
  <c r="M325" i="46"/>
  <c r="L325" i="46"/>
  <c r="N318" i="46"/>
  <c r="M318" i="46"/>
  <c r="L318" i="46"/>
  <c r="L310" i="46"/>
  <c r="N310" i="46"/>
  <c r="M310" i="46"/>
  <c r="L302" i="46"/>
  <c r="N302" i="46"/>
  <c r="M302" i="46"/>
  <c r="L294" i="46"/>
  <c r="N294" i="46"/>
  <c r="M294" i="46"/>
  <c r="L286" i="46"/>
  <c r="N286" i="46"/>
  <c r="M286" i="46"/>
  <c r="N277" i="46"/>
  <c r="M277" i="46"/>
  <c r="L277" i="46"/>
  <c r="N269" i="46"/>
  <c r="M269" i="46"/>
  <c r="L269" i="46"/>
  <c r="N264" i="46"/>
  <c r="M264" i="46"/>
  <c r="L264" i="46"/>
  <c r="L254" i="46"/>
  <c r="N254" i="46"/>
  <c r="M254" i="46"/>
  <c r="L246" i="46"/>
  <c r="N246" i="46"/>
  <c r="M246" i="46"/>
  <c r="L238" i="46"/>
  <c r="N238" i="46"/>
  <c r="M238" i="46"/>
  <c r="N231" i="46"/>
  <c r="M231" i="46"/>
  <c r="L231" i="46"/>
  <c r="N225" i="46"/>
  <c r="M225" i="46"/>
  <c r="L225" i="46"/>
  <c r="L214" i="46"/>
  <c r="N214" i="46"/>
  <c r="M214" i="46"/>
  <c r="L206" i="46"/>
  <c r="N206" i="46"/>
  <c r="M206" i="46"/>
  <c r="L198" i="46"/>
  <c r="N198" i="46"/>
  <c r="M198" i="46"/>
  <c r="N189" i="46"/>
  <c r="L189" i="46"/>
  <c r="M189" i="46"/>
  <c r="N175" i="46"/>
  <c r="M175" i="46"/>
  <c r="L175" i="46"/>
  <c r="N168" i="46"/>
  <c r="M168" i="46"/>
  <c r="L168" i="46"/>
  <c r="N159" i="46"/>
  <c r="M159" i="46"/>
  <c r="L159" i="46"/>
  <c r="M147" i="46"/>
  <c r="L147" i="46"/>
  <c r="N147" i="46"/>
  <c r="M21" i="46"/>
  <c r="N21" i="46"/>
  <c r="L21" i="46"/>
  <c r="N341" i="46"/>
  <c r="M341" i="46"/>
  <c r="L341" i="46"/>
  <c r="N333" i="46"/>
  <c r="M333" i="46"/>
  <c r="L333" i="46"/>
  <c r="N326" i="46"/>
  <c r="M326" i="46"/>
  <c r="L326" i="46"/>
  <c r="L319" i="46"/>
  <c r="N319" i="46"/>
  <c r="M319" i="46"/>
  <c r="M308" i="46"/>
  <c r="N308" i="46"/>
  <c r="L308" i="46"/>
  <c r="N301" i="46"/>
  <c r="M301" i="46"/>
  <c r="L301" i="46"/>
  <c r="N293" i="46"/>
  <c r="M293" i="46"/>
  <c r="L293" i="46"/>
  <c r="M283" i="46"/>
  <c r="L283" i="46"/>
  <c r="N283" i="46"/>
  <c r="L279" i="46"/>
  <c r="N279" i="46"/>
  <c r="M279" i="46"/>
  <c r="L270" i="46"/>
  <c r="N270" i="46"/>
  <c r="M270" i="46"/>
  <c r="M259" i="46"/>
  <c r="L259" i="46"/>
  <c r="N259" i="46"/>
  <c r="N253" i="46"/>
  <c r="L253" i="46"/>
  <c r="M253" i="46"/>
  <c r="N247" i="46"/>
  <c r="L247" i="46"/>
  <c r="M247" i="46"/>
  <c r="N237" i="46"/>
  <c r="L237" i="46"/>
  <c r="M237" i="46"/>
  <c r="N229" i="46"/>
  <c r="L229" i="46"/>
  <c r="M229" i="46"/>
  <c r="N221" i="46"/>
  <c r="L221" i="46"/>
  <c r="M221" i="46"/>
  <c r="N213" i="46"/>
  <c r="L213" i="46"/>
  <c r="M213" i="46"/>
  <c r="M204" i="46"/>
  <c r="L204" i="46"/>
  <c r="N204" i="46"/>
  <c r="N197" i="46"/>
  <c r="L197" i="46"/>
  <c r="M197" i="46"/>
  <c r="M187" i="46"/>
  <c r="L187" i="46"/>
  <c r="N187" i="46"/>
  <c r="N177" i="46"/>
  <c r="M177" i="46"/>
  <c r="L177" i="46"/>
  <c r="M170" i="46"/>
  <c r="L170" i="46"/>
  <c r="N170" i="46"/>
  <c r="N156" i="46"/>
  <c r="M156" i="46"/>
  <c r="L156" i="46"/>
  <c r="L145" i="46"/>
  <c r="N145" i="46"/>
  <c r="M145" i="46"/>
  <c r="N9" i="46"/>
  <c r="M9" i="46"/>
  <c r="L9" i="46"/>
  <c r="N490" i="46"/>
  <c r="M490" i="46"/>
  <c r="L490" i="46"/>
  <c r="N484" i="46"/>
  <c r="M484" i="46"/>
  <c r="L484" i="46"/>
  <c r="N476" i="46"/>
  <c r="M476" i="46"/>
  <c r="L476" i="46"/>
  <c r="L467" i="46"/>
  <c r="N467" i="46"/>
  <c r="M467" i="46"/>
  <c r="L459" i="46"/>
  <c r="N459" i="46"/>
  <c r="M459" i="46"/>
  <c r="M452" i="46"/>
  <c r="L452" i="46"/>
  <c r="N452" i="46"/>
  <c r="L443" i="46"/>
  <c r="N443" i="46"/>
  <c r="M443" i="46"/>
  <c r="L435" i="46"/>
  <c r="N435" i="46"/>
  <c r="M435" i="46"/>
  <c r="L427" i="46"/>
  <c r="M427" i="46"/>
  <c r="N427" i="46"/>
  <c r="L419" i="46"/>
  <c r="N419" i="46"/>
  <c r="M419" i="46"/>
  <c r="N412" i="46"/>
  <c r="M412" i="46"/>
  <c r="L412" i="46"/>
  <c r="N402" i="46"/>
  <c r="M402" i="46"/>
  <c r="L402" i="46"/>
  <c r="N396" i="46"/>
  <c r="M396" i="46"/>
  <c r="L396" i="46"/>
  <c r="N389" i="46"/>
  <c r="M389" i="46"/>
  <c r="L389" i="46"/>
  <c r="M380" i="46"/>
  <c r="L380" i="46"/>
  <c r="N380" i="46"/>
  <c r="M372" i="46"/>
  <c r="L372" i="46"/>
  <c r="N372" i="46"/>
  <c r="N362" i="46"/>
  <c r="M362" i="46"/>
  <c r="L362" i="46"/>
  <c r="N353" i="46"/>
  <c r="M353" i="46"/>
  <c r="L353" i="46"/>
  <c r="N350" i="46"/>
  <c r="M350" i="46"/>
  <c r="L350" i="46"/>
  <c r="K827" i="46"/>
  <c r="K993" i="46"/>
  <c r="K949" i="46"/>
  <c r="K881" i="46"/>
  <c r="K818" i="46"/>
  <c r="K754" i="46"/>
  <c r="K692" i="46"/>
  <c r="K626" i="46"/>
  <c r="K561" i="46"/>
  <c r="K498" i="46"/>
  <c r="K634" i="46"/>
  <c r="K991" i="46"/>
  <c r="K938" i="46"/>
  <c r="K872" i="46"/>
  <c r="K811" i="46"/>
  <c r="K744" i="46"/>
  <c r="K680" i="46"/>
  <c r="K617" i="46"/>
  <c r="K556" i="46"/>
  <c r="K889" i="46"/>
  <c r="K983" i="46"/>
  <c r="K930" i="46"/>
  <c r="K867" i="46"/>
  <c r="K801" i="46"/>
  <c r="K742" i="46"/>
  <c r="K672" i="46"/>
  <c r="K609" i="46"/>
  <c r="K548" i="46"/>
  <c r="K765" i="46"/>
  <c r="K984" i="46"/>
  <c r="K924" i="46"/>
  <c r="K858" i="46"/>
  <c r="K793" i="46"/>
  <c r="K731" i="46"/>
  <c r="K666" i="46"/>
  <c r="K602" i="46"/>
  <c r="K537" i="46"/>
  <c r="K570" i="46"/>
  <c r="K980" i="46"/>
  <c r="K912" i="46"/>
  <c r="K849" i="46"/>
  <c r="K787" i="46"/>
  <c r="K724" i="46"/>
  <c r="K658" i="46"/>
  <c r="K593" i="46"/>
  <c r="K529" i="46"/>
  <c r="K696" i="46"/>
  <c r="K970" i="46"/>
  <c r="K906" i="46"/>
  <c r="K839" i="46"/>
  <c r="K779" i="46"/>
  <c r="K716" i="46"/>
  <c r="K650" i="46"/>
  <c r="K587" i="46"/>
  <c r="K521" i="46"/>
  <c r="K504" i="46"/>
  <c r="K965" i="46"/>
  <c r="K898" i="46"/>
  <c r="K831" i="46"/>
  <c r="K772" i="46"/>
  <c r="K708" i="46"/>
  <c r="K642" i="46"/>
  <c r="K579" i="46"/>
  <c r="K516" i="46"/>
  <c r="K992" i="46"/>
  <c r="K985" i="46"/>
  <c r="K977" i="46"/>
  <c r="K968" i="46"/>
  <c r="K958" i="46"/>
  <c r="K953" i="46"/>
  <c r="K944" i="46"/>
  <c r="K937" i="46"/>
  <c r="K928" i="46"/>
  <c r="K921" i="46"/>
  <c r="K916" i="46"/>
  <c r="K904" i="46"/>
  <c r="K899" i="46"/>
  <c r="K890" i="46"/>
  <c r="K880" i="46"/>
  <c r="K874" i="46"/>
  <c r="K865" i="46"/>
  <c r="K859" i="46"/>
  <c r="K851" i="46"/>
  <c r="K842" i="46"/>
  <c r="K832" i="46"/>
  <c r="K825" i="46"/>
  <c r="K819" i="46"/>
  <c r="K810" i="46"/>
  <c r="K803" i="46"/>
  <c r="K791" i="46"/>
  <c r="K785" i="46"/>
  <c r="K776" i="46"/>
  <c r="K770" i="46"/>
  <c r="K763" i="46"/>
  <c r="K753" i="46"/>
  <c r="K745" i="46"/>
  <c r="K735" i="46"/>
  <c r="K729" i="46"/>
  <c r="K723" i="46"/>
  <c r="K713" i="46"/>
  <c r="K701" i="46"/>
  <c r="K699" i="46"/>
  <c r="K688" i="46"/>
  <c r="K685" i="46"/>
  <c r="K674" i="46"/>
  <c r="K665" i="46"/>
  <c r="K655" i="46"/>
  <c r="K647" i="46"/>
  <c r="K639" i="46"/>
  <c r="K632" i="46"/>
  <c r="K625" i="46"/>
  <c r="K621" i="46"/>
  <c r="K608" i="46"/>
  <c r="K601" i="46"/>
  <c r="K594" i="46"/>
  <c r="K584" i="46"/>
  <c r="K576" i="46"/>
  <c r="K569" i="46"/>
  <c r="K560" i="46"/>
  <c r="K554" i="46"/>
  <c r="K544" i="46"/>
  <c r="K536" i="46"/>
  <c r="K528" i="46"/>
  <c r="K522" i="46"/>
  <c r="K512" i="46"/>
  <c r="K506" i="46"/>
  <c r="K994" i="46"/>
  <c r="K986" i="46"/>
  <c r="K975" i="46"/>
  <c r="K966" i="46"/>
  <c r="K960" i="46"/>
  <c r="K951" i="46"/>
  <c r="K943" i="46"/>
  <c r="K935" i="46"/>
  <c r="K931" i="46"/>
  <c r="K922" i="46"/>
  <c r="K914" i="46"/>
  <c r="K903" i="46"/>
  <c r="K896" i="46"/>
  <c r="K887" i="46"/>
  <c r="K882" i="46"/>
  <c r="K873" i="46"/>
  <c r="K861" i="46"/>
  <c r="K856" i="46"/>
  <c r="K844" i="46"/>
  <c r="K840" i="46"/>
  <c r="K834" i="46"/>
  <c r="K821" i="46"/>
  <c r="K816" i="46"/>
  <c r="K808" i="46"/>
  <c r="K800" i="46"/>
  <c r="K794" i="46"/>
  <c r="K781" i="46"/>
  <c r="K777" i="46"/>
  <c r="K768" i="46"/>
  <c r="K760" i="46"/>
  <c r="K752" i="46"/>
  <c r="K743" i="46"/>
  <c r="K737" i="46"/>
  <c r="K727" i="46"/>
  <c r="K722" i="46"/>
  <c r="K712" i="46"/>
  <c r="K705" i="46"/>
  <c r="K698" i="46"/>
  <c r="K689" i="46"/>
  <c r="K683" i="46"/>
  <c r="K671" i="46"/>
  <c r="K664" i="46"/>
  <c r="K657" i="46"/>
  <c r="K648" i="46"/>
  <c r="K638" i="46"/>
  <c r="K633" i="46"/>
  <c r="K623" i="46"/>
  <c r="K616" i="46"/>
  <c r="K610" i="46"/>
  <c r="K600" i="46"/>
  <c r="K592" i="46"/>
  <c r="K583" i="46"/>
  <c r="K577" i="46"/>
  <c r="K568" i="46"/>
  <c r="K559" i="46"/>
  <c r="K551" i="46"/>
  <c r="K543" i="46"/>
  <c r="K535" i="46"/>
  <c r="K530" i="46"/>
  <c r="K520" i="46"/>
  <c r="K511" i="46"/>
  <c r="K505" i="46"/>
  <c r="K990" i="46"/>
  <c r="K981" i="46"/>
  <c r="K976" i="46"/>
  <c r="K969" i="46"/>
  <c r="K961" i="46"/>
  <c r="K950" i="46"/>
  <c r="K941" i="46"/>
  <c r="K936" i="46"/>
  <c r="K926" i="46"/>
  <c r="K919" i="46"/>
  <c r="K911" i="46"/>
  <c r="K905" i="46"/>
  <c r="K892" i="46"/>
  <c r="K885" i="46"/>
  <c r="K879" i="46"/>
  <c r="K870" i="46"/>
  <c r="K862" i="46"/>
  <c r="K855" i="46"/>
  <c r="K847" i="46"/>
  <c r="K841" i="46"/>
  <c r="K833" i="46"/>
  <c r="K823" i="46"/>
  <c r="K815" i="46"/>
  <c r="K805" i="46"/>
  <c r="K798" i="46"/>
  <c r="K792" i="46"/>
  <c r="K784" i="46"/>
  <c r="K775" i="46"/>
  <c r="K766" i="46"/>
  <c r="K759" i="46"/>
  <c r="K751" i="46"/>
  <c r="K746" i="46"/>
  <c r="K734" i="46"/>
  <c r="K728" i="46"/>
  <c r="K717" i="46"/>
  <c r="K711" i="46"/>
  <c r="K704" i="46"/>
  <c r="K695" i="46"/>
  <c r="K687" i="46"/>
  <c r="K681" i="46"/>
  <c r="K673" i="46"/>
  <c r="K663" i="46"/>
  <c r="K654" i="46"/>
  <c r="K649" i="46"/>
  <c r="K640" i="46"/>
  <c r="K630" i="46"/>
  <c r="K624" i="46"/>
  <c r="K615" i="46"/>
  <c r="K607" i="46"/>
  <c r="K599" i="46"/>
  <c r="K590" i="46"/>
  <c r="K586" i="46"/>
  <c r="K574" i="46"/>
  <c r="K567" i="46"/>
  <c r="K562" i="46"/>
  <c r="K552" i="46"/>
  <c r="K542" i="46"/>
  <c r="K538" i="46"/>
  <c r="K527" i="46"/>
  <c r="K519" i="46"/>
  <c r="K514" i="46"/>
  <c r="K503" i="46"/>
  <c r="K974" i="46"/>
  <c r="K964" i="46"/>
  <c r="K957" i="46"/>
  <c r="K952" i="46"/>
  <c r="K946" i="46"/>
  <c r="K932" i="46"/>
  <c r="K925" i="46"/>
  <c r="K918" i="46"/>
  <c r="K910" i="46"/>
  <c r="K901" i="46"/>
  <c r="K894" i="46"/>
  <c r="K886" i="46"/>
  <c r="K877" i="46"/>
  <c r="K871" i="46"/>
  <c r="K864" i="46"/>
  <c r="K854" i="46"/>
  <c r="K846" i="46"/>
  <c r="K838" i="46"/>
  <c r="K829" i="46"/>
  <c r="K824" i="46"/>
  <c r="K812" i="46"/>
  <c r="K807" i="46"/>
  <c r="K797" i="46"/>
  <c r="K790" i="46"/>
  <c r="K783" i="46"/>
  <c r="K774" i="46"/>
  <c r="K767" i="46"/>
  <c r="K758" i="46"/>
  <c r="K749" i="46"/>
  <c r="K738" i="46"/>
  <c r="K733" i="46"/>
  <c r="K725" i="46"/>
  <c r="K719" i="46"/>
  <c r="K710" i="46"/>
  <c r="K703" i="46"/>
  <c r="K694" i="46"/>
  <c r="K686" i="46"/>
  <c r="K678" i="46"/>
  <c r="K670" i="46"/>
  <c r="K662" i="46"/>
  <c r="K656" i="46"/>
  <c r="K646" i="46"/>
  <c r="K641" i="46"/>
  <c r="K631" i="46"/>
  <c r="K622" i="46"/>
  <c r="K614" i="46"/>
  <c r="K605" i="46"/>
  <c r="K597" i="46"/>
  <c r="K589" i="46"/>
  <c r="K582" i="46"/>
  <c r="K575" i="46"/>
  <c r="K565" i="46"/>
  <c r="K558" i="46"/>
  <c r="K550" i="46"/>
  <c r="K541" i="46"/>
  <c r="K533" i="46"/>
  <c r="K526" i="46"/>
  <c r="K518" i="46"/>
  <c r="K510" i="46"/>
  <c r="K502" i="46"/>
  <c r="K497" i="46"/>
  <c r="K987" i="46"/>
  <c r="K979" i="46"/>
  <c r="K973" i="46"/>
  <c r="K967" i="46"/>
  <c r="K959" i="46"/>
  <c r="K948" i="46"/>
  <c r="K942" i="46"/>
  <c r="K934" i="46"/>
  <c r="K927" i="46"/>
  <c r="K915" i="46"/>
  <c r="K908" i="46"/>
  <c r="K902" i="46"/>
  <c r="K895" i="46"/>
  <c r="K888" i="46"/>
  <c r="K876" i="46"/>
  <c r="K868" i="46"/>
  <c r="K860" i="46"/>
  <c r="K852" i="46"/>
  <c r="K848" i="46"/>
  <c r="K837" i="46"/>
  <c r="K830" i="46"/>
  <c r="K822" i="46"/>
  <c r="K814" i="46"/>
  <c r="K806" i="46"/>
  <c r="K796" i="46"/>
  <c r="K789" i="46"/>
  <c r="K782" i="46"/>
  <c r="K773" i="46"/>
  <c r="K764" i="46"/>
  <c r="K757" i="46"/>
  <c r="K750" i="46"/>
  <c r="K741" i="46"/>
  <c r="K736" i="46"/>
  <c r="K726" i="46"/>
  <c r="K718" i="46"/>
  <c r="K709" i="46"/>
  <c r="K700" i="46"/>
  <c r="K693" i="46"/>
  <c r="K684" i="46"/>
  <c r="K677" i="46"/>
  <c r="K669" i="46"/>
  <c r="K661" i="46"/>
  <c r="K652" i="46"/>
  <c r="K644" i="46"/>
  <c r="K636" i="46"/>
  <c r="K628" i="46"/>
  <c r="K620" i="46"/>
  <c r="K613" i="46"/>
  <c r="K606" i="46"/>
  <c r="K598" i="46"/>
  <c r="K588" i="46"/>
  <c r="K581" i="46"/>
  <c r="K572" i="46"/>
  <c r="K566" i="46"/>
  <c r="K557" i="46"/>
  <c r="K549" i="46"/>
  <c r="K545" i="46"/>
  <c r="K534" i="46"/>
  <c r="K524" i="46"/>
  <c r="K517" i="46"/>
  <c r="K509" i="46"/>
  <c r="K1002" i="46"/>
  <c r="K996" i="46"/>
  <c r="K1000" i="46"/>
  <c r="K1001" i="46"/>
  <c r="K999" i="46"/>
  <c r="K997" i="46"/>
  <c r="K998" i="46"/>
  <c r="K1003" i="46"/>
  <c r="K988" i="46"/>
  <c r="K982" i="46"/>
  <c r="K972" i="46"/>
  <c r="K963" i="46"/>
  <c r="K955" i="46"/>
  <c r="K945" i="46"/>
  <c r="K940" i="46"/>
  <c r="K933" i="46"/>
  <c r="K923" i="46"/>
  <c r="K917" i="46"/>
  <c r="K907" i="46"/>
  <c r="K900" i="46"/>
  <c r="K893" i="46"/>
  <c r="K884" i="46"/>
  <c r="K875" i="46"/>
  <c r="K866" i="46"/>
  <c r="K863" i="46"/>
  <c r="K853" i="46"/>
  <c r="K845" i="46"/>
  <c r="K836" i="46"/>
  <c r="K828" i="46"/>
  <c r="K817" i="46"/>
  <c r="K813" i="46"/>
  <c r="K804" i="46"/>
  <c r="K799" i="46"/>
  <c r="K788" i="46"/>
  <c r="K780" i="46"/>
  <c r="K769" i="46"/>
  <c r="K761" i="46"/>
  <c r="K756" i="46"/>
  <c r="K748" i="46"/>
  <c r="K740" i="46"/>
  <c r="K730" i="46"/>
  <c r="K721" i="46"/>
  <c r="K715" i="46"/>
  <c r="K707" i="46"/>
  <c r="K702" i="46"/>
  <c r="K691" i="46"/>
  <c r="K682" i="46"/>
  <c r="K675" i="46"/>
  <c r="K667" i="46"/>
  <c r="K660" i="46"/>
  <c r="K653" i="46"/>
  <c r="K645" i="46"/>
  <c r="K637" i="46"/>
  <c r="K629" i="46"/>
  <c r="K619" i="46"/>
  <c r="K612" i="46"/>
  <c r="K604" i="46"/>
  <c r="K596" i="46"/>
  <c r="K591" i="46"/>
  <c r="K580" i="46"/>
  <c r="K573" i="46"/>
  <c r="K564" i="46"/>
  <c r="K555" i="46"/>
  <c r="K547" i="46"/>
  <c r="K540" i="46"/>
  <c r="K531" i="46"/>
  <c r="K523" i="46"/>
  <c r="K515" i="46"/>
  <c r="K508" i="46"/>
  <c r="K499" i="46"/>
  <c r="K995" i="46"/>
  <c r="K989" i="46"/>
  <c r="K978" i="46"/>
  <c r="K971" i="46"/>
  <c r="K962" i="46"/>
  <c r="K956" i="46"/>
  <c r="K947" i="46"/>
  <c r="K939" i="46"/>
  <c r="K929" i="46"/>
  <c r="K920" i="46"/>
  <c r="K913" i="46"/>
  <c r="K909" i="46"/>
  <c r="K897" i="46"/>
  <c r="K891" i="46"/>
  <c r="K883" i="46"/>
  <c r="K878" i="46"/>
  <c r="K869" i="46"/>
  <c r="K857" i="46"/>
  <c r="K850" i="46"/>
  <c r="K843" i="46"/>
  <c r="K835" i="46"/>
  <c r="K826" i="46"/>
  <c r="K820" i="46"/>
  <c r="K809" i="46"/>
  <c r="K802" i="46"/>
  <c r="K795" i="46"/>
  <c r="K786" i="46"/>
  <c r="K778" i="46"/>
  <c r="K771" i="46"/>
  <c r="K762" i="46"/>
  <c r="K755" i="46"/>
  <c r="K747" i="46"/>
  <c r="K739" i="46"/>
  <c r="K732" i="46"/>
  <c r="K720" i="46"/>
  <c r="K714" i="46"/>
  <c r="K706" i="46"/>
  <c r="K697" i="46"/>
  <c r="K690" i="46"/>
  <c r="K679" i="46"/>
  <c r="K676" i="46"/>
  <c r="K668" i="46"/>
  <c r="K659" i="46"/>
  <c r="K651" i="46"/>
  <c r="K643" i="46"/>
  <c r="K635" i="46"/>
  <c r="K627" i="46"/>
  <c r="K618" i="46"/>
  <c r="K611" i="46"/>
  <c r="K603" i="46"/>
  <c r="K595" i="46"/>
  <c r="K585" i="46"/>
  <c r="K578" i="46"/>
  <c r="K571" i="46"/>
  <c r="K563" i="46"/>
  <c r="K553" i="46"/>
  <c r="K546" i="46"/>
  <c r="K539" i="46"/>
  <c r="K532" i="46"/>
  <c r="K525" i="46"/>
  <c r="K513" i="46"/>
  <c r="K507" i="46"/>
  <c r="K501" i="46"/>
  <c r="L954" i="46" l="1"/>
  <c r="M954" i="46"/>
  <c r="M603" i="46"/>
  <c r="L603" i="46"/>
  <c r="N603" i="46"/>
  <c r="M732" i="46"/>
  <c r="N732" i="46"/>
  <c r="L732" i="46"/>
  <c r="N857" i="46"/>
  <c r="L857" i="46"/>
  <c r="M857" i="46"/>
  <c r="N989" i="46"/>
  <c r="M989" i="46"/>
  <c r="L989" i="46"/>
  <c r="N612" i="46"/>
  <c r="M612" i="46"/>
  <c r="L612" i="46"/>
  <c r="M740" i="46"/>
  <c r="N740" i="46"/>
  <c r="L740" i="46"/>
  <c r="N866" i="46"/>
  <c r="M866" i="46"/>
  <c r="L866" i="46"/>
  <c r="N1003" i="46"/>
  <c r="M1003" i="46"/>
  <c r="L1003" i="46"/>
  <c r="N959" i="46"/>
  <c r="M959" i="46"/>
  <c r="L959" i="46"/>
  <c r="N895" i="46"/>
  <c r="M895" i="46"/>
  <c r="L895" i="46"/>
  <c r="N509" i="46"/>
  <c r="M509" i="46"/>
  <c r="L509" i="46"/>
  <c r="M830" i="46"/>
  <c r="N830" i="46"/>
  <c r="L830" i="46"/>
  <c r="M539" i="46"/>
  <c r="L539" i="46"/>
  <c r="N539" i="46"/>
  <c r="M668" i="46"/>
  <c r="N668" i="46"/>
  <c r="L668" i="46"/>
  <c r="L795" i="46"/>
  <c r="N795" i="46"/>
  <c r="M795" i="46"/>
  <c r="M920" i="46"/>
  <c r="L920" i="46"/>
  <c r="N920" i="46"/>
  <c r="M547" i="46"/>
  <c r="L547" i="46"/>
  <c r="N547" i="46"/>
  <c r="L675" i="46"/>
  <c r="N675" i="46"/>
  <c r="M675" i="46"/>
  <c r="N804" i="46"/>
  <c r="M804" i="46"/>
  <c r="L804" i="46"/>
  <c r="N933" i="46"/>
  <c r="M933" i="46"/>
  <c r="L933" i="46"/>
  <c r="L636" i="46"/>
  <c r="N636" i="46"/>
  <c r="M636" i="46"/>
  <c r="M700" i="46"/>
  <c r="N700" i="46"/>
  <c r="L700" i="46"/>
  <c r="M764" i="46"/>
  <c r="L764" i="46"/>
  <c r="N764" i="46"/>
  <c r="N572" i="46"/>
  <c r="M572" i="46"/>
  <c r="L572" i="46"/>
  <c r="L582" i="46"/>
  <c r="M582" i="46"/>
  <c r="N582" i="46"/>
  <c r="L710" i="46"/>
  <c r="N710" i="46"/>
  <c r="M710" i="46"/>
  <c r="N838" i="46"/>
  <c r="M838" i="46"/>
  <c r="L838" i="46"/>
  <c r="N964" i="46"/>
  <c r="M964" i="46"/>
  <c r="L964" i="46"/>
  <c r="M615" i="46"/>
  <c r="N615" i="46"/>
  <c r="L615" i="46"/>
  <c r="N746" i="46"/>
  <c r="M746" i="46"/>
  <c r="L746" i="46"/>
  <c r="N870" i="46"/>
  <c r="M870" i="46"/>
  <c r="L870" i="46"/>
  <c r="N505" i="46"/>
  <c r="M505" i="46"/>
  <c r="L505" i="46"/>
  <c r="M633" i="46"/>
  <c r="N633" i="46"/>
  <c r="L633" i="46"/>
  <c r="N760" i="46"/>
  <c r="M760" i="46"/>
  <c r="L760" i="46"/>
  <c r="N887" i="46"/>
  <c r="M887" i="46"/>
  <c r="L887" i="46"/>
  <c r="N522" i="46"/>
  <c r="M522" i="46"/>
  <c r="L522" i="46"/>
  <c r="M647" i="46"/>
  <c r="N647" i="46"/>
  <c r="L647" i="46"/>
  <c r="N842" i="46"/>
  <c r="M842" i="46"/>
  <c r="L842" i="46"/>
  <c r="N968" i="46"/>
  <c r="M968" i="46"/>
  <c r="L968" i="46"/>
  <c r="M716" i="46"/>
  <c r="N716" i="46"/>
  <c r="L716" i="46"/>
  <c r="L602" i="46"/>
  <c r="M602" i="46"/>
  <c r="N602" i="46"/>
  <c r="N889" i="46"/>
  <c r="M889" i="46"/>
  <c r="L889" i="46"/>
  <c r="L546" i="46"/>
  <c r="N546" i="46"/>
  <c r="M546" i="46"/>
  <c r="M676" i="46"/>
  <c r="N676" i="46"/>
  <c r="L676" i="46"/>
  <c r="N802" i="46"/>
  <c r="M802" i="46"/>
  <c r="L802" i="46"/>
  <c r="N929" i="46"/>
  <c r="M929" i="46"/>
  <c r="L929" i="46"/>
  <c r="M555" i="46"/>
  <c r="L555" i="46"/>
  <c r="N555" i="46"/>
  <c r="N682" i="46"/>
  <c r="M682" i="46"/>
  <c r="L682" i="46"/>
  <c r="N813" i="46"/>
  <c r="M813" i="46"/>
  <c r="L813" i="46"/>
  <c r="N940" i="46"/>
  <c r="M940" i="46"/>
  <c r="L940" i="46"/>
  <c r="N517" i="46"/>
  <c r="M517" i="46"/>
  <c r="L517" i="46"/>
  <c r="L644" i="46"/>
  <c r="N644" i="46"/>
  <c r="M644" i="46"/>
  <c r="L773" i="46"/>
  <c r="N773" i="46"/>
  <c r="M773" i="46"/>
  <c r="N902" i="46"/>
  <c r="M902" i="46"/>
  <c r="L902" i="46"/>
  <c r="N526" i="46"/>
  <c r="M526" i="46"/>
  <c r="L526" i="46"/>
  <c r="M656" i="46"/>
  <c r="N656" i="46"/>
  <c r="L656" i="46"/>
  <c r="N783" i="46"/>
  <c r="M783" i="46"/>
  <c r="L783" i="46"/>
  <c r="N910" i="46"/>
  <c r="M910" i="46"/>
  <c r="L910" i="46"/>
  <c r="L562" i="46"/>
  <c r="N562" i="46"/>
  <c r="M562" i="46"/>
  <c r="L687" i="46"/>
  <c r="N687" i="46"/>
  <c r="M687" i="46"/>
  <c r="N815" i="46"/>
  <c r="M815" i="46"/>
  <c r="L815" i="46"/>
  <c r="N941" i="46"/>
  <c r="M941" i="46"/>
  <c r="L941" i="46"/>
  <c r="N577" i="46"/>
  <c r="L577" i="46"/>
  <c r="M577" i="46"/>
  <c r="N705" i="46"/>
  <c r="M705" i="46"/>
  <c r="L705" i="46"/>
  <c r="N834" i="46"/>
  <c r="M834" i="46"/>
  <c r="L834" i="46"/>
  <c r="N960" i="46"/>
  <c r="M960" i="46"/>
  <c r="L960" i="46"/>
  <c r="L594" i="46"/>
  <c r="N594" i="46"/>
  <c r="M594" i="46"/>
  <c r="M723" i="46"/>
  <c r="L723" i="46"/>
  <c r="N723" i="46"/>
  <c r="L851" i="46"/>
  <c r="N851" i="46"/>
  <c r="M851" i="46"/>
  <c r="L977" i="46"/>
  <c r="N977" i="46"/>
  <c r="M977" i="46"/>
  <c r="L779" i="46"/>
  <c r="M779" i="46"/>
  <c r="N779" i="46"/>
  <c r="M666" i="46"/>
  <c r="L666" i="46"/>
  <c r="N666" i="46"/>
  <c r="N556" i="46"/>
  <c r="M556" i="46"/>
  <c r="L556" i="46"/>
  <c r="M553" i="46"/>
  <c r="L553" i="46"/>
  <c r="N553" i="46"/>
  <c r="L679" i="46"/>
  <c r="N679" i="46"/>
  <c r="M679" i="46"/>
  <c r="N809" i="46"/>
  <c r="L809" i="46"/>
  <c r="M809" i="46"/>
  <c r="N939" i="46"/>
  <c r="M939" i="46"/>
  <c r="L939" i="46"/>
  <c r="N564" i="46"/>
  <c r="L564" i="46"/>
  <c r="M564" i="46"/>
  <c r="M691" i="46"/>
  <c r="L691" i="46"/>
  <c r="N691" i="46"/>
  <c r="N817" i="46"/>
  <c r="M817" i="46"/>
  <c r="L817" i="46"/>
  <c r="L945" i="46"/>
  <c r="N945" i="46"/>
  <c r="M945" i="46"/>
  <c r="N524" i="46"/>
  <c r="M524" i="46"/>
  <c r="L524" i="46"/>
  <c r="M652" i="46"/>
  <c r="N652" i="46"/>
  <c r="L652" i="46"/>
  <c r="M782" i="46"/>
  <c r="N782" i="46"/>
  <c r="L782" i="46"/>
  <c r="N908" i="46"/>
  <c r="M908" i="46"/>
  <c r="L908" i="46"/>
  <c r="N533" i="46"/>
  <c r="M533" i="46"/>
  <c r="L533" i="46"/>
  <c r="N662" i="46"/>
  <c r="M662" i="46"/>
  <c r="L662" i="46"/>
  <c r="N790" i="46"/>
  <c r="M790" i="46"/>
  <c r="L790" i="46"/>
  <c r="N918" i="46"/>
  <c r="M918" i="46"/>
  <c r="L918" i="46"/>
  <c r="M567" i="46"/>
  <c r="N567" i="46"/>
  <c r="L567" i="46"/>
  <c r="L695" i="46"/>
  <c r="N695" i="46"/>
  <c r="M695" i="46"/>
  <c r="N823" i="46"/>
  <c r="M823" i="46"/>
  <c r="L823" i="46"/>
  <c r="M950" i="46"/>
  <c r="L950" i="46"/>
  <c r="N950" i="46"/>
  <c r="M583" i="46"/>
  <c r="L583" i="46"/>
  <c r="N583" i="46"/>
  <c r="N712" i="46"/>
  <c r="M712" i="46"/>
  <c r="L712" i="46"/>
  <c r="N903" i="46"/>
  <c r="M903" i="46"/>
  <c r="L903" i="46"/>
  <c r="N536" i="46"/>
  <c r="M536" i="46"/>
  <c r="L536" i="46"/>
  <c r="N665" i="46"/>
  <c r="M665" i="46"/>
  <c r="L665" i="46"/>
  <c r="N791" i="46"/>
  <c r="M791" i="46"/>
  <c r="L791" i="46"/>
  <c r="N921" i="46"/>
  <c r="M921" i="46"/>
  <c r="L921" i="46"/>
  <c r="N898" i="46"/>
  <c r="M898" i="46"/>
  <c r="L898" i="46"/>
  <c r="L787" i="46"/>
  <c r="N787" i="46"/>
  <c r="M787" i="46"/>
  <c r="M617" i="46"/>
  <c r="N617" i="46"/>
  <c r="L617" i="46"/>
  <c r="N501" i="46"/>
  <c r="M501" i="46"/>
  <c r="L501" i="46"/>
  <c r="M627" i="46"/>
  <c r="L627" i="46"/>
  <c r="N627" i="46"/>
  <c r="N755" i="46"/>
  <c r="M755" i="46"/>
  <c r="L755" i="46"/>
  <c r="L883" i="46"/>
  <c r="N883" i="46"/>
  <c r="M883" i="46"/>
  <c r="M508" i="46"/>
  <c r="L508" i="46"/>
  <c r="N508" i="46"/>
  <c r="N637" i="46"/>
  <c r="M637" i="46"/>
  <c r="L637" i="46"/>
  <c r="N761" i="46"/>
  <c r="L761" i="46"/>
  <c r="M761" i="46"/>
  <c r="N893" i="46"/>
  <c r="M893" i="46"/>
  <c r="L893" i="46"/>
  <c r="N999" i="46"/>
  <c r="M999" i="46"/>
  <c r="L999" i="46"/>
  <c r="L598" i="46"/>
  <c r="M598" i="46"/>
  <c r="N598" i="46"/>
  <c r="L726" i="46"/>
  <c r="N726" i="46"/>
  <c r="M726" i="46"/>
  <c r="N852" i="46"/>
  <c r="M852" i="46"/>
  <c r="L852" i="46"/>
  <c r="N979" i="46"/>
  <c r="M979" i="46"/>
  <c r="L979" i="46"/>
  <c r="N605" i="46"/>
  <c r="M605" i="46"/>
  <c r="L605" i="46"/>
  <c r="N733" i="46"/>
  <c r="M733" i="46"/>
  <c r="L733" i="46"/>
  <c r="M864" i="46"/>
  <c r="L864" i="46"/>
  <c r="N864" i="46"/>
  <c r="N514" i="46"/>
  <c r="M514" i="46"/>
  <c r="L514" i="46"/>
  <c r="N640" i="46"/>
  <c r="M640" i="46"/>
  <c r="L640" i="46"/>
  <c r="N704" i="46"/>
  <c r="M704" i="46"/>
  <c r="L704" i="46"/>
  <c r="N833" i="46"/>
  <c r="M833" i="46"/>
  <c r="L833" i="46"/>
  <c r="L961" i="46"/>
  <c r="N961" i="46"/>
  <c r="M961" i="46"/>
  <c r="N592" i="46"/>
  <c r="M592" i="46"/>
  <c r="L592" i="46"/>
  <c r="N722" i="46"/>
  <c r="M722" i="46"/>
  <c r="L722" i="46"/>
  <c r="N844" i="46"/>
  <c r="M844" i="46"/>
  <c r="L844" i="46"/>
  <c r="N975" i="46"/>
  <c r="M975" i="46"/>
  <c r="L975" i="46"/>
  <c r="N608" i="46"/>
  <c r="M608" i="46"/>
  <c r="L608" i="46"/>
  <c r="L735" i="46"/>
  <c r="N735" i="46"/>
  <c r="M735" i="46"/>
  <c r="N865" i="46"/>
  <c r="M865" i="46"/>
  <c r="L865" i="46"/>
  <c r="N965" i="46"/>
  <c r="M965" i="46"/>
  <c r="L965" i="46"/>
  <c r="N849" i="46"/>
  <c r="M849" i="46"/>
  <c r="L849" i="46"/>
  <c r="L742" i="46"/>
  <c r="N742" i="46"/>
  <c r="M742" i="46"/>
  <c r="N561" i="46"/>
  <c r="L561" i="46"/>
  <c r="M561" i="46"/>
  <c r="M571" i="46"/>
  <c r="L571" i="46"/>
  <c r="N571" i="46"/>
  <c r="M635" i="46"/>
  <c r="L635" i="46"/>
  <c r="N635" i="46"/>
  <c r="M762" i="46"/>
  <c r="N762" i="46"/>
  <c r="L762" i="46"/>
  <c r="L891" i="46"/>
  <c r="N891" i="46"/>
  <c r="M891" i="46"/>
  <c r="M515" i="46"/>
  <c r="L515" i="46"/>
  <c r="N515" i="46"/>
  <c r="N645" i="46"/>
  <c r="M645" i="46"/>
  <c r="L645" i="46"/>
  <c r="N769" i="46"/>
  <c r="L769" i="46"/>
  <c r="M769" i="46"/>
  <c r="N900" i="46"/>
  <c r="M900" i="46"/>
  <c r="L900" i="46"/>
  <c r="L1001" i="46"/>
  <c r="N1001" i="46"/>
  <c r="M1001" i="46"/>
  <c r="L606" i="46"/>
  <c r="N606" i="46"/>
  <c r="M606" i="46"/>
  <c r="N736" i="46"/>
  <c r="M736" i="46"/>
  <c r="L736" i="46"/>
  <c r="N860" i="46"/>
  <c r="M860" i="46"/>
  <c r="L860" i="46"/>
  <c r="L550" i="46"/>
  <c r="N550" i="46"/>
  <c r="M550" i="46"/>
  <c r="L678" i="46"/>
  <c r="N678" i="46"/>
  <c r="M678" i="46"/>
  <c r="N807" i="46"/>
  <c r="M807" i="46"/>
  <c r="L807" i="46"/>
  <c r="N932" i="46"/>
  <c r="M932" i="46"/>
  <c r="L932" i="46"/>
  <c r="L586" i="46"/>
  <c r="M586" i="46"/>
  <c r="N586" i="46"/>
  <c r="L711" i="46"/>
  <c r="M711" i="46"/>
  <c r="N711" i="46"/>
  <c r="N841" i="46"/>
  <c r="L841" i="46"/>
  <c r="M841" i="46"/>
  <c r="L969" i="46"/>
  <c r="N969" i="46"/>
  <c r="M969" i="46"/>
  <c r="M535" i="46"/>
  <c r="L535" i="46"/>
  <c r="N535" i="46"/>
  <c r="M664" i="46"/>
  <c r="N664" i="46"/>
  <c r="L664" i="46"/>
  <c r="N794" i="46"/>
  <c r="M794" i="46"/>
  <c r="L794" i="46"/>
  <c r="N922" i="46"/>
  <c r="M922" i="46"/>
  <c r="L922" i="46"/>
  <c r="L554" i="46"/>
  <c r="N554" i="46"/>
  <c r="M554" i="46"/>
  <c r="N685" i="46"/>
  <c r="M685" i="46"/>
  <c r="L685" i="46"/>
  <c r="N810" i="46"/>
  <c r="M810" i="46"/>
  <c r="L810" i="46"/>
  <c r="N937" i="46"/>
  <c r="M937" i="46"/>
  <c r="L937" i="46"/>
  <c r="N504" i="46"/>
  <c r="M504" i="46"/>
  <c r="L504" i="46"/>
  <c r="M912" i="46"/>
  <c r="L912" i="46"/>
  <c r="N912" i="46"/>
  <c r="N744" i="46"/>
  <c r="M744" i="46"/>
  <c r="L744" i="46"/>
  <c r="L578" i="46"/>
  <c r="N578" i="46"/>
  <c r="M578" i="46"/>
  <c r="N706" i="46"/>
  <c r="M706" i="46"/>
  <c r="L706" i="46"/>
  <c r="L835" i="46"/>
  <c r="N835" i="46"/>
  <c r="M835" i="46"/>
  <c r="N962" i="46"/>
  <c r="M962" i="46"/>
  <c r="L962" i="46"/>
  <c r="M591" i="46"/>
  <c r="N591" i="46"/>
  <c r="L591" i="46"/>
  <c r="N653" i="46"/>
  <c r="M653" i="46"/>
  <c r="L653" i="46"/>
  <c r="N780" i="46"/>
  <c r="M780" i="46"/>
  <c r="L780" i="46"/>
  <c r="L907" i="46"/>
  <c r="N907" i="46"/>
  <c r="M907" i="46"/>
  <c r="N1000" i="46"/>
  <c r="M1000" i="46"/>
  <c r="L1000" i="46"/>
  <c r="N613" i="46"/>
  <c r="M613" i="46"/>
  <c r="L613" i="46"/>
  <c r="N741" i="46"/>
  <c r="L741" i="46"/>
  <c r="M741" i="46"/>
  <c r="N868" i="46"/>
  <c r="M868" i="46"/>
  <c r="L868" i="46"/>
  <c r="N497" i="46"/>
  <c r="M497" i="46"/>
  <c r="L497" i="46"/>
  <c r="N622" i="46"/>
  <c r="L622" i="46"/>
  <c r="M622" i="46"/>
  <c r="L686" i="46"/>
  <c r="N686" i="46"/>
  <c r="M686" i="46"/>
  <c r="N749" i="46"/>
  <c r="M749" i="46"/>
  <c r="L749" i="46"/>
  <c r="N812" i="46"/>
  <c r="M812" i="46"/>
  <c r="L812" i="46"/>
  <c r="N877" i="46"/>
  <c r="M877" i="46"/>
  <c r="L877" i="46"/>
  <c r="N946" i="46"/>
  <c r="M946" i="46"/>
  <c r="L946" i="46"/>
  <c r="M527" i="46"/>
  <c r="N527" i="46"/>
  <c r="L527" i="46"/>
  <c r="L590" i="46"/>
  <c r="N590" i="46"/>
  <c r="M590" i="46"/>
  <c r="N654" i="46"/>
  <c r="M654" i="46"/>
  <c r="L654" i="46"/>
  <c r="N717" i="46"/>
  <c r="M717" i="46"/>
  <c r="L717" i="46"/>
  <c r="M784" i="46"/>
  <c r="L784" i="46"/>
  <c r="N784" i="46"/>
  <c r="N847" i="46"/>
  <c r="M847" i="46"/>
  <c r="L847" i="46"/>
  <c r="N911" i="46"/>
  <c r="M911" i="46"/>
  <c r="L911" i="46"/>
  <c r="N976" i="46"/>
  <c r="M976" i="46"/>
  <c r="L976" i="46"/>
  <c r="M543" i="46"/>
  <c r="N543" i="46"/>
  <c r="L543" i="46"/>
  <c r="L610" i="46"/>
  <c r="N610" i="46"/>
  <c r="M610" i="46"/>
  <c r="L671" i="46"/>
  <c r="N671" i="46"/>
  <c r="M671" i="46"/>
  <c r="N737" i="46"/>
  <c r="L737" i="46"/>
  <c r="M737" i="46"/>
  <c r="M800" i="46"/>
  <c r="L800" i="46"/>
  <c r="N800" i="46"/>
  <c r="N861" i="46"/>
  <c r="M861" i="46"/>
  <c r="L861" i="46"/>
  <c r="L931" i="46"/>
  <c r="N931" i="46"/>
  <c r="M931" i="46"/>
  <c r="N994" i="46"/>
  <c r="M994" i="46"/>
  <c r="L994" i="46"/>
  <c r="N560" i="46"/>
  <c r="M560" i="46"/>
  <c r="L560" i="46"/>
  <c r="M625" i="46"/>
  <c r="N625" i="46"/>
  <c r="L625" i="46"/>
  <c r="N688" i="46"/>
  <c r="M688" i="46"/>
  <c r="L688" i="46"/>
  <c r="N753" i="46"/>
  <c r="L753" i="46"/>
  <c r="M753" i="46"/>
  <c r="L819" i="46"/>
  <c r="N819" i="46"/>
  <c r="M819" i="46"/>
  <c r="M880" i="46"/>
  <c r="L880" i="46"/>
  <c r="N880" i="46"/>
  <c r="N944" i="46"/>
  <c r="M944" i="46"/>
  <c r="L944" i="46"/>
  <c r="M579" i="46"/>
  <c r="L579" i="46"/>
  <c r="N579" i="46"/>
  <c r="M521" i="46"/>
  <c r="L521" i="46"/>
  <c r="N521" i="46"/>
  <c r="N696" i="46"/>
  <c r="M696" i="46"/>
  <c r="L696" i="46"/>
  <c r="N980" i="46"/>
  <c r="M980" i="46"/>
  <c r="L980" i="46"/>
  <c r="N924" i="46"/>
  <c r="M924" i="46"/>
  <c r="L924" i="46"/>
  <c r="L867" i="46"/>
  <c r="N867" i="46"/>
  <c r="M867" i="46"/>
  <c r="L811" i="46"/>
  <c r="N811" i="46"/>
  <c r="M811" i="46"/>
  <c r="N525" i="46"/>
  <c r="M525" i="46"/>
  <c r="L525" i="46"/>
  <c r="M585" i="46"/>
  <c r="L585" i="46"/>
  <c r="N585" i="46"/>
  <c r="N651" i="46"/>
  <c r="M651" i="46"/>
  <c r="L651" i="46"/>
  <c r="N714" i="46"/>
  <c r="M714" i="46"/>
  <c r="L714" i="46"/>
  <c r="M778" i="46"/>
  <c r="L778" i="46"/>
  <c r="N778" i="46"/>
  <c r="L843" i="46"/>
  <c r="N843" i="46"/>
  <c r="M843" i="46"/>
  <c r="N909" i="46"/>
  <c r="M909" i="46"/>
  <c r="L909" i="46"/>
  <c r="N971" i="46"/>
  <c r="M971" i="46"/>
  <c r="L971" i="46"/>
  <c r="L531" i="46"/>
  <c r="N531" i="46"/>
  <c r="M531" i="46"/>
  <c r="N596" i="46"/>
  <c r="L596" i="46"/>
  <c r="M596" i="46"/>
  <c r="M660" i="46"/>
  <c r="N660" i="46"/>
  <c r="L660" i="46"/>
  <c r="N721" i="46"/>
  <c r="M721" i="46"/>
  <c r="L721" i="46"/>
  <c r="N788" i="46"/>
  <c r="M788" i="46"/>
  <c r="L788" i="46"/>
  <c r="N853" i="46"/>
  <c r="M853" i="46"/>
  <c r="L853" i="46"/>
  <c r="N917" i="46"/>
  <c r="M917" i="46"/>
  <c r="L917" i="46"/>
  <c r="M982" i="46"/>
  <c r="L982" i="46"/>
  <c r="N982" i="46"/>
  <c r="N996" i="46"/>
  <c r="M996" i="46"/>
  <c r="L996" i="46"/>
  <c r="N557" i="46"/>
  <c r="M557" i="46"/>
  <c r="L557" i="46"/>
  <c r="L620" i="46"/>
  <c r="N620" i="46"/>
  <c r="M620" i="46"/>
  <c r="M684" i="46"/>
  <c r="N684" i="46"/>
  <c r="L684" i="46"/>
  <c r="M750" i="46"/>
  <c r="L750" i="46"/>
  <c r="N750" i="46"/>
  <c r="M814" i="46"/>
  <c r="N814" i="46"/>
  <c r="L814" i="46"/>
  <c r="N876" i="46"/>
  <c r="M876" i="46"/>
  <c r="L876" i="46"/>
  <c r="M942" i="46"/>
  <c r="L942" i="46"/>
  <c r="N942" i="46"/>
  <c r="L502" i="46"/>
  <c r="N502" i="46"/>
  <c r="M502" i="46"/>
  <c r="N565" i="46"/>
  <c r="L565" i="46"/>
  <c r="M565" i="46"/>
  <c r="M631" i="46"/>
  <c r="N631" i="46"/>
  <c r="L631" i="46"/>
  <c r="L694" i="46"/>
  <c r="M694" i="46"/>
  <c r="N694" i="46"/>
  <c r="M758" i="46"/>
  <c r="L758" i="46"/>
  <c r="N758" i="46"/>
  <c r="M824" i="46"/>
  <c r="L824" i="46"/>
  <c r="N824" i="46"/>
  <c r="N886" i="46"/>
  <c r="M886" i="46"/>
  <c r="L886" i="46"/>
  <c r="N952" i="46"/>
  <c r="M952" i="46"/>
  <c r="L952" i="46"/>
  <c r="L538" i="46"/>
  <c r="M538" i="46"/>
  <c r="N538" i="46"/>
  <c r="M599" i="46"/>
  <c r="L599" i="46"/>
  <c r="N599" i="46"/>
  <c r="L663" i="46"/>
  <c r="N663" i="46"/>
  <c r="M663" i="46"/>
  <c r="N728" i="46"/>
  <c r="M728" i="46"/>
  <c r="L728" i="46"/>
  <c r="M792" i="46"/>
  <c r="L792" i="46"/>
  <c r="N792" i="46"/>
  <c r="N855" i="46"/>
  <c r="M855" i="46"/>
  <c r="L855" i="46"/>
  <c r="N919" i="46"/>
  <c r="M919" i="46"/>
  <c r="L919" i="46"/>
  <c r="N981" i="46"/>
  <c r="M981" i="46"/>
  <c r="L981" i="46"/>
  <c r="M551" i="46"/>
  <c r="L551" i="46"/>
  <c r="N551" i="46"/>
  <c r="N616" i="46"/>
  <c r="M616" i="46"/>
  <c r="L616" i="46"/>
  <c r="M683" i="46"/>
  <c r="L683" i="46"/>
  <c r="N683" i="46"/>
  <c r="L743" i="46"/>
  <c r="N743" i="46"/>
  <c r="M743" i="46"/>
  <c r="M808" i="46"/>
  <c r="L808" i="46"/>
  <c r="N808" i="46"/>
  <c r="N873" i="46"/>
  <c r="L873" i="46"/>
  <c r="M873" i="46"/>
  <c r="N935" i="46"/>
  <c r="M935" i="46"/>
  <c r="L935" i="46"/>
  <c r="N506" i="46"/>
  <c r="M506" i="46"/>
  <c r="L506" i="46"/>
  <c r="M569" i="46"/>
  <c r="N569" i="46"/>
  <c r="L569" i="46"/>
  <c r="N632" i="46"/>
  <c r="M632" i="46"/>
  <c r="L632" i="46"/>
  <c r="M699" i="46"/>
  <c r="L699" i="46"/>
  <c r="N699" i="46"/>
  <c r="N763" i="46"/>
  <c r="M763" i="46"/>
  <c r="L763" i="46"/>
  <c r="N825" i="46"/>
  <c r="L825" i="46"/>
  <c r="M825" i="46"/>
  <c r="N890" i="46"/>
  <c r="M890" i="46"/>
  <c r="L890" i="46"/>
  <c r="L953" i="46"/>
  <c r="N953" i="46"/>
  <c r="M953" i="46"/>
  <c r="N642" i="46"/>
  <c r="L642" i="46"/>
  <c r="M642" i="46"/>
  <c r="M587" i="46"/>
  <c r="L587" i="46"/>
  <c r="N587" i="46"/>
  <c r="N529" i="46"/>
  <c r="M529" i="46"/>
  <c r="L529" i="46"/>
  <c r="L570" i="46"/>
  <c r="M570" i="46"/>
  <c r="N570" i="46"/>
  <c r="N984" i="46"/>
  <c r="M984" i="46"/>
  <c r="L984" i="46"/>
  <c r="N930" i="46"/>
  <c r="M930" i="46"/>
  <c r="L930" i="46"/>
  <c r="M872" i="46"/>
  <c r="L872" i="46"/>
  <c r="N872" i="46"/>
  <c r="M754" i="46"/>
  <c r="N754" i="46"/>
  <c r="L754" i="46"/>
  <c r="L518" i="46"/>
  <c r="N518" i="46"/>
  <c r="M518" i="46"/>
  <c r="N646" i="46"/>
  <c r="L646" i="46"/>
  <c r="M646" i="46"/>
  <c r="M774" i="46"/>
  <c r="L774" i="46"/>
  <c r="N774" i="46"/>
  <c r="N901" i="46"/>
  <c r="M901" i="46"/>
  <c r="L901" i="46"/>
  <c r="N552" i="46"/>
  <c r="M552" i="46"/>
  <c r="L552" i="46"/>
  <c r="N681" i="46"/>
  <c r="M681" i="46"/>
  <c r="L681" i="46"/>
  <c r="N805" i="46"/>
  <c r="M805" i="46"/>
  <c r="L805" i="46"/>
  <c r="M936" i="46"/>
  <c r="L936" i="46"/>
  <c r="N936" i="46"/>
  <c r="N568" i="46"/>
  <c r="M568" i="46"/>
  <c r="L568" i="46"/>
  <c r="M698" i="46"/>
  <c r="L698" i="46"/>
  <c r="N698" i="46"/>
  <c r="N821" i="46"/>
  <c r="M821" i="46"/>
  <c r="L821" i="46"/>
  <c r="N951" i="46"/>
  <c r="M951" i="46"/>
  <c r="L951" i="46"/>
  <c r="N584" i="46"/>
  <c r="M584" i="46"/>
  <c r="L584" i="46"/>
  <c r="N713" i="46"/>
  <c r="M713" i="46"/>
  <c r="L713" i="46"/>
  <c r="N776" i="46"/>
  <c r="M776" i="46"/>
  <c r="L776" i="46"/>
  <c r="M904" i="46"/>
  <c r="L904" i="46"/>
  <c r="N904" i="46"/>
  <c r="M772" i="46"/>
  <c r="N772" i="46"/>
  <c r="L772" i="46"/>
  <c r="N658" i="46"/>
  <c r="M658" i="46"/>
  <c r="L658" i="46"/>
  <c r="N548" i="46"/>
  <c r="L548" i="46"/>
  <c r="M548" i="46"/>
  <c r="N991" i="46"/>
  <c r="M991" i="46"/>
  <c r="L991" i="46"/>
  <c r="M611" i="46"/>
  <c r="L611" i="46"/>
  <c r="N611" i="46"/>
  <c r="M739" i="46"/>
  <c r="L739" i="46"/>
  <c r="N739" i="46"/>
  <c r="N869" i="46"/>
  <c r="M869" i="46"/>
  <c r="L869" i="46"/>
  <c r="N995" i="46"/>
  <c r="M995" i="46"/>
  <c r="L995" i="46"/>
  <c r="M619" i="46"/>
  <c r="L619" i="46"/>
  <c r="N619" i="46"/>
  <c r="M748" i="46"/>
  <c r="N748" i="46"/>
  <c r="L748" i="46"/>
  <c r="L875" i="46"/>
  <c r="N875" i="46"/>
  <c r="M875" i="46"/>
  <c r="M998" i="46"/>
  <c r="L998" i="46"/>
  <c r="N998" i="46"/>
  <c r="N581" i="46"/>
  <c r="L581" i="46"/>
  <c r="M581" i="46"/>
  <c r="N709" i="46"/>
  <c r="M709" i="46"/>
  <c r="L709" i="46"/>
  <c r="N837" i="46"/>
  <c r="M837" i="46"/>
  <c r="L837" i="46"/>
  <c r="N967" i="46"/>
  <c r="M967" i="46"/>
  <c r="L967" i="46"/>
  <c r="N589" i="46"/>
  <c r="M589" i="46"/>
  <c r="L589" i="46"/>
  <c r="L719" i="46"/>
  <c r="N719" i="46"/>
  <c r="M719" i="46"/>
  <c r="M846" i="46"/>
  <c r="N846" i="46"/>
  <c r="L846" i="46"/>
  <c r="M974" i="46"/>
  <c r="L974" i="46"/>
  <c r="N974" i="46"/>
  <c r="N624" i="46"/>
  <c r="M624" i="46"/>
  <c r="L624" i="46"/>
  <c r="N751" i="46"/>
  <c r="L751" i="46"/>
  <c r="M751" i="46"/>
  <c r="N879" i="46"/>
  <c r="M879" i="46"/>
  <c r="L879" i="46"/>
  <c r="N511" i="46"/>
  <c r="M511" i="46"/>
  <c r="L511" i="46"/>
  <c r="N638" i="46"/>
  <c r="L638" i="46"/>
  <c r="M638" i="46"/>
  <c r="N768" i="46"/>
  <c r="M768" i="46"/>
  <c r="L768" i="46"/>
  <c r="M896" i="46"/>
  <c r="L896" i="46"/>
  <c r="N896" i="46"/>
  <c r="M528" i="46"/>
  <c r="N528" i="46"/>
  <c r="L528" i="46"/>
  <c r="L655" i="46"/>
  <c r="N655" i="46"/>
  <c r="M655" i="46"/>
  <c r="N785" i="46"/>
  <c r="M785" i="46"/>
  <c r="L785" i="46"/>
  <c r="N916" i="46"/>
  <c r="M916" i="46"/>
  <c r="L916" i="46"/>
  <c r="N831" i="46"/>
  <c r="M831" i="46"/>
  <c r="L831" i="46"/>
  <c r="M724" i="46"/>
  <c r="L724" i="46"/>
  <c r="N724" i="46"/>
  <c r="L609" i="46"/>
  <c r="N609" i="46"/>
  <c r="M609" i="46"/>
  <c r="N634" i="46"/>
  <c r="L634" i="46"/>
  <c r="M634" i="46"/>
  <c r="N618" i="46"/>
  <c r="L618" i="46"/>
  <c r="M618" i="46"/>
  <c r="M747" i="46"/>
  <c r="L747" i="46"/>
  <c r="N747" i="46"/>
  <c r="N878" i="46"/>
  <c r="M878" i="46"/>
  <c r="L878" i="46"/>
  <c r="M499" i="46"/>
  <c r="L499" i="46"/>
  <c r="N499" i="46"/>
  <c r="N629" i="46"/>
  <c r="M629" i="46"/>
  <c r="L629" i="46"/>
  <c r="M756" i="46"/>
  <c r="N756" i="46"/>
  <c r="L756" i="46"/>
  <c r="N884" i="46"/>
  <c r="M884" i="46"/>
  <c r="L884" i="46"/>
  <c r="N997" i="46"/>
  <c r="M997" i="46"/>
  <c r="L997" i="46"/>
  <c r="N588" i="46"/>
  <c r="M588" i="46"/>
  <c r="L588" i="46"/>
  <c r="L718" i="46"/>
  <c r="N718" i="46"/>
  <c r="M718" i="46"/>
  <c r="M848" i="46"/>
  <c r="L848" i="46"/>
  <c r="N848" i="46"/>
  <c r="N973" i="46"/>
  <c r="M973" i="46"/>
  <c r="L973" i="46"/>
  <c r="N597" i="46"/>
  <c r="M597" i="46"/>
  <c r="L597" i="46"/>
  <c r="N725" i="46"/>
  <c r="M725" i="46"/>
  <c r="L725" i="46"/>
  <c r="N854" i="46"/>
  <c r="M854" i="46"/>
  <c r="L854" i="46"/>
  <c r="N503" i="46"/>
  <c r="M503" i="46"/>
  <c r="L503" i="46"/>
  <c r="N630" i="46"/>
  <c r="L630" i="46"/>
  <c r="M630" i="46"/>
  <c r="N759" i="46"/>
  <c r="L759" i="46"/>
  <c r="M759" i="46"/>
  <c r="N885" i="46"/>
  <c r="M885" i="46"/>
  <c r="L885" i="46"/>
  <c r="N520" i="46"/>
  <c r="M520" i="46"/>
  <c r="L520" i="46"/>
  <c r="N648" i="46"/>
  <c r="M648" i="46"/>
  <c r="L648" i="46"/>
  <c r="N777" i="46"/>
  <c r="L777" i="46"/>
  <c r="M777" i="46"/>
  <c r="M840" i="46"/>
  <c r="L840" i="46"/>
  <c r="N840" i="46"/>
  <c r="M966" i="46"/>
  <c r="L966" i="46"/>
  <c r="N966" i="46"/>
  <c r="N601" i="46"/>
  <c r="M601" i="46"/>
  <c r="L601" i="46"/>
  <c r="N729" i="46"/>
  <c r="M729" i="46"/>
  <c r="L729" i="46"/>
  <c r="L859" i="46"/>
  <c r="N859" i="46"/>
  <c r="M859" i="46"/>
  <c r="L985" i="46"/>
  <c r="N985" i="46"/>
  <c r="M985" i="46"/>
  <c r="N839" i="46"/>
  <c r="M839" i="46"/>
  <c r="L839" i="46"/>
  <c r="M731" i="46"/>
  <c r="L731" i="46"/>
  <c r="N731" i="46"/>
  <c r="M672" i="46"/>
  <c r="N672" i="46"/>
  <c r="L672" i="46"/>
  <c r="N498" i="46"/>
  <c r="M498" i="46"/>
  <c r="L498" i="46"/>
  <c r="M563" i="46"/>
  <c r="L563" i="46"/>
  <c r="N563" i="46"/>
  <c r="L690" i="46"/>
  <c r="N690" i="46"/>
  <c r="M690" i="46"/>
  <c r="N820" i="46"/>
  <c r="M820" i="46"/>
  <c r="L820" i="46"/>
  <c r="N947" i="46"/>
  <c r="M947" i="46"/>
  <c r="L947" i="46"/>
  <c r="N573" i="46"/>
  <c r="M573" i="46"/>
  <c r="L573" i="46"/>
  <c r="L702" i="46"/>
  <c r="N702" i="46"/>
  <c r="M702" i="46"/>
  <c r="N828" i="46"/>
  <c r="M828" i="46"/>
  <c r="L828" i="46"/>
  <c r="N955" i="46"/>
  <c r="M955" i="46"/>
  <c r="L955" i="46"/>
  <c r="L534" i="46"/>
  <c r="M534" i="46"/>
  <c r="N534" i="46"/>
  <c r="N661" i="46"/>
  <c r="M661" i="46"/>
  <c r="L661" i="46"/>
  <c r="N789" i="46"/>
  <c r="M789" i="46"/>
  <c r="L789" i="46"/>
  <c r="L915" i="46"/>
  <c r="N915" i="46"/>
  <c r="M915" i="46"/>
  <c r="N541" i="46"/>
  <c r="M541" i="46"/>
  <c r="L541" i="46"/>
  <c r="L670" i="46"/>
  <c r="N670" i="46"/>
  <c r="M670" i="46"/>
  <c r="N797" i="46"/>
  <c r="M797" i="46"/>
  <c r="L797" i="46"/>
  <c r="N925" i="46"/>
  <c r="M925" i="46"/>
  <c r="L925" i="46"/>
  <c r="L574" i="46"/>
  <c r="N574" i="46"/>
  <c r="M574" i="46"/>
  <c r="M766" i="46"/>
  <c r="L766" i="46"/>
  <c r="N766" i="46"/>
  <c r="N892" i="46"/>
  <c r="M892" i="46"/>
  <c r="L892" i="46"/>
  <c r="L530" i="46"/>
  <c r="M530" i="46"/>
  <c r="N530" i="46"/>
  <c r="N657" i="46"/>
  <c r="M657" i="46"/>
  <c r="L657" i="46"/>
  <c r="N781" i="46"/>
  <c r="L781" i="46"/>
  <c r="M781" i="46"/>
  <c r="N914" i="46"/>
  <c r="M914" i="46"/>
  <c r="L914" i="46"/>
  <c r="N544" i="46"/>
  <c r="M544" i="46"/>
  <c r="L544" i="46"/>
  <c r="N674" i="46"/>
  <c r="M674" i="46"/>
  <c r="L674" i="46"/>
  <c r="L803" i="46"/>
  <c r="N803" i="46"/>
  <c r="M803" i="46"/>
  <c r="M928" i="46"/>
  <c r="L928" i="46"/>
  <c r="N928" i="46"/>
  <c r="N992" i="46"/>
  <c r="M992" i="46"/>
  <c r="L992" i="46"/>
  <c r="N906" i="46"/>
  <c r="M906" i="46"/>
  <c r="L906" i="46"/>
  <c r="N793" i="46"/>
  <c r="L793" i="46"/>
  <c r="M793" i="46"/>
  <c r="N680" i="46"/>
  <c r="M680" i="46"/>
  <c r="L680" i="46"/>
  <c r="M507" i="46"/>
  <c r="L507" i="46"/>
  <c r="N507" i="46"/>
  <c r="N697" i="46"/>
  <c r="M697" i="46"/>
  <c r="L697" i="46"/>
  <c r="N826" i="46"/>
  <c r="M826" i="46"/>
  <c r="L826" i="46"/>
  <c r="N956" i="46"/>
  <c r="M956" i="46"/>
  <c r="L956" i="46"/>
  <c r="N580" i="46"/>
  <c r="M580" i="46"/>
  <c r="L580" i="46"/>
  <c r="M707" i="46"/>
  <c r="L707" i="46"/>
  <c r="N707" i="46"/>
  <c r="N836" i="46"/>
  <c r="M836" i="46"/>
  <c r="L836" i="46"/>
  <c r="N963" i="46"/>
  <c r="M963" i="46"/>
  <c r="L963" i="46"/>
  <c r="L545" i="46"/>
  <c r="N545" i="46"/>
  <c r="M545" i="46"/>
  <c r="N669" i="46"/>
  <c r="M669" i="46"/>
  <c r="L669" i="46"/>
  <c r="N796" i="46"/>
  <c r="M796" i="46"/>
  <c r="L796" i="46"/>
  <c r="N927" i="46"/>
  <c r="M927" i="46"/>
  <c r="L927" i="46"/>
  <c r="N987" i="46"/>
  <c r="M987" i="46"/>
  <c r="L987" i="46"/>
  <c r="N614" i="46"/>
  <c r="L614" i="46"/>
  <c r="M614" i="46"/>
  <c r="N738" i="46"/>
  <c r="M738" i="46"/>
  <c r="L738" i="46"/>
  <c r="N871" i="46"/>
  <c r="M871" i="46"/>
  <c r="L871" i="46"/>
  <c r="N519" i="46"/>
  <c r="M519" i="46"/>
  <c r="L519" i="46"/>
  <c r="N649" i="46"/>
  <c r="M649" i="46"/>
  <c r="L649" i="46"/>
  <c r="N775" i="46"/>
  <c r="L775" i="46"/>
  <c r="M775" i="46"/>
  <c r="N905" i="46"/>
  <c r="M905" i="46"/>
  <c r="L905" i="46"/>
  <c r="N600" i="46"/>
  <c r="M600" i="46"/>
  <c r="L600" i="46"/>
  <c r="L727" i="46"/>
  <c r="N727" i="46"/>
  <c r="M727" i="46"/>
  <c r="M856" i="46"/>
  <c r="L856" i="46"/>
  <c r="N856" i="46"/>
  <c r="N986" i="46"/>
  <c r="M986" i="46"/>
  <c r="L986" i="46"/>
  <c r="N621" i="46"/>
  <c r="M621" i="46"/>
  <c r="L621" i="46"/>
  <c r="N745" i="46"/>
  <c r="M745" i="46"/>
  <c r="L745" i="46"/>
  <c r="N874" i="46"/>
  <c r="M874" i="46"/>
  <c r="L874" i="46"/>
  <c r="N516" i="46"/>
  <c r="M516" i="46"/>
  <c r="L516" i="46"/>
  <c r="N970" i="46"/>
  <c r="M970" i="46"/>
  <c r="L970" i="46"/>
  <c r="N858" i="46"/>
  <c r="M858" i="46"/>
  <c r="L858" i="46"/>
  <c r="N801" i="46"/>
  <c r="M801" i="46"/>
  <c r="L801" i="46"/>
  <c r="L513" i="46"/>
  <c r="N513" i="46"/>
  <c r="M513" i="46"/>
  <c r="M643" i="46"/>
  <c r="L643" i="46"/>
  <c r="N643" i="46"/>
  <c r="N771" i="46"/>
  <c r="M771" i="46"/>
  <c r="L771" i="46"/>
  <c r="N897" i="46"/>
  <c r="M897" i="46"/>
  <c r="L897" i="46"/>
  <c r="M523" i="46"/>
  <c r="L523" i="46"/>
  <c r="N523" i="46"/>
  <c r="M715" i="46"/>
  <c r="L715" i="46"/>
  <c r="N715" i="46"/>
  <c r="N845" i="46"/>
  <c r="M845" i="46"/>
  <c r="L845" i="46"/>
  <c r="N972" i="46"/>
  <c r="M972" i="46"/>
  <c r="L972" i="46"/>
  <c r="N549" i="46"/>
  <c r="L549" i="46"/>
  <c r="M549" i="46"/>
  <c r="N677" i="46"/>
  <c r="L677" i="46"/>
  <c r="M677" i="46"/>
  <c r="N806" i="46"/>
  <c r="M806" i="46"/>
  <c r="L806" i="46"/>
  <c r="N934" i="46"/>
  <c r="M934" i="46"/>
  <c r="L934" i="46"/>
  <c r="L558" i="46"/>
  <c r="N558" i="46"/>
  <c r="M558" i="46"/>
  <c r="N532" i="46"/>
  <c r="M532" i="46"/>
  <c r="L532" i="46"/>
  <c r="M595" i="46"/>
  <c r="L595" i="46"/>
  <c r="N595" i="46"/>
  <c r="L659" i="46"/>
  <c r="M659" i="46"/>
  <c r="N659" i="46"/>
  <c r="N720" i="46"/>
  <c r="M720" i="46"/>
  <c r="L720" i="46"/>
  <c r="N786" i="46"/>
  <c r="M786" i="46"/>
  <c r="L786" i="46"/>
  <c r="N850" i="46"/>
  <c r="M850" i="46"/>
  <c r="L850" i="46"/>
  <c r="N913" i="46"/>
  <c r="M913" i="46"/>
  <c r="L913" i="46"/>
  <c r="N978" i="46"/>
  <c r="M978" i="46"/>
  <c r="L978" i="46"/>
  <c r="N540" i="46"/>
  <c r="M540" i="46"/>
  <c r="L540" i="46"/>
  <c r="N604" i="46"/>
  <c r="M604" i="46"/>
  <c r="L604" i="46"/>
  <c r="L667" i="46"/>
  <c r="N667" i="46"/>
  <c r="M667" i="46"/>
  <c r="N730" i="46"/>
  <c r="M730" i="46"/>
  <c r="L730" i="46"/>
  <c r="N799" i="46"/>
  <c r="M799" i="46"/>
  <c r="L799" i="46"/>
  <c r="N863" i="46"/>
  <c r="M863" i="46"/>
  <c r="L863" i="46"/>
  <c r="L923" i="46"/>
  <c r="N923" i="46"/>
  <c r="M923" i="46"/>
  <c r="N988" i="46"/>
  <c r="M988" i="46"/>
  <c r="L988" i="46"/>
  <c r="N1002" i="46"/>
  <c r="M1002" i="46"/>
  <c r="L1002" i="46"/>
  <c r="L566" i="46"/>
  <c r="M566" i="46"/>
  <c r="N566" i="46"/>
  <c r="L628" i="46"/>
  <c r="N628" i="46"/>
  <c r="M628" i="46"/>
  <c r="N693" i="46"/>
  <c r="M693" i="46"/>
  <c r="L693" i="46"/>
  <c r="L757" i="46"/>
  <c r="N757" i="46"/>
  <c r="M757" i="46"/>
  <c r="N822" i="46"/>
  <c r="M822" i="46"/>
  <c r="L822" i="46"/>
  <c r="M888" i="46"/>
  <c r="L888" i="46"/>
  <c r="N888" i="46"/>
  <c r="N948" i="46"/>
  <c r="M948" i="46"/>
  <c r="L948" i="46"/>
  <c r="L510" i="46"/>
  <c r="N510" i="46"/>
  <c r="M510" i="46"/>
  <c r="M575" i="46"/>
  <c r="N575" i="46"/>
  <c r="L575" i="46"/>
  <c r="M641" i="46"/>
  <c r="N641" i="46"/>
  <c r="L641" i="46"/>
  <c r="L703" i="46"/>
  <c r="N703" i="46"/>
  <c r="M703" i="46"/>
  <c r="N767" i="46"/>
  <c r="L767" i="46"/>
  <c r="M767" i="46"/>
  <c r="N829" i="46"/>
  <c r="M829" i="46"/>
  <c r="L829" i="46"/>
  <c r="N894" i="46"/>
  <c r="M894" i="46"/>
  <c r="L894" i="46"/>
  <c r="N957" i="46"/>
  <c r="M957" i="46"/>
  <c r="L957" i="46"/>
  <c r="L542" i="46"/>
  <c r="N542" i="46"/>
  <c r="M542" i="46"/>
  <c r="M607" i="46"/>
  <c r="N607" i="46"/>
  <c r="L607" i="46"/>
  <c r="N673" i="46"/>
  <c r="M673" i="46"/>
  <c r="L673" i="46"/>
  <c r="L734" i="46"/>
  <c r="N734" i="46"/>
  <c r="M734" i="46"/>
  <c r="M798" i="46"/>
  <c r="N798" i="46"/>
  <c r="L798" i="46"/>
  <c r="M862" i="46"/>
  <c r="N862" i="46"/>
  <c r="L862" i="46"/>
  <c r="N926" i="46"/>
  <c r="M926" i="46"/>
  <c r="L926" i="46"/>
  <c r="M990" i="46"/>
  <c r="L990" i="46"/>
  <c r="N990" i="46"/>
  <c r="M559" i="46"/>
  <c r="N559" i="46"/>
  <c r="L559" i="46"/>
  <c r="M623" i="46"/>
  <c r="N623" i="46"/>
  <c r="L623" i="46"/>
  <c r="N689" i="46"/>
  <c r="M689" i="46"/>
  <c r="L689" i="46"/>
  <c r="N752" i="46"/>
  <c r="M752" i="46"/>
  <c r="L752" i="46"/>
  <c r="M816" i="46"/>
  <c r="L816" i="46"/>
  <c r="N816" i="46"/>
  <c r="N882" i="46"/>
  <c r="M882" i="46"/>
  <c r="L882" i="46"/>
  <c r="N943" i="46"/>
  <c r="M943" i="46"/>
  <c r="L943" i="46"/>
  <c r="N512" i="46"/>
  <c r="M512" i="46"/>
  <c r="L512" i="46"/>
  <c r="N576" i="46"/>
  <c r="M576" i="46"/>
  <c r="L576" i="46"/>
  <c r="M639" i="46"/>
  <c r="N639" i="46"/>
  <c r="L639" i="46"/>
  <c r="N701" i="46"/>
  <c r="M701" i="46"/>
  <c r="L701" i="46"/>
  <c r="M770" i="46"/>
  <c r="N770" i="46"/>
  <c r="L770" i="46"/>
  <c r="M832" i="46"/>
  <c r="L832" i="46"/>
  <c r="N832" i="46"/>
  <c r="L899" i="46"/>
  <c r="N899" i="46"/>
  <c r="M899" i="46"/>
  <c r="M958" i="46"/>
  <c r="L958" i="46"/>
  <c r="N958" i="46"/>
  <c r="M708" i="46"/>
  <c r="N708" i="46"/>
  <c r="L708" i="46"/>
  <c r="M650" i="46"/>
  <c r="N650" i="46"/>
  <c r="L650" i="46"/>
  <c r="N593" i="46"/>
  <c r="M593" i="46"/>
  <c r="L593" i="46"/>
  <c r="N537" i="46"/>
  <c r="M537" i="46"/>
  <c r="L537" i="46"/>
  <c r="L765" i="46"/>
  <c r="N765" i="46"/>
  <c r="M765" i="46"/>
  <c r="N983" i="46"/>
  <c r="M983" i="46"/>
  <c r="L983" i="46"/>
  <c r="N938" i="46"/>
  <c r="M938" i="46"/>
  <c r="L938" i="46"/>
  <c r="N818" i="46"/>
  <c r="M818" i="46"/>
  <c r="L818" i="46"/>
  <c r="N881" i="46"/>
  <c r="M881" i="46"/>
  <c r="L881" i="46"/>
  <c r="N949" i="46"/>
  <c r="M949" i="46"/>
  <c r="L949" i="46"/>
  <c r="L993" i="46"/>
  <c r="N993" i="46"/>
  <c r="M993" i="46"/>
  <c r="L827" i="46"/>
  <c r="N827" i="46"/>
  <c r="M827" i="46"/>
  <c r="N626" i="46"/>
  <c r="L626" i="46"/>
  <c r="M626" i="46"/>
  <c r="M692" i="46"/>
  <c r="N692" i="46"/>
  <c r="L69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<sst xmlns="http://schemas.openxmlformats.org/spreadsheetml/2006/main" count="2342" uniqueCount="1048">
  <si>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</si>
  <si>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</si>
  <si>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</si>
  <si>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</si>
  <si>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</si>
  <si>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</si>
  <si>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</si>
  <si>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</si>
  <si>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</si>
  <si>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</si>
  <si>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</si>
  <si>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</si>
  <si>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</si>
  <si>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</si>
  <si>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</si>
  <si>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</si>
  <si>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</si>
  <si>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</si>
  <si>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</si>
  <si>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</si>
  <si>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</si>
  <si>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</si>
  <si>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</si>
  <si>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</si>
  <si>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</si>
  <si>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</si>
  <si>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</si>
  <si>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</si>
  <si>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</si>
  <si>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</si>
  <si>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</si>
  <si>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</si>
  <si>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</si>
  <si>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</si>
  <si>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</si>
  <si>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</si>
  <si>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</si>
  <si>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</si>
  <si>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</si>
  <si>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</si>
  <si>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</si>
  <si>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</si>
  <si>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</si>
  <si>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</si>
  <si>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</si>
  <si>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</si>
  <si>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</si>
  <si>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</si>
  <si>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</si>
  <si>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</si>
  <si>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</si>
  <si>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</si>
  <si>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</si>
  <si>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</si>
  <si>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</si>
  <si>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</si>
  <si>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</si>
  <si>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</si>
  <si>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</si>
  <si>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</si>
  <si>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</si>
  <si>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</si>
  <si>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</si>
  <si>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</si>
  <si>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</si>
  <si>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</si>
  <si>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</si>
  <si>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</si>
  <si>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</si>
  <si>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</si>
  <si>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</si>
  <si>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</si>
  <si>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</si>
  <si>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</si>
  <si>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</si>
  <si>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</si>
  <si>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</si>
  <si>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</si>
  <si>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</si>
  <si>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</si>
  <si>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</si>
  <si>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</si>
  <si>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</si>
  <si>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</si>
  <si>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</si>
  <si>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</si>
  <si>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</si>
  <si>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</si>
  <si>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</si>
  <si>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</si>
  <si>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</si>
  <si>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</si>
  <si>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</si>
  <si>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</si>
  <si>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</si>
  <si>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</si>
  <si>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</si>
  <si>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</si>
  <si>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</si>
  <si>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</si>
  <si>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</si>
  <si>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</si>
  <si>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</si>
  <si>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</si>
  <si>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</si>
  <si>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</si>
  <si>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</si>
  <si>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</si>
  <si>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</si>
  <si>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</si>
  <si>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</si>
  <si>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</si>
  <si>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</si>
  <si>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</si>
  <si>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</si>
  <si>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</si>
  <si>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</si>
  <si>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</si>
  <si>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</si>
  <si>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</si>
  <si>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</si>
  <si>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</si>
  <si>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</si>
  <si>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</si>
  <si>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</si>
  <si>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</si>
  <si>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</si>
  <si>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</si>
  <si>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</si>
  <si>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</si>
  <si>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</si>
  <si>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</si>
  <si>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</si>
  <si>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</si>
  <si>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</si>
  <si>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</si>
  <si>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</si>
  <si>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</si>
  <si>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</si>
  <si>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</si>
  <si>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</si>
  <si>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</si>
  <si>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</si>
  <si>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</si>
  <si>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</si>
  <si>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</si>
  <si>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</si>
  <si>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</si>
  <si>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</si>
  <si>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</si>
  <si>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</si>
  <si>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</si>
  <si>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</si>
  <si>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</si>
  <si>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</si>
  <si>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</si>
  <si>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</si>
  <si>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</si>
  <si>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</si>
  <si>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</si>
  <si>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</si>
  <si>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</si>
  <si>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</si>
  <si>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</si>
  <si>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</si>
  <si>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</si>
  <si>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</si>
  <si>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</si>
  <si>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</si>
  <si>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</si>
  <si>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</si>
  <si>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</si>
  <si>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</si>
  <si>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</si>
  <si>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</si>
  <si>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</si>
  <si>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</si>
  <si>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</si>
  <si>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</si>
  <si>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</si>
  <si>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</si>
  <si>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</si>
  <si>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</si>
  <si>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</si>
  <si>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</si>
  <si>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</si>
  <si>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</si>
  <si>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</si>
  <si>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</si>
  <si>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</si>
  <si>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</si>
  <si>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</si>
  <si>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</si>
  <si>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</si>
  <si>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</si>
  <si>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</si>
  <si>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</si>
  <si>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</si>
  <si>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</si>
  <si>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</si>
  <si>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</si>
  <si>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</si>
  <si>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</si>
  <si>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</si>
  <si>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</si>
  <si>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</si>
  <si>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</si>
  <si>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</si>
  <si>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</si>
  <si>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</si>
  <si>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</si>
  <si>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</si>
  <si>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</si>
  <si>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</si>
  <si>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</si>
  <si>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</si>
  <si>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</si>
  <si>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</si>
  <si>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</si>
  <si>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</si>
  <si>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</si>
  <si>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</si>
  <si>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</si>
  <si>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</si>
  <si>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</si>
  <si>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</si>
  <si>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</si>
  <si>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</si>
  <si>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</si>
  <si>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</si>
  <si>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</si>
  <si>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</si>
  <si>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</si>
  <si>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</si>
  <si>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</si>
  <si>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</si>
  <si>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</si>
  <si>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</si>
  <si>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</si>
  <si>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</si>
  <si>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</si>
  <si>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</si>
  <si>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</si>
  <si>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</si>
  <si>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</si>
  <si>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</si>
  <si>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</si>
  <si>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</si>
  <si>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</si>
  <si>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</si>
  <si>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</si>
  <si>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</si>
  <si>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</si>
  <si>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</si>
  <si>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</si>
  <si>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</si>
  <si>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</si>
  <si>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</si>
  <si>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</si>
  <si>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</si>
  <si>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</si>
  <si>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</si>
  <si>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</si>
  <si>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</si>
  <si>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</si>
  <si>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</si>
  <si>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</si>
  <si>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</si>
  <si>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</si>
  <si>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</si>
  <si>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</si>
  <si>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</si>
  <si>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</si>
  <si>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</si>
  <si>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</si>
  <si>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</si>
  <si>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</si>
  <si>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</si>
  <si>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</si>
  <si>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</si>
  <si>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</si>
  <si>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</si>
  <si>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</si>
  <si>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</si>
  <si>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</si>
  <si>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</si>
  <si>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</si>
  <si>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</si>
  <si>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</si>
  <si>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</si>
  <si>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</si>
  <si>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</si>
  <si>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</si>
  <si>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</si>
  <si>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</si>
  <si>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</si>
  <si>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</si>
  <si>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</si>
  <si>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</si>
  <si>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</si>
  <si>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</si>
  <si>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</si>
  <si>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</si>
  <si>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</si>
  <si>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</si>
  <si>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</si>
  <si>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</si>
  <si>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</si>
  <si>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</si>
  <si>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</si>
  <si>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</si>
  <si>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</si>
  <si>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</si>
  <si>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</si>
  <si>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</si>
  <si>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</si>
  <si>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</si>
  <si>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</si>
  <si>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</si>
  <si>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</si>
  <si>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</si>
  <si>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</si>
  <si>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</si>
  <si>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</si>
  <si>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</si>
  <si>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</si>
  <si>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</si>
  <si>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</si>
  <si>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</si>
  <si>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</si>
  <si>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</si>
  <si>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</si>
  <si>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</si>
  <si>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</si>
  <si>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</si>
  <si>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</si>
  <si>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</si>
  <si>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</si>
  <si>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</si>
  <si>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</si>
  <si>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</si>
  <si>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</si>
  <si>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</si>
  <si>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</si>
  <si>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</si>
  <si>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</si>
  <si>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</si>
  <si>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</si>
  <si>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</si>
  <si>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</si>
  <si>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</si>
  <si>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</si>
  <si>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</si>
  <si>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</si>
  <si>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</si>
  <si>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</si>
  <si>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</si>
  <si>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</si>
  <si>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</si>
  <si>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</si>
  <si>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</si>
  <si>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</si>
  <si>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</si>
  <si>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</si>
  <si>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</si>
  <si>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</si>
  <si>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</si>
  <si>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</si>
  <si>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</si>
  <si>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</si>
  <si>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</si>
  <si>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</si>
  <si>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</si>
  <si>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</si>
  <si>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</si>
  <si>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</si>
  <si>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</si>
  <si>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</si>
  <si>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</si>
  <si>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</si>
  <si>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</si>
  <si>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</si>
  <si>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</si>
  <si>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</si>
  <si>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</si>
  <si>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</si>
  <si>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</si>
  <si>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</si>
  <si>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</si>
  <si>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</si>
  <si>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</si>
  <si>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</si>
  <si>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</si>
  <si>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</si>
  <si>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</si>
  <si>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</si>
  <si>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</si>
  <si>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</si>
  <si>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</si>
  <si>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</si>
  <si>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</si>
  <si>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</si>
  <si>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</si>
  <si>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</si>
  <si>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</si>
  <si>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</si>
  <si>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</si>
  <si>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</si>
  <si>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</si>
  <si>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</si>
  <si>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</si>
  <si>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</si>
  <si>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</si>
  <si>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</si>
  <si>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</si>
  <si>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</si>
  <si>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</si>
  <si>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</si>
  <si>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</si>
  <si>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</si>
  <si>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</si>
  <si>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</si>
  <si>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</si>
  <si>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</si>
  <si>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</si>
  <si>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</si>
  <si>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</si>
  <si>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</si>
  <si>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</si>
  <si>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</si>
  <si>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</si>
  <si>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</si>
  <si>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</si>
  <si>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</si>
  <si>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</si>
  <si>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</si>
  <si>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</si>
  <si>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</si>
  <si>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</si>
  <si>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</si>
  <si>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</si>
  <si>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</si>
  <si>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</si>
  <si>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</si>
  <si>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</si>
  <si>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</si>
  <si>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</si>
  <si>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</si>
  <si>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</si>
  <si>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</si>
  <si>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</si>
  <si>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</si>
  <si>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</si>
  <si>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</si>
  <si>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</si>
  <si>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</si>
  <si>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</si>
  <si>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</si>
  <si>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</si>
  <si>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</si>
  <si>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</si>
  <si>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</si>
  <si>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</si>
  <si>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</si>
  <si>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</si>
  <si>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</si>
  <si>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</si>
  <si>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</si>
  <si>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</si>
  <si>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</si>
  <si>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</si>
  <si>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</si>
  <si>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</si>
  <si>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</si>
  <si>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</si>
  <si>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</si>
  <si>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</si>
  <si>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</si>
  <si>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</si>
  <si>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</si>
  <si>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</si>
  <si>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</si>
  <si>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</si>
  <si>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</si>
  <si>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</si>
  <si>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</si>
  <si>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</si>
  <si>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</si>
  <si>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</si>
  <si>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</si>
  <si>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</si>
  <si>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</si>
  <si>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</si>
  <si>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</si>
  <si>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</si>
  <si>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</si>
  <si>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</si>
  <si>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</si>
  <si>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</si>
  <si>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</si>
  <si>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</si>
  <si>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</si>
  <si>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</si>
  <si>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</si>
  <si>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</si>
  <si>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</si>
  <si>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</si>
  <si>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</si>
  <si>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</si>
  <si>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</si>
  <si>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</si>
  <si>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</si>
  <si>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</si>
  <si>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</si>
  <si>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</si>
  <si>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</si>
  <si>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</si>
  <si>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</si>
  <si>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</si>
  <si>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</si>
  <si>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</si>
  <si>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</si>
  <si>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</si>
  <si>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</si>
  <si>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</si>
  <si>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</si>
  <si>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</si>
  <si>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</si>
  <si>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</si>
  <si>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</si>
  <si>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</si>
  <si>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</si>
  <si>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</si>
  <si>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</si>
  <si>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</si>
  <si>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</si>
  <si>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</si>
  <si>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</si>
  <si>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</si>
  <si>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</si>
  <si>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</si>
  <si>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</si>
  <si>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</si>
  <si>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</si>
  <si>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</si>
  <si>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</si>
  <si>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</si>
  <si>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</si>
  <si>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</si>
  <si>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</si>
  <si>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</si>
  <si>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</si>
  <si>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</si>
  <si>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</si>
  <si>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</si>
  <si>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</si>
  <si>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</si>
  <si>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</si>
  <si>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</si>
  <si>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</si>
  <si>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</si>
  <si>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</si>
  <si>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</si>
  <si>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</si>
  <si>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</si>
  <si>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</si>
  <si>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</si>
  <si>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</si>
  <si>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</si>
  <si>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</si>
  <si>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</si>
  <si>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</si>
  <si>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</si>
  <si>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</si>
  <si>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</si>
  <si>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</si>
  <si>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</si>
  <si>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</si>
  <si>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</si>
  <si>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</si>
  <si>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</si>
  <si>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</si>
  <si>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</si>
  <si>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</si>
  <si>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</si>
  <si>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</si>
  <si>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</si>
  <si>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</si>
  <si>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</si>
  <si>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</si>
  <si>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</si>
  <si>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</si>
  <si>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</si>
  <si>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</si>
  <si>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</si>
  <si>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</si>
  <si>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</si>
  <si>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</si>
  <si>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</si>
  <si>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</si>
  <si>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</si>
  <si>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</si>
  <si>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</si>
  <si>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</si>
  <si>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</si>
  <si>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</si>
  <si>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</si>
  <si>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</si>
  <si>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</si>
  <si>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</si>
  <si>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</si>
  <si>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</si>
  <si>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</si>
  <si>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</si>
  <si>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</si>
  <si>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</si>
  <si>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</si>
  <si>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</si>
  <si>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</si>
  <si>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</si>
  <si>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</si>
  <si>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</si>
  <si>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</si>
  <si>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</si>
  <si>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</si>
  <si>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</si>
  <si>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</si>
  <si>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</si>
  <si>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</si>
  <si>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</si>
  <si>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</si>
  <si>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</si>
  <si>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</si>
  <si>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</si>
  <si>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</si>
  <si>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</si>
  <si>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</si>
  <si>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</si>
  <si>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</si>
  <si>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</si>
  <si>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</si>
  <si>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</si>
  <si>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</si>
  <si>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</si>
  <si>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</si>
  <si>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</si>
  <si>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</si>
  <si>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</si>
  <si>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</si>
  <si>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</si>
  <si>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</si>
  <si>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</si>
  <si>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</si>
  <si>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</si>
  <si>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</si>
  <si>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</si>
  <si>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</si>
  <si>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</si>
  <si>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</si>
  <si>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</si>
  <si>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</si>
  <si>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</si>
  <si>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</si>
  <si>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</si>
  <si>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</si>
  <si>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</si>
  <si>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</si>
  <si>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</si>
  <si>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</si>
  <si>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</si>
  <si>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</si>
  <si>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</si>
  <si>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</si>
  <si>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</si>
  <si>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</si>
  <si>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</si>
  <si>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</si>
  <si>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</si>
  <si>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</si>
  <si>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</si>
  <si>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</si>
  <si>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</si>
  <si>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</si>
  <si>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</si>
  <si>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</si>
  <si>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</si>
  <si>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</si>
  <si>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</si>
  <si>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</si>
  <si>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</si>
  <si>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</si>
  <si>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</si>
  <si>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</si>
  <si>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</si>
  <si>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</si>
  <si>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</si>
  <si>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</si>
  <si>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</si>
  <si>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</si>
  <si>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</si>
  <si>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</si>
  <si>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</si>
  <si>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</si>
  <si>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</si>
  <si>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</si>
  <si>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</si>
  <si>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</si>
  <si>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</si>
  <si>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</si>
  <si>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</si>
  <si>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</si>
  <si>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</si>
  <si>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</si>
  <si>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</si>
  <si>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</si>
  <si>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</si>
  <si>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</si>
  <si>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</si>
  <si>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</si>
  <si>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</si>
  <si>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</si>
  <si>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</si>
  <si>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</si>
  <si>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</si>
  <si>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</si>
  <si>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</si>
  <si>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</si>
  <si>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</si>
  <si>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</si>
  <si>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</si>
  <si>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</si>
  <si>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</si>
  <si>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</si>
  <si>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</si>
  <si>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</si>
  <si>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</si>
  <si>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</si>
  <si>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</si>
  <si>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</si>
  <si>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</si>
  <si>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</si>
  <si>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</si>
  <si>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</si>
  <si>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</si>
  <si>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</si>
  <si>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</si>
  <si>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</si>
  <si>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</si>
  <si>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</si>
  <si>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</si>
  <si>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</si>
  <si>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</si>
  <si>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</si>
  <si>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</si>
  <si>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</si>
  <si>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</si>
  <si>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</si>
  <si>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</si>
  <si>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</si>
  <si>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</si>
  <si>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</si>
  <si>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</si>
  <si>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</si>
  <si>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</si>
  <si>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</si>
  <si>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</si>
  <si>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</si>
  <si>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</si>
  <si>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</si>
  <si>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</si>
  <si>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</si>
  <si>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</si>
  <si>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</si>
  <si>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</si>
  <si>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</si>
  <si>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</si>
  <si>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</si>
  <si>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</si>
  <si>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</si>
  <si>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</si>
  <si>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</si>
  <si>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</si>
  <si>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</si>
  <si>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</si>
  <si>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</si>
  <si>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</si>
  <si>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</si>
  <si>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</si>
  <si>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</si>
  <si>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</si>
  <si>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</si>
  <si>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</si>
  <si>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</si>
  <si>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</si>
  <si>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</si>
  <si>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</si>
  <si>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</si>
  <si>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</si>
  <si>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</si>
  <si>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</si>
  <si>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</si>
  <si>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</si>
  <si>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</si>
  <si>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</si>
  <si>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</si>
  <si>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</si>
  <si>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</si>
  <si>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</si>
  <si>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</si>
  <si>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</si>
  <si>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</si>
  <si>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</si>
  <si>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</si>
  <si>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</si>
  <si>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</si>
  <si>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</si>
  <si>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</si>
  <si>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</si>
  <si>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</si>
  <si>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</si>
  <si>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</si>
  <si>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</si>
  <si>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</si>
  <si>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</si>
  <si>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</si>
  <si>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</si>
  <si>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</si>
  <si>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</si>
  <si>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</si>
  <si>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</si>
  <si>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</si>
  <si>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</si>
  <si>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</si>
  <si>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</si>
  <si>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</si>
  <si>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</si>
  <si>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</si>
  <si>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</si>
  <si>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</si>
  <si>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</si>
  <si>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</si>
  <si>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</si>
  <si>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</si>
  <si>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</si>
  <si>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</si>
  <si>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</si>
  <si>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</si>
  <si>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</si>
  <si>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</si>
  <si>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</si>
  <si>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</si>
  <si>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</si>
  <si>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</si>
  <si>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</si>
  <si>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</si>
  <si>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</si>
  <si>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</si>
  <si>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</si>
  <si>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</si>
  <si>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</si>
  <si>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</si>
  <si>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</si>
  <si>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</si>
  <si>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</si>
  <si>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</si>
  <si>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</si>
  <si>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</si>
  <si>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</si>
  <si>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</si>
  <si>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</si>
  <si>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</si>
  <si>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</si>
  <si>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</si>
  <si>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</si>
  <si>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</si>
  <si>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</si>
  <si>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</si>
  <si>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</si>
  <si>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</si>
  <si>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</si>
  <si>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</si>
  <si>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</si>
  <si>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</si>
  <si>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</si>
  <si>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</si>
  <si>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</si>
  <si>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</si>
  <si>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</si>
  <si>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</si>
  <si>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</si>
  <si>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</si>
  <si>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</si>
  <si>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</si>
  <si>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</si>
  <si>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</si>
  <si>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</si>
  <si>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</si>
  <si>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</si>
  <si>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</si>
  <si>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</si>
  <si>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</si>
  <si>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</si>
  <si>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</si>
  <si>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</si>
  <si>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</si>
  <si>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</si>
  <si>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</si>
  <si>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</si>
  <si>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</si>
  <si>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</si>
  <si>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</si>
  <si>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</si>
  <si>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</si>
  <si>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</si>
  <si>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</si>
  <si>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</si>
  <si>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</si>
  <si>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</si>
  <si>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</si>
  <si>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</si>
  <si>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</si>
  <si>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</si>
  <si>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</si>
  <si>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</si>
  <si>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</si>
  <si>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</si>
  <si>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</si>
  <si>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</si>
  <si>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</si>
  <si>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</si>
  <si>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</si>
  <si>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</si>
  <si>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</si>
  <si>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</si>
  <si>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</si>
  <si>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</si>
  <si>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</si>
  <si>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</si>
  <si>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</si>
  <si>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</si>
  <si>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</si>
  <si>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</si>
  <si>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</si>
  <si>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</si>
  <si>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</si>
  <si>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</si>
  <si>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</si>
  <si>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</si>
  <si>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</si>
  <si>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</si>
  <si>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</si>
  <si>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</si>
  <si>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</si>
  <si>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</si>
  <si>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</si>
  <si>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</si>
  <si>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</si>
  <si>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</si>
  <si>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</si>
  <si>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</si>
  <si>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</si>
  <si>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</si>
  <si>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</si>
  <si>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</si>
  <si>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</si>
  <si>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</si>
  <si>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</si>
  <si>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</si>
  <si>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</si>
  <si>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</si>
  <si>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</si>
  <si>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</si>
  <si>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</si>
  <si>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</si>
  <si>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</si>
  <si>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</si>
  <si>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</si>
  <si>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</si>
  <si>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</si>
  <si>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</si>
  <si>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</si>
  <si>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</si>
  <si>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</si>
  <si>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</si>
  <si>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</si>
  <si>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</si>
  <si>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</si>
  <si>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</si>
  <si>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</si>
  <si>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</si>
  <si>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</si>
  <si>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</si>
  <si>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</si>
  <si>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</si>
  <si>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</si>
  <si>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</si>
  <si>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</si>
  <si>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</si>
  <si>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</si>
  <si>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</si>
  <si>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</si>
  <si>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</si>
  <si>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</si>
  <si>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</si>
  <si>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</si>
  <si>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</si>
  <si>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</si>
  <si>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</si>
  <si>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</si>
  <si>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</si>
  <si>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</si>
  <si>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</si>
  <si>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</si>
  <si>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</si>
  <si>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</si>
  <si>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</si>
  <si>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</si>
  <si>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</si>
  <si>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</si>
  <si>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</si>
  <si>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</si>
  <si>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</si>
  <si>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</si>
  <si>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</si>
  <si>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</si>
  <si>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</si>
  <si>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</si>
  <si>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</si>
  <si>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</si>
  <si>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</si>
  <si>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</si>
  <si>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</si>
  <si>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</si>
  <si>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</si>
  <si>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</si>
  <si>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</si>
  <si>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t>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</si>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</sst>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63">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1" fillId="0" borderId="1" xfId="0"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8">
      <c r="A1" s="13"/>
      <c r="B1" s="13"/>
      <c r="C1" s="16" t="s">
        <v>125</v>
      </c>
      <c r="D1" s="17"/>
      <c r="E1" s="18"/>
      <c r="F1" s="11" t="s">
        <v>122</v>
      </c>
    </row>
    <row r="2" spans="1:8" ht="27">
      <c r="A2" s="14" t="s">
        <v>344</v>
      </c>
      <c r="B2" s="15"/>
      <c r="C2" s="16" t="s">
        <v>397</v>
      </c>
      <c r="D2" s="17" t="s">
        <v>396</v>
      </c>
      <c r="E2" s="19" t="s">
        <v>126</v>
      </c>
      <c r="F2" s="11" t="s">
        <v>122</v>
      </c>
    </row>
    <row r="3" spans="1:8">
      <c r="A3" s="20" t="s">
        <v>357</v>
      </c>
      <c r="B3" s="8"/>
      <c r="C3" s="8"/>
      <c r="D3" s="8"/>
      <c r="E3" s="21" t="s">
        <v>122</v>
      </c>
      <c r="F3" s="11" t="s">
        <v>122</v>
      </c>
      <c r="G3" s="11">
        <f t="shared" ref="G3:G66" si="0">IF(H3="",G2,G2+1)</f>
        <v>0</v>
      </c>
      <c r="H3" s="11" t="str">
        <f t="shared" ref="H3:H66" si="1">IF(B3="","",B3)</f>
        <v/>
      </c>
    </row>
    <row r="4" spans="1:8" outlineLevel="1">
      <c r="A4" s="2"/>
      <c r="B4" s="2" t="s">
        <v>0</v>
      </c>
      <c r="C4" s="4" t="str">
        <f>"Option Explicit"</f>
        <v>Option Explicit</v>
      </c>
      <c r="D4" s="4" t="str">
        <f>"Option Explicit"</f>
        <v>Option Explicit</v>
      </c>
      <c r="E4" s="5" t="s">
        <v>122</v>
      </c>
      <c r="F4" s="11" t="s">
        <v>122</v>
      </c>
      <c r="G4" s="43">
        <f t="shared" si="0"/>
        <v>1</v>
      </c>
      <c r="H4" s="43" t="str">
        <f t="shared" si="1"/>
        <v>変数強制定義</v>
      </c>
    </row>
    <row r="5" spans="1:8" outlineLevel="1">
      <c r="A5" s="2"/>
      <c r="B5" s="2" t="s">
        <v>1</v>
      </c>
      <c r="C5" s="4" t="s">
        <v>423</v>
      </c>
      <c r="D5" s="4" t="s">
        <v>426</v>
      </c>
      <c r="E5" s="5"/>
      <c r="F5" s="11" t="s">
        <v>122</v>
      </c>
      <c r="G5" s="43">
        <f t="shared" si="0"/>
        <v>2</v>
      </c>
      <c r="H5" s="43" t="str">
        <f t="shared" si="1"/>
        <v>変数定義①</v>
      </c>
    </row>
    <row r="6" spans="1:8" outlineLevel="1">
      <c r="A6" s="2"/>
      <c r="B6" s="2" t="s">
        <v>2</v>
      </c>
      <c r="C6" s="4" t="s">
        <v>422</v>
      </c>
      <c r="D6" s="4" t="s">
        <v>427</v>
      </c>
      <c r="E6" s="5"/>
      <c r="F6" s="11" t="s">
        <v>122</v>
      </c>
      <c r="G6" s="43">
        <f t="shared" si="0"/>
        <v>3</v>
      </c>
      <c r="H6" s="43" t="str">
        <f t="shared" si="1"/>
        <v>変数定義②</v>
      </c>
    </row>
    <row r="7" spans="1:8" outlineLevel="1">
      <c r="A7" s="2"/>
      <c r="B7" s="2" t="s">
        <v>3</v>
      </c>
      <c r="C7" s="4" t="s">
        <v>424</v>
      </c>
      <c r="D7" s="4" t="s">
        <v>428</v>
      </c>
      <c r="E7" s="5"/>
      <c r="F7" s="11" t="s">
        <v>122</v>
      </c>
      <c r="G7" s="43">
        <f t="shared" si="0"/>
        <v>4</v>
      </c>
      <c r="H7" s="43" t="str">
        <f t="shared" si="1"/>
        <v>変数定義③</v>
      </c>
    </row>
    <row r="8" spans="1:8" outlineLevel="1">
      <c r="A8" s="2"/>
      <c r="B8" s="2" t="s">
        <v>4</v>
      </c>
      <c r="C8" s="4" t="s">
        <v>425</v>
      </c>
      <c r="D8" s="4" t="s">
        <v>429</v>
      </c>
      <c r="E8" s="5"/>
      <c r="F8" s="11" t="s">
        <v>122</v>
      </c>
      <c r="G8" s="43">
        <f t="shared" si="0"/>
        <v>5</v>
      </c>
      <c r="H8" s="43" t="str">
        <f t="shared" si="1"/>
        <v>変数定義④</v>
      </c>
    </row>
    <row r="9" spans="1:8" outlineLevel="1">
      <c r="A9" s="2"/>
      <c r="B9" s="2" t="s">
        <v>5</v>
      </c>
      <c r="C9" s="4" t="str">
        <f>"Dim 配列変数名(最終要素番号)"</f>
        <v>Dim 配列変数名(最終要素番号)</v>
      </c>
      <c r="D9" s="10" t="s">
        <v>413</v>
      </c>
      <c r="E9" s="5" t="s">
        <v>414</v>
      </c>
      <c r="F9" s="11" t="s">
        <v>122</v>
      </c>
      <c r="G9" s="43">
        <f t="shared" si="0"/>
        <v>6</v>
      </c>
      <c r="H9" s="43" t="str">
        <f t="shared" si="1"/>
        <v>配列定義</v>
      </c>
    </row>
    <row r="10" spans="1:8" outlineLevel="1">
      <c r="A10" s="2"/>
      <c r="B10" s="2" t="s">
        <v>339</v>
      </c>
      <c r="C10" s="22" t="s">
        <v>398</v>
      </c>
      <c r="D10" s="4" t="s">
        <v>340</v>
      </c>
      <c r="E10" s="5" t="s">
        <v>430</v>
      </c>
      <c r="F10" s="11" t="s">
        <v>122</v>
      </c>
      <c r="G10" s="43">
        <f t="shared" si="0"/>
        <v>7</v>
      </c>
      <c r="H10" s="43" t="str">
        <f t="shared" si="1"/>
        <v>変数定義(固定長文字列型)</v>
      </c>
    </row>
    <row r="11" spans="1:8" outlineLevel="1">
      <c r="A11" s="2"/>
      <c r="B11" s="2" t="s">
        <v>6</v>
      </c>
      <c r="C11" s="4" t="s">
        <v>415</v>
      </c>
      <c r="D11" s="4" t="str">
        <f>"Const NUM As Integer = 1"</f>
        <v>Const NUM As Integer = 1</v>
      </c>
      <c r="E11" s="5" t="s">
        <v>122</v>
      </c>
      <c r="F11" s="11" t="s">
        <v>122</v>
      </c>
      <c r="G11" s="43">
        <f t="shared" si="0"/>
        <v>8</v>
      </c>
      <c r="H11" s="43" t="str">
        <f t="shared" si="1"/>
        <v>定数定義</v>
      </c>
    </row>
    <row r="12" spans="1:8" outlineLevel="1">
      <c r="A12" s="2"/>
      <c r="B12" s="2" t="s">
        <v>140</v>
      </c>
      <c r="C12" s="22" t="s">
        <v>398</v>
      </c>
      <c r="D12" s="4" t="str">
        <f>"Type T_XXX
    iVal1 As Integer
    iVal2 As Integer
End Type"</f>
        <v>Type T_XXX
    iVal1 As Integer
    iVal2 As Integer
End Type</v>
      </c>
      <c r="E12" s="5" t="s">
        <v>421</v>
      </c>
      <c r="F12" s="11" t="s">
        <v>122</v>
      </c>
      <c r="G12" s="43">
        <f t="shared" si="0"/>
        <v>9</v>
      </c>
      <c r="H12" s="43" t="str">
        <f t="shared" si="1"/>
        <v>構造体定義</v>
      </c>
    </row>
    <row r="13" spans="1:8" outlineLevel="1">
      <c r="A13" s="2"/>
      <c r="B13" s="2" t="s">
        <v>142</v>
      </c>
      <c r="C13" s="22" t="s">
        <v>398</v>
      </c>
      <c r="D13" s="4" t="str">
        <f>"Enum E_XXX
    NUM1
    NUM2
End Enum"</f>
        <v>Enum E_XXX
    NUM1
    NUM2
End Enum</v>
      </c>
      <c r="E13" s="5" t="s">
        <v>421</v>
      </c>
      <c r="F13" s="11" t="s">
        <v>122</v>
      </c>
      <c r="G13" s="43">
        <f t="shared" si="0"/>
        <v>10</v>
      </c>
      <c r="H13" s="43" t="str">
        <f t="shared" si="1"/>
        <v>列挙型定義</v>
      </c>
    </row>
    <row r="14" spans="1:8"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c r="G14" s="43">
        <f t="shared" si="0"/>
        <v>11</v>
      </c>
      <c r="H14" s="43" t="str">
        <f t="shared" si="1"/>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c r="G15" s="43">
        <f t="shared" si="0"/>
        <v>12</v>
      </c>
      <c r="H15" s="43" t="str">
        <f t="shared" si="1"/>
        <v>関数定義</v>
      </c>
    </row>
    <row r="16" spans="1:8" outlineLevel="1">
      <c r="A16" s="2"/>
      <c r="B16" s="2" t="s">
        <v>8</v>
      </c>
      <c r="C16" s="4" t="str">
        <f>"Call FuncA()"</f>
        <v>Call FuncA()</v>
      </c>
      <c r="D16" s="4" t="str">
        <f>"Call Func()"</f>
        <v>Call Func()</v>
      </c>
      <c r="E16" s="5" t="s">
        <v>122</v>
      </c>
      <c r="F16" s="11" t="s">
        <v>122</v>
      </c>
      <c r="G16" s="43">
        <f t="shared" si="0"/>
        <v>13</v>
      </c>
      <c r="H16" s="43" t="str">
        <f t="shared" si="1"/>
        <v>関数呼出</v>
      </c>
    </row>
    <row r="17" spans="1:8" outlineLevel="1">
      <c r="A17" s="2"/>
      <c r="B17" s="2" t="s">
        <v>15</v>
      </c>
      <c r="C17" s="4" t="str">
        <f>"'コメント"</f>
        <v>'コメント</v>
      </c>
      <c r="D17" s="4" t="str">
        <f>"'コメント"</f>
        <v>'コメント</v>
      </c>
      <c r="E17" s="5" t="s">
        <v>122</v>
      </c>
      <c r="F17" s="11" t="s">
        <v>122</v>
      </c>
      <c r="G17" s="43">
        <f t="shared" si="0"/>
        <v>14</v>
      </c>
      <c r="H17" s="43" t="str">
        <f t="shared" si="1"/>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c r="G18" s="43">
        <f t="shared" si="0"/>
        <v>15</v>
      </c>
      <c r="H18" s="43" t="str">
        <f t="shared" si="1"/>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c r="G19" s="43">
        <f t="shared" si="0"/>
        <v>16</v>
      </c>
      <c r="H19" s="43" t="str">
        <f t="shared" si="1"/>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c r="G20" s="43">
        <f t="shared" si="0"/>
        <v>17</v>
      </c>
      <c r="H20" s="43" t="str">
        <f t="shared" si="1"/>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c r="G21" s="43">
        <f t="shared" si="0"/>
        <v>18</v>
      </c>
      <c r="H21" s="43" t="str">
        <f t="shared" si="1"/>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c r="G22" s="43">
        <f t="shared" si="0"/>
        <v>19</v>
      </c>
      <c r="H22" s="43" t="str">
        <f t="shared" si="1"/>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c r="G23" s="43">
        <f t="shared" si="0"/>
        <v>20</v>
      </c>
      <c r="H23" s="43" t="str">
        <f t="shared" si="1"/>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c r="G24" s="43">
        <f t="shared" si="0"/>
        <v>21</v>
      </c>
      <c r="H24" s="43" t="str">
        <f t="shared" si="1"/>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c r="G25" s="43">
        <f t="shared" si="0"/>
        <v>22</v>
      </c>
      <c r="H25" s="43" t="str">
        <f t="shared" si="1"/>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c r="G26" s="43">
        <f t="shared" si="0"/>
        <v>23</v>
      </c>
      <c r="H26" s="43" t="str">
        <f t="shared" si="1"/>
        <v>with</v>
      </c>
    </row>
    <row r="27" spans="1:8" outlineLevel="1">
      <c r="A27" s="2"/>
      <c r="B27" s="3" t="s">
        <v>11</v>
      </c>
      <c r="C27" s="4" t="str">
        <f>"Exit Sub"</f>
        <v>Exit Sub</v>
      </c>
      <c r="D27" s="4" t="str">
        <f>"Exit (Sub\|Function\|For\|Do)"</f>
        <v>Exit (Sub\|Function\|For\|Do)</v>
      </c>
      <c r="E27" s="5" t="s">
        <v>122</v>
      </c>
      <c r="F27" s="11" t="s">
        <v>122</v>
      </c>
      <c r="G27" s="43">
        <f t="shared" si="0"/>
        <v>24</v>
      </c>
      <c r="H27" s="43" t="str">
        <f t="shared" si="1"/>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c r="G28" s="43">
        <f t="shared" si="0"/>
        <v>25</v>
      </c>
      <c r="H28" s="43" t="str">
        <f t="shared" si="1"/>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c r="G29" s="43">
        <f t="shared" si="0"/>
        <v>26</v>
      </c>
      <c r="H29" s="43" t="str">
        <f t="shared" si="1"/>
        <v>テキスト入力(InputBox)時のキャンセル判定</v>
      </c>
    </row>
    <row r="30" spans="1:8" outlineLevel="1">
      <c r="A30" s="2"/>
      <c r="B30" s="3" t="s">
        <v>381</v>
      </c>
      <c r="C30" s="4" t="str">
        <f>"MsgBox ""Hello world"", vbOKOnly, ""title"""</f>
        <v>MsgBox "Hello world", vbOKOnly, "title"</v>
      </c>
      <c r="D30" s="4" t="s">
        <v>387</v>
      </c>
      <c r="E30" s="9" t="s">
        <v>380</v>
      </c>
      <c r="F30" s="11" t="s">
        <v>122</v>
      </c>
      <c r="G30" s="43">
        <f t="shared" si="0"/>
        <v>27</v>
      </c>
      <c r="H30" s="43" t="str">
        <f t="shared" si="1"/>
        <v>メッセージ出力(MsgBox)</v>
      </c>
    </row>
    <row r="31" spans="1:8" outlineLevel="1">
      <c r="A31" s="2"/>
      <c r="B31" s="3" t="s">
        <v>382</v>
      </c>
      <c r="C31" s="4" t="str">
        <f>"WScript.Echo ""Hello world"""</f>
        <v>WScript.Echo "Hello world"</v>
      </c>
      <c r="D31" s="4" t="str">
        <f>"Debug.Print ""Hello world"""</f>
        <v>Debug.Print "Hello world"</v>
      </c>
      <c r="E31" s="5" t="s">
        <v>122</v>
      </c>
      <c r="F31" s="11" t="s">
        <v>122</v>
      </c>
      <c r="G31" s="43">
        <f t="shared" si="0"/>
        <v>28</v>
      </c>
      <c r="H31" s="43" t="str">
        <f t="shared" si="1"/>
        <v>メッセージ出力(WScript.Echo)</v>
      </c>
    </row>
    <row r="32" spans="1:8" outlineLevel="1">
      <c r="A32" s="2"/>
      <c r="B32" s="3" t="s">
        <v>383</v>
      </c>
      <c r="C32" s="4" t="str">
        <f>"Wscript.StdOut.WriteLine ""Hello world"""</f>
        <v>Wscript.StdOut.WriteLine "Hello world"</v>
      </c>
      <c r="D32" s="22" t="s">
        <v>398</v>
      </c>
      <c r="E32" s="5" t="s">
        <v>123</v>
      </c>
      <c r="F32" s="11" t="s">
        <v>122</v>
      </c>
      <c r="G32" s="43">
        <f t="shared" si="0"/>
        <v>29</v>
      </c>
      <c r="H32" s="43" t="str">
        <f t="shared" si="1"/>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c r="G33" s="43">
        <f t="shared" si="0"/>
        <v>30</v>
      </c>
      <c r="H33" s="43" t="str">
        <f t="shared" si="1"/>
        <v>処理継続チェック＆中断処理</v>
      </c>
    </row>
    <row r="34" spans="1:8" outlineLevel="1">
      <c r="A34" s="2"/>
      <c r="B34" s="2" t="s">
        <v>386</v>
      </c>
      <c r="C34" s="22" t="s">
        <v>398</v>
      </c>
      <c r="D34" s="4" t="str">
        <f>"Debug.Assert 条件式"</f>
        <v>Debug.Assert 条件式</v>
      </c>
      <c r="E34" s="5" t="s">
        <v>255</v>
      </c>
      <c r="F34" s="11" t="s">
        <v>122</v>
      </c>
      <c r="G34" s="43">
        <f t="shared" si="0"/>
        <v>31</v>
      </c>
      <c r="H34" s="43" t="str">
        <f t="shared" si="1"/>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c r="G35" s="43">
        <f t="shared" si="0"/>
        <v>32</v>
      </c>
      <c r="H35" s="43" t="str">
        <f t="shared" si="1"/>
        <v>クラスインスタンス生成</v>
      </c>
    </row>
    <row r="36" spans="1:8" outlineLevel="1">
      <c r="A36" s="2"/>
      <c r="B36" s="3" t="s">
        <v>10</v>
      </c>
      <c r="C36" s="4" t="str">
        <f>"Set oLog = Nothing"</f>
        <v>Set oLog = Nothing</v>
      </c>
      <c r="D36" s="4" t="str">
        <f>"Set cPrfrmMes = Nothing"</f>
        <v>Set cPrfrmMes = Nothing</v>
      </c>
      <c r="E36" s="5" t="s">
        <v>122</v>
      </c>
      <c r="F36" s="11" t="s">
        <v>122</v>
      </c>
      <c r="G36" s="43">
        <f t="shared" si="0"/>
        <v>33</v>
      </c>
      <c r="H36" s="43" t="str">
        <f t="shared" si="1"/>
        <v>クラスインスタンス破棄</v>
      </c>
    </row>
    <row r="37" spans="1:8" outlineLevel="1">
      <c r="A37" s="2"/>
      <c r="B37" s="3" t="s">
        <v>12</v>
      </c>
      <c r="C37" s="4" t="str">
        <f>"Dim sStr : sStr = ""abc"""</f>
        <v>Dim sStr : sStr = "abc"</v>
      </c>
      <c r="D37" s="4" t="str">
        <f>"Dim sStr As String : sStr = ""abc"""</f>
        <v>Dim sStr As String : sStr = "abc"</v>
      </c>
      <c r="E37" s="5" t="s">
        <v>122</v>
      </c>
      <c r="F37" s="11" t="s">
        <v>122</v>
      </c>
      <c r="G37" s="43">
        <f t="shared" si="0"/>
        <v>34</v>
      </c>
      <c r="H37" s="43" t="str">
        <f t="shared" si="1"/>
        <v>連続コマンド実行</v>
      </c>
    </row>
    <row r="38" spans="1:8" outlineLevel="1">
      <c r="A38" s="2"/>
      <c r="B38" s="2" t="s">
        <v>143</v>
      </c>
      <c r="C38" s="22" t="s">
        <v>398</v>
      </c>
      <c r="D38" s="4" t="str">
        <f>"Stop"</f>
        <v>Stop</v>
      </c>
      <c r="E38" s="5" t="s">
        <v>122</v>
      </c>
      <c r="F38" s="11" t="s">
        <v>122</v>
      </c>
      <c r="G38" s="43">
        <f t="shared" si="0"/>
        <v>35</v>
      </c>
      <c r="H38" s="43" t="str">
        <f t="shared" si="1"/>
        <v>一時停止</v>
      </c>
    </row>
    <row r="39" spans="1:8" outlineLevel="1">
      <c r="A39" s="2"/>
      <c r="B39" s="3" t="s">
        <v>13</v>
      </c>
      <c r="C39" s="4" t="str">
        <f>"WScript.Quit"</f>
        <v>WScript.Quit</v>
      </c>
      <c r="D39" s="4" t="str">
        <f>"End"</f>
        <v>End</v>
      </c>
      <c r="E39" s="5" t="s">
        <v>122</v>
      </c>
      <c r="F39" s="11" t="s">
        <v>122</v>
      </c>
      <c r="G39" s="43">
        <f t="shared" si="0"/>
        <v>36</v>
      </c>
      <c r="H39" s="43" t="str">
        <f t="shared" si="1"/>
        <v>プログラム終了</v>
      </c>
    </row>
    <row r="40" spans="1:8" outlineLevel="1">
      <c r="A40" s="2"/>
      <c r="B40" s="2" t="s">
        <v>722</v>
      </c>
      <c r="C40" s="4" t="s">
        <v>724</v>
      </c>
      <c r="D40" s="22" t="s">
        <v>398</v>
      </c>
      <c r="E40" s="5" t="s">
        <v>723</v>
      </c>
      <c r="F40" s="11" t="s">
        <v>122</v>
      </c>
      <c r="G40" s="43">
        <f t="shared" si="0"/>
        <v>37</v>
      </c>
      <c r="H40" s="43" t="str">
        <f t="shared" si="1"/>
        <v>スクリプト引数 取得</v>
      </c>
    </row>
    <row r="41" spans="1:8" outlineLevel="1">
      <c r="A41" s="2"/>
      <c r="B41" s="2" t="s">
        <v>721</v>
      </c>
      <c r="C41" s="4" t="s">
        <v>725</v>
      </c>
      <c r="D41" s="22" t="s">
        <v>398</v>
      </c>
      <c r="E41" s="5" t="s">
        <v>122</v>
      </c>
      <c r="F41" s="11" t="s">
        <v>122</v>
      </c>
      <c r="G41" s="43">
        <f t="shared" si="0"/>
        <v>38</v>
      </c>
      <c r="H41" s="43" t="str">
        <f t="shared" si="1"/>
        <v>スクリプト引数の数 取得</v>
      </c>
    </row>
    <row r="42" spans="1:8">
      <c r="A42" s="20" t="s">
        <v>356</v>
      </c>
      <c r="B42" s="8"/>
      <c r="C42" s="8"/>
      <c r="D42" s="8"/>
      <c r="E42" s="21" t="s">
        <v>122</v>
      </c>
      <c r="F42" s="11" t="s">
        <v>122</v>
      </c>
      <c r="G42" s="43">
        <f t="shared" si="0"/>
        <v>38</v>
      </c>
      <c r="H42" s="43" t="str">
        <f t="shared" si="1"/>
        <v/>
      </c>
    </row>
    <row r="43" spans="1:8" outlineLevel="1">
      <c r="A43" s="2"/>
      <c r="B43" s="2" t="s">
        <v>62</v>
      </c>
      <c r="C43" s="4" t="str">
        <f>"Replace(文字列変数, ""  "", """")"</f>
        <v>Replace(文字列変数, "  ", "")</v>
      </c>
      <c r="D43" s="4" t="str">
        <f>"Replace(文字列変数, ""  "", """")"</f>
        <v>Replace(文字列変数, "  ", "")</v>
      </c>
      <c r="E43" s="5" t="s">
        <v>122</v>
      </c>
      <c r="F43" s="11" t="s">
        <v>122</v>
      </c>
      <c r="G43" s="43">
        <f t="shared" si="0"/>
        <v>39</v>
      </c>
      <c r="H43" s="43" t="str">
        <f t="shared" si="1"/>
        <v>置換</v>
      </c>
    </row>
    <row r="44" spans="1:8" outlineLevel="1">
      <c r="A44" s="2"/>
      <c r="B44" s="2" t="s">
        <v>63</v>
      </c>
      <c r="C44" s="4" t="str">
        <f>"InStr(""abcabc"", ""bc"")"</f>
        <v>InStr("abcabc", "bc")</v>
      </c>
      <c r="D44" s="4" t="str">
        <f>"InStr(""abcabc"", ""bc"")"</f>
        <v>InStr("abcabc", "bc")</v>
      </c>
      <c r="E44" s="5" t="s">
        <v>411</v>
      </c>
      <c r="F44" s="11" t="s">
        <v>122</v>
      </c>
      <c r="G44" s="43">
        <f t="shared" si="0"/>
        <v>40</v>
      </c>
      <c r="H44" s="43" t="str">
        <f t="shared" si="1"/>
        <v>文字列検索（前方）</v>
      </c>
    </row>
    <row r="45" spans="1:8" outlineLevel="1">
      <c r="A45" s="2"/>
      <c r="B45" s="2" t="s">
        <v>64</v>
      </c>
      <c r="C45" s="4" t="str">
        <f>"InStrRev(""abcabc"", ""bc"")"</f>
        <v>InStrRev("abcabc", "bc")</v>
      </c>
      <c r="D45" s="4" t="str">
        <f>"InStrRev(""abcabc"", ""bc"")"</f>
        <v>InStrRev("abcabc", "bc")</v>
      </c>
      <c r="E45" s="5" t="s">
        <v>412</v>
      </c>
      <c r="F45" s="11" t="s">
        <v>122</v>
      </c>
      <c r="G45" s="43">
        <f t="shared" si="0"/>
        <v>41</v>
      </c>
      <c r="H45" s="43" t="str">
        <f t="shared" si="1"/>
        <v>文字列検索（後方）</v>
      </c>
    </row>
    <row r="46" spans="1:8" outlineLevel="1">
      <c r="A46" s="2"/>
      <c r="B46" s="2" t="s">
        <v>65</v>
      </c>
      <c r="C46" s="4" t="str">
        <f>"Len(""リンゴ"")"</f>
        <v>Len("リンゴ")</v>
      </c>
      <c r="D46" s="4" t="str">
        <f>"Len(""リンゴ"")"</f>
        <v>Len("リンゴ")</v>
      </c>
      <c r="E46" s="5">
        <v>3</v>
      </c>
      <c r="F46" s="11" t="s">
        <v>122</v>
      </c>
      <c r="G46" s="43">
        <f t="shared" si="0"/>
        <v>42</v>
      </c>
      <c r="H46" s="43" t="str">
        <f t="shared" si="1"/>
        <v>文字列 長さ（文字数）</v>
      </c>
    </row>
    <row r="47" spans="1:8" outlineLevel="1">
      <c r="A47" s="2"/>
      <c r="B47" s="2" t="s">
        <v>66</v>
      </c>
      <c r="C47" s="4" t="s">
        <v>335</v>
      </c>
      <c r="D47" s="4" t="str">
        <f>"LenB(""リンゴ"")"</f>
        <v>LenB("リンゴ")</v>
      </c>
      <c r="E47" s="5">
        <v>6</v>
      </c>
      <c r="F47" s="11" t="s">
        <v>122</v>
      </c>
      <c r="G47" s="43">
        <f t="shared" si="0"/>
        <v>43</v>
      </c>
      <c r="H47" s="43" t="str">
        <f t="shared" si="1"/>
        <v>文字列 長さ（バイト数）</v>
      </c>
    </row>
    <row r="48" spans="1:8" outlineLevel="1">
      <c r="A48" s="2"/>
      <c r="B48" s="2" t="s">
        <v>67</v>
      </c>
      <c r="C48" s="4" t="str">
        <f>"""abcdef"" &amp; ""gh"""</f>
        <v>"abcdef" &amp; "gh"</v>
      </c>
      <c r="D48" s="4" t="str">
        <f>"abcdef &amp; ""gh"""</f>
        <v>abcdef &amp; "gh"</v>
      </c>
      <c r="E48" s="5" t="s">
        <v>122</v>
      </c>
      <c r="F48" s="11" t="s">
        <v>122</v>
      </c>
      <c r="G48" s="43">
        <f t="shared" si="0"/>
        <v>44</v>
      </c>
      <c r="H48" s="43" t="str">
        <f t="shared" si="1"/>
        <v>文字列結合</v>
      </c>
    </row>
    <row r="49" spans="1:8" outlineLevel="1">
      <c r="A49" s="2"/>
      <c r="B49" s="2" t="s">
        <v>68</v>
      </c>
      <c r="C49" s="4" t="str">
        <f>"Left(""abcd"", 3)"</f>
        <v>Left("abcd", 3)</v>
      </c>
      <c r="D49" s="4" t="str">
        <f>"Left$(""abcd"", 3)"</f>
        <v>Left$("abcd", 3)</v>
      </c>
      <c r="E49" s="5" t="s">
        <v>289</v>
      </c>
      <c r="F49" s="11" t="s">
        <v>122</v>
      </c>
      <c r="G49" s="43">
        <f t="shared" si="0"/>
        <v>45</v>
      </c>
      <c r="H49" s="43" t="str">
        <f t="shared" si="1"/>
        <v>文字列抽出 左</v>
      </c>
    </row>
    <row r="50" spans="1:8" outlineLevel="1">
      <c r="A50" s="2"/>
      <c r="B50" s="2" t="s">
        <v>69</v>
      </c>
      <c r="C50" s="4" t="str">
        <f>"Mid(""abcdefgh"", 3, 2)"</f>
        <v>Mid("abcdefgh", 3, 2)</v>
      </c>
      <c r="D50" s="4" t="str">
        <f>"Mid$(""abcdefgh"", 3, 2)"</f>
        <v>Mid$("abcdefgh", 3, 2)</v>
      </c>
      <c r="E50" s="5" t="s">
        <v>290</v>
      </c>
      <c r="F50" s="11" t="s">
        <v>122</v>
      </c>
      <c r="G50" s="43">
        <f t="shared" si="0"/>
        <v>46</v>
      </c>
      <c r="H50" s="43" t="str">
        <f t="shared" si="1"/>
        <v>文字列抽出 中</v>
      </c>
    </row>
    <row r="51" spans="1:8" outlineLevel="1">
      <c r="A51" s="2"/>
      <c r="B51" s="2" t="s">
        <v>70</v>
      </c>
      <c r="C51" s="4" t="str">
        <f>"Right(""abcd"", 2)"</f>
        <v>Right("abcd", 2)</v>
      </c>
      <c r="D51" s="4" t="str">
        <f>"Right$(""abcd"", 2)"</f>
        <v>Right$("abcd", 2)</v>
      </c>
      <c r="E51" s="5" t="s">
        <v>291</v>
      </c>
      <c r="F51" s="11" t="s">
        <v>122</v>
      </c>
      <c r="G51" s="43">
        <f t="shared" si="0"/>
        <v>47</v>
      </c>
      <c r="H51" s="43" t="str">
        <f t="shared" si="1"/>
        <v>文字列抽出 右</v>
      </c>
    </row>
    <row r="52" spans="1:8" outlineLevel="1">
      <c r="A52" s="2"/>
      <c r="B52" s="2" t="s">
        <v>332</v>
      </c>
      <c r="C52" s="4" t="s">
        <v>318</v>
      </c>
      <c r="D52" s="4" t="s">
        <v>318</v>
      </c>
      <c r="E52" s="5" t="s">
        <v>321</v>
      </c>
      <c r="F52" s="11" t="s">
        <v>122</v>
      </c>
      <c r="G52" s="43">
        <f t="shared" si="0"/>
        <v>48</v>
      </c>
      <c r="H52" s="43" t="str">
        <f t="shared" si="1"/>
        <v>文字列長 取得１</v>
      </c>
    </row>
    <row r="53" spans="1:8" outlineLevel="1">
      <c r="A53" s="2"/>
      <c r="B53" s="2" t="s">
        <v>333</v>
      </c>
      <c r="C53" s="4" t="s">
        <v>319</v>
      </c>
      <c r="D53" s="4" t="s">
        <v>320</v>
      </c>
      <c r="E53" s="5" t="s">
        <v>322</v>
      </c>
      <c r="F53" s="11" t="s">
        <v>122</v>
      </c>
      <c r="G53" s="43">
        <f t="shared" si="0"/>
        <v>49</v>
      </c>
      <c r="H53" s="43" t="str">
        <f t="shared" si="1"/>
        <v>文字列長 取得２</v>
      </c>
    </row>
    <row r="54" spans="1:8" outlineLevel="1">
      <c r="A54" s="2"/>
      <c r="B54" s="2" t="s">
        <v>334</v>
      </c>
      <c r="C54" s="4" t="s">
        <v>934</v>
      </c>
      <c r="D54" s="4" t="s">
        <v>317</v>
      </c>
      <c r="E54" s="5" t="s">
        <v>404</v>
      </c>
      <c r="F54" s="11" t="s">
        <v>122</v>
      </c>
      <c r="G54" s="43">
        <f t="shared" si="0"/>
        <v>50</v>
      </c>
      <c r="H54" s="43" t="str">
        <f t="shared" si="1"/>
        <v>文字列長 取得３</v>
      </c>
    </row>
    <row r="55" spans="1:8" outlineLevel="1">
      <c r="A55" s="2"/>
      <c r="B55" s="2" t="s">
        <v>71</v>
      </c>
      <c r="C55" s="4" t="str">
        <f>"Asc(文字)"</f>
        <v>Asc(文字)</v>
      </c>
      <c r="D55" s="4" t="str">
        <f>"Asc(文字)"</f>
        <v>Asc(文字)</v>
      </c>
      <c r="E55" s="5" t="s">
        <v>122</v>
      </c>
      <c r="F55" s="11" t="s">
        <v>122</v>
      </c>
      <c r="G55" s="43">
        <f t="shared" si="0"/>
        <v>51</v>
      </c>
      <c r="H55" s="43" t="str">
        <f t="shared" si="1"/>
        <v>文字列⇒ASCII 変換</v>
      </c>
    </row>
    <row r="56" spans="1:8" outlineLevel="1">
      <c r="A56" s="2"/>
      <c r="B56" s="2" t="s">
        <v>72</v>
      </c>
      <c r="C56" s="4" t="str">
        <f>"IsNumeric( sStr )"</f>
        <v>IsNumeric( sStr )</v>
      </c>
      <c r="D56" s="4" t="str">
        <f>"IsNumeric( sStr )"</f>
        <v>IsNumeric( sStr )</v>
      </c>
      <c r="E56" s="5" t="s">
        <v>405</v>
      </c>
      <c r="F56" s="11" t="s">
        <v>122</v>
      </c>
      <c r="G56" s="43">
        <f t="shared" si="0"/>
        <v>52</v>
      </c>
      <c r="H56" s="43" t="str">
        <f t="shared" si="1"/>
        <v>文字列の数値判定</v>
      </c>
    </row>
    <row r="57" spans="1:8" outlineLevel="1">
      <c r="A57" s="2"/>
      <c r="B57" s="2" t="s">
        <v>73</v>
      </c>
      <c r="C57" s="4" t="str">
        <f>"Chr(ASCIIコード)"</f>
        <v>Chr(ASCIIコード)</v>
      </c>
      <c r="D57" s="4" t="str">
        <f>"Chr(ASCIIコード)"</f>
        <v>Chr(ASCIIコード)</v>
      </c>
      <c r="E57" s="5" t="s">
        <v>406</v>
      </c>
      <c r="F57" s="11" t="s">
        <v>122</v>
      </c>
      <c r="G57" s="43">
        <f t="shared" si="0"/>
        <v>53</v>
      </c>
      <c r="H57" s="43" t="str">
        <f t="shared" si="1"/>
        <v>ASCII⇒文字列 変換</v>
      </c>
    </row>
    <row r="58" spans="1:8" outlineLevel="1">
      <c r="A58" s="2"/>
      <c r="B58" s="2" t="s">
        <v>74</v>
      </c>
      <c r="C58" s="4" t="str">
        <f>"""a"" &amp; String(4, ""b"")"</f>
        <v>"a" &amp; String(4, "b")</v>
      </c>
      <c r="D58" s="4" t="str">
        <f>"""a"" &amp; String(4, ""b"")"</f>
        <v>"a" &amp; String(4, "b")</v>
      </c>
      <c r="E58" s="5" t="s">
        <v>292</v>
      </c>
      <c r="F58" s="11" t="s">
        <v>122</v>
      </c>
      <c r="G58" s="43">
        <f t="shared" si="0"/>
        <v>54</v>
      </c>
      <c r="H58" s="43" t="str">
        <f t="shared" si="1"/>
        <v>文字列繰り返し</v>
      </c>
    </row>
    <row r="59" spans="1:8" outlineLevel="1">
      <c r="A59" s="2"/>
      <c r="B59" s="2" t="s">
        <v>75</v>
      </c>
      <c r="C59" s="4" t="str">
        <f>"UCase(""aaa"")"</f>
        <v>UCase("aaa")</v>
      </c>
      <c r="D59" s="4" t="str">
        <f>"UCase(""aaa"")"</f>
        <v>UCase("aaa")</v>
      </c>
      <c r="E59" s="5" t="s">
        <v>122</v>
      </c>
      <c r="F59" s="11" t="s">
        <v>122</v>
      </c>
      <c r="G59" s="43">
        <f t="shared" si="0"/>
        <v>55</v>
      </c>
      <c r="H59" s="43" t="str">
        <f t="shared" si="1"/>
        <v>大文字化</v>
      </c>
    </row>
    <row r="60" spans="1:8" outlineLevel="1">
      <c r="A60" s="2"/>
      <c r="B60" s="2" t="s">
        <v>76</v>
      </c>
      <c r="C60" s="4" t="str">
        <f>"LCase(""AAA"")"</f>
        <v>LCase("AAA")</v>
      </c>
      <c r="D60" s="4" t="str">
        <f>"LCase(""AAA"")"</f>
        <v>LCase("AAA")</v>
      </c>
      <c r="E60" s="5" t="s">
        <v>122</v>
      </c>
      <c r="F60" s="11" t="s">
        <v>122</v>
      </c>
      <c r="G60" s="43">
        <f t="shared" si="0"/>
        <v>56</v>
      </c>
      <c r="H60" s="43" t="str">
        <f t="shared" si="1"/>
        <v>小文字化</v>
      </c>
    </row>
    <row r="61" spans="1:8" outlineLevel="1">
      <c r="A61" s="2"/>
      <c r="B61" s="2" t="s">
        <v>77</v>
      </c>
      <c r="C61" s="4" t="str">
        <f>"ReDim Preserve 配列名(5)"</f>
        <v>ReDim Preserve 配列名(5)</v>
      </c>
      <c r="D61" s="4" t="str">
        <f>"ReDim Preserve 配列名(5)"</f>
        <v>ReDim Preserve 配列名(5)</v>
      </c>
      <c r="E61" s="5" t="s">
        <v>254</v>
      </c>
      <c r="F61" s="11" t="s">
        <v>122</v>
      </c>
      <c r="G61" s="43">
        <f t="shared" si="0"/>
        <v>57</v>
      </c>
      <c r="H61" s="43" t="str">
        <f t="shared" si="1"/>
        <v>配列再定義</v>
      </c>
    </row>
    <row r="62" spans="1:8" outlineLevel="1">
      <c r="A62" s="2"/>
      <c r="B62" s="2" t="s">
        <v>78</v>
      </c>
      <c r="C62" s="4" t="str">
        <f>"UBound(配列名)"</f>
        <v>UBound(配列名)</v>
      </c>
      <c r="D62" s="4" t="str">
        <f>"UBound(配列名)"</f>
        <v>UBound(配列名)</v>
      </c>
      <c r="E62" s="5" t="s">
        <v>293</v>
      </c>
      <c r="F62" s="11" t="s">
        <v>122</v>
      </c>
      <c r="G62" s="43">
        <f t="shared" si="0"/>
        <v>58</v>
      </c>
      <c r="H62" s="43" t="str">
        <f t="shared" si="1"/>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c r="G63" s="43">
        <f t="shared" si="0"/>
        <v>59</v>
      </c>
      <c r="H63" s="43" t="str">
        <f t="shared" si="1"/>
        <v>要素数０（未初期化）/要素数１配列判定</v>
      </c>
    </row>
    <row r="64" spans="1:8" outlineLevel="1">
      <c r="A64" s="2"/>
      <c r="B64" s="2" t="s">
        <v>80</v>
      </c>
      <c r="C64" s="4" t="str">
        <f>"Join(配列, "","")"</f>
        <v>Join(配列, ",")</v>
      </c>
      <c r="D64" s="4" t="str">
        <f>"Join(配列, "","")"</f>
        <v>Join(配列, ",")</v>
      </c>
      <c r="E64" s="5" t="s">
        <v>122</v>
      </c>
      <c r="F64" s="11" t="s">
        <v>122</v>
      </c>
      <c r="G64" s="43">
        <f t="shared" si="0"/>
        <v>60</v>
      </c>
      <c r="H64" s="43" t="str">
        <f t="shared" si="1"/>
        <v>配列 結合</v>
      </c>
    </row>
    <row r="65" spans="1:8" outlineLevel="1">
      <c r="A65" s="2"/>
      <c r="B65" s="2" t="s">
        <v>81</v>
      </c>
      <c r="C65" s="4" t="str">
        <f>"objWords = Split( sFilePath , ""\"" )"</f>
        <v>objWords = Split( sFilePath , "\" )</v>
      </c>
      <c r="D65" s="4" t="str">
        <f>"文字列配列 = Split(""aaa,bbb,ccc"", "","")"</f>
        <v>文字列配列 = Split("aaa,bbb,ccc", ",")</v>
      </c>
      <c r="E65" s="5" t="s">
        <v>127</v>
      </c>
      <c r="F65" s="11" t="s">
        <v>122</v>
      </c>
      <c r="G65" s="43">
        <f t="shared" si="0"/>
        <v>61</v>
      </c>
      <c r="H65" s="43" t="str">
        <f t="shared" si="1"/>
        <v>配列 分割</v>
      </c>
    </row>
    <row r="66" spans="1:8" outlineLevel="1">
      <c r="A66" s="2"/>
      <c r="B66" s="2" t="s">
        <v>82</v>
      </c>
      <c r="C66" s="4" t="str">
        <f>"TypeName(""Test"")"</f>
        <v>TypeName("Test")</v>
      </c>
      <c r="D66" s="4" t="str">
        <f>"TypeName(""Test"")"</f>
        <v>TypeName("Test")</v>
      </c>
      <c r="E66" s="5" t="s">
        <v>294</v>
      </c>
      <c r="F66" s="11" t="s">
        <v>122</v>
      </c>
      <c r="G66" s="43">
        <f t="shared" si="0"/>
        <v>62</v>
      </c>
      <c r="H66" s="43" t="str">
        <f t="shared" si="1"/>
        <v>型取得（文字列）</v>
      </c>
    </row>
    <row r="67" spans="1:8" outlineLevel="1">
      <c r="A67" s="2"/>
      <c r="B67" s="2" t="s">
        <v>83</v>
      </c>
      <c r="C67" s="4" t="str">
        <f>"VarType(""Test"")"</f>
        <v>VarType("Test")</v>
      </c>
      <c r="D67" s="4" t="str">
        <f>"VarType(""Test"")"</f>
        <v>VarType("Test")</v>
      </c>
      <c r="E67" s="9" t="s">
        <v>407</v>
      </c>
      <c r="F67" s="11" t="s">
        <v>122</v>
      </c>
      <c r="G67" s="43">
        <f t="shared" ref="G67:G131" si="2">IF(H67="",G66,G66+1)</f>
        <v>63</v>
      </c>
      <c r="H67" s="43" t="str">
        <f t="shared" ref="H67:H131" si="3">IF(B67="","",B67)</f>
        <v>型取得（値）</v>
      </c>
    </row>
    <row r="68" spans="1:8" outlineLevel="1">
      <c r="A68" s="2"/>
      <c r="B68" s="2" t="s">
        <v>84</v>
      </c>
      <c r="C68" s="4" t="str">
        <f>"Hex(734)"</f>
        <v>Hex(734)</v>
      </c>
      <c r="D68" s="4" t="str">
        <f>"文字列変数 = Hex(734)"</f>
        <v>文字列変数 = Hex(734)</v>
      </c>
      <c r="E68" s="5" t="s">
        <v>122</v>
      </c>
      <c r="F68" s="11" t="s">
        <v>122</v>
      </c>
      <c r="G68" s="43">
        <f t="shared" si="2"/>
        <v>64</v>
      </c>
      <c r="H68" s="43" t="str">
        <f t="shared" si="3"/>
        <v>10⇒16進数変換</v>
      </c>
    </row>
    <row r="69" spans="1:8" outlineLevel="1">
      <c r="A69" s="2"/>
      <c r="B69" s="2" t="s">
        <v>85</v>
      </c>
      <c r="C69" s="4" t="str">
        <f>"CLng(""&amp;H"" &amp; ""FA"")"</f>
        <v>CLng("&amp;H" &amp; "FA")</v>
      </c>
      <c r="D69" s="4" t="s">
        <v>416</v>
      </c>
      <c r="E69" s="5" t="s">
        <v>122</v>
      </c>
      <c r="F69" s="11" t="s">
        <v>122</v>
      </c>
      <c r="G69" s="43">
        <f t="shared" si="2"/>
        <v>65</v>
      </c>
      <c r="H69" s="43" t="str">
        <f t="shared" si="3"/>
        <v>16⇒10進数変換</v>
      </c>
    </row>
    <row r="70" spans="1:8" outlineLevel="1">
      <c r="A70" s="2"/>
      <c r="B70" s="2" t="s">
        <v>86</v>
      </c>
      <c r="C70" s="4" t="str">
        <f>"&amp;HFFF0"</f>
        <v>&amp;HFFF0</v>
      </c>
      <c r="D70" s="4" t="str">
        <f>"&amp;HFFF0"</f>
        <v>&amp;HFFF0</v>
      </c>
      <c r="E70" s="5" t="s">
        <v>122</v>
      </c>
      <c r="F70" s="11" t="s">
        <v>122</v>
      </c>
      <c r="G70" s="43">
        <f t="shared" si="2"/>
        <v>66</v>
      </c>
      <c r="H70" s="43" t="str">
        <f t="shared" si="3"/>
        <v>符号つき16進数表現</v>
      </c>
    </row>
    <row r="71" spans="1:8" outlineLevel="1">
      <c r="A71" s="2"/>
      <c r="B71" s="2" t="s">
        <v>87</v>
      </c>
      <c r="C71" s="4" t="str">
        <f>"&amp;HFFF0&amp;"</f>
        <v>&amp;HFFF0&amp;</v>
      </c>
      <c r="D71" s="4" t="str">
        <f>"&amp;HFFF0&amp;"</f>
        <v>&amp;HFFF0&amp;</v>
      </c>
      <c r="E71" s="5" t="s">
        <v>122</v>
      </c>
      <c r="F71" s="11" t="s">
        <v>122</v>
      </c>
      <c r="G71" s="43">
        <f t="shared" si="2"/>
        <v>67</v>
      </c>
      <c r="H71" s="43" t="str">
        <f t="shared" si="3"/>
        <v>符号なし16進数表現</v>
      </c>
    </row>
    <row r="72" spans="1:8" outlineLevel="1">
      <c r="A72" s="2"/>
      <c r="B72" s="2" t="s">
        <v>88</v>
      </c>
      <c r="C72" s="4" t="str">
        <f>"CStr(234.5)"</f>
        <v>CStr(234.5)</v>
      </c>
      <c r="D72" s="4" t="str">
        <f>"Val(文字列式)"</f>
        <v>Val(文字列式)</v>
      </c>
      <c r="E72" s="5" t="s">
        <v>135</v>
      </c>
      <c r="F72" s="11" t="s">
        <v>122</v>
      </c>
      <c r="G72" s="43">
        <f t="shared" si="2"/>
        <v>68</v>
      </c>
      <c r="H72" s="43" t="str">
        <f t="shared" si="3"/>
        <v>数値⇒文字列 変換</v>
      </c>
    </row>
    <row r="73" spans="1:8" outlineLevel="1">
      <c r="A73" s="2"/>
      <c r="B73" s="2" t="s">
        <v>89</v>
      </c>
      <c r="C73" s="4" t="str">
        <f>"CDbl(""234.5"")"</f>
        <v>CDbl("234.5")</v>
      </c>
      <c r="D73" s="4" t="str">
        <f>"Str(数値)"</f>
        <v>Str(数値)</v>
      </c>
      <c r="E73" s="5">
        <v>234.5</v>
      </c>
      <c r="F73" s="11" t="s">
        <v>122</v>
      </c>
      <c r="G73" s="43">
        <f t="shared" si="2"/>
        <v>69</v>
      </c>
      <c r="H73" s="43" t="str">
        <f t="shared" si="3"/>
        <v>文字列⇒数値 変換①</v>
      </c>
    </row>
    <row r="74" spans="1:8" outlineLevel="1">
      <c r="A74" s="2"/>
      <c r="B74" s="2" t="s">
        <v>90</v>
      </c>
      <c r="C74" s="4" t="str">
        <f>"CLng(""234.5"")"</f>
        <v>CLng("234.5")</v>
      </c>
      <c r="D74" s="4" t="str">
        <f>"Str(数値)"</f>
        <v>Str(数値)</v>
      </c>
      <c r="E74" s="5">
        <v>234</v>
      </c>
      <c r="F74" s="11" t="s">
        <v>122</v>
      </c>
      <c r="G74" s="43">
        <f t="shared" si="2"/>
        <v>70</v>
      </c>
      <c r="H74" s="43" t="str">
        <f t="shared" si="3"/>
        <v>文字列⇒数値 変換②</v>
      </c>
    </row>
    <row r="75" spans="1:8" outlineLevel="1">
      <c r="A75" s="2"/>
      <c r="B75" s="2" t="s">
        <v>91</v>
      </c>
      <c r="C75" s="4" t="str">
        <f>"vbNewLine"</f>
        <v>vbNewLine</v>
      </c>
      <c r="D75" s="4" t="s">
        <v>408</v>
      </c>
      <c r="E75" s="5" t="s">
        <v>136</v>
      </c>
      <c r="F75" s="11" t="s">
        <v>122</v>
      </c>
      <c r="G75" s="43">
        <f t="shared" si="2"/>
        <v>71</v>
      </c>
      <c r="H75" s="43" t="str">
        <f t="shared" si="3"/>
        <v>改行</v>
      </c>
    </row>
    <row r="76" spans="1:8" outlineLevel="1">
      <c r="A76" s="2"/>
      <c r="B76" s="2" t="s">
        <v>92</v>
      </c>
      <c r="C76" s="4" t="str">
        <f>"Fix( 99.224 )"</f>
        <v>Fix( 99.224 )</v>
      </c>
      <c r="D76" s="4" t="str">
        <f>"Fix( 99.224 )"</f>
        <v>Fix( 99.224 )</v>
      </c>
      <c r="E76" s="5">
        <v>99</v>
      </c>
      <c r="F76" s="11" t="s">
        <v>122</v>
      </c>
      <c r="G76" s="43">
        <f t="shared" si="2"/>
        <v>72</v>
      </c>
      <c r="H76" s="43" t="str">
        <f t="shared" si="3"/>
        <v>少数 正数 切り捨て①</v>
      </c>
    </row>
    <row r="77" spans="1:8" outlineLevel="1">
      <c r="A77" s="2"/>
      <c r="B77" s="2" t="s">
        <v>93</v>
      </c>
      <c r="C77" s="4" t="str">
        <f>"Int( 99.224 )"</f>
        <v>Int( 99.224 )</v>
      </c>
      <c r="D77" s="4" t="str">
        <f>"Int( 99.224 )"</f>
        <v>Int( 99.224 )</v>
      </c>
      <c r="E77" s="5">
        <v>99</v>
      </c>
      <c r="F77" s="11" t="s">
        <v>122</v>
      </c>
      <c r="G77" s="43">
        <f t="shared" si="2"/>
        <v>73</v>
      </c>
      <c r="H77" s="43" t="str">
        <f t="shared" si="3"/>
        <v>少数 正数 切り捨て②</v>
      </c>
    </row>
    <row r="78" spans="1:8" outlineLevel="1">
      <c r="A78" s="2"/>
      <c r="B78" s="2" t="s">
        <v>94</v>
      </c>
      <c r="C78" s="4" t="str">
        <f>"Fix( -99.224 )"</f>
        <v>Fix( -99.224 )</v>
      </c>
      <c r="D78" s="4" t="str">
        <f>"Fix( -99.224 )"</f>
        <v>Fix( -99.224 )</v>
      </c>
      <c r="E78" s="5" t="s">
        <v>131</v>
      </c>
      <c r="F78" s="11" t="s">
        <v>122</v>
      </c>
      <c r="G78" s="43">
        <f t="shared" si="2"/>
        <v>74</v>
      </c>
      <c r="H78" s="43" t="str">
        <f t="shared" si="3"/>
        <v>少数 負数 切り捨て①</v>
      </c>
    </row>
    <row r="79" spans="1:8" outlineLevel="1">
      <c r="A79" s="2"/>
      <c r="B79" s="2" t="s">
        <v>95</v>
      </c>
      <c r="C79" s="4" t="str">
        <f>"Int( -99.224 )"</f>
        <v>Int( -99.224 )</v>
      </c>
      <c r="D79" s="4" t="str">
        <f>"Int( -99.224 )"</f>
        <v>Int( -99.224 )</v>
      </c>
      <c r="E79" s="5" t="s">
        <v>132</v>
      </c>
      <c r="F79" s="11" t="s">
        <v>122</v>
      </c>
      <c r="G79" s="43">
        <f t="shared" si="2"/>
        <v>75</v>
      </c>
      <c r="H79" s="43" t="str">
        <f t="shared" si="3"/>
        <v>少数 負数 切り捨て②</v>
      </c>
    </row>
    <row r="80" spans="1:8" outlineLevel="1">
      <c r="A80" s="2"/>
      <c r="B80" s="2" t="s">
        <v>96</v>
      </c>
      <c r="C80" s="4" t="str">
        <f>"Round( 99.555, 0 )"</f>
        <v>Round( 99.555, 0 )</v>
      </c>
      <c r="D80" s="4" t="str">
        <f>"Round( 99.555, 0 )"</f>
        <v>Round( 99.555, 0 )</v>
      </c>
      <c r="E80" s="5">
        <v>100</v>
      </c>
      <c r="F80" s="11" t="s">
        <v>122</v>
      </c>
      <c r="G80" s="43">
        <f t="shared" si="2"/>
        <v>76</v>
      </c>
      <c r="H80" s="43" t="str">
        <f t="shared" si="3"/>
        <v>少数 正数 四捨五入（第一位）</v>
      </c>
    </row>
    <row r="81" spans="1:8" outlineLevel="1">
      <c r="A81" s="2"/>
      <c r="B81" s="2" t="s">
        <v>97</v>
      </c>
      <c r="C81" s="4" t="str">
        <f>"Round( 99.555, 1 )"</f>
        <v>Round( 99.555, 1 )</v>
      </c>
      <c r="D81" s="4" t="str">
        <f>"Round( 99.555, 1 )"</f>
        <v>Round( 99.555, 1 )</v>
      </c>
      <c r="E81" s="5">
        <v>99.6</v>
      </c>
      <c r="F81" s="11" t="s">
        <v>122</v>
      </c>
      <c r="G81" s="43">
        <f t="shared" si="2"/>
        <v>77</v>
      </c>
      <c r="H81" s="43" t="str">
        <f t="shared" si="3"/>
        <v>少数 正数 四捨五入（第二位）</v>
      </c>
    </row>
    <row r="82" spans="1:8" outlineLevel="1">
      <c r="A82" s="2"/>
      <c r="B82" s="2" t="s">
        <v>98</v>
      </c>
      <c r="C82" s="4" t="str">
        <f>"Round( 99.555, 2 )"</f>
        <v>Round( 99.555, 2 )</v>
      </c>
      <c r="D82" s="4" t="str">
        <f>"Round( 99.555, 2 )"</f>
        <v>Round( 99.555, 2 )</v>
      </c>
      <c r="E82" s="5">
        <v>99.56</v>
      </c>
      <c r="F82" s="11" t="s">
        <v>122</v>
      </c>
      <c r="G82" s="43">
        <f t="shared" si="2"/>
        <v>78</v>
      </c>
      <c r="H82" s="43" t="str">
        <f t="shared" si="3"/>
        <v>少数 正数 四捨五入（第三位）</v>
      </c>
    </row>
    <row r="83" spans="1:8" outlineLevel="1">
      <c r="A83" s="2"/>
      <c r="B83" s="2" t="s">
        <v>99</v>
      </c>
      <c r="C83" s="4" t="str">
        <f>"Round( -99.555, 0 )"</f>
        <v>Round( -99.555, 0 )</v>
      </c>
      <c r="D83" s="4" t="str">
        <f>"Round( -99.555, 0 )"</f>
        <v>Round( -99.555, 0 )</v>
      </c>
      <c r="E83" s="5">
        <v>-100</v>
      </c>
      <c r="F83" s="11" t="s">
        <v>122</v>
      </c>
      <c r="G83" s="43">
        <f t="shared" si="2"/>
        <v>79</v>
      </c>
      <c r="H83" s="43" t="str">
        <f t="shared" si="3"/>
        <v>少数 負数 四捨五入（第一位）</v>
      </c>
    </row>
    <row r="84" spans="1:8" outlineLevel="1">
      <c r="A84" s="2"/>
      <c r="B84" s="2" t="s">
        <v>100</v>
      </c>
      <c r="C84" s="4" t="str">
        <f>"Round( -99.555, 1 )"</f>
        <v>Round( -99.555, 1 )</v>
      </c>
      <c r="D84" s="4" t="str">
        <f>"Round( -99.555, 1 )"</f>
        <v>Round( -99.555, 1 )</v>
      </c>
      <c r="E84" s="5">
        <v>-99.6</v>
      </c>
      <c r="F84" s="11" t="s">
        <v>122</v>
      </c>
      <c r="G84" s="43">
        <f t="shared" si="2"/>
        <v>80</v>
      </c>
      <c r="H84" s="43" t="str">
        <f t="shared" si="3"/>
        <v>少数 負数 四捨五入（第二位）</v>
      </c>
    </row>
    <row r="85" spans="1:8" outlineLevel="1">
      <c r="A85" s="2"/>
      <c r="B85" s="2" t="s">
        <v>101</v>
      </c>
      <c r="C85" s="4" t="str">
        <f>"Round( -99.555, 2 )"</f>
        <v>Round( -99.555, 2 )</v>
      </c>
      <c r="D85" s="4" t="str">
        <f>"Round( -99.555, 2 )"</f>
        <v>Round( -99.555, 2 )</v>
      </c>
      <c r="E85" s="5">
        <v>-99.56</v>
      </c>
      <c r="F85" s="11" t="s">
        <v>122</v>
      </c>
      <c r="G85" s="43">
        <f t="shared" si="2"/>
        <v>81</v>
      </c>
      <c r="H85" s="43" t="str">
        <f t="shared" si="3"/>
        <v>少数 負数 四捨五入（第三位）</v>
      </c>
    </row>
    <row r="86" spans="1:8" outlineLevel="1">
      <c r="A86" s="2"/>
      <c r="B86" s="2" t="s">
        <v>102</v>
      </c>
      <c r="C86" s="4" t="str">
        <f>"Round( 99.224 + 0.5, 0 )"</f>
        <v>Round( 99.224 + 0.5, 0 )</v>
      </c>
      <c r="D86" s="4" t="str">
        <f>"Round( 99.224 + 0.5, 0 )"</f>
        <v>Round( 99.224 + 0.5, 0 )</v>
      </c>
      <c r="E86" s="5">
        <v>100</v>
      </c>
      <c r="F86" s="11" t="s">
        <v>122</v>
      </c>
      <c r="G86" s="43">
        <f t="shared" si="2"/>
        <v>82</v>
      </c>
      <c r="H86" s="43" t="str">
        <f t="shared" si="3"/>
        <v>少数 正数 切り上げ（第一位）</v>
      </c>
    </row>
    <row r="87" spans="1:8" outlineLevel="1">
      <c r="A87" s="2"/>
      <c r="B87" s="2" t="s">
        <v>103</v>
      </c>
      <c r="C87" s="4" t="str">
        <f>"Round( 99.224 + 0.05, 1 )"</f>
        <v>Round( 99.224 + 0.05, 1 )</v>
      </c>
      <c r="D87" s="4" t="str">
        <f>"Round( 99.224 + 0.05, 1 )"</f>
        <v>Round( 99.224 + 0.05, 1 )</v>
      </c>
      <c r="E87" s="5">
        <v>99.3</v>
      </c>
      <c r="F87" s="11" t="s">
        <v>122</v>
      </c>
      <c r="G87" s="43">
        <f t="shared" si="2"/>
        <v>83</v>
      </c>
      <c r="H87" s="43" t="str">
        <f t="shared" si="3"/>
        <v>少数 正数 切り上げ（第二位）</v>
      </c>
    </row>
    <row r="88" spans="1:8" outlineLevel="1">
      <c r="A88" s="2"/>
      <c r="B88" s="2" t="s">
        <v>104</v>
      </c>
      <c r="C88" s="4" t="str">
        <f>"Round( -99.224 - 0.5, 0 )"</f>
        <v>Round( -99.224 - 0.5, 0 )</v>
      </c>
      <c r="D88" s="4" t="str">
        <f>"Round( -99.224 - 0.5, 0 )"</f>
        <v>Round( -99.224 - 0.5, 0 )</v>
      </c>
      <c r="E88" s="5">
        <v>-100</v>
      </c>
      <c r="F88" s="11" t="s">
        <v>122</v>
      </c>
      <c r="G88" s="43">
        <f t="shared" si="2"/>
        <v>84</v>
      </c>
      <c r="H88" s="43" t="str">
        <f t="shared" si="3"/>
        <v>少数 負数 切り上げ（第一位）</v>
      </c>
    </row>
    <row r="89" spans="1:8" outlineLevel="1">
      <c r="A89" s="2"/>
      <c r="B89" s="2" t="s">
        <v>105</v>
      </c>
      <c r="C89" s="4" t="str">
        <f>"Round( -99.224 - 0.05, 1 )"</f>
        <v>Round( -99.224 - 0.05, 1 )</v>
      </c>
      <c r="D89" s="4" t="str">
        <f>"Round( -99.224 - 0.05, 1 )"</f>
        <v>Round( -99.224 - 0.05, 1 )</v>
      </c>
      <c r="E89" s="5">
        <v>-99.3</v>
      </c>
      <c r="F89" s="11" t="s">
        <v>122</v>
      </c>
      <c r="G89" s="43">
        <f t="shared" si="2"/>
        <v>85</v>
      </c>
      <c r="H89" s="43" t="str">
        <f t="shared" si="3"/>
        <v>少数 負数 切り上げ（第二位）</v>
      </c>
    </row>
    <row r="90" spans="1:8" outlineLevel="1">
      <c r="A90" s="2"/>
      <c r="B90" s="2" t="s">
        <v>106</v>
      </c>
      <c r="C90" s="4" t="str">
        <f>"Round( 99.224 - 0.5, 0 )"</f>
        <v>Round( 99.224 - 0.5, 0 )</v>
      </c>
      <c r="D90" s="4" t="str">
        <f>"Round( 99.224 - 0.5, 0 )"</f>
        <v>Round( 99.224 - 0.5, 0 )</v>
      </c>
      <c r="E90" s="5" t="s">
        <v>133</v>
      </c>
      <c r="F90" s="11" t="s">
        <v>122</v>
      </c>
      <c r="G90" s="43">
        <f t="shared" si="2"/>
        <v>86</v>
      </c>
      <c r="H90" s="43" t="str">
        <f t="shared" si="3"/>
        <v>少数 正数 切り下げ（第一位）</v>
      </c>
    </row>
    <row r="91" spans="1:8" outlineLevel="1">
      <c r="A91" s="2"/>
      <c r="B91" s="2" t="s">
        <v>107</v>
      </c>
      <c r="C91" s="4" t="str">
        <f>"Round( 99.224 - 0.05, 1 )"</f>
        <v>Round( 99.224 - 0.05, 1 )</v>
      </c>
      <c r="D91" s="4" t="str">
        <f>"Round( 99.224 - 0.05, 1 )"</f>
        <v>Round( 99.224 - 0.05, 1 )</v>
      </c>
      <c r="E91" s="5">
        <v>99.2</v>
      </c>
      <c r="F91" s="11" t="s">
        <v>122</v>
      </c>
      <c r="G91" s="43">
        <f t="shared" si="2"/>
        <v>87</v>
      </c>
      <c r="H91" s="43" t="str">
        <f t="shared" si="3"/>
        <v>少数 正数 切り下げ（第二位）</v>
      </c>
    </row>
    <row r="92" spans="1:8" outlineLevel="1">
      <c r="A92" s="2"/>
      <c r="B92" s="2" t="s">
        <v>108</v>
      </c>
      <c r="C92" s="4" t="str">
        <f>"Round( -99.224 + 0.5, 0 )"</f>
        <v>Round( -99.224 + 0.5, 0 )</v>
      </c>
      <c r="D92" s="4" t="str">
        <f>"Round( -99.224 + 0.5, 0 )"</f>
        <v>Round( -99.224 + 0.5, 0 )</v>
      </c>
      <c r="E92" s="5" t="s">
        <v>134</v>
      </c>
      <c r="F92" s="11" t="s">
        <v>122</v>
      </c>
      <c r="G92" s="43">
        <f t="shared" si="2"/>
        <v>88</v>
      </c>
      <c r="H92" s="43" t="str">
        <f t="shared" si="3"/>
        <v>少数 負数 切り下げ（第一位）</v>
      </c>
    </row>
    <row r="93" spans="1:8" outlineLevel="1">
      <c r="A93" s="2"/>
      <c r="B93" s="2" t="s">
        <v>109</v>
      </c>
      <c r="C93" s="4" t="str">
        <f>"Round( -99.224 + 0.05, 1 )"</f>
        <v>Round( -99.224 + 0.05, 1 )</v>
      </c>
      <c r="D93" s="4" t="str">
        <f>"Round( -99.224 + 0.05, 1 )"</f>
        <v>Round( -99.224 + 0.05, 1 )</v>
      </c>
      <c r="E93" s="5">
        <v>-99.2</v>
      </c>
      <c r="F93" s="11" t="s">
        <v>122</v>
      </c>
      <c r="G93" s="43">
        <f t="shared" si="2"/>
        <v>89</v>
      </c>
      <c r="H93" s="43" t="str">
        <f t="shared" si="3"/>
        <v>少数 負数 切り下げ（第二位）</v>
      </c>
    </row>
    <row r="94" spans="1:8" outlineLevel="1">
      <c r="A94" s="2"/>
      <c r="B94" s="2" t="s">
        <v>697</v>
      </c>
      <c r="C94" s="10" t="s">
        <v>695</v>
      </c>
      <c r="D94" s="4" t="s">
        <v>700</v>
      </c>
      <c r="E94" s="5" t="s">
        <v>694</v>
      </c>
      <c r="F94" s="11" t="s">
        <v>122</v>
      </c>
      <c r="G94" s="43">
        <f t="shared" si="2"/>
        <v>90</v>
      </c>
      <c r="H94" s="43" t="str">
        <f t="shared" si="3"/>
        <v>文字列表示形式(日付)</v>
      </c>
    </row>
    <row r="95" spans="1:8" outlineLevel="1">
      <c r="A95" s="2"/>
      <c r="B95" s="2" t="s">
        <v>696</v>
      </c>
      <c r="C95" s="10" t="s">
        <v>701</v>
      </c>
      <c r="D95" s="4" t="s">
        <v>703</v>
      </c>
      <c r="E95" s="5" t="s">
        <v>702</v>
      </c>
      <c r="F95" s="11" t="s">
        <v>122</v>
      </c>
      <c r="G95" s="43">
        <f t="shared" si="2"/>
        <v>91</v>
      </c>
      <c r="H95" s="43" t="str">
        <f t="shared" si="3"/>
        <v>文字列表示形式(数値)</v>
      </c>
    </row>
    <row r="96" spans="1:8" outlineLevel="1">
      <c r="A96" s="2"/>
      <c r="B96" s="2" t="s">
        <v>699</v>
      </c>
      <c r="C96" s="10" t="s">
        <v>706</v>
      </c>
      <c r="D96" s="34" t="s">
        <v>704</v>
      </c>
      <c r="E96" s="5" t="s">
        <v>705</v>
      </c>
      <c r="F96" s="11" t="s">
        <v>122</v>
      </c>
      <c r="G96" s="43">
        <f t="shared" si="2"/>
        <v>92</v>
      </c>
      <c r="H96" s="43" t="str">
        <f t="shared" si="3"/>
        <v>文字列表示形式(割合)</v>
      </c>
    </row>
    <row r="97" spans="1:8" outlineLevel="1">
      <c r="A97" s="2"/>
      <c r="B97" s="2" t="s">
        <v>698</v>
      </c>
      <c r="C97" s="12" t="s">
        <v>708</v>
      </c>
      <c r="D97" s="33" t="s">
        <v>707</v>
      </c>
      <c r="E97" s="5"/>
      <c r="F97" s="11" t="s">
        <v>122</v>
      </c>
      <c r="G97" s="43">
        <f t="shared" si="2"/>
        <v>93</v>
      </c>
      <c r="H97" s="43" t="str">
        <f t="shared" si="3"/>
        <v>文字列表示形式(通貨)</v>
      </c>
    </row>
    <row r="98" spans="1:8">
      <c r="A98" s="20" t="s">
        <v>346</v>
      </c>
      <c r="B98" s="8"/>
      <c r="C98" s="8"/>
      <c r="D98" s="8"/>
      <c r="E98" s="21" t="s">
        <v>122</v>
      </c>
      <c r="F98" s="11" t="s">
        <v>122</v>
      </c>
      <c r="G98" s="43">
        <f t="shared" si="2"/>
        <v>93</v>
      </c>
      <c r="H98" s="43" t="str">
        <f t="shared" si="3"/>
        <v/>
      </c>
    </row>
    <row r="99" spans="1:8" outlineLevel="1">
      <c r="A99" s="2"/>
      <c r="B99" s="2" t="s">
        <v>30</v>
      </c>
      <c r="C99" s="10" t="s">
        <v>403</v>
      </c>
      <c r="D99" s="4" t="str">
        <f>"On Error Resume Next"</f>
        <v>On Error Resume Next</v>
      </c>
      <c r="E99" s="5" t="s">
        <v>122</v>
      </c>
      <c r="F99" s="11" t="s">
        <v>122</v>
      </c>
      <c r="G99" s="43">
        <f t="shared" si="2"/>
        <v>94</v>
      </c>
      <c r="H99" s="43" t="str">
        <f t="shared" si="3"/>
        <v>エラー設定</v>
      </c>
    </row>
    <row r="100" spans="1:8" outlineLevel="1">
      <c r="A100" s="2"/>
      <c r="B100" s="2" t="s">
        <v>31</v>
      </c>
      <c r="C100" s="4" t="str">
        <f>"On Error Goto 0"</f>
        <v>On Error Goto 0</v>
      </c>
      <c r="D100" s="4" t="str">
        <f>"On Error Goto 0"</f>
        <v>On Error Goto 0</v>
      </c>
      <c r="E100" s="5" t="s">
        <v>122</v>
      </c>
      <c r="F100" s="11" t="s">
        <v>122</v>
      </c>
      <c r="G100" s="43">
        <f t="shared" si="2"/>
        <v>95</v>
      </c>
      <c r="H100" s="43" t="str">
        <f t="shared" si="3"/>
        <v>エラー解除</v>
      </c>
    </row>
    <row r="101" spans="1:8" outlineLevel="1">
      <c r="A101" s="2"/>
      <c r="B101" s="2" t="s">
        <v>32</v>
      </c>
      <c r="C101" s="4" t="str">
        <f>"Err.Number"</f>
        <v>Err.Number</v>
      </c>
      <c r="D101" s="4" t="str">
        <f>"Err.Number"</f>
        <v>Err.Number</v>
      </c>
      <c r="E101" s="5" t="s">
        <v>122</v>
      </c>
      <c r="F101" s="11" t="s">
        <v>122</v>
      </c>
      <c r="G101" s="43">
        <f t="shared" si="2"/>
        <v>96</v>
      </c>
      <c r="H101" s="43" t="str">
        <f t="shared" si="3"/>
        <v>エラー番号</v>
      </c>
    </row>
    <row r="102" spans="1:8" outlineLevel="1">
      <c r="A102" s="2"/>
      <c r="B102" s="2" t="s">
        <v>33</v>
      </c>
      <c r="C102" s="4" t="str">
        <f>"Err.Description"</f>
        <v>Err.Description</v>
      </c>
      <c r="D102" s="4" t="str">
        <f>"Err.Description"</f>
        <v>Err.Description</v>
      </c>
      <c r="E102" s="5" t="s">
        <v>122</v>
      </c>
      <c r="F102" s="11" t="s">
        <v>122</v>
      </c>
      <c r="G102" s="43">
        <f t="shared" si="2"/>
        <v>97</v>
      </c>
      <c r="H102" s="43" t="str">
        <f t="shared" si="3"/>
        <v>エラー内容</v>
      </c>
    </row>
    <row r="103" spans="1:8" outlineLevel="1">
      <c r="A103" s="2"/>
      <c r="B103" s="2" t="s">
        <v>144</v>
      </c>
      <c r="C103" s="22" t="s">
        <v>398</v>
      </c>
      <c r="D103" s="4" t="str">
        <f>"On Error GoTo ErrorLabel"</f>
        <v>On Error GoTo ErrorLabel</v>
      </c>
      <c r="E103" s="5" t="s">
        <v>277</v>
      </c>
      <c r="F103" s="11" t="s">
        <v>122</v>
      </c>
      <c r="G103" s="43">
        <f t="shared" si="2"/>
        <v>98</v>
      </c>
      <c r="H103" s="43" t="str">
        <f t="shared" si="3"/>
        <v>エラーラベル</v>
      </c>
    </row>
    <row r="104" spans="1:8" outlineLevel="1">
      <c r="A104" s="2"/>
      <c r="B104" s="2" t="s">
        <v>145</v>
      </c>
      <c r="C104" s="22" t="s">
        <v>398</v>
      </c>
      <c r="D104" s="4" t="str">
        <f>"ErrorLabel:"</f>
        <v>ErrorLabel:</v>
      </c>
      <c r="E104" s="5" t="s">
        <v>122</v>
      </c>
      <c r="F104" s="11" t="s">
        <v>122</v>
      </c>
      <c r="G104" s="43">
        <f t="shared" si="2"/>
        <v>99</v>
      </c>
      <c r="H104" s="43" t="str">
        <f t="shared" si="3"/>
        <v>ラベル定義</v>
      </c>
    </row>
    <row r="105" spans="1:8">
      <c r="A105" s="20" t="s">
        <v>347</v>
      </c>
      <c r="B105" s="8"/>
      <c r="C105" s="8"/>
      <c r="D105" s="8"/>
      <c r="E105" s="21" t="s">
        <v>122</v>
      </c>
      <c r="F105" s="11" t="s">
        <v>122</v>
      </c>
      <c r="G105" s="43">
        <f t="shared" si="2"/>
        <v>99</v>
      </c>
      <c r="H105" s="43" t="str">
        <f t="shared" si="3"/>
        <v/>
      </c>
    </row>
    <row r="106" spans="1:8"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c r="G106" s="43">
        <f t="shared" si="2"/>
        <v>100</v>
      </c>
      <c r="H106" s="43" t="str">
        <f t="shared" si="3"/>
        <v>ＴＸＴ(簡略版) オープン</v>
      </c>
    </row>
    <row r="107" spans="1:8"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c r="G107" s="43">
        <f t="shared" si="2"/>
        <v>101</v>
      </c>
      <c r="H107" s="43" t="str">
        <f t="shared" si="3"/>
        <v>ＴＸＴ(簡略版) 読込（一行ずつ）</v>
      </c>
    </row>
    <row r="108" spans="1:8"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c r="G108" s="43">
        <f t="shared" si="2"/>
        <v>102</v>
      </c>
      <c r="H108" s="43" t="str">
        <f t="shared" si="3"/>
        <v>ＴＸＴ(簡略版) 読込（一括）</v>
      </c>
    </row>
    <row r="109" spans="1:8" outlineLevel="1">
      <c r="A109" s="2"/>
      <c r="B109" s="2" t="s">
        <v>681</v>
      </c>
      <c r="C109" s="42" t="str">
        <f>"objTxtFile.WriteLine strLine"</f>
        <v>objTxtFile.WriteLine strLine</v>
      </c>
      <c r="D109" s="4" t="str">
        <f>"Dim sLine As String
Print #1, sLine"</f>
        <v>Dim sLine As String
Print #1, sLine</v>
      </c>
      <c r="E109" s="5" t="s">
        <v>122</v>
      </c>
      <c r="F109" s="11" t="s">
        <v>122</v>
      </c>
      <c r="G109" s="43">
        <f t="shared" si="2"/>
        <v>103</v>
      </c>
      <c r="H109" s="43" t="str">
        <f t="shared" si="3"/>
        <v>ＴＸＴ(簡略版) 書込</v>
      </c>
    </row>
    <row r="110" spans="1:8" outlineLevel="1">
      <c r="A110" s="2"/>
      <c r="B110" s="2" t="s">
        <v>678</v>
      </c>
      <c r="C110" s="42" t="str">
        <f>"objTxtFile.Close"</f>
        <v>objTxtFile.Close</v>
      </c>
      <c r="D110" s="4" t="s">
        <v>402</v>
      </c>
      <c r="E110" s="5" t="s">
        <v>122</v>
      </c>
      <c r="F110" s="11" t="s">
        <v>122</v>
      </c>
      <c r="G110" s="43">
        <f t="shared" si="2"/>
        <v>104</v>
      </c>
      <c r="H110" s="43" t="str">
        <f t="shared" si="3"/>
        <v>ＴＸＴ(簡略版) クローズ</v>
      </c>
    </row>
    <row r="111" spans="1:8"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1" t="s">
        <v>122</v>
      </c>
      <c r="G111" s="43">
        <f t="shared" si="2"/>
        <v>105</v>
      </c>
      <c r="H111" s="43" t="str">
        <f t="shared" si="3"/>
        <v>ＴＸＴ(詳細版) 定義</v>
      </c>
    </row>
    <row r="112" spans="1:8" outlineLevel="1">
      <c r="A112" s="2"/>
      <c r="B112" s="2" t="s">
        <v>683</v>
      </c>
      <c r="C112" s="10" t="s">
        <v>669</v>
      </c>
      <c r="D112" s="10" t="s">
        <v>669</v>
      </c>
      <c r="E112" s="5" t="s">
        <v>670</v>
      </c>
      <c r="F112" s="11" t="s">
        <v>122</v>
      </c>
      <c r="G112" s="43">
        <f t="shared" si="2"/>
        <v>106</v>
      </c>
      <c r="H112" s="43" t="str">
        <f t="shared" si="3"/>
        <v>ＴＸＴ(詳細版) ファイル種別指定</v>
      </c>
    </row>
    <row r="113" spans="1:8" outlineLevel="1">
      <c r="A113" s="2"/>
      <c r="B113" s="2" t="s">
        <v>684</v>
      </c>
      <c r="C113" s="10" t="s">
        <v>671</v>
      </c>
      <c r="D113" s="10" t="s">
        <v>671</v>
      </c>
      <c r="E113" s="5" t="s">
        <v>672</v>
      </c>
      <c r="F113" s="11" t="s">
        <v>122</v>
      </c>
      <c r="G113" s="43">
        <f t="shared" si="2"/>
        <v>107</v>
      </c>
      <c r="H113" s="43" t="str">
        <f t="shared" si="3"/>
        <v>ＴＸＴ(詳細版) 文字コード指定</v>
      </c>
    </row>
    <row r="114" spans="1:8" outlineLevel="1">
      <c r="A114" s="2"/>
      <c r="B114" s="2" t="s">
        <v>685</v>
      </c>
      <c r="C114" s="10" t="s">
        <v>673</v>
      </c>
      <c r="D114" s="10" t="s">
        <v>673</v>
      </c>
      <c r="E114" s="5" t="s">
        <v>674</v>
      </c>
      <c r="F114" s="11" t="s">
        <v>122</v>
      </c>
      <c r="G114" s="43">
        <f t="shared" si="2"/>
        <v>108</v>
      </c>
      <c r="H114" s="43" t="str">
        <f t="shared" si="3"/>
        <v>ＴＸＴ(詳細版) 改行コード指定</v>
      </c>
    </row>
    <row r="115" spans="1:8" outlineLevel="1">
      <c r="A115" s="2"/>
      <c r="B115" s="59" t="s">
        <v>686</v>
      </c>
      <c r="C115" s="10" t="str">
        <f>"adoStrm.Open
adoStrm.LoadFromFile sTrgtFilePath"</f>
        <v>adoStrm.Open
adoStrm.LoadFromFile sTrgtFilePath</v>
      </c>
      <c r="D115" s="10" t="str">
        <f>"adoStrm.Open
adoStrm.LoadFromFile sTrgtFilePath"</f>
        <v>adoStrm.Open
adoStrm.LoadFromFile sTrgtFilePath</v>
      </c>
      <c r="E115" s="5" t="s">
        <v>1047</v>
      </c>
      <c r="F115" s="11" t="s">
        <v>122</v>
      </c>
      <c r="G115" s="43">
        <f t="shared" si="2"/>
        <v>109</v>
      </c>
      <c r="H115" s="43" t="str">
        <f t="shared" si="3"/>
        <v>ＴＸＴ(詳細版) オープン(読込時用)</v>
      </c>
    </row>
    <row r="116" spans="1:8" outlineLevel="1">
      <c r="A116" s="2"/>
      <c r="B116" s="59" t="s">
        <v>688</v>
      </c>
      <c r="C116" s="10" t="str">
        <f>"Do Until adoStrm.EOS
    MsgBox adoStrm.ReadText(-2)
Loop"</f>
        <v>Do Until adoStrm.EOS
    MsgBox adoStrm.ReadText(-2)
Loop</v>
      </c>
      <c r="D116" s="4" t="str">
        <f>"Do Until adoStrm.EOS
    Debug.Print adoStrm.ReadText(-2)
Loop"</f>
        <v>Do Until adoStrm.EOS
    Debug.Print adoStrm.ReadText(-2)
Loop</v>
      </c>
      <c r="E116" s="5" t="s">
        <v>666</v>
      </c>
      <c r="F116" s="11" t="s">
        <v>122</v>
      </c>
      <c r="G116" s="43">
        <f>IF(H116="",G118,G118+1)</f>
        <v>111</v>
      </c>
      <c r="H116" s="43" t="str">
        <f>IF(B116="","",B116)</f>
        <v>ＴＸＴ(詳細版) 読込（一行ずつ）</v>
      </c>
    </row>
    <row r="117" spans="1:8" outlineLevel="1">
      <c r="A117" s="2"/>
      <c r="B117" s="59" t="s">
        <v>689</v>
      </c>
      <c r="C117" s="10"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1" t="s">
        <v>122</v>
      </c>
      <c r="G117" s="43">
        <f>IF(H117="",G116,G116+1)</f>
        <v>112</v>
      </c>
      <c r="H117" s="43" t="str">
        <f>IF(B117="","",B117)</f>
        <v>ＴＸＴ(詳細版) 読込（一括）</v>
      </c>
    </row>
    <row r="118" spans="1:8" outlineLevel="1">
      <c r="A118" s="2"/>
      <c r="B118" s="60" t="s">
        <v>687</v>
      </c>
      <c r="C118" s="10" t="s">
        <v>675</v>
      </c>
      <c r="D118" s="10" t="s">
        <v>675</v>
      </c>
      <c r="E118" s="5" t="s">
        <v>665</v>
      </c>
      <c r="F118" s="11" t="s">
        <v>122</v>
      </c>
      <c r="G118" s="43">
        <f>IF(H118="",G115,G115+1)</f>
        <v>110</v>
      </c>
      <c r="H118" s="43" t="str">
        <f t="shared" si="3"/>
        <v>ＴＸＴ(詳細版) オープン(書込時用)</v>
      </c>
    </row>
    <row r="119" spans="1:8" outlineLevel="1">
      <c r="A119" s="2"/>
      <c r="B119" s="60" t="s">
        <v>690</v>
      </c>
      <c r="C119" s="31" t="s">
        <v>667</v>
      </c>
      <c r="D119" s="31" t="s">
        <v>667</v>
      </c>
      <c r="E119" s="5" t="s">
        <v>664</v>
      </c>
      <c r="F119" s="11" t="s">
        <v>122</v>
      </c>
      <c r="G119" s="43">
        <f>IF(H119="",G117,G117+1)</f>
        <v>113</v>
      </c>
      <c r="H119" s="43" t="str">
        <f t="shared" si="3"/>
        <v>ＴＸＴ(詳細版) 書込</v>
      </c>
    </row>
    <row r="120" spans="1:8" outlineLevel="1">
      <c r="A120" s="2"/>
      <c r="B120" s="60" t="s">
        <v>691</v>
      </c>
      <c r="C120" s="31" t="s">
        <v>668</v>
      </c>
      <c r="D120" s="31" t="s">
        <v>668</v>
      </c>
      <c r="E120" s="5" t="s">
        <v>676</v>
      </c>
      <c r="F120" s="11" t="s">
        <v>122</v>
      </c>
      <c r="G120" s="43">
        <f t="shared" si="2"/>
        <v>114</v>
      </c>
      <c r="H120" s="43" t="str">
        <f t="shared" si="3"/>
        <v>ＴＸＴ(詳細版) 保存(書込時用)</v>
      </c>
    </row>
    <row r="121" spans="1:8" outlineLevel="1">
      <c r="A121" s="2"/>
      <c r="B121" s="2" t="s">
        <v>692</v>
      </c>
      <c r="C121" s="4" t="s">
        <v>663</v>
      </c>
      <c r="D121" s="4" t="s">
        <v>663</v>
      </c>
      <c r="E121" s="5" t="s">
        <v>665</v>
      </c>
      <c r="F121" s="11" t="s">
        <v>122</v>
      </c>
      <c r="G121" s="43">
        <f t="shared" si="2"/>
        <v>115</v>
      </c>
      <c r="H121" s="43" t="str">
        <f t="shared" si="3"/>
        <v>ＴＸＴ(詳細版) クローズ</v>
      </c>
    </row>
    <row r="122" spans="1:8" s="43" customFormat="1" outlineLevel="1">
      <c r="A122" s="37"/>
      <c r="B122" s="61" t="s">
        <v>1046</v>
      </c>
      <c r="C122" s="39"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2"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62" t="s">
        <v>1047</v>
      </c>
      <c r="F122" s="43" t="s">
        <v>122</v>
      </c>
      <c r="G122" s="43">
        <f t="shared" ref="G122" si="4">IF(H122="",G121,G121+1)</f>
        <v>116</v>
      </c>
      <c r="H122" s="43" t="str">
        <f t="shared" ref="H122" si="5">IF(B122="","",B122)</f>
        <v>ＴＸＴ(詳細版) 保存＆クローズ（BOMなしUTF-8出力用）</v>
      </c>
    </row>
    <row r="123" spans="1:8" outlineLevel="1">
      <c r="A123" s="2"/>
      <c r="B123" s="2" t="s">
        <v>693</v>
      </c>
      <c r="C123" s="22" t="s">
        <v>398</v>
      </c>
      <c r="D123" s="4" t="str">
        <f>"Set wTargetBook = Workbooks.Open(sTargetBookName)"&amp;CHAR(10)&amp;"wTargetBook.Close SaveChanges:=True"</f>
        <v>Set wTargetBook = Workbooks.Open(sTargetBookName)
wTargetBook.Close SaveChanges:=True</v>
      </c>
      <c r="E123" s="5" t="s">
        <v>122</v>
      </c>
      <c r="F123" s="11" t="s">
        <v>122</v>
      </c>
      <c r="G123" s="43">
        <f>IF(H123="",G121,G121+1)</f>
        <v>116</v>
      </c>
      <c r="H123" s="43" t="str">
        <f t="shared" si="3"/>
        <v>ＸＬＳ オープン/クローズ</v>
      </c>
    </row>
    <row r="124" spans="1:8">
      <c r="A124" s="20" t="s">
        <v>348</v>
      </c>
      <c r="B124" s="8"/>
      <c r="C124" s="8"/>
      <c r="D124" s="8"/>
      <c r="E124" s="21" t="s">
        <v>122</v>
      </c>
      <c r="F124" s="11" t="s">
        <v>122</v>
      </c>
      <c r="G124" s="43">
        <f t="shared" si="2"/>
        <v>116</v>
      </c>
      <c r="H124" s="43" t="str">
        <f t="shared" si="3"/>
        <v/>
      </c>
    </row>
    <row r="125" spans="1:8" outlineLevel="1">
      <c r="A125" s="2"/>
      <c r="B125" s="2" t="s">
        <v>110</v>
      </c>
      <c r="C125" s="4" t="str">
        <f>"Now()"</f>
        <v>Now()</v>
      </c>
      <c r="D125" s="4" t="str">
        <f>"Now"</f>
        <v>Now</v>
      </c>
      <c r="E125" s="5" t="s">
        <v>295</v>
      </c>
      <c r="F125" s="11" t="s">
        <v>122</v>
      </c>
      <c r="G125" s="43">
        <f t="shared" si="2"/>
        <v>117</v>
      </c>
      <c r="H125" s="43" t="str">
        <f t="shared" si="3"/>
        <v>現在時刻取得</v>
      </c>
    </row>
    <row r="126" spans="1:8" outlineLevel="1">
      <c r="A126" s="2"/>
      <c r="B126" s="2" t="s">
        <v>111</v>
      </c>
      <c r="C126" s="4" t="str">
        <f>"Date()"</f>
        <v>Date()</v>
      </c>
      <c r="D126" s="4" t="str">
        <f>"Date"</f>
        <v>Date</v>
      </c>
      <c r="E126" s="5" t="s">
        <v>296</v>
      </c>
      <c r="F126" s="11" t="s">
        <v>122</v>
      </c>
      <c r="G126" s="43">
        <f t="shared" si="2"/>
        <v>118</v>
      </c>
      <c r="H126" s="43" t="str">
        <f t="shared" si="3"/>
        <v>現在年月日取得</v>
      </c>
    </row>
    <row r="127" spans="1:8" outlineLevel="1">
      <c r="A127" s="2"/>
      <c r="B127" s="2" t="s">
        <v>112</v>
      </c>
      <c r="C127" s="4" t="str">
        <f>"Timer()"</f>
        <v>Timer()</v>
      </c>
      <c r="D127" s="4" t="str">
        <f>"Timer"</f>
        <v>Timer</v>
      </c>
      <c r="E127" s="5" t="s">
        <v>297</v>
      </c>
      <c r="F127" s="11" t="s">
        <v>122</v>
      </c>
      <c r="G127" s="43">
        <f t="shared" si="2"/>
        <v>119</v>
      </c>
      <c r="H127" s="43" t="str">
        <f t="shared" si="3"/>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c r="G128" s="43">
        <f t="shared" si="2"/>
        <v>120</v>
      </c>
      <c r="H128" s="43" t="str">
        <f t="shared" si="3"/>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c r="G129" s="43">
        <f t="shared" si="2"/>
        <v>121</v>
      </c>
      <c r="H129" s="43" t="str">
        <f t="shared" si="3"/>
        <v>Wait処理</v>
      </c>
    </row>
    <row r="130" spans="1:8">
      <c r="A130" s="20" t="s">
        <v>359</v>
      </c>
      <c r="B130" s="8"/>
      <c r="C130" s="8"/>
      <c r="D130" s="8"/>
      <c r="E130" s="21" t="s">
        <v>122</v>
      </c>
      <c r="F130" s="11" t="s">
        <v>122</v>
      </c>
      <c r="G130" s="43">
        <f t="shared" si="2"/>
        <v>121</v>
      </c>
      <c r="H130" s="43" t="str">
        <f t="shared" si="3"/>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c r="G131" s="43">
        <f t="shared" si="2"/>
        <v>122</v>
      </c>
      <c r="H131" s="43" t="str">
        <f t="shared" si="3"/>
        <v>オブジェクト定義</v>
      </c>
    </row>
    <row r="132" spans="1:8" outlineLevel="1">
      <c r="A132" s="2"/>
      <c r="B132" s="2" t="s">
        <v>360</v>
      </c>
      <c r="C132" s="4" t="s">
        <v>431</v>
      </c>
      <c r="D132" s="4" t="s">
        <v>431</v>
      </c>
      <c r="E132" s="5" t="s">
        <v>122</v>
      </c>
      <c r="F132" s="11" t="s">
        <v>122</v>
      </c>
      <c r="G132" s="43">
        <f t="shared" ref="G132:G195" si="6">IF(H132="",G131,G131+1)</f>
        <v>123</v>
      </c>
      <c r="H132" s="43" t="str">
        <f t="shared" ref="H132:H195" si="7">IF(B132="","",B132)</f>
        <v>追加</v>
      </c>
    </row>
    <row r="133" spans="1:8" outlineLevel="1">
      <c r="A133" s="2"/>
      <c r="B133" s="2" t="s">
        <v>368</v>
      </c>
      <c r="C133" s="4" t="s">
        <v>432</v>
      </c>
      <c r="D133" s="4" t="s">
        <v>432</v>
      </c>
      <c r="E133" s="5" t="s">
        <v>122</v>
      </c>
      <c r="F133" s="11" t="s">
        <v>122</v>
      </c>
      <c r="G133" s="43">
        <f t="shared" si="6"/>
        <v>124</v>
      </c>
      <c r="H133" s="43" t="str">
        <f t="shared" si="7"/>
        <v>項目取得 その１</v>
      </c>
    </row>
    <row r="134" spans="1:8" outlineLevel="1">
      <c r="A134" s="2"/>
      <c r="B134" s="2" t="s">
        <v>369</v>
      </c>
      <c r="C134" s="4" t="s">
        <v>433</v>
      </c>
      <c r="D134" s="4" t="s">
        <v>433</v>
      </c>
      <c r="E134" s="5" t="s">
        <v>124</v>
      </c>
      <c r="F134" s="11" t="s">
        <v>122</v>
      </c>
      <c r="G134" s="43">
        <f t="shared" si="6"/>
        <v>125</v>
      </c>
      <c r="H134" s="43" t="str">
        <f t="shared" si="7"/>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c r="G135" s="43">
        <f t="shared" si="6"/>
        <v>126</v>
      </c>
      <c r="H135" s="43" t="str">
        <f t="shared" si="7"/>
        <v>項目取得 ループ</v>
      </c>
    </row>
    <row r="136" spans="1:8" outlineLevel="1">
      <c r="A136" s="2"/>
      <c r="B136" s="2" t="s">
        <v>361</v>
      </c>
      <c r="C136" s="4" t="s">
        <v>434</v>
      </c>
      <c r="D136" s="4" t="s">
        <v>434</v>
      </c>
      <c r="E136" s="5" t="s">
        <v>269</v>
      </c>
      <c r="F136" s="11" t="s">
        <v>122</v>
      </c>
      <c r="G136" s="43">
        <f t="shared" si="6"/>
        <v>127</v>
      </c>
      <c r="H136" s="43" t="str">
        <f t="shared" si="7"/>
        <v>要素数取得</v>
      </c>
    </row>
    <row r="137" spans="1:8" outlineLevel="1">
      <c r="A137" s="2"/>
      <c r="B137" s="2" t="s">
        <v>362</v>
      </c>
      <c r="C137" s="4" t="s">
        <v>435</v>
      </c>
      <c r="D137" s="4" t="s">
        <v>435</v>
      </c>
      <c r="E137" s="5" t="s">
        <v>270</v>
      </c>
      <c r="F137" s="11" t="s">
        <v>122</v>
      </c>
      <c r="G137" s="43">
        <f t="shared" si="6"/>
        <v>128</v>
      </c>
      <c r="H137" s="43" t="str">
        <f t="shared" si="7"/>
        <v>削除</v>
      </c>
    </row>
    <row r="138" spans="1:8" outlineLevel="1">
      <c r="A138" s="2"/>
      <c r="B138" s="2" t="s">
        <v>363</v>
      </c>
      <c r="C138" s="22" t="s">
        <v>398</v>
      </c>
      <c r="D138" s="4" t="s">
        <v>436</v>
      </c>
      <c r="E138" s="5" t="s">
        <v>439</v>
      </c>
      <c r="F138" s="11" t="s">
        <v>122</v>
      </c>
      <c r="G138" s="43">
        <f t="shared" si="6"/>
        <v>129</v>
      </c>
      <c r="H138" s="43" t="str">
        <f t="shared" si="7"/>
        <v>挿入</v>
      </c>
    </row>
    <row r="139" spans="1:8" outlineLevel="1">
      <c r="A139" s="2"/>
      <c r="B139" s="2" t="s">
        <v>364</v>
      </c>
      <c r="C139" s="4" t="s">
        <v>437</v>
      </c>
      <c r="D139" s="4" t="s">
        <v>437</v>
      </c>
      <c r="E139" s="5" t="s">
        <v>122</v>
      </c>
      <c r="F139" s="11" t="s">
        <v>122</v>
      </c>
      <c r="G139" s="43">
        <f t="shared" si="6"/>
        <v>130</v>
      </c>
      <c r="H139" s="43" t="str">
        <f t="shared" si="7"/>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c r="G140" s="43">
        <f t="shared" si="6"/>
        <v>131</v>
      </c>
      <c r="H140" s="43" t="str">
        <f t="shared" si="7"/>
        <v>配列変換</v>
      </c>
    </row>
    <row r="141" spans="1:8" outlineLevel="1">
      <c r="A141" s="2"/>
      <c r="B141" s="2" t="s">
        <v>366</v>
      </c>
      <c r="C141" s="4" t="s">
        <v>438</v>
      </c>
      <c r="D141" s="4" t="s">
        <v>438</v>
      </c>
      <c r="E141" s="5" t="s">
        <v>122</v>
      </c>
      <c r="F141" s="11" t="s">
        <v>122</v>
      </c>
      <c r="G141" s="43">
        <f t="shared" si="6"/>
        <v>132</v>
      </c>
      <c r="H141" s="43" t="str">
        <f t="shared" si="7"/>
        <v>全要素削除</v>
      </c>
    </row>
    <row r="142" spans="1:8">
      <c r="A142" s="20" t="s">
        <v>358</v>
      </c>
      <c r="B142" s="8"/>
      <c r="C142" s="8"/>
      <c r="D142" s="8"/>
      <c r="E142" s="21" t="s">
        <v>122</v>
      </c>
      <c r="F142" s="11" t="s">
        <v>122</v>
      </c>
      <c r="G142" s="43">
        <f t="shared" si="6"/>
        <v>132</v>
      </c>
      <c r="H142" s="43" t="str">
        <f t="shared" si="7"/>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c r="G143" s="43">
        <f t="shared" si="6"/>
        <v>133</v>
      </c>
      <c r="H143" s="43" t="str">
        <f t="shared" si="7"/>
        <v>オブジェクト定義</v>
      </c>
    </row>
    <row r="144" spans="1:8" outlineLevel="1">
      <c r="A144" s="2"/>
      <c r="B144" s="2" t="s">
        <v>16</v>
      </c>
      <c r="C144" s="4" t="s">
        <v>345</v>
      </c>
      <c r="D144" s="4" t="s">
        <v>345</v>
      </c>
      <c r="E144" s="5" t="s">
        <v>122</v>
      </c>
      <c r="F144" s="11" t="s">
        <v>122</v>
      </c>
      <c r="G144" s="43">
        <f t="shared" si="6"/>
        <v>134</v>
      </c>
      <c r="H144" s="43" t="str">
        <f t="shared" si="7"/>
        <v>連想配列 キー/項目追加</v>
      </c>
    </row>
    <row r="145" spans="1:8" outlineLevel="1">
      <c r="A145" s="2"/>
      <c r="B145" s="2" t="s">
        <v>17</v>
      </c>
      <c r="C145" s="4" t="s">
        <v>440</v>
      </c>
      <c r="D145" s="4" t="s">
        <v>440</v>
      </c>
      <c r="E145" s="5" t="s">
        <v>122</v>
      </c>
      <c r="F145" s="11" t="s">
        <v>122</v>
      </c>
      <c r="G145" s="43">
        <f t="shared" si="6"/>
        <v>135</v>
      </c>
      <c r="H145" s="43" t="str">
        <f t="shared" si="7"/>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c r="G146" s="43">
        <f t="shared" si="6"/>
        <v>136</v>
      </c>
      <c r="H146" s="43" t="str">
        <f t="shared" si="7"/>
        <v>連想配列 キー取得（For Each）</v>
      </c>
    </row>
    <row r="147" spans="1:8" outlineLevel="1">
      <c r="A147" s="2"/>
      <c r="B147" s="2" t="s">
        <v>19</v>
      </c>
      <c r="C147" s="4" t="s">
        <v>441</v>
      </c>
      <c r="D147" s="4" t="s">
        <v>441</v>
      </c>
      <c r="E147" s="5" t="s">
        <v>122</v>
      </c>
      <c r="F147" s="11" t="s">
        <v>122</v>
      </c>
      <c r="G147" s="43">
        <f t="shared" si="6"/>
        <v>137</v>
      </c>
      <c r="H147" s="43" t="str">
        <f t="shared" si="7"/>
        <v>連想配列 項目取得（キー）</v>
      </c>
    </row>
    <row r="148" spans="1:8" outlineLevel="1">
      <c r="A148" s="2"/>
      <c r="B148" s="2" t="s">
        <v>20</v>
      </c>
      <c r="C148" s="4" t="s">
        <v>442</v>
      </c>
      <c r="D148" s="4" t="s">
        <v>442</v>
      </c>
      <c r="E148" s="5" t="s">
        <v>273</v>
      </c>
      <c r="F148" s="11" t="s">
        <v>122</v>
      </c>
      <c r="G148" s="43">
        <f t="shared" si="6"/>
        <v>138</v>
      </c>
      <c r="H148" s="43" t="str">
        <f t="shared" si="7"/>
        <v>連想配列 キー取得（インデックス）</v>
      </c>
    </row>
    <row r="149" spans="1:8" outlineLevel="1">
      <c r="A149" s="2"/>
      <c r="B149" s="2" t="s">
        <v>21</v>
      </c>
      <c r="C149" s="4" t="s">
        <v>443</v>
      </c>
      <c r="D149" s="4" t="s">
        <v>443</v>
      </c>
      <c r="E149" s="5" t="s">
        <v>273</v>
      </c>
      <c r="F149" s="11" t="s">
        <v>122</v>
      </c>
      <c r="G149" s="43">
        <f t="shared" si="6"/>
        <v>139</v>
      </c>
      <c r="H149" s="43" t="str">
        <f t="shared" si="7"/>
        <v>連想配列 項目取得（インデックス）</v>
      </c>
    </row>
    <row r="150" spans="1:8" outlineLevel="1">
      <c r="A150" s="2"/>
      <c r="B150" s="2" t="s">
        <v>22</v>
      </c>
      <c r="C150" s="4" t="s">
        <v>444</v>
      </c>
      <c r="D150" s="4" t="s">
        <v>444</v>
      </c>
      <c r="E150" s="5" t="s">
        <v>122</v>
      </c>
      <c r="F150" s="11" t="s">
        <v>122</v>
      </c>
      <c r="G150" s="43">
        <f t="shared" si="6"/>
        <v>140</v>
      </c>
      <c r="H150" s="43" t="str">
        <f t="shared" si="7"/>
        <v>連想配列 キー置換</v>
      </c>
    </row>
    <row r="151" spans="1:8" outlineLevel="1">
      <c r="A151" s="2"/>
      <c r="B151" s="2" t="s">
        <v>23</v>
      </c>
      <c r="C151" s="4" t="s">
        <v>445</v>
      </c>
      <c r="D151" s="4" t="s">
        <v>445</v>
      </c>
      <c r="E151" s="5" t="s">
        <v>122</v>
      </c>
      <c r="F151" s="11" t="s">
        <v>122</v>
      </c>
      <c r="G151" s="43">
        <f t="shared" si="6"/>
        <v>141</v>
      </c>
      <c r="H151" s="43" t="str">
        <f t="shared" si="7"/>
        <v>連想配列 キー関連付け</v>
      </c>
    </row>
    <row r="152" spans="1:8" outlineLevel="1">
      <c r="A152" s="2"/>
      <c r="B152" s="2" t="s">
        <v>24</v>
      </c>
      <c r="C152" s="4" t="s">
        <v>446</v>
      </c>
      <c r="D152" s="4" t="s">
        <v>446</v>
      </c>
      <c r="E152" s="5" t="s">
        <v>122</v>
      </c>
      <c r="F152" s="11" t="s">
        <v>122</v>
      </c>
      <c r="G152" s="43">
        <f t="shared" si="6"/>
        <v>142</v>
      </c>
      <c r="H152" s="43" t="str">
        <f t="shared" si="7"/>
        <v>連想配列 キー/項目数取得</v>
      </c>
    </row>
    <row r="153" spans="1:8" outlineLevel="1">
      <c r="A153" s="2"/>
      <c r="B153" s="2" t="s">
        <v>25</v>
      </c>
      <c r="C153" s="4" t="s">
        <v>447</v>
      </c>
      <c r="D153" s="4" t="s">
        <v>447</v>
      </c>
      <c r="E153" s="5" t="s">
        <v>274</v>
      </c>
      <c r="F153" s="11" t="s">
        <v>122</v>
      </c>
      <c r="G153" s="43">
        <f t="shared" si="6"/>
        <v>143</v>
      </c>
      <c r="H153" s="43" t="str">
        <f t="shared" si="7"/>
        <v>連想配列 キー/項目削除</v>
      </c>
    </row>
    <row r="154" spans="1:8" outlineLevel="1">
      <c r="A154" s="2"/>
      <c r="B154" s="2" t="s">
        <v>26</v>
      </c>
      <c r="C154" s="4" t="s">
        <v>448</v>
      </c>
      <c r="D154" s="4" t="s">
        <v>448</v>
      </c>
      <c r="E154" s="5" t="s">
        <v>122</v>
      </c>
      <c r="F154" s="11" t="s">
        <v>122</v>
      </c>
      <c r="G154" s="43">
        <f t="shared" si="6"/>
        <v>144</v>
      </c>
      <c r="H154" s="43" t="str">
        <f t="shared" si="7"/>
        <v>連想配列 キー/項目全削除</v>
      </c>
    </row>
    <row r="155" spans="1:8" outlineLevel="1">
      <c r="A155" s="2"/>
      <c r="B155" s="2" t="s">
        <v>27</v>
      </c>
      <c r="C155" s="4" t="s">
        <v>449</v>
      </c>
      <c r="D155" s="4" t="s">
        <v>449</v>
      </c>
      <c r="E155" s="5" t="s">
        <v>275</v>
      </c>
      <c r="F155" s="11" t="s">
        <v>122</v>
      </c>
      <c r="G155" s="43">
        <f t="shared" si="6"/>
        <v>145</v>
      </c>
      <c r="H155" s="43" t="str">
        <f t="shared" si="7"/>
        <v>連想配列 配列変換（項目）</v>
      </c>
    </row>
    <row r="156" spans="1:8" outlineLevel="1">
      <c r="A156" s="2"/>
      <c r="B156" s="2" t="s">
        <v>28</v>
      </c>
      <c r="C156" s="4" t="s">
        <v>450</v>
      </c>
      <c r="D156" s="4" t="s">
        <v>450</v>
      </c>
      <c r="E156" s="5" t="s">
        <v>275</v>
      </c>
      <c r="F156" s="11" t="s">
        <v>122</v>
      </c>
      <c r="G156" s="43">
        <f t="shared" si="6"/>
        <v>146</v>
      </c>
      <c r="H156" s="43" t="str">
        <f t="shared" si="7"/>
        <v>連想配列 配列変換（キー）</v>
      </c>
    </row>
    <row r="157" spans="1:8" outlineLevel="1">
      <c r="A157" s="2"/>
      <c r="B157" s="2" t="s">
        <v>29</v>
      </c>
      <c r="C157" s="4" t="s">
        <v>451</v>
      </c>
      <c r="D157" s="4" t="s">
        <v>451</v>
      </c>
      <c r="E157" s="5" t="s">
        <v>276</v>
      </c>
      <c r="F157" s="11" t="s">
        <v>122</v>
      </c>
      <c r="G157" s="43">
        <f t="shared" si="6"/>
        <v>147</v>
      </c>
      <c r="H157" s="43" t="str">
        <f t="shared" si="7"/>
        <v>連想配列 設定変更</v>
      </c>
    </row>
    <row r="158" spans="1:8">
      <c r="A158" s="20" t="s">
        <v>350</v>
      </c>
      <c r="B158" s="8"/>
      <c r="C158" s="8"/>
      <c r="D158" s="8"/>
      <c r="E158" s="21" t="s">
        <v>122</v>
      </c>
      <c r="F158" s="11" t="s">
        <v>122</v>
      </c>
      <c r="G158" s="43">
        <f t="shared" si="6"/>
        <v>147</v>
      </c>
      <c r="H158" s="43" t="str">
        <f t="shared" si="7"/>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c r="G159" s="43">
        <f t="shared" si="6"/>
        <v>148</v>
      </c>
      <c r="H159" s="43" t="str">
        <f t="shared" si="7"/>
        <v>オブジェクト定義</v>
      </c>
    </row>
    <row r="160" spans="1:8" outlineLevel="1">
      <c r="A160" s="2"/>
      <c r="B160" s="2" t="s">
        <v>34</v>
      </c>
      <c r="C160" s="4" t="str">
        <f>"objWshShell.Exec(""C:\test.bat"")"</f>
        <v>objWshShell.Exec("C:\test.bat")</v>
      </c>
      <c r="D160" s="4" t="s">
        <v>452</v>
      </c>
      <c r="E160" s="5" t="s">
        <v>278</v>
      </c>
      <c r="F160" s="11" t="s">
        <v>122</v>
      </c>
      <c r="G160" s="43">
        <f t="shared" si="6"/>
        <v>149</v>
      </c>
      <c r="H160" s="43" t="str">
        <f t="shared" si="7"/>
        <v>バッチ実行①</v>
      </c>
    </row>
    <row r="161" spans="1:8" outlineLevel="1">
      <c r="A161" s="2"/>
      <c r="B161" s="2" t="s">
        <v>35</v>
      </c>
      <c r="C161" s="4" t="str">
        <f>"objWshShell.Run ""C:\test.bat"", 0, True"</f>
        <v>objWshShell.Run "C:\test.bat", 0, True</v>
      </c>
      <c r="D161" s="4" t="s">
        <v>453</v>
      </c>
      <c r="E161" s="9" t="s">
        <v>409</v>
      </c>
      <c r="F161" s="11" t="s">
        <v>122</v>
      </c>
      <c r="G161" s="43">
        <f t="shared" si="6"/>
        <v>150</v>
      </c>
      <c r="H161" s="43" t="str">
        <f t="shared" si="7"/>
        <v>バッチ実行②</v>
      </c>
    </row>
    <row r="162" spans="1:8" outlineLevel="1">
      <c r="A162" s="2"/>
      <c r="B162" s="2" t="s">
        <v>36</v>
      </c>
      <c r="C162" s="4" t="str">
        <f>"objWshShell.Run ""cmd /c echo.&gt; """"C:\test.txt"""""", 0, True"</f>
        <v>objWshShell.Run "cmd /c echo.&gt; ""C:\test.txt""", 0, True</v>
      </c>
      <c r="D162" s="4" t="s">
        <v>454</v>
      </c>
      <c r="F162" s="11" t="s">
        <v>122</v>
      </c>
      <c r="G162" s="43">
        <f t="shared" si="6"/>
        <v>151</v>
      </c>
      <c r="H162" s="43" t="str">
        <f t="shared" si="7"/>
        <v>コマンド実行</v>
      </c>
    </row>
    <row r="163" spans="1:8" outlineLevel="1">
      <c r="A163" s="2"/>
      <c r="B163" s="2" t="s">
        <v>37</v>
      </c>
      <c r="C163" s="4" t="str">
        <f>"objWshShell.RegRead(""HKCU\WshTest\Test1"")"</f>
        <v>objWshShell.RegRead("HKCU\WshTest\Test1")</v>
      </c>
      <c r="D163" s="4" t="s">
        <v>455</v>
      </c>
      <c r="E163" s="5" t="s">
        <v>122</v>
      </c>
      <c r="F163" s="11" t="s">
        <v>122</v>
      </c>
      <c r="G163" s="43">
        <f t="shared" si="6"/>
        <v>152</v>
      </c>
      <c r="H163" s="43" t="str">
        <f t="shared" si="7"/>
        <v>レジストリ読込</v>
      </c>
    </row>
    <row r="164" spans="1:8" outlineLevel="1">
      <c r="A164" s="2"/>
      <c r="B164" s="2" t="s">
        <v>38</v>
      </c>
      <c r="C164" s="4" t="str">
        <f>"objWshShell.RegWrite(""HKCU\WshTest\Test1"", ""test"", ""REG\_SZ"")"</f>
        <v>objWshShell.RegWrite("HKCU\WshTest\Test1", "test", "REG\_SZ")</v>
      </c>
      <c r="D164" s="4" t="s">
        <v>456</v>
      </c>
      <c r="E164" s="5" t="s">
        <v>279</v>
      </c>
      <c r="F164" s="11" t="s">
        <v>122</v>
      </c>
      <c r="G164" s="43">
        <f t="shared" si="6"/>
        <v>153</v>
      </c>
      <c r="H164" s="43" t="str">
        <f t="shared" si="7"/>
        <v>レジストリ書込</v>
      </c>
    </row>
    <row r="165" spans="1:8" outlineLevel="1">
      <c r="A165" s="2"/>
      <c r="B165" s="2" t="s">
        <v>39</v>
      </c>
      <c r="C165" s="4" t="str">
        <f>"objWshShell.Environment(""User"").Item(""MYPATH\_CODES"")"</f>
        <v>objWshShell.Environment("User").Item("MYPATH\_CODES")</v>
      </c>
      <c r="D165" s="4" t="s">
        <v>457</v>
      </c>
      <c r="E165" s="5" t="s">
        <v>410</v>
      </c>
      <c r="F165" s="11" t="s">
        <v>122</v>
      </c>
      <c r="G165" s="43">
        <f t="shared" si="6"/>
        <v>154</v>
      </c>
      <c r="H165" s="43" t="str">
        <f t="shared" si="7"/>
        <v>環境変数 値取得＆更新</v>
      </c>
    </row>
    <row r="166" spans="1:8" outlineLevel="1">
      <c r="A166" s="2"/>
      <c r="B166" s="2" t="s">
        <v>379</v>
      </c>
      <c r="C166" s="4" t="str">
        <f>"objWshShell.Environment(""User"").Remove(""MYPATH\_CODES"")"</f>
        <v>objWshShell.Environment("User").Remove("MYPATH\_CODES")</v>
      </c>
      <c r="D166" s="12" t="s">
        <v>417</v>
      </c>
      <c r="E166" s="5"/>
      <c r="F166" s="11" t="s">
        <v>122</v>
      </c>
      <c r="G166" s="43">
        <f t="shared" si="6"/>
        <v>155</v>
      </c>
      <c r="H166" s="43" t="str">
        <f t="shared" si="7"/>
        <v>環境変数 削除</v>
      </c>
    </row>
    <row r="167" spans="1:8" outlineLevel="1">
      <c r="A167" s="2"/>
      <c r="B167" s="2" t="s">
        <v>394</v>
      </c>
      <c r="C167" s="4" t="str">
        <f>"objWshShell.SpecialFolders(""Desktop"")"</f>
        <v>objWshShell.SpecialFolders("Desktop")</v>
      </c>
      <c r="D167" s="4" t="s">
        <v>458</v>
      </c>
      <c r="E167" s="5" t="s">
        <v>146</v>
      </c>
      <c r="F167" s="11" t="s">
        <v>122</v>
      </c>
      <c r="G167" s="43">
        <f t="shared" si="6"/>
        <v>156</v>
      </c>
      <c r="H167" s="43" t="str">
        <f t="shared" si="7"/>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c r="G168" s="43">
        <f t="shared" si="6"/>
        <v>157</v>
      </c>
      <c r="H168" s="43" t="str">
        <f t="shared" si="7"/>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1" t="s">
        <v>122</v>
      </c>
      <c r="G169" s="43">
        <f t="shared" si="6"/>
        <v>158</v>
      </c>
      <c r="H169" s="43" t="str">
        <f t="shared" si="7"/>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c r="G170" s="43">
        <f t="shared" si="6"/>
        <v>159</v>
      </c>
      <c r="H170" s="43" t="str">
        <f t="shared" si="7"/>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417</v>
      </c>
      <c r="E171" s="5"/>
      <c r="F171" s="11" t="s">
        <v>122</v>
      </c>
      <c r="G171" s="43">
        <f t="shared" si="6"/>
        <v>160</v>
      </c>
      <c r="H171" s="43" t="str">
        <f t="shared" si="7"/>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12" t="s">
        <v>417</v>
      </c>
      <c r="E172" s="5"/>
      <c r="F172" s="11" t="s">
        <v>122</v>
      </c>
      <c r="G172" s="43">
        <f t="shared" si="6"/>
        <v>161</v>
      </c>
      <c r="H172" s="43" t="str">
        <f t="shared" si="7"/>
        <v>ショートカット 引数更新</v>
      </c>
    </row>
    <row r="173" spans="1:8" outlineLevel="1">
      <c r="A173" s="2"/>
      <c r="B173" s="2" t="s">
        <v>45</v>
      </c>
      <c r="C173" s="4" t="str">
        <f>"objWshShell.Popup ""メッセージ"", lSecond, ""タイトル"", vbInformation"</f>
        <v>objWshShell.Popup "メッセージ", lSecond, "タイトル", vbInformation</v>
      </c>
      <c r="D173" s="12" t="s">
        <v>417</v>
      </c>
      <c r="E173" s="5"/>
      <c r="F173" s="11" t="s">
        <v>122</v>
      </c>
      <c r="G173" s="43">
        <f t="shared" si="6"/>
        <v>162</v>
      </c>
      <c r="H173" s="43" t="str">
        <f t="shared" si="7"/>
        <v>ポップアップ出力</v>
      </c>
    </row>
    <row r="174" spans="1:8" outlineLevel="1">
      <c r="A174" s="2"/>
      <c r="B174" s="2" t="s">
        <v>138</v>
      </c>
      <c r="C174" s="4" t="str">
        <f>C264</f>
        <v>objWshShell.Exec( "clip" ).StdIn.Write( "テキスト" )</v>
      </c>
      <c r="D174" s="23" t="s">
        <v>398</v>
      </c>
      <c r="E174" s="5"/>
      <c r="F174" s="11" t="s">
        <v>122</v>
      </c>
      <c r="G174" s="43">
        <f t="shared" si="6"/>
        <v>163</v>
      </c>
      <c r="H174" s="43" t="str">
        <f t="shared" si="7"/>
        <v>クリップボード 書き込み</v>
      </c>
    </row>
    <row r="175" spans="1:8" outlineLevel="1">
      <c r="A175" s="2"/>
      <c r="B175" s="2" t="s">
        <v>139</v>
      </c>
      <c r="C175" s="4" t="str">
        <f>C265</f>
        <v>CreateObject("htmlfile").ParentWindow.Clipboarddata.GetData("text")</v>
      </c>
      <c r="D175" s="23" t="s">
        <v>398</v>
      </c>
      <c r="E175" s="5"/>
      <c r="F175" s="11" t="s">
        <v>122</v>
      </c>
      <c r="G175" s="43">
        <f t="shared" si="6"/>
        <v>164</v>
      </c>
      <c r="H175" s="43" t="str">
        <f t="shared" si="7"/>
        <v>クリップボード 取得</v>
      </c>
    </row>
    <row r="176" spans="1:8">
      <c r="A176" s="20" t="s">
        <v>370</v>
      </c>
      <c r="B176" s="8"/>
      <c r="C176" s="8"/>
      <c r="D176" s="8"/>
      <c r="E176" s="21" t="s">
        <v>122</v>
      </c>
      <c r="F176" s="11" t="s">
        <v>122</v>
      </c>
      <c r="G176" s="43">
        <f t="shared" si="6"/>
        <v>164</v>
      </c>
      <c r="H176" s="43" t="str">
        <f t="shared" si="7"/>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c r="G177" s="43">
        <f t="shared" si="6"/>
        <v>165</v>
      </c>
      <c r="H177" s="43" t="str">
        <f t="shared" si="7"/>
        <v>オブジェクト定義</v>
      </c>
    </row>
    <row r="178" spans="1:8" outlineLevel="1">
      <c r="B178" s="2" t="s">
        <v>393</v>
      </c>
      <c r="C178" s="23" t="s">
        <v>398</v>
      </c>
      <c r="D178" s="4" t="str">
        <f>"objFSO.CopyFile ThisWorkbook.FullName, ""c:\temp\test.xlsm"""</f>
        <v>objFSO.CopyFile ThisWorkbook.FullName, "c:\temp\test.xlsm"</v>
      </c>
      <c r="E178" s="5" t="s">
        <v>122</v>
      </c>
      <c r="F178" s="11" t="s">
        <v>122</v>
      </c>
      <c r="G178" s="43">
        <f t="shared" si="6"/>
        <v>166</v>
      </c>
      <c r="H178" s="43" t="str">
        <f t="shared" si="7"/>
        <v>ファイル コピー（自ブック）</v>
      </c>
    </row>
    <row r="179" spans="1:8" outlineLevel="1">
      <c r="A179" s="2"/>
      <c r="B179" s="2" t="s">
        <v>46</v>
      </c>
      <c r="C179" s="42" t="str">
        <f>"objFSO.CopyFile ""C:\codes\a.txt"", ""C:\codes\test\"""</f>
        <v>objFSO.CopyFile "C:\codes\a.txt", "C:\codes\test\"</v>
      </c>
      <c r="D179" s="42" t="str">
        <f>"objFSO.CopyFile ""C:\codes\a.txt"", ""C:\codes\test\"""</f>
        <v>objFSO.CopyFile "C:\codes\a.txt", "C:\codes\test\"</v>
      </c>
      <c r="E179" s="5" t="s">
        <v>281</v>
      </c>
      <c r="F179" s="11" t="s">
        <v>122</v>
      </c>
      <c r="G179" s="43">
        <f t="shared" si="6"/>
        <v>167</v>
      </c>
      <c r="H179" s="43" t="str">
        <f t="shared" si="7"/>
        <v>ファイル コピー①</v>
      </c>
    </row>
    <row r="180" spans="1:8" outlineLevel="1">
      <c r="A180" s="2"/>
      <c r="B180" s="2" t="s">
        <v>47</v>
      </c>
      <c r="C180" s="42" t="str">
        <f>"objFSO.CopyFile ""C:\codes\a.txt"", ""C:\codes\test\a.txt"""</f>
        <v>objFSO.CopyFile "C:\codes\a.txt", "C:\codes\test\a.txt"</v>
      </c>
      <c r="D180" s="42" t="str">
        <f>"objFSO.CopyFile ""C:\codes\a.txt"", ""C:\codes\test\a.txt"""</f>
        <v>objFSO.CopyFile "C:\codes\a.txt", "C:\codes\test\a.txt"</v>
      </c>
      <c r="E180" s="5" t="s">
        <v>282</v>
      </c>
      <c r="F180" s="11" t="s">
        <v>122</v>
      </c>
      <c r="G180" s="43">
        <f t="shared" si="6"/>
        <v>168</v>
      </c>
      <c r="H180" s="43" t="str">
        <f t="shared" si="7"/>
        <v>ファイル コピー②</v>
      </c>
    </row>
    <row r="181" spans="1:8" outlineLevel="1">
      <c r="A181" s="2"/>
      <c r="B181" s="2" t="s">
        <v>48</v>
      </c>
      <c r="C181" s="42" t="str">
        <f>"objFSO.DeleteFile ""c:\test"", True"</f>
        <v>objFSO.DeleteFile "c:\test", True</v>
      </c>
      <c r="D181" s="42" t="str">
        <f>"objFSO.DeleteFile ""c:\test"", True"</f>
        <v>objFSO.DeleteFile "c:\test", True</v>
      </c>
      <c r="E181" s="5" t="s">
        <v>1033</v>
      </c>
      <c r="F181" s="11" t="s">
        <v>122</v>
      </c>
      <c r="G181" s="43">
        <f t="shared" si="6"/>
        <v>169</v>
      </c>
      <c r="H181" s="43" t="str">
        <f t="shared" si="7"/>
        <v>ファイル 削除</v>
      </c>
    </row>
    <row r="182" spans="1:8" outlineLevel="1">
      <c r="A182" s="2"/>
      <c r="B182" s="2" t="s">
        <v>49</v>
      </c>
      <c r="C182" s="42" t="str">
        <f>"objFSO.MoveFile ""C:\codes\src.txt"", ""C:\codes\dst.txt"""</f>
        <v>objFSO.MoveFile "C:\codes\src.txt", "C:\codes\dst.txt"</v>
      </c>
      <c r="D182" s="42" t="str">
        <f>"objFSO.MoveFile ""C:\codes\src.txt"", ""C:\codes\dst.txt"""</f>
        <v>objFSO.MoveFile "C:\codes\src.txt", "C:\codes\dst.txt"</v>
      </c>
      <c r="E182" s="5" t="s">
        <v>122</v>
      </c>
      <c r="F182" s="11" t="s">
        <v>122</v>
      </c>
      <c r="G182" s="43">
        <f t="shared" si="6"/>
        <v>170</v>
      </c>
      <c r="H182" s="43" t="str">
        <f t="shared" si="7"/>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1" t="s">
        <v>122</v>
      </c>
      <c r="G183" s="43">
        <f t="shared" si="6"/>
        <v>171</v>
      </c>
      <c r="H183" s="43" t="str">
        <f t="shared" si="7"/>
        <v>ファイル 存在確認①</v>
      </c>
    </row>
    <row r="184" spans="1:8"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c r="G184" s="43">
        <f t="shared" si="6"/>
        <v>172</v>
      </c>
      <c r="H184" s="43" t="str">
        <f t="shared" si="7"/>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c r="G185" s="43">
        <f t="shared" si="6"/>
        <v>173</v>
      </c>
      <c r="H185" s="43" t="str">
        <f t="shared" si="7"/>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c r="G186" s="43">
        <f t="shared" si="6"/>
        <v>174</v>
      </c>
      <c r="H186" s="43" t="str">
        <f t="shared" si="7"/>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c r="G187" s="43">
        <f t="shared" si="6"/>
        <v>175</v>
      </c>
      <c r="H187" s="43" t="str">
        <f t="shared" si="7"/>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1" t="s">
        <v>122</v>
      </c>
      <c r="G188" s="43">
        <f t="shared" si="6"/>
        <v>176</v>
      </c>
      <c r="H188" s="43" t="str">
        <f t="shared" si="7"/>
        <v>ファイル ドライブ名取得</v>
      </c>
    </row>
    <row r="189" spans="1:8" outlineLevel="1">
      <c r="A189" s="2"/>
      <c r="B189" s="2" t="s">
        <v>726</v>
      </c>
      <c r="C189" s="4" t="str">
        <f>"objFSO.GetFileName( ""C:\codes\a.txt"" )"</f>
        <v>objFSO.GetFileName( "C:\codes\a.txt" )</v>
      </c>
      <c r="D189" s="4" t="str">
        <f>"objFSO.GetFileName( ""C:\codes\a.txt"" )"</f>
        <v>objFSO.GetFileName( "C:\codes\a.txt" )</v>
      </c>
      <c r="E189" s="5" t="s">
        <v>727</v>
      </c>
      <c r="F189" s="11" t="s">
        <v>122</v>
      </c>
      <c r="G189" s="43">
        <f t="shared" si="6"/>
        <v>177</v>
      </c>
      <c r="H189" s="43" t="str">
        <f t="shared" si="7"/>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c r="G190" s="43">
        <f t="shared" si="6"/>
        <v>178</v>
      </c>
      <c r="H190" s="43" t="str">
        <f t="shared" si="7"/>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1" t="s">
        <v>122</v>
      </c>
      <c r="G191" s="43">
        <f t="shared" si="6"/>
        <v>179</v>
      </c>
      <c r="H191" s="43" t="str">
        <f t="shared" si="7"/>
        <v>ファイル ファイルベース名取得</v>
      </c>
    </row>
    <row r="192" spans="1:8" outlineLevel="1">
      <c r="A192" s="2"/>
      <c r="B192" s="2" t="s">
        <v>1034</v>
      </c>
      <c r="C192" s="4" t="str">
        <f>"objFSO.GetExtensionName( ""C:\codes\a.txt"" )"</f>
        <v>objFSO.GetExtensionName( "C:\codes\a.txt" )</v>
      </c>
      <c r="D192" s="4" t="str">
        <f>"objFSO.GetExtensionName( ""C:\codes\a.txt"" )"</f>
        <v>objFSO.GetExtensionName( "C:\codes\a.txt" )</v>
      </c>
      <c r="E192" s="5" t="s">
        <v>267</v>
      </c>
      <c r="F192" s="11" t="s">
        <v>122</v>
      </c>
      <c r="G192" s="43">
        <f t="shared" si="6"/>
        <v>180</v>
      </c>
      <c r="H192" s="43" t="str">
        <f t="shared" si="7"/>
        <v>ファイル 拡張子取得</v>
      </c>
    </row>
    <row r="193" spans="1:8" outlineLevel="1">
      <c r="A193" s="2"/>
      <c r="B193" s="2" t="s">
        <v>57</v>
      </c>
      <c r="C193" s="42" t="str">
        <f>"objFSO.CopyFolder ""C:\codes\src"", ""C:\codes\dst"", True"</f>
        <v>objFSO.CopyFolder "C:\codes\src", "C:\codes\dst", True</v>
      </c>
      <c r="D193" s="42" t="str">
        <f>"objFSO.CopyFolder ""C:\codes\src"", ""C:\codes\dst"", True"</f>
        <v>objFSO.CopyFolder "C:\codes\src", "C:\codes\dst", True</v>
      </c>
      <c r="E193" s="5" t="s">
        <v>283</v>
      </c>
      <c r="F193" s="11" t="s">
        <v>122</v>
      </c>
      <c r="G193" s="43">
        <f t="shared" si="6"/>
        <v>181</v>
      </c>
      <c r="H193" s="43" t="str">
        <f t="shared" si="7"/>
        <v>フォルダ コピー</v>
      </c>
    </row>
    <row r="194" spans="1:8" outlineLevel="1">
      <c r="A194" s="2"/>
      <c r="B194" s="2" t="s">
        <v>58</v>
      </c>
      <c r="C194" s="42" t="str">
        <f>"objFSO.DeleteFolder ""C:\codes\test"", True"</f>
        <v>objFSO.DeleteFolder "C:\codes\test", True</v>
      </c>
      <c r="D194" s="42" t="str">
        <f>"objFSO.DeleteFolder ""C:\codes\test"", True"</f>
        <v>objFSO.DeleteFolder "C:\codes\test", True</v>
      </c>
      <c r="E194" s="5" t="s">
        <v>284</v>
      </c>
      <c r="F194" s="11" t="s">
        <v>122</v>
      </c>
      <c r="G194" s="43">
        <f t="shared" si="6"/>
        <v>182</v>
      </c>
      <c r="H194" s="43" t="str">
        <f t="shared" si="7"/>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1" t="s">
        <v>122</v>
      </c>
      <c r="G195" s="43">
        <f t="shared" si="6"/>
        <v>183</v>
      </c>
      <c r="H195" s="43" t="str">
        <f t="shared" si="7"/>
        <v>フォルダ 作成</v>
      </c>
    </row>
    <row r="196" spans="1:8" outlineLevel="1">
      <c r="A196" s="2"/>
      <c r="B196" s="2" t="s">
        <v>60</v>
      </c>
      <c r="C196" s="42" t="str">
        <f>"objFSO.MoveFolder ""C:\codes\src"", ""C:\codes\dst"""</f>
        <v>objFSO.MoveFolder "C:\codes\src", "C:\codes\dst"</v>
      </c>
      <c r="D196" s="42" t="str">
        <f>"objFSO.MoveFolder ""C:\codes\src"", ""C:\codes\dst"""</f>
        <v>objFSO.MoveFolder "C:\codes\src", "C:\codes\dst"</v>
      </c>
      <c r="E196" s="5" t="s">
        <v>286</v>
      </c>
      <c r="F196" s="11" t="s">
        <v>122</v>
      </c>
      <c r="G196" s="43">
        <f t="shared" ref="G196:G259" si="8">IF(H196="",G195,G195+1)</f>
        <v>184</v>
      </c>
      <c r="H196" s="43" t="str">
        <f t="shared" ref="H196:H259" si="9">IF(B196="","",B196)</f>
        <v>フォルダ 移動/リネーム</v>
      </c>
    </row>
    <row r="197" spans="1:8" outlineLevel="1">
      <c r="A197" s="2"/>
      <c r="B197" s="2" t="s">
        <v>61</v>
      </c>
      <c r="C197" s="4" t="s">
        <v>392</v>
      </c>
      <c r="D197" s="4" t="str">
        <f>"objFSO.GetFolder( ""C:\codes"" ).Attributes"</f>
        <v>objFSO.GetFolder( "C:\codes" ).Attributes</v>
      </c>
      <c r="E197" s="5" t="s">
        <v>287</v>
      </c>
      <c r="F197" s="11" t="s">
        <v>122</v>
      </c>
      <c r="G197" s="43">
        <f t="shared" si="8"/>
        <v>185</v>
      </c>
      <c r="H197" s="43" t="str">
        <f t="shared" si="9"/>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1" t="s">
        <v>122</v>
      </c>
      <c r="G198" s="43">
        <f t="shared" si="8"/>
        <v>186</v>
      </c>
      <c r="H198" s="43" t="str">
        <f t="shared" si="9"/>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c r="G199" s="43">
        <f t="shared" si="8"/>
        <v>187</v>
      </c>
      <c r="H199" s="43" t="str">
        <f t="shared" si="9"/>
        <v>フォルダ 親フォルダパス取得</v>
      </c>
    </row>
    <row r="200" spans="1:8" outlineLevel="1">
      <c r="B200" s="2" t="s">
        <v>341</v>
      </c>
      <c r="C200" s="4" t="s">
        <v>342</v>
      </c>
      <c r="D200" s="4" t="s">
        <v>342</v>
      </c>
      <c r="E200" s="5" t="s">
        <v>343</v>
      </c>
      <c r="F200" s="11" t="s">
        <v>122</v>
      </c>
      <c r="G200" s="43">
        <f t="shared" si="8"/>
        <v>188</v>
      </c>
      <c r="H200" s="43" t="str">
        <f t="shared" si="9"/>
        <v>フォルダ 特殊フォルダパス取得</v>
      </c>
    </row>
    <row r="201" spans="1:8" s="43" customFormat="1" outlineLevel="1">
      <c r="A201" s="7"/>
      <c r="B201" s="37" t="s">
        <v>1035</v>
      </c>
      <c r="C201" s="39" t="str">
        <f>"CreateObject(""Shell.Application"").Namespace(10).movehere sTrgtPath
Dim objFSO
Set objFSO = CreateObject(""Scripting.FileSystemObject"")"&amp;"
Do While objFSO.FileExists(sTrgtPath) Or objFSO.FolderExists(sTrgtPath)
    '削除処理は非同期で進行するため、削除中にスクリプトが終了すると削除処理は中断される。
    '削除対象が削除されるまで待機する。
Loop"</f>
        <v>CreateObject("Shell.Application").Namespace(10).movehere sTrgtPath
Dim objFSO
Set objFSO = CreateObject("Scripting.FileSystemObject")
Do While objFSO.FileExists(sTrgtPath) Or objFSO.FolderExists(sTrgtPath)
    '削除処理は非同期で進行するため、削除中にスクリプトが終了すると削除処理は中断される。
    '削除対象が削除されるまで待機する。
Loop</v>
      </c>
      <c r="D201" s="44" t="s">
        <v>1036</v>
      </c>
      <c r="E201" s="40"/>
      <c r="F201" s="43" t="s">
        <v>122</v>
      </c>
      <c r="G201" s="43">
        <f t="shared" si="8"/>
        <v>189</v>
      </c>
      <c r="H201" s="43" t="str">
        <f t="shared" si="9"/>
        <v>ファイル/フォルダ 削除(ゴミ箱移動)</v>
      </c>
    </row>
    <row r="202" spans="1:8">
      <c r="A202" s="20" t="s">
        <v>482</v>
      </c>
      <c r="B202" s="8"/>
      <c r="C202" s="8"/>
      <c r="D202" s="8"/>
      <c r="E202" s="21" t="s">
        <v>122</v>
      </c>
      <c r="F202" s="11" t="s">
        <v>122</v>
      </c>
      <c r="G202" s="43">
        <f t="shared" si="8"/>
        <v>189</v>
      </c>
      <c r="H202" s="43" t="str">
        <f t="shared" si="9"/>
        <v/>
      </c>
    </row>
    <row r="203" spans="1:8" outlineLevel="1">
      <c r="A203" s="2"/>
      <c r="B203" s="2" t="s">
        <v>351</v>
      </c>
      <c r="C203" s="26" t="str">
        <f>"Dim oRegExp
Set oRegExp = CreateObject(""VBScript.RegExp"")"</f>
        <v>Dim oRegExp
Set oRegExp = CreateObject("VBScript.RegExp")</v>
      </c>
      <c r="D203" s="10" t="str">
        <f>"Dim oRegExp As Object
Set oRegExp = CreateObject(""VBScript.RegExp"")"</f>
        <v>Dim oRegExp As Object
Set oRegExp = CreateObject("VBScript.RegExp")</v>
      </c>
      <c r="E203" s="5" t="s">
        <v>122</v>
      </c>
      <c r="F203" s="11" t="s">
        <v>122</v>
      </c>
      <c r="G203" s="43">
        <f t="shared" si="8"/>
        <v>190</v>
      </c>
      <c r="H203" s="43" t="str">
        <f t="shared" si="9"/>
        <v>オブジェクト定義</v>
      </c>
    </row>
    <row r="204" spans="1:8" outlineLevel="1">
      <c r="A204" s="2"/>
      <c r="B204" s="2" t="s">
        <v>473</v>
      </c>
      <c r="C204" s="26" t="str">
        <f>"Dim sTargetStr
sTargetStr = ""TestFunc(int bbb) TestFunc01(char aaa) TestFunc02(int bbb)"""</f>
        <v>Dim sTargetStr
sTargetStr = "TestFunc(int bbb) TestFunc01(char aaa) TestFunc02(int bbb)"</v>
      </c>
      <c r="D204" s="10" t="str">
        <f>"Dim sTargetStr As String
sTargetStr = ""TestFunc(int bbb) TestFunc01(char aaa) TestFunc02(int bbb)"""</f>
        <v>Dim sTargetStr As String
sTargetStr = "TestFunc(int bbb) TestFunc01(char aaa) TestFunc02(int bbb)"</v>
      </c>
      <c r="E204" s="5" t="s">
        <v>486</v>
      </c>
      <c r="F204" s="11" t="s">
        <v>122</v>
      </c>
      <c r="G204" s="43">
        <f t="shared" si="8"/>
        <v>191</v>
      </c>
      <c r="H204" s="43" t="str">
        <f t="shared" si="9"/>
        <v>検索設定 検索対象</v>
      </c>
    </row>
    <row r="205" spans="1:8" outlineLevel="1">
      <c r="A205" s="2"/>
      <c r="B205" s="2" t="s">
        <v>470</v>
      </c>
      <c r="C205" s="26" t="str">
        <f>"Dim sSearchPattern
sSearchPattern = ""(\w+)\((\w+) (\w+)\)""
oRegExp.Pattern = sSearchPattern"</f>
        <v>Dim sSearchPattern
sSearchPattern = "(\w+)\((\w+) (\w+)\)"
oRegExp.Pattern = sSearchPattern</v>
      </c>
      <c r="D205" s="10" t="str">
        <f>"Dim sSearchPattern As String
sSearchPattern = ""(\w+)\((\w+) (\w+)\)""
oRegExp.Pattern = sSearchPattern"</f>
        <v>Dim sSearchPattern As String
sSearchPattern = "(\w+)\((\w+) (\w+)\)"
oRegExp.Pattern = sSearchPattern</v>
      </c>
      <c r="E205" s="5" t="s">
        <v>486</v>
      </c>
      <c r="F205" s="11" t="s">
        <v>122</v>
      </c>
      <c r="G205" s="43">
        <f t="shared" si="8"/>
        <v>192</v>
      </c>
      <c r="H205" s="43" t="str">
        <f t="shared" si="9"/>
        <v>検索設定 検索パターン</v>
      </c>
    </row>
    <row r="206" spans="1:8" outlineLevel="1">
      <c r="A206" s="2"/>
      <c r="B206" s="2" t="s">
        <v>471</v>
      </c>
      <c r="C206" s="27" t="s">
        <v>487</v>
      </c>
      <c r="D206" s="10" t="s">
        <v>465</v>
      </c>
      <c r="E206" s="5" t="s">
        <v>481</v>
      </c>
      <c r="F206" s="11" t="s">
        <v>122</v>
      </c>
      <c r="G206" s="43">
        <f t="shared" si="8"/>
        <v>193</v>
      </c>
      <c r="H206" s="43" t="str">
        <f t="shared" si="9"/>
        <v>検索設定 大小文字区別</v>
      </c>
    </row>
    <row r="207" spans="1:8" outlineLevel="1">
      <c r="A207" s="2"/>
      <c r="B207" s="2" t="s">
        <v>472</v>
      </c>
      <c r="C207" s="26" t="s">
        <v>488</v>
      </c>
      <c r="D207" s="10" t="s">
        <v>466</v>
      </c>
      <c r="E207" s="5" t="s">
        <v>122</v>
      </c>
      <c r="F207" s="11" t="s">
        <v>122</v>
      </c>
      <c r="G207" s="43">
        <f t="shared" si="8"/>
        <v>194</v>
      </c>
      <c r="H207" s="43" t="str">
        <f t="shared" si="9"/>
        <v>検索設定 文字列全体検索</v>
      </c>
    </row>
    <row r="208" spans="1:8" outlineLevel="1">
      <c r="A208" s="2"/>
      <c r="B208" s="2" t="s">
        <v>463</v>
      </c>
      <c r="C208" s="26" t="str">
        <f>"Dim oMatchResult
Set oMatchResult = oRegExp.Execute(sTargetStr)"</f>
        <v>Dim oMatchResult
Set oMatchResult = oRegExp.Execute(sTargetStr)</v>
      </c>
      <c r="D208" s="10" t="str">
        <f>"Dim oMatchResult As Object
Set oMatchResult = oRegExp.Execute(sTargetStr)"</f>
        <v>Dim oMatchResult As Object
Set oMatchResult = oRegExp.Execute(sTargetStr)</v>
      </c>
      <c r="E208" s="5" t="s">
        <v>122</v>
      </c>
      <c r="F208" s="11" t="s">
        <v>122</v>
      </c>
      <c r="G208" s="43">
        <f t="shared" si="8"/>
        <v>195</v>
      </c>
      <c r="H208" s="43" t="str">
        <f t="shared" si="9"/>
        <v>検索実行</v>
      </c>
    </row>
    <row r="209" spans="1:8" outlineLevel="1">
      <c r="A209" s="2"/>
      <c r="B209" s="2" t="s">
        <v>736</v>
      </c>
      <c r="C209" s="26" t="s">
        <v>489</v>
      </c>
      <c r="D209" s="10" t="s">
        <v>467</v>
      </c>
      <c r="E209" s="5" t="s">
        <v>474</v>
      </c>
      <c r="F209" s="11" t="s">
        <v>122</v>
      </c>
      <c r="G209" s="43">
        <f t="shared" si="8"/>
        <v>196</v>
      </c>
      <c r="H209" s="43" t="str">
        <f t="shared" si="9"/>
        <v>検索結果 マッチ数取得</v>
      </c>
    </row>
    <row r="210" spans="1:8" outlineLevel="1">
      <c r="A210" s="2"/>
      <c r="B210" s="2" t="s">
        <v>468</v>
      </c>
      <c r="C210" s="26" t="s">
        <v>490</v>
      </c>
      <c r="D210" s="10" t="s">
        <v>475</v>
      </c>
      <c r="E210" s="5" t="s">
        <v>478</v>
      </c>
      <c r="F210" s="11" t="s">
        <v>122</v>
      </c>
      <c r="G210" s="43">
        <f t="shared" si="8"/>
        <v>197</v>
      </c>
      <c r="H210" s="43" t="str">
        <f t="shared" si="9"/>
        <v>検索結果 サブマッチ数取得</v>
      </c>
    </row>
    <row r="211" spans="1:8" outlineLevel="1">
      <c r="A211" s="2"/>
      <c r="B211" s="2" t="s">
        <v>738</v>
      </c>
      <c r="C211" s="26" t="s">
        <v>491</v>
      </c>
      <c r="D211" s="10" t="s">
        <v>476</v>
      </c>
      <c r="E211" s="5" t="s">
        <v>479</v>
      </c>
      <c r="F211" s="11" t="s">
        <v>122</v>
      </c>
      <c r="G211" s="43">
        <f t="shared" si="8"/>
        <v>198</v>
      </c>
      <c r="H211" s="43" t="str">
        <f t="shared" si="9"/>
        <v>検索結果 マッチ文字列取得</v>
      </c>
    </row>
    <row r="212" spans="1:8" outlineLevel="1">
      <c r="A212" s="2"/>
      <c r="B212" s="2" t="s">
        <v>737</v>
      </c>
      <c r="C212" s="26" t="s">
        <v>492</v>
      </c>
      <c r="D212" s="10" t="s">
        <v>477</v>
      </c>
      <c r="E212" s="5" t="s">
        <v>480</v>
      </c>
      <c r="F212" s="11" t="s">
        <v>122</v>
      </c>
      <c r="G212" s="43">
        <f t="shared" si="8"/>
        <v>199</v>
      </c>
      <c r="H212" s="43" t="str">
        <f t="shared" si="9"/>
        <v>検索結果 サブマッチ文字列取得</v>
      </c>
    </row>
    <row r="213" spans="1:8" outlineLevel="1">
      <c r="A213" s="2"/>
      <c r="B213" s="2" t="s">
        <v>728</v>
      </c>
      <c r="C213" s="26" t="s">
        <v>730</v>
      </c>
      <c r="D213" s="10" t="s">
        <v>729</v>
      </c>
      <c r="E213" s="35" t="s">
        <v>734</v>
      </c>
      <c r="F213" s="11" t="s">
        <v>122</v>
      </c>
      <c r="G213" s="43">
        <f t="shared" si="8"/>
        <v>200</v>
      </c>
      <c r="H213" s="43" t="str">
        <f t="shared" si="9"/>
        <v>検索結果 マッチ位置取得</v>
      </c>
    </row>
    <row r="214" spans="1:8" outlineLevel="1">
      <c r="A214" s="2"/>
      <c r="B214" s="2" t="s">
        <v>731</v>
      </c>
      <c r="C214" s="26" t="s">
        <v>732</v>
      </c>
      <c r="D214" s="10" t="s">
        <v>733</v>
      </c>
      <c r="E214" s="35" t="s">
        <v>735</v>
      </c>
      <c r="F214" s="11" t="s">
        <v>122</v>
      </c>
      <c r="G214" s="43">
        <f t="shared" si="8"/>
        <v>201</v>
      </c>
      <c r="H214" s="43" t="str">
        <f t="shared" si="9"/>
        <v>検索結果 マッチ長取得</v>
      </c>
    </row>
    <row r="215" spans="1:8" outlineLevel="1">
      <c r="A215" s="2"/>
      <c r="B215" s="2" t="s">
        <v>469</v>
      </c>
      <c r="C215" s="26" t="str">
        <f>"Dim sReplacePattern
sReplacePattern = ""型名:$2"""</f>
        <v>Dim sReplacePattern
sReplacePattern = "型名:$2"</v>
      </c>
      <c r="D215" s="10" t="str">
        <f>"Dim sReplacePattern As String
sReplacePattern = ""型名:$2"""</f>
        <v>Dim sReplacePattern As String
sReplacePattern = "型名:$2"</v>
      </c>
      <c r="E215" s="5"/>
      <c r="F215" s="11" t="s">
        <v>122</v>
      </c>
      <c r="G215" s="43">
        <f t="shared" si="8"/>
        <v>202</v>
      </c>
      <c r="H215" s="43" t="str">
        <f t="shared" si="9"/>
        <v>置換実行</v>
      </c>
    </row>
    <row r="216" spans="1:8" outlineLevel="1">
      <c r="A216" s="2"/>
      <c r="B216" s="2" t="s">
        <v>485</v>
      </c>
      <c r="C216" s="26" t="str">
        <f>"Dim sReplaceResult
oRegExp.Replace(sTargetStr, sReplacePattern)"</f>
        <v>Dim sReplaceResult
oRegExp.Replace(sTargetStr, sReplacePattern)</v>
      </c>
      <c r="D216" s="10" t="str">
        <f>"Dim sReplaceResult As String
sReplaceResult = oRegExp.Replace(sTargetStr, sReplacePattern)"</f>
        <v>Dim sReplaceResult As String
sReplaceResult = oRegExp.Replace(sTargetStr, sReplacePattern)</v>
      </c>
      <c r="E216" s="5" t="s">
        <v>484</v>
      </c>
      <c r="F216" s="11" t="s">
        <v>122</v>
      </c>
      <c r="G216" s="43">
        <f t="shared" si="8"/>
        <v>203</v>
      </c>
      <c r="H216" s="43" t="str">
        <f t="shared" si="9"/>
        <v>置換結果 結果取得</v>
      </c>
    </row>
    <row r="217" spans="1:8">
      <c r="A217" s="20" t="s">
        <v>399</v>
      </c>
      <c r="B217" s="8"/>
      <c r="C217" s="8"/>
      <c r="D217" s="8"/>
      <c r="E217" s="21" t="s">
        <v>122</v>
      </c>
      <c r="F217" s="11" t="s">
        <v>122</v>
      </c>
      <c r="G217" s="43">
        <f t="shared" si="8"/>
        <v>203</v>
      </c>
      <c r="H217" s="43" t="str">
        <f t="shared" si="9"/>
        <v/>
      </c>
    </row>
    <row r="218" spans="1:8" outlineLevel="1">
      <c r="A218" s="2"/>
      <c r="B218" s="2" t="s">
        <v>115</v>
      </c>
      <c r="C218" s="4" t="str">
        <f>"WScript.ScriptFullName"</f>
        <v>WScript.ScriptFullName</v>
      </c>
      <c r="D218" s="25" t="s">
        <v>420</v>
      </c>
      <c r="E218" s="5"/>
      <c r="F218" s="11" t="s">
        <v>122</v>
      </c>
      <c r="G218" s="43">
        <f t="shared" si="8"/>
        <v>204</v>
      </c>
      <c r="H218" s="43" t="str">
        <f t="shared" si="9"/>
        <v>実行スクリプト ファイルパス</v>
      </c>
    </row>
    <row r="219" spans="1:8" outlineLevel="1">
      <c r="A219" s="2"/>
      <c r="B219" s="2" t="s">
        <v>116</v>
      </c>
      <c r="C219" s="4" t="str">
        <f>"WScript.ScriptName"</f>
        <v>WScript.ScriptName</v>
      </c>
      <c r="D219" s="25" t="s">
        <v>418</v>
      </c>
      <c r="E219" s="5"/>
      <c r="F219" s="11" t="s">
        <v>122</v>
      </c>
      <c r="G219" s="43">
        <f t="shared" si="8"/>
        <v>205</v>
      </c>
      <c r="H219" s="43" t="str">
        <f t="shared" si="9"/>
        <v>実行スクリプト ファイル名（拡張子あり）</v>
      </c>
    </row>
    <row r="220" spans="1:8" outlineLevel="1">
      <c r="A220" s="2"/>
      <c r="B220" s="2" t="s">
        <v>117</v>
      </c>
      <c r="C220" s="4" t="str">
        <f>"Mid( WScript.ScriptName, 1, InStrRev( WScript.ScriptName, ""."" ) - 1 )"</f>
        <v>Mid( WScript.ScriptName, 1, InStrRev( WScript.ScriptName, "." ) - 1 )</v>
      </c>
      <c r="D220" s="22" t="s">
        <v>398</v>
      </c>
      <c r="E220" s="5"/>
      <c r="F220" s="11" t="s">
        <v>122</v>
      </c>
      <c r="G220" s="43">
        <f t="shared" si="8"/>
        <v>206</v>
      </c>
      <c r="H220" s="43" t="str">
        <f t="shared" si="9"/>
        <v>実行スクリプト ファイルベース名①</v>
      </c>
    </row>
    <row r="221" spans="1:8" outlineLevel="1">
      <c r="A221" s="2"/>
      <c r="B221" s="2" t="s">
        <v>118</v>
      </c>
      <c r="C221" s="4" t="str">
        <f>"objFSO.GetBaseName( WScript.ScriptName )"</f>
        <v>objFSO.GetBaseName( WScript.ScriptName )</v>
      </c>
      <c r="D221" s="22" t="s">
        <v>398</v>
      </c>
      <c r="E221" s="5"/>
      <c r="F221" s="11" t="s">
        <v>122</v>
      </c>
      <c r="G221" s="43">
        <f t="shared" si="8"/>
        <v>207</v>
      </c>
      <c r="H221" s="43" t="str">
        <f t="shared" si="9"/>
        <v>実行スクリプト ファイルベース名②</v>
      </c>
    </row>
    <row r="222" spans="1:8" outlineLevel="1">
      <c r="A222" s="2"/>
      <c r="B222" s="2" t="s">
        <v>119</v>
      </c>
      <c r="C222" s="4" t="str">
        <f>"Replace( WScript.ScriptFullName, ""\"" &amp; WScript.ScriptName, """" )"</f>
        <v>Replace( WScript.ScriptFullName, "\" &amp; WScript.ScriptName, "" )</v>
      </c>
      <c r="D222" s="10" t="s">
        <v>419</v>
      </c>
      <c r="E222" s="5"/>
      <c r="F222" s="11" t="s">
        <v>122</v>
      </c>
      <c r="G222" s="43">
        <f t="shared" si="8"/>
        <v>208</v>
      </c>
      <c r="H222" s="43" t="str">
        <f t="shared" si="9"/>
        <v>実行スクリプト フォルダパス①</v>
      </c>
    </row>
    <row r="223" spans="1:8" outlineLevel="1">
      <c r="A223" s="2"/>
      <c r="B223" s="2" t="s">
        <v>120</v>
      </c>
      <c r="C223" s="4" t="str">
        <f>"objFSO.GetParentFolderName( WScript.ScriptFullName )"</f>
        <v>objFSO.GetParentFolderName( WScript.ScriptFullName )</v>
      </c>
      <c r="D223" s="22" t="s">
        <v>398</v>
      </c>
      <c r="E223" s="5"/>
      <c r="F223" s="11" t="s">
        <v>122</v>
      </c>
      <c r="G223" s="43">
        <f t="shared" si="8"/>
        <v>209</v>
      </c>
      <c r="H223" s="43" t="str">
        <f t="shared" si="9"/>
        <v>実行スクリプト フォルダパス②</v>
      </c>
    </row>
    <row r="224" spans="1:8">
      <c r="A224" s="20" t="s">
        <v>400</v>
      </c>
      <c r="B224" s="8"/>
      <c r="C224" s="8"/>
      <c r="D224" s="8"/>
      <c r="E224" s="21" t="s">
        <v>122</v>
      </c>
      <c r="F224" s="11" t="s">
        <v>122</v>
      </c>
      <c r="G224" s="43">
        <f t="shared" si="8"/>
        <v>209</v>
      </c>
      <c r="H224" s="43" t="str">
        <f t="shared" si="9"/>
        <v/>
      </c>
    </row>
    <row r="225" spans="1:8" outlineLevel="1">
      <c r="A225" s="2"/>
      <c r="B225" s="2" t="s">
        <v>351</v>
      </c>
      <c r="C225" s="22" t="s">
        <v>398</v>
      </c>
      <c r="D225" s="4" t="str">
        <f>"Dim oChartObj As ChartObject"&amp;CHAR(10)&amp;"Set oChartObj = ThisWorkbook.Sheets(シート名).ChartObjects(1)"</f>
        <v>Dim oChartObj As ChartObject
Set oChartObj = ThisWorkbook.Sheets(シート名).ChartObjects(1)</v>
      </c>
      <c r="E225" s="5" t="s">
        <v>122</v>
      </c>
      <c r="F225" s="11" t="s">
        <v>122</v>
      </c>
      <c r="G225" s="43">
        <f t="shared" si="8"/>
        <v>210</v>
      </c>
      <c r="H225" s="43" t="str">
        <f t="shared" si="9"/>
        <v>オブジェクト定義</v>
      </c>
    </row>
    <row r="226" spans="1:8" outlineLevel="1">
      <c r="A226" s="2"/>
      <c r="B226" s="2" t="s">
        <v>218</v>
      </c>
      <c r="C226" s="22" t="s">
        <v>398</v>
      </c>
      <c r="D226" s="4" t="str">
        <f>"Set oChartObj = .Sheets(シート名).ChartObjects.Add( XPOS, YPOS, WIDTH, HEIGHT )"</f>
        <v>Set oChartObj = .Sheets(シート名).ChartObjects.Add( XPOS, YPOS, WIDTH, HEIGHT )</v>
      </c>
      <c r="E226" s="5" t="s">
        <v>307</v>
      </c>
      <c r="F226" s="11" t="s">
        <v>122</v>
      </c>
      <c r="G226" s="43">
        <f t="shared" si="8"/>
        <v>211</v>
      </c>
      <c r="H226" s="43" t="str">
        <f t="shared" si="9"/>
        <v>グラフ 追加</v>
      </c>
    </row>
    <row r="227" spans="1:8" outlineLevel="1">
      <c r="A227" s="2"/>
      <c r="B227" s="2" t="s">
        <v>219</v>
      </c>
      <c r="C227" s="22" t="s">
        <v>398</v>
      </c>
      <c r="D227" s="4" t="str">
        <f>"oChartObj.Delete"</f>
        <v>oChartObj.Delete</v>
      </c>
      <c r="E227" s="5" t="s">
        <v>122</v>
      </c>
      <c r="F227" s="11" t="s">
        <v>122</v>
      </c>
      <c r="G227" s="43">
        <f t="shared" si="8"/>
        <v>212</v>
      </c>
      <c r="H227" s="43" t="str">
        <f t="shared" si="9"/>
        <v>グラフ 削除</v>
      </c>
    </row>
    <row r="228" spans="1:8" outlineLevel="1">
      <c r="A228" s="2"/>
      <c r="B228" s="2" t="s">
        <v>220</v>
      </c>
      <c r="C228" s="22" t="s">
        <v>398</v>
      </c>
      <c r="D228" s="4" t="str">
        <f>"oChartObj.Chart.ChartArea.Copy"</f>
        <v>oChartObj.Chart.ChartArea.Copy</v>
      </c>
      <c r="E228" s="5" t="s">
        <v>122</v>
      </c>
      <c r="F228" s="11" t="s">
        <v>122</v>
      </c>
      <c r="G228" s="43">
        <f t="shared" si="8"/>
        <v>213</v>
      </c>
      <c r="H228" s="43" t="str">
        <f t="shared" si="9"/>
        <v>グラフ コピー</v>
      </c>
    </row>
    <row r="229" spans="1:8" outlineLevel="1">
      <c r="A229" s="2"/>
      <c r="B229" s="2" t="s">
        <v>221</v>
      </c>
      <c r="C229" s="22" t="s">
        <v>398</v>
      </c>
      <c r="D229" s="4" t="str">
        <f>"oChartObj.Top = 10"</f>
        <v>oChartObj.Top = 10</v>
      </c>
      <c r="E229" s="5" t="s">
        <v>122</v>
      </c>
      <c r="F229" s="11" t="s">
        <v>122</v>
      </c>
      <c r="G229" s="43">
        <f t="shared" si="8"/>
        <v>214</v>
      </c>
      <c r="H229" s="43" t="str">
        <f t="shared" si="9"/>
        <v>グラフ 移動（Ｙ軸）</v>
      </c>
    </row>
    <row r="230" spans="1:8" outlineLevel="1">
      <c r="A230" s="2"/>
      <c r="B230" s="2" t="s">
        <v>222</v>
      </c>
      <c r="C230" s="22" t="s">
        <v>398</v>
      </c>
      <c r="D230" s="4" t="str">
        <f>"oChartObj.Left = 20"</f>
        <v>oChartObj.Left = 20</v>
      </c>
      <c r="E230" s="5" t="s">
        <v>122</v>
      </c>
      <c r="F230" s="11" t="s">
        <v>122</v>
      </c>
      <c r="G230" s="43">
        <f t="shared" si="8"/>
        <v>215</v>
      </c>
      <c r="H230" s="43" t="str">
        <f t="shared" si="9"/>
        <v>グラフ 移動（Ｘ軸）</v>
      </c>
    </row>
    <row r="231" spans="1:8" outlineLevel="1">
      <c r="A231" s="2"/>
      <c r="B231" s="2" t="s">
        <v>223</v>
      </c>
      <c r="C231" s="22" t="s">
        <v>398</v>
      </c>
      <c r="D231" s="4" t="str">
        <f>"oChartObj.Width = 200"</f>
        <v>oChartObj.Width = 200</v>
      </c>
      <c r="E231" s="5" t="s">
        <v>122</v>
      </c>
      <c r="F231" s="11" t="s">
        <v>122</v>
      </c>
      <c r="G231" s="43">
        <f t="shared" si="8"/>
        <v>216</v>
      </c>
      <c r="H231" s="43" t="str">
        <f t="shared" si="9"/>
        <v>グラフ サイズ変更（幅）</v>
      </c>
    </row>
    <row r="232" spans="1:8" outlineLevel="1">
      <c r="A232" s="2"/>
      <c r="B232" s="2" t="s">
        <v>224</v>
      </c>
      <c r="C232" s="22" t="s">
        <v>398</v>
      </c>
      <c r="D232" s="4" t="str">
        <f>"oChartObj.Height = 300"</f>
        <v>oChartObj.Height = 300</v>
      </c>
      <c r="E232" s="5" t="s">
        <v>122</v>
      </c>
      <c r="F232" s="11" t="s">
        <v>122</v>
      </c>
      <c r="G232" s="43">
        <f t="shared" si="8"/>
        <v>217</v>
      </c>
      <c r="H232" s="43" t="str">
        <f t="shared" si="9"/>
        <v>グラフ サイズ変更（高さ）</v>
      </c>
    </row>
    <row r="233" spans="1:8" outlineLevel="1">
      <c r="A233" s="2"/>
      <c r="B233" s="2" t="s">
        <v>225</v>
      </c>
      <c r="C233" s="22" t="s">
        <v>398</v>
      </c>
      <c r="D233" s="4" t="str">
        <f>"oChartObj.Chart.ChartType = xlXYScatterLines"</f>
        <v>oChartObj.Chart.ChartType = xlXYScatterLines</v>
      </c>
      <c r="E233" s="5" t="s">
        <v>308</v>
      </c>
      <c r="F233" s="11" t="s">
        <v>122</v>
      </c>
      <c r="G233" s="43">
        <f t="shared" si="8"/>
        <v>218</v>
      </c>
      <c r="H233" s="43" t="str">
        <f t="shared" si="9"/>
        <v>グラフ 種別</v>
      </c>
    </row>
    <row r="234" spans="1:8" outlineLevel="1">
      <c r="A234" s="2"/>
      <c r="B234" s="2" t="s">
        <v>226</v>
      </c>
      <c r="C234" s="22" t="s">
        <v>398</v>
      </c>
      <c r="D234" s="4" t="str">
        <f>"oChartObj.Chart.SetSourceData Source:=Union(rXAxsRng, rDataRng)"</f>
        <v>oChartObj.Chart.SetSourceData Source:=Union(rXAxsRng, rDataRng)</v>
      </c>
      <c r="E234" s="5" t="s">
        <v>309</v>
      </c>
      <c r="F234" s="11" t="s">
        <v>122</v>
      </c>
      <c r="G234" s="43">
        <f t="shared" si="8"/>
        <v>219</v>
      </c>
      <c r="H234" s="43" t="str">
        <f t="shared" si="9"/>
        <v>グラフ データ範囲変更</v>
      </c>
    </row>
    <row r="235" spans="1:8" outlineLevel="1">
      <c r="A235" s="2"/>
      <c r="B235" s="2" t="s">
        <v>227</v>
      </c>
      <c r="C235" s="22" t="s">
        <v>398</v>
      </c>
      <c r="D235" s="4" t="str">
        <f>"oChartObj.Chart.Axes(xlCategory).HasTitle = True"</f>
        <v>oChartObj.Chart.Axes(xlCategory).HasTitle = True</v>
      </c>
      <c r="E235" s="5" t="s">
        <v>122</v>
      </c>
      <c r="F235" s="11" t="s">
        <v>122</v>
      </c>
      <c r="G235" s="43">
        <f t="shared" si="8"/>
        <v>220</v>
      </c>
      <c r="H235" s="43" t="str">
        <f t="shared" si="9"/>
        <v>グラフ Ｘ軸 タイトル 有無</v>
      </c>
    </row>
    <row r="236" spans="1:8" outlineLevel="1">
      <c r="A236" s="2"/>
      <c r="B236" s="2" t="s">
        <v>228</v>
      </c>
      <c r="C236" s="22" t="s">
        <v>398</v>
      </c>
      <c r="D236" s="4" t="str">
        <f>"oChartObj.Chart.Axes(xlCategory).AxisTitle.Text = ""Test Axis X"""</f>
        <v>oChartObj.Chart.Axes(xlCategory).AxisTitle.Text = "Test Axis X"</v>
      </c>
      <c r="E236" s="5" t="s">
        <v>122</v>
      </c>
      <c r="F236" s="11" t="s">
        <v>122</v>
      </c>
      <c r="G236" s="43">
        <f t="shared" si="8"/>
        <v>221</v>
      </c>
      <c r="H236" s="43" t="str">
        <f t="shared" si="9"/>
        <v>グラフ Ｘ軸 タイトル 変更</v>
      </c>
    </row>
    <row r="237" spans="1:8" outlineLevel="1">
      <c r="A237" s="2"/>
      <c r="B237" s="2" t="s">
        <v>229</v>
      </c>
      <c r="C237" s="22" t="s">
        <v>398</v>
      </c>
      <c r="D237" s="4" t="str">
        <f>"oChartObj.Chart.Axes(xlCategory).HasMajorGridlines = True"</f>
        <v>oChartObj.Chart.Axes(xlCategory).HasMajorGridlines = True</v>
      </c>
      <c r="E237" s="5" t="s">
        <v>122</v>
      </c>
      <c r="F237" s="11" t="s">
        <v>122</v>
      </c>
      <c r="G237" s="43">
        <f t="shared" si="8"/>
        <v>222</v>
      </c>
      <c r="H237" s="43" t="str">
        <f t="shared" si="9"/>
        <v>グラフ Ｘ軸 目盛軸 有無</v>
      </c>
    </row>
    <row r="238" spans="1:8" outlineLevel="1">
      <c r="A238" s="2"/>
      <c r="B238" s="2" t="s">
        <v>230</v>
      </c>
      <c r="C238" s="22" t="s">
        <v>398</v>
      </c>
      <c r="D238" s="4" t="str">
        <f>"oChartObj.Chart.Axes(xlCategory).MajorGridlines.Border.Color = RGB(217, 217, 217)"</f>
        <v>oChartObj.Chart.Axes(xlCategory).MajorGridlines.Border.Color = RGB(217, 217, 217)</v>
      </c>
      <c r="E238" s="5" t="s">
        <v>122</v>
      </c>
      <c r="F238" s="11" t="s">
        <v>122</v>
      </c>
      <c r="G238" s="43">
        <f t="shared" si="8"/>
        <v>223</v>
      </c>
      <c r="H238" s="43" t="str">
        <f t="shared" si="9"/>
        <v>グラフ Ｘ軸 目盛軸 色</v>
      </c>
    </row>
    <row r="239" spans="1:8" outlineLevel="1">
      <c r="A239" s="2"/>
      <c r="B239" s="2" t="s">
        <v>231</v>
      </c>
      <c r="C239" s="22" t="s">
        <v>398</v>
      </c>
      <c r="D239" s="4" t="str">
        <f>"oChartObj.Chart.Axes(xlCategory).MajorGridlines.Border.Weight = 2"</f>
        <v>oChartObj.Chart.Axes(xlCategory).MajorGridlines.Border.Weight = 2</v>
      </c>
      <c r="E239" s="5" t="s">
        <v>122</v>
      </c>
      <c r="F239" s="11" t="s">
        <v>122</v>
      </c>
      <c r="G239" s="43">
        <f t="shared" si="8"/>
        <v>224</v>
      </c>
      <c r="H239" s="43" t="str">
        <f t="shared" si="9"/>
        <v>グラフ Ｘ軸 目盛軸 太さ</v>
      </c>
    </row>
    <row r="240" spans="1:8" outlineLevel="1">
      <c r="A240" s="2"/>
      <c r="B240" s="2" t="s">
        <v>232</v>
      </c>
      <c r="C240" s="22" t="s">
        <v>398</v>
      </c>
      <c r="D240" s="4" t="str">
        <f>"oChartObj.Chart.Axes(xlCategory).MajorGridlines.Border.LineStyle = (xlContinuous\|xlDot\|xlDouble\|xlLineStyleNone\|...)"</f>
        <v>oChartObj.Chart.Axes(xlCategory).MajorGridlines.Border.LineStyle = (xlContinuous\|xlDot\|xlDouble\|xlLineStyleNone\|...)</v>
      </c>
      <c r="E240" s="5" t="s">
        <v>122</v>
      </c>
      <c r="F240" s="11" t="s">
        <v>122</v>
      </c>
      <c r="G240" s="43">
        <f t="shared" si="8"/>
        <v>225</v>
      </c>
      <c r="H240" s="43" t="str">
        <f t="shared" si="9"/>
        <v>グラフ Ｘ軸 目盛軸 スタイル</v>
      </c>
    </row>
    <row r="241" spans="1:8" outlineLevel="1">
      <c r="A241" s="2"/>
      <c r="B241" s="2" t="s">
        <v>233</v>
      </c>
      <c r="C241" s="24" t="s">
        <v>398</v>
      </c>
      <c r="D241" s="5" t="s">
        <v>260</v>
      </c>
      <c r="E241" s="5" t="s">
        <v>122</v>
      </c>
      <c r="F241" s="11" t="s">
        <v>122</v>
      </c>
      <c r="G241" s="43">
        <f t="shared" si="8"/>
        <v>226</v>
      </c>
      <c r="H241" s="43" t="str">
        <f t="shared" si="9"/>
        <v>グラフ Ｘ軸 補助目盛軸 〃</v>
      </c>
    </row>
    <row r="242" spans="1:8" outlineLevel="1">
      <c r="A242" s="2"/>
      <c r="B242" s="2" t="s">
        <v>234</v>
      </c>
      <c r="C242" s="22" t="s">
        <v>398</v>
      </c>
      <c r="D242" s="4" t="str">
        <f>"oChartObj.Chart.Axes(xlCategory).MinimumScaleIsAuto = False"</f>
        <v>oChartObj.Chart.Axes(xlCategory).MinimumScaleIsAuto = False</v>
      </c>
      <c r="E242" s="5" t="s">
        <v>122</v>
      </c>
      <c r="F242" s="11" t="s">
        <v>122</v>
      </c>
      <c r="G242" s="43">
        <f t="shared" si="8"/>
        <v>227</v>
      </c>
      <c r="H242" s="43" t="str">
        <f t="shared" si="9"/>
        <v>グラフ Ｘ軸 最小値 自動</v>
      </c>
    </row>
    <row r="243" spans="1:8" outlineLevel="1">
      <c r="A243" s="2"/>
      <c r="B243" s="2" t="s">
        <v>235</v>
      </c>
      <c r="C243" s="22" t="s">
        <v>398</v>
      </c>
      <c r="D243" s="4" t="str">
        <f>"oChartObj.Chart.Axes(xlCategory).MaximumScaleIsAuto = False"</f>
        <v>oChartObj.Chart.Axes(xlCategory).MaximumScaleIsAuto = False</v>
      </c>
      <c r="E243" s="5" t="s">
        <v>122</v>
      </c>
      <c r="F243" s="11" t="s">
        <v>122</v>
      </c>
      <c r="G243" s="43">
        <f t="shared" si="8"/>
        <v>228</v>
      </c>
      <c r="H243" s="43" t="str">
        <f t="shared" si="9"/>
        <v>グラフ Ｘ軸 最大値 自動</v>
      </c>
    </row>
    <row r="244" spans="1:8" outlineLevel="1">
      <c r="A244" s="2"/>
      <c r="B244" s="2" t="s">
        <v>236</v>
      </c>
      <c r="C244" s="22" t="s">
        <v>398</v>
      </c>
      <c r="D244" s="4" t="str">
        <f>"oChartObj.Chart.Axes(xlCategory).MinimumScale = 0"</f>
        <v>oChartObj.Chart.Axes(xlCategory).MinimumScale = 0</v>
      </c>
      <c r="E244" s="5" t="s">
        <v>122</v>
      </c>
      <c r="F244" s="11" t="s">
        <v>122</v>
      </c>
      <c r="G244" s="43">
        <f t="shared" si="8"/>
        <v>229</v>
      </c>
      <c r="H244" s="43" t="str">
        <f t="shared" si="9"/>
        <v>グラフ Ｘ軸 最小値 設定</v>
      </c>
    </row>
    <row r="245" spans="1:8" outlineLevel="1">
      <c r="A245" s="2"/>
      <c r="B245" s="2" t="s">
        <v>237</v>
      </c>
      <c r="C245" s="22" t="s">
        <v>398</v>
      </c>
      <c r="D245" s="4" t="str">
        <f>"oChartObj.Chart.Axes(xlCategory).MaximumScale = 100"</f>
        <v>oChartObj.Chart.Axes(xlCategory).MaximumScale = 100</v>
      </c>
      <c r="E245" s="5" t="s">
        <v>122</v>
      </c>
      <c r="F245" s="11" t="s">
        <v>122</v>
      </c>
      <c r="G245" s="43">
        <f t="shared" si="8"/>
        <v>230</v>
      </c>
      <c r="H245" s="43" t="str">
        <f t="shared" si="9"/>
        <v>グラフ Ｘ軸 最大値 設定</v>
      </c>
    </row>
    <row r="246" spans="1:8" outlineLevel="1">
      <c r="A246" s="2"/>
      <c r="B246" s="2" t="s">
        <v>238</v>
      </c>
      <c r="C246" s="22" t="s">
        <v>398</v>
      </c>
      <c r="D246" s="4" t="str">
        <f>"oChartObj.Chart.Axes(xlCategory).Crosses = (xlMinimum\|xlMaximum\|xlAutomatic)"</f>
        <v>oChartObj.Chart.Axes(xlCategory).Crosses = (xlMinimum\|xlMaximum\|xlAutomatic)</v>
      </c>
      <c r="E246" s="5" t="s">
        <v>122</v>
      </c>
      <c r="F246" s="11" t="s">
        <v>122</v>
      </c>
      <c r="G246" s="43">
        <f t="shared" si="8"/>
        <v>231</v>
      </c>
      <c r="H246" s="43" t="str">
        <f t="shared" si="9"/>
        <v>グラフ Ｘ軸 縦軸との交点</v>
      </c>
    </row>
    <row r="247" spans="1:8" outlineLevel="1">
      <c r="A247" s="2"/>
      <c r="B247" s="2" t="s">
        <v>239</v>
      </c>
      <c r="C247" s="22" t="s">
        <v>398</v>
      </c>
      <c r="D247" s="4" t="s">
        <v>261</v>
      </c>
      <c r="E247" s="5" t="s">
        <v>122</v>
      </c>
      <c r="F247" s="11" t="s">
        <v>122</v>
      </c>
      <c r="G247" s="43">
        <f t="shared" si="8"/>
        <v>232</v>
      </c>
      <c r="H247" s="43" t="str">
        <f t="shared" si="9"/>
        <v>グラフ Ｙ軸 〃</v>
      </c>
    </row>
    <row r="248" spans="1:8" outlineLevel="1">
      <c r="A248" s="2"/>
      <c r="B248" s="2" t="s">
        <v>240</v>
      </c>
      <c r="C248" s="22" t="s">
        <v>398</v>
      </c>
      <c r="D248" s="4" t="str">
        <f>"oChartObj.Chart.HasTitle = True"</f>
        <v>oChartObj.Chart.HasTitle = True</v>
      </c>
      <c r="E248" s="5" t="s">
        <v>122</v>
      </c>
      <c r="F248" s="11" t="s">
        <v>122</v>
      </c>
      <c r="G248" s="43">
        <f t="shared" si="8"/>
        <v>233</v>
      </c>
      <c r="H248" s="43" t="str">
        <f t="shared" si="9"/>
        <v>グラフ タイトル 有無</v>
      </c>
    </row>
    <row r="249" spans="1:8" outlineLevel="1">
      <c r="A249" s="2"/>
      <c r="B249" s="2" t="s">
        <v>241</v>
      </c>
      <c r="C249" s="22" t="s">
        <v>398</v>
      </c>
      <c r="D249" s="4" t="str">
        <f>"oChartObj.Chart.ChartTitle.Text = ""Test Title"""</f>
        <v>oChartObj.Chart.ChartTitle.Text = "Test Title"</v>
      </c>
      <c r="E249" s="5" t="s">
        <v>122</v>
      </c>
      <c r="F249" s="11" t="s">
        <v>122</v>
      </c>
      <c r="G249" s="43">
        <f t="shared" si="8"/>
        <v>234</v>
      </c>
      <c r="H249" s="43" t="str">
        <f t="shared" si="9"/>
        <v>グラフ タイトル 変更</v>
      </c>
    </row>
    <row r="250" spans="1:8" outlineLevel="1">
      <c r="A250" s="2"/>
      <c r="B250" s="2" t="s">
        <v>242</v>
      </c>
      <c r="C250" s="22" t="s">
        <v>398</v>
      </c>
      <c r="D250" s="4" t="str">
        <f>"oChartObj.Chart.ChartTitle.IncludeInLayout = False"</f>
        <v>oChartObj.Chart.ChartTitle.IncludeInLayout = False</v>
      </c>
      <c r="E250" s="5" t="s">
        <v>310</v>
      </c>
      <c r="F250" s="11" t="s">
        <v>122</v>
      </c>
      <c r="G250" s="43">
        <f t="shared" si="8"/>
        <v>235</v>
      </c>
      <c r="H250" s="43" t="str">
        <f t="shared" si="9"/>
        <v>グラフ タイトル グラフに重ねる</v>
      </c>
    </row>
    <row r="251" spans="1:8" outlineLevel="1">
      <c r="A251" s="2"/>
      <c r="B251" s="2" t="s">
        <v>243</v>
      </c>
      <c r="C251" s="22" t="s">
        <v>398</v>
      </c>
      <c r="D251" s="4" t="str">
        <f>"oChartObj.Chart.HasLegend = True"</f>
        <v>oChartObj.Chart.HasLegend = True</v>
      </c>
      <c r="E251" s="5" t="s">
        <v>122</v>
      </c>
      <c r="F251" s="11" t="s">
        <v>122</v>
      </c>
      <c r="G251" s="43">
        <f t="shared" si="8"/>
        <v>236</v>
      </c>
      <c r="H251" s="43" t="str">
        <f t="shared" si="9"/>
        <v>グラフ 凡例 有無</v>
      </c>
    </row>
    <row r="252" spans="1:8" outlineLevel="1">
      <c r="A252" s="2"/>
      <c r="B252" s="2" t="s">
        <v>244</v>
      </c>
      <c r="C252" s="22" t="s">
        <v>398</v>
      </c>
      <c r="D252" s="4" t="str">
        <f>"oChartObj.Chart.Legend.Position = xlLegendPositionTop"</f>
        <v>oChartObj.Chart.Legend.Position = xlLegendPositionTop</v>
      </c>
      <c r="E252" s="5" t="s">
        <v>263</v>
      </c>
      <c r="F252" s="11" t="s">
        <v>122</v>
      </c>
      <c r="G252" s="43">
        <f t="shared" si="8"/>
        <v>237</v>
      </c>
      <c r="H252" s="43" t="str">
        <f t="shared" si="9"/>
        <v>グラフ 凡例 位置</v>
      </c>
    </row>
    <row r="253" spans="1:8" outlineLevel="1">
      <c r="A253" s="2"/>
      <c r="B253" s="2" t="s">
        <v>245</v>
      </c>
      <c r="C253" s="22" t="s">
        <v>398</v>
      </c>
      <c r="D253" s="4" t="str">
        <f>"oChartObj.Chart.Legend.IncludeInLayout = False"</f>
        <v>oChartObj.Chart.Legend.IncludeInLayout = False</v>
      </c>
      <c r="E253" s="5" t="s">
        <v>310</v>
      </c>
      <c r="F253" s="11" t="s">
        <v>122</v>
      </c>
      <c r="G253" s="43">
        <f t="shared" si="8"/>
        <v>238</v>
      </c>
      <c r="H253" s="43" t="str">
        <f t="shared" si="9"/>
        <v>グラフ 凡例 グラフに重ねる</v>
      </c>
    </row>
    <row r="254" spans="1:8" outlineLevel="1">
      <c r="A254" s="2"/>
      <c r="B254" s="2" t="s">
        <v>246</v>
      </c>
      <c r="C254" s="22" t="s">
        <v>398</v>
      </c>
      <c r="D254" s="10" t="str">
        <f>".Sheets(シート名).PasteSpecial Format:=""図 (JPEG)"", Link:=False, DisplayAsIcon:=False"</f>
        <v>.Sheets(シート名).PasteSpecial Format:="図 (JPEG)", Link:=False, DisplayAsIcon:=False</v>
      </c>
      <c r="E254" s="5" t="s">
        <v>122</v>
      </c>
      <c r="F254" s="11" t="s">
        <v>122</v>
      </c>
      <c r="G254" s="43">
        <f t="shared" si="8"/>
        <v>239</v>
      </c>
      <c r="H254" s="43" t="str">
        <f t="shared" si="9"/>
        <v>グラフ 画像として貼り付け</v>
      </c>
    </row>
    <row r="255" spans="1:8" outlineLevel="1">
      <c r="A255" s="8" t="s">
        <v>352</v>
      </c>
      <c r="B255" s="8"/>
      <c r="C255" s="8"/>
      <c r="D255" s="8"/>
      <c r="E255" s="21" t="s">
        <v>122</v>
      </c>
      <c r="F255" s="11" t="s">
        <v>122</v>
      </c>
      <c r="G255" s="43">
        <f t="shared" si="8"/>
        <v>239</v>
      </c>
      <c r="H255" s="43" t="str">
        <f t="shared" si="9"/>
        <v/>
      </c>
    </row>
    <row r="256" spans="1:8" outlineLevel="1">
      <c r="A256" s="2"/>
      <c r="B256" s="2" t="s">
        <v>248</v>
      </c>
      <c r="C256" s="22" t="s">
        <v>398</v>
      </c>
      <c r="D256" s="4" t="str">
        <f>"Dim goPrgrsBar As New ProgressBar"&amp;CHAR(10)&amp;"goPrgrsBar.Show vbModeless"</f>
        <v>Dim goPrgrsBar As New ProgressBar
goPrgrsBar.Show vbModeless</v>
      </c>
      <c r="E256" s="5" t="s">
        <v>122</v>
      </c>
      <c r="F256" s="11" t="s">
        <v>122</v>
      </c>
      <c r="G256" s="43">
        <f t="shared" si="8"/>
        <v>240</v>
      </c>
      <c r="H256" s="43" t="str">
        <f t="shared" si="9"/>
        <v>フォーム ロード</v>
      </c>
    </row>
    <row r="257" spans="1:8" outlineLevel="1">
      <c r="A257" s="2"/>
      <c r="B257" s="2" t="s">
        <v>249</v>
      </c>
      <c r="C257" s="22" t="s">
        <v>398</v>
      </c>
      <c r="D257" s="4" t="str">
        <f>"goPrgrsBar.Hide"&amp;CHAR(10)&amp;"Unload goPrgrsBar"&amp;CHAR(10)&amp;"Set goPrgrsBar = Nothing"</f>
        <v>goPrgrsBar.Hide
Unload goPrgrsBar
Set goPrgrsBar = Nothing</v>
      </c>
      <c r="E257" s="5" t="s">
        <v>122</v>
      </c>
      <c r="F257" s="11" t="s">
        <v>122</v>
      </c>
      <c r="G257" s="43">
        <f t="shared" si="8"/>
        <v>241</v>
      </c>
      <c r="H257" s="43" t="str">
        <f t="shared" si="9"/>
        <v>フォーム アンロード</v>
      </c>
    </row>
    <row r="258" spans="1:8" outlineLevel="1">
      <c r="A258" s="8" t="s">
        <v>353</v>
      </c>
      <c r="B258" s="8"/>
      <c r="C258" s="8"/>
      <c r="D258" s="8"/>
      <c r="E258" s="21" t="s">
        <v>122</v>
      </c>
      <c r="F258" s="11" t="s">
        <v>122</v>
      </c>
      <c r="G258" s="43">
        <f t="shared" si="8"/>
        <v>241</v>
      </c>
      <c r="H258" s="43" t="str">
        <f t="shared" si="9"/>
        <v/>
      </c>
    </row>
    <row r="259" spans="1:8" outlineLevel="1">
      <c r="A259" s="2"/>
      <c r="B259" s="2" t="s">
        <v>250</v>
      </c>
      <c r="C259" s="22" t="s">
        <v>398</v>
      </c>
      <c r="D259" s="4" t="str">
        <f>"lChk = ThisWorkbook.Sheets(シート名).CheckBoxes(1).Value"</f>
        <v>lChk = ThisWorkbook.Sheets(シート名).CheckBoxes(1).Value</v>
      </c>
      <c r="E259" s="5" t="s">
        <v>311</v>
      </c>
      <c r="F259" s="11" t="s">
        <v>122</v>
      </c>
      <c r="G259" s="43">
        <f t="shared" si="8"/>
        <v>242</v>
      </c>
      <c r="H259" s="43" t="str">
        <f t="shared" si="9"/>
        <v>チェックボックス値取得（フォームコントロール）</v>
      </c>
    </row>
    <row r="260" spans="1:8" outlineLevel="1">
      <c r="A260" s="2"/>
      <c r="B260" s="2" t="s">
        <v>251</v>
      </c>
      <c r="C260" s="22" t="s">
        <v>398</v>
      </c>
      <c r="D260" s="4" t="str">
        <f>"Private Sub xxx\_KeyUp(ByVal KeyCode As MSForms.ReturnInteger, ByVal Shift As Integer)"&amp;CHAR(10)&amp;"End Sub"</f>
        <v>Private Sub xxx\_KeyUp(ByVal KeyCode As MSForms.ReturnInteger, ByVal Shift As Integer)
End Sub</v>
      </c>
      <c r="E260" s="5" t="s">
        <v>262</v>
      </c>
      <c r="F260" s="11" t="s">
        <v>122</v>
      </c>
      <c r="G260" s="43">
        <f t="shared" ref="G260:G323" si="10">IF(H260="",G259,G259+1)</f>
        <v>243</v>
      </c>
      <c r="H260" s="43" t="str">
        <f t="shared" ref="H260:H323" si="11">IF(B260="","",B260)</f>
        <v>ユーザフォーム表示中のキー操作</v>
      </c>
    </row>
    <row r="261" spans="1:8" outlineLevel="1">
      <c r="A261" s="8" t="s">
        <v>395</v>
      </c>
      <c r="B261" s="8"/>
      <c r="C261" s="8"/>
      <c r="D261" s="8"/>
      <c r="E261" s="21" t="s">
        <v>122</v>
      </c>
      <c r="F261" s="11" t="s">
        <v>122</v>
      </c>
      <c r="G261" s="43">
        <f t="shared" si="10"/>
        <v>243</v>
      </c>
      <c r="H261" s="43" t="str">
        <f t="shared" si="11"/>
        <v/>
      </c>
    </row>
    <row r="262" spans="1:8" outlineLevel="1">
      <c r="A262" s="2"/>
      <c r="B262" s="2" t="s">
        <v>389</v>
      </c>
      <c r="C262" s="22" t="s">
        <v>398</v>
      </c>
      <c r="D262" s="4" t="s">
        <v>388</v>
      </c>
      <c r="E262" s="5" t="s">
        <v>122</v>
      </c>
      <c r="F262" s="11" t="s">
        <v>122</v>
      </c>
      <c r="G262" s="43">
        <f t="shared" si="10"/>
        <v>244</v>
      </c>
      <c r="H262" s="43" t="str">
        <f t="shared" si="11"/>
        <v>ユーザフォルダパス</v>
      </c>
    </row>
    <row r="263" spans="1:8" outlineLevel="1">
      <c r="A263" s="8" t="s">
        <v>355</v>
      </c>
      <c r="B263" s="8"/>
      <c r="C263" s="8"/>
      <c r="D263" s="8"/>
      <c r="E263" s="21" t="s">
        <v>122</v>
      </c>
      <c r="F263" s="11" t="s">
        <v>122</v>
      </c>
      <c r="G263" s="43">
        <f t="shared" si="10"/>
        <v>244</v>
      </c>
      <c r="H263" s="43" t="str">
        <f t="shared" si="11"/>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1" t="s">
        <v>122</v>
      </c>
      <c r="G264" s="43">
        <f t="shared" si="10"/>
        <v>245</v>
      </c>
      <c r="H264" s="43" t="str">
        <f t="shared" si="11"/>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1" t="s">
        <v>122</v>
      </c>
      <c r="G265" s="43">
        <f t="shared" si="10"/>
        <v>246</v>
      </c>
      <c r="H265" s="43" t="str">
        <f t="shared" si="11"/>
        <v>クリップボード 設定</v>
      </c>
    </row>
    <row r="266" spans="1:8" outlineLevel="1">
      <c r="A266" s="8" t="s">
        <v>354</v>
      </c>
      <c r="B266" s="8"/>
      <c r="C266" s="8"/>
      <c r="D266" s="8"/>
      <c r="E266" s="21" t="s">
        <v>122</v>
      </c>
      <c r="F266" s="11" t="s">
        <v>122</v>
      </c>
      <c r="G266" s="43">
        <f t="shared" si="10"/>
        <v>246</v>
      </c>
      <c r="H266" s="43" t="str">
        <f t="shared" si="11"/>
        <v/>
      </c>
    </row>
    <row r="267" spans="1:8" outlineLevel="1">
      <c r="A267" s="2"/>
      <c r="B267" s="2" t="s">
        <v>312</v>
      </c>
      <c r="C267" s="22" t="s">
        <v>398</v>
      </c>
      <c r="D267" s="4" t="str">
        <f>"Dim wWord As Object" &amp; CHAR(10) &amp; "Set wWord = CreateObject(""Word.Application"")" &amp; CHAR(10) &amp; "wWord.Visible = False"</f>
        <v>Dim wWord As Object
Set wWord = CreateObject("Word.Application")
wWord.Visible = False</v>
      </c>
      <c r="E267" s="5" t="s">
        <v>122</v>
      </c>
      <c r="F267" s="11" t="s">
        <v>122</v>
      </c>
      <c r="G267" s="43">
        <f t="shared" si="10"/>
        <v>247</v>
      </c>
      <c r="H267" s="43" t="str">
        <f t="shared" si="11"/>
        <v>ワード起動</v>
      </c>
    </row>
    <row r="268" spans="1:8" outlineLevel="1">
      <c r="A268" s="2"/>
      <c r="B268" s="2" t="s">
        <v>315</v>
      </c>
      <c r="C268" s="22" t="s">
        <v>398</v>
      </c>
      <c r="D268" s="4" t="str">
        <f>"dDoc.Close" &amp; CHAR(10) &amp; "Set dDoc = Nothing"</f>
        <v>dDoc.Close
Set dDoc = Nothing</v>
      </c>
      <c r="E268" s="5" t="s">
        <v>122</v>
      </c>
      <c r="F268" s="11" t="s">
        <v>122</v>
      </c>
      <c r="G268" s="43">
        <f t="shared" si="10"/>
        <v>248</v>
      </c>
      <c r="H268" s="43" t="str">
        <f t="shared" si="11"/>
        <v>ワードファイルを閉じる</v>
      </c>
    </row>
    <row r="269" spans="1:8" outlineLevel="1">
      <c r="A269" s="2"/>
      <c r="B269" s="2" t="s">
        <v>316</v>
      </c>
      <c r="C269" s="22" t="s">
        <v>398</v>
      </c>
      <c r="D269" s="4" t="str">
        <f>"wWord.Visible = False" &amp; CHAR(10) &amp; "wWord.Quit" &amp; CHAR(10) &amp; "Set wWord = Nothing"</f>
        <v>wWord.Visible = False
wWord.Quit
Set wWord = Nothing</v>
      </c>
      <c r="E269" s="5" t="s">
        <v>122</v>
      </c>
      <c r="F269" s="11" t="s">
        <v>122</v>
      </c>
      <c r="G269" s="43">
        <f t="shared" si="10"/>
        <v>249</v>
      </c>
      <c r="H269" s="43" t="str">
        <f t="shared" si="11"/>
        <v>ワード終了</v>
      </c>
    </row>
    <row r="270" spans="1:8" outlineLevel="1">
      <c r="A270" s="2"/>
      <c r="B270" s="2" t="s">
        <v>313</v>
      </c>
      <c r="C270" s="22" t="s">
        <v>398</v>
      </c>
      <c r="D270" s="4" t="str">
        <f>"Dim dDoc As Object" &amp; CHAR(10) &amp; "Set dDoc = wWord.Documents.Open(""sFilePath"")"</f>
        <v>Dim dDoc As Object
Set dDoc = wWord.Documents.Open("sFilePath")</v>
      </c>
      <c r="E270" s="5" t="s">
        <v>122</v>
      </c>
      <c r="F270" s="11" t="s">
        <v>122</v>
      </c>
      <c r="G270" s="43">
        <f t="shared" si="10"/>
        <v>250</v>
      </c>
      <c r="H270" s="43" t="str">
        <f t="shared" si="11"/>
        <v>ワードファイルを開く</v>
      </c>
    </row>
    <row r="271" spans="1:8" outlineLevel="1">
      <c r="A271" s="2"/>
      <c r="B271" s="2" t="s">
        <v>314</v>
      </c>
      <c r="C271" s="22"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1" t="s">
        <v>122</v>
      </c>
      <c r="G271" s="43">
        <f t="shared" si="10"/>
        <v>251</v>
      </c>
      <c r="H271" s="43" t="str">
        <f t="shared" si="11"/>
        <v>テキスト読み込み</v>
      </c>
    </row>
    <row r="272" spans="1:8" outlineLevel="1">
      <c r="A272" s="8" t="s">
        <v>349</v>
      </c>
      <c r="B272" s="8"/>
      <c r="C272" s="8"/>
      <c r="D272" s="8"/>
      <c r="E272" s="21" t="s">
        <v>122</v>
      </c>
      <c r="F272" s="11" t="s">
        <v>122</v>
      </c>
      <c r="G272" s="43">
        <f t="shared" si="10"/>
        <v>251</v>
      </c>
      <c r="H272" s="43" t="str">
        <f t="shared" si="11"/>
        <v/>
      </c>
    </row>
    <row r="273" spans="1:8" outlineLevel="1">
      <c r="A273" s="2"/>
      <c r="B273" s="2" t="s">
        <v>149</v>
      </c>
      <c r="C273" s="22" t="s">
        <v>398</v>
      </c>
      <c r="D273" s="4" t="str">
        <f>"Dim wTrgtBook As Workbook"&amp;CHAR(10)&amp;"Application.SheetsInNewWorkbook = 1"&amp;CHAR(10)&amp;"Set wTrgtBook = Workbooks.Add"</f>
        <v>Dim wTrgtBook As Workbook
Application.SheetsInNewWorkbook = 1
Set wTrgtBook = Workbooks.Add</v>
      </c>
      <c r="E273" s="5" t="s">
        <v>300</v>
      </c>
      <c r="F273" s="11" t="s">
        <v>122</v>
      </c>
      <c r="G273" s="43">
        <f t="shared" si="10"/>
        <v>252</v>
      </c>
      <c r="H273" s="43" t="str">
        <f t="shared" si="11"/>
        <v>ブック作成</v>
      </c>
    </row>
    <row r="274" spans="1:8" outlineLevel="1">
      <c r="A274" s="2"/>
      <c r="B274" s="2" t="s">
        <v>150</v>
      </c>
      <c r="C274" s="22" t="s">
        <v>398</v>
      </c>
      <c r="D274" s="4" t="str">
        <f>"If wCsvBook.Name &lt;&gt; Dir(""C:\Book1.xlsx"") Then"&amp;CHAR(10)&amp;CHAR(9)&amp;"処理"&amp;CHAR(10)&amp;"Else"&amp;CHAR(10)&amp;CHAR(9)&amp;"エラー"&amp;CHAR(10)&amp;"End If"</f>
        <v>If wCsvBook.Name &lt;&gt; Dir("C:\Book1.xlsx") Then
	処理
Else
	エラー
End If</v>
      </c>
      <c r="E274" s="5" t="s">
        <v>122</v>
      </c>
      <c r="F274" s="11" t="s">
        <v>122</v>
      </c>
      <c r="G274" s="43">
        <f t="shared" si="10"/>
        <v>253</v>
      </c>
      <c r="H274" s="43" t="str">
        <f t="shared" si="11"/>
        <v>ブック既に開いているか確認</v>
      </c>
    </row>
    <row r="275" spans="1:8" outlineLevel="1">
      <c r="A275" s="2"/>
      <c r="B275" s="2" t="s">
        <v>151</v>
      </c>
      <c r="C275" s="22" t="s">
        <v>398</v>
      </c>
      <c r="D275" s="4" t="str">
        <f>"Dim bAddBook As Workbook"&amp;CHAR(10)&amp;"Set bAddBook = Workbooks.Add"</f>
        <v>Dim bAddBook As Workbook
Set bAddBook = Workbooks.Add</v>
      </c>
      <c r="E275" s="5" t="s">
        <v>122</v>
      </c>
      <c r="F275" s="11" t="s">
        <v>122</v>
      </c>
      <c r="G275" s="43">
        <f t="shared" si="10"/>
        <v>254</v>
      </c>
      <c r="H275" s="43" t="str">
        <f t="shared" si="11"/>
        <v>ブック追加</v>
      </c>
    </row>
    <row r="276" spans="1:8" outlineLevel="1">
      <c r="A276" s="2"/>
      <c r="B276" s="2" t="s">
        <v>152</v>
      </c>
      <c r="C276" s="22" t="s">
        <v>398</v>
      </c>
      <c r="D276" s="4" t="str">
        <f>"ThisWorkbook.Sheets(シート名).Copy: Set wTrgtBook = ActiveWorkbook"</f>
        <v>ThisWorkbook.Sheets(シート名).Copy: Set wTrgtBook = ActiveWorkbook</v>
      </c>
      <c r="E276" s="5" t="s">
        <v>122</v>
      </c>
      <c r="F276" s="11" t="s">
        <v>122</v>
      </c>
      <c r="G276" s="43">
        <f t="shared" si="10"/>
        <v>255</v>
      </c>
      <c r="H276" s="43" t="str">
        <f t="shared" si="11"/>
        <v>ブック作成＆シートコピー</v>
      </c>
    </row>
    <row r="277" spans="1:8" outlineLevel="1">
      <c r="A277" s="2"/>
      <c r="B277" s="2" t="s">
        <v>153</v>
      </c>
      <c r="C277" s="22" t="s">
        <v>398</v>
      </c>
      <c r="D277" s="4" t="str">
        <f>"wTrgtBook.SaveAs Filename:=sFilePath"</f>
        <v>wTrgtBook.SaveAs Filename:=sFilePath</v>
      </c>
      <c r="E277" s="5" t="s">
        <v>122</v>
      </c>
      <c r="F277" s="11" t="s">
        <v>122</v>
      </c>
      <c r="G277" s="43">
        <f t="shared" si="10"/>
        <v>256</v>
      </c>
      <c r="H277" s="43" t="str">
        <f t="shared" si="11"/>
        <v>ブック新規保存</v>
      </c>
    </row>
    <row r="278" spans="1:8" outlineLevel="1">
      <c r="A278" s="2"/>
      <c r="B278" s="2" t="s">
        <v>154</v>
      </c>
      <c r="C278" s="22" t="s">
        <v>398</v>
      </c>
      <c r="D278" s="4" t="str">
        <f>".Sheets.Count"</f>
        <v>.Sheets.Count</v>
      </c>
      <c r="E278" s="5" t="s">
        <v>122</v>
      </c>
      <c r="F278" s="11" t="s">
        <v>122</v>
      </c>
      <c r="G278" s="43">
        <f t="shared" si="10"/>
        <v>257</v>
      </c>
      <c r="H278" s="43" t="str">
        <f t="shared" si="11"/>
        <v>シート数取得</v>
      </c>
    </row>
    <row r="279" spans="1:8" outlineLevel="1">
      <c r="A279" s="2"/>
      <c r="B279" s="2" t="s">
        <v>155</v>
      </c>
      <c r="C279" s="22" t="s">
        <v>398</v>
      </c>
      <c r="D279" s="4" t="str">
        <f>"Dim shAddSht As Worksheet"&amp;CHAR(10)&amp;"Set shAddSht = ThisWorkbook.Sheets.Add"</f>
        <v>Dim shAddSht As Worksheet
Set shAddSht = ThisWorkbook.Sheets.Add</v>
      </c>
      <c r="E279" s="5" t="s">
        <v>122</v>
      </c>
      <c r="F279" s="11" t="s">
        <v>122</v>
      </c>
      <c r="G279" s="43">
        <f t="shared" si="10"/>
        <v>258</v>
      </c>
      <c r="H279" s="43" t="str">
        <f t="shared" si="11"/>
        <v>シート追加</v>
      </c>
    </row>
    <row r="280" spans="1:8" outlineLevel="1">
      <c r="A280" s="2"/>
      <c r="B280" s="2" t="s">
        <v>156</v>
      </c>
      <c r="C280" s="22" t="s">
        <v>398</v>
      </c>
      <c r="D280" s="4" t="str">
        <f>"ThisWorkbook.Sheets(シート名).Move After:=ThisWorkbook.Sheets( ThisWorkbook.Sheets.Count )"</f>
        <v>ThisWorkbook.Sheets(シート名).Move After:=ThisWorkbook.Sheets( ThisWorkbook.Sheets.Count )</v>
      </c>
      <c r="E280" s="5" t="s">
        <v>122</v>
      </c>
      <c r="F280" s="11" t="s">
        <v>122</v>
      </c>
      <c r="G280" s="43">
        <f t="shared" si="10"/>
        <v>259</v>
      </c>
      <c r="H280" s="43" t="str">
        <f t="shared" si="11"/>
        <v>シート移動（末尾）</v>
      </c>
    </row>
    <row r="281" spans="1:8" outlineLevel="1">
      <c r="A281" s="2"/>
      <c r="B281" s="2" t="s">
        <v>157</v>
      </c>
      <c r="C281" s="22" t="s">
        <v>398</v>
      </c>
      <c r="D281" s="4" t="str">
        <f>"Application.DisplayAlerts = False"&amp;CHAR(10)&amp;".Sheets(シート名).Delete"&amp;CHAR(10)&amp;"Application.DisplayAlerts = True"</f>
        <v>Application.DisplayAlerts = False
.Sheets(シート名).Delete
Application.DisplayAlerts = True</v>
      </c>
      <c r="E281" s="5" t="s">
        <v>122</v>
      </c>
      <c r="F281" s="11" t="s">
        <v>122</v>
      </c>
      <c r="G281" s="43">
        <f t="shared" si="10"/>
        <v>260</v>
      </c>
      <c r="H281" s="43" t="str">
        <f t="shared" si="11"/>
        <v>シート削除</v>
      </c>
    </row>
    <row r="282" spans="1:8" outlineLevel="1">
      <c r="A282" s="2"/>
      <c r="B282" s="2" t="s">
        <v>158</v>
      </c>
      <c r="C282" s="22" t="s">
        <v>398</v>
      </c>
      <c r="D282" s="4" t="str">
        <f>".Sheets(シート名).Visible = (True\|False)"</f>
        <v>.Sheets(シート名).Visible = (True\|False)</v>
      </c>
      <c r="E282" s="5" t="s">
        <v>122</v>
      </c>
      <c r="F282" s="11" t="s">
        <v>122</v>
      </c>
      <c r="G282" s="43">
        <f t="shared" si="10"/>
        <v>261</v>
      </c>
      <c r="H282" s="43" t="str">
        <f t="shared" si="11"/>
        <v>シート表示/非表示</v>
      </c>
    </row>
    <row r="283" spans="1:8" outlineLevel="1">
      <c r="A283" s="2"/>
      <c r="B283" s="2" t="s">
        <v>159</v>
      </c>
      <c r="C283" s="22" t="s">
        <v>398</v>
      </c>
      <c r="D283" s="4" t="str">
        <f>".Sheets(シート名).Move Before:=Sheets(1)"</f>
        <v>.Sheets(シート名).Move Before:=Sheets(1)</v>
      </c>
      <c r="E283" s="5" t="s">
        <v>122</v>
      </c>
      <c r="F283" s="11" t="s">
        <v>122</v>
      </c>
      <c r="G283" s="43">
        <f t="shared" si="10"/>
        <v>262</v>
      </c>
      <c r="H283" s="43" t="str">
        <f t="shared" si="11"/>
        <v>シート並べ替え</v>
      </c>
    </row>
    <row r="284" spans="1:8" s="43" customFormat="1" outlineLevel="1">
      <c r="A284" s="37"/>
      <c r="B284" s="37" t="s">
        <v>1032</v>
      </c>
      <c r="C284" s="47" t="s">
        <v>398</v>
      </c>
      <c r="D284" s="39" t="str">
        <f>".Sheets(旧シート名).Name = 新シート名"</f>
        <v>.Sheets(旧シート名).Name = 新シート名</v>
      </c>
      <c r="E284" s="40" t="s">
        <v>122</v>
      </c>
      <c r="F284" s="43" t="s">
        <v>122</v>
      </c>
      <c r="G284" s="43">
        <f t="shared" si="10"/>
        <v>263</v>
      </c>
      <c r="H284" s="43" t="str">
        <f t="shared" si="11"/>
        <v>シート名変更</v>
      </c>
    </row>
    <row r="285" spans="1:8" outlineLevel="1">
      <c r="A285" s="2"/>
      <c r="B285" s="2" t="s">
        <v>160</v>
      </c>
      <c r="C285" s="22" t="s">
        <v>398</v>
      </c>
      <c r="D285" s="4" t="str">
        <f>"Application.ScreenUpdating = True"</f>
        <v>Application.ScreenUpdating = True</v>
      </c>
      <c r="E285" s="5" t="s">
        <v>122</v>
      </c>
      <c r="F285" s="11" t="s">
        <v>122</v>
      </c>
      <c r="G285" s="43">
        <f t="shared" si="10"/>
        <v>264</v>
      </c>
      <c r="H285" s="43" t="str">
        <f t="shared" si="11"/>
        <v>画面表示 ON</v>
      </c>
    </row>
    <row r="286" spans="1:8" outlineLevel="1">
      <c r="A286" s="2"/>
      <c r="B286" s="2" t="s">
        <v>161</v>
      </c>
      <c r="C286" s="22" t="s">
        <v>398</v>
      </c>
      <c r="D286" s="4" t="str">
        <f>"Application.ScreenUpdating = False"</f>
        <v>Application.ScreenUpdating = False</v>
      </c>
      <c r="E286" s="5" t="s">
        <v>122</v>
      </c>
      <c r="F286" s="11" t="s">
        <v>122</v>
      </c>
      <c r="G286" s="43">
        <f t="shared" si="10"/>
        <v>265</v>
      </c>
      <c r="H286" s="43" t="str">
        <f t="shared" si="11"/>
        <v>画面表示 OFF</v>
      </c>
    </row>
    <row r="287" spans="1:8" outlineLevel="1">
      <c r="A287" s="2"/>
      <c r="B287" s="2" t="s">
        <v>162</v>
      </c>
      <c r="C287" s="22" t="s">
        <v>398</v>
      </c>
      <c r="D287" s="4" t="str">
        <f>"Application.Calculation = xlCalculationAutomatic"</f>
        <v>Application.Calculation = xlCalculationAutomatic</v>
      </c>
      <c r="E287" s="5" t="s">
        <v>122</v>
      </c>
      <c r="F287" s="11" t="s">
        <v>122</v>
      </c>
      <c r="G287" s="43">
        <f t="shared" si="10"/>
        <v>266</v>
      </c>
      <c r="H287" s="43" t="str">
        <f t="shared" si="11"/>
        <v>計算方法切替 自動</v>
      </c>
    </row>
    <row r="288" spans="1:8" outlineLevel="1">
      <c r="A288" s="2"/>
      <c r="B288" s="2" t="s">
        <v>163</v>
      </c>
      <c r="C288" s="22" t="s">
        <v>398</v>
      </c>
      <c r="D288" s="4" t="str">
        <f>"Application.Calculation = xlCalculationManual"</f>
        <v>Application.Calculation = xlCalculationManual</v>
      </c>
      <c r="E288" s="5" t="s">
        <v>122</v>
      </c>
      <c r="F288" s="11" t="s">
        <v>122</v>
      </c>
      <c r="G288" s="43">
        <f t="shared" si="10"/>
        <v>267</v>
      </c>
      <c r="H288" s="43" t="str">
        <f t="shared" si="11"/>
        <v>計算方法切替 手動</v>
      </c>
    </row>
    <row r="289" spans="1:8" outlineLevel="1">
      <c r="A289" s="2"/>
      <c r="B289" s="2" t="s">
        <v>164</v>
      </c>
      <c r="C289" s="22" t="s">
        <v>398</v>
      </c>
      <c r="D289" s="4" t="str">
        <f>"Application.Calculate"</f>
        <v>Application.Calculate</v>
      </c>
      <c r="E289" s="5" t="s">
        <v>122</v>
      </c>
      <c r="F289" s="11" t="s">
        <v>122</v>
      </c>
      <c r="G289" s="43">
        <f t="shared" si="10"/>
        <v>268</v>
      </c>
      <c r="H289" s="43" t="str">
        <f t="shared" si="11"/>
        <v>ブック再計算</v>
      </c>
    </row>
    <row r="290" spans="1:8" outlineLevel="1">
      <c r="A290" s="2"/>
      <c r="B290" s="2" t="s">
        <v>165</v>
      </c>
      <c r="C290" s="22" t="s">
        <v>398</v>
      </c>
      <c r="D290" s="4" t="str">
        <f>"Application.CalculateFull"</f>
        <v>Application.CalculateFull</v>
      </c>
      <c r="E290" s="5" t="s">
        <v>122</v>
      </c>
      <c r="F290" s="11" t="s">
        <v>122</v>
      </c>
      <c r="G290" s="43">
        <f t="shared" si="10"/>
        <v>269</v>
      </c>
      <c r="H290" s="43" t="str">
        <f t="shared" si="11"/>
        <v>ブック強制再計算</v>
      </c>
    </row>
    <row r="291" spans="1:8" outlineLevel="1">
      <c r="A291" s="2"/>
      <c r="B291" s="2" t="s">
        <v>496</v>
      </c>
      <c r="C291" s="22" t="s">
        <v>398</v>
      </c>
      <c r="D291" s="4" t="s">
        <v>497</v>
      </c>
      <c r="E291" s="5" t="s">
        <v>498</v>
      </c>
      <c r="F291" s="11" t="s">
        <v>122</v>
      </c>
      <c r="G291" s="43">
        <f t="shared" si="10"/>
        <v>270</v>
      </c>
      <c r="H291" s="43" t="str">
        <f t="shared" si="11"/>
        <v>範囲の共通部分取り出し</v>
      </c>
    </row>
    <row r="292" spans="1:8" outlineLevel="1">
      <c r="A292" s="2"/>
      <c r="B292" s="2" t="s">
        <v>494</v>
      </c>
      <c r="C292" s="22" t="s">
        <v>398</v>
      </c>
      <c r="D292" s="4" t="s">
        <v>493</v>
      </c>
      <c r="E292" s="5" t="s">
        <v>495</v>
      </c>
      <c r="F292" s="11" t="s">
        <v>122</v>
      </c>
      <c r="G292" s="43">
        <f t="shared" si="10"/>
        <v>271</v>
      </c>
      <c r="H292" s="43" t="str">
        <f t="shared" si="11"/>
        <v>範囲チェック</v>
      </c>
    </row>
    <row r="293" spans="1:8">
      <c r="A293" s="20" t="s">
        <v>401</v>
      </c>
      <c r="B293" s="8"/>
      <c r="C293" s="8"/>
      <c r="D293" s="8"/>
      <c r="E293" s="21" t="s">
        <v>122</v>
      </c>
      <c r="F293" s="11" t="s">
        <v>122</v>
      </c>
      <c r="G293" s="43">
        <f t="shared" si="10"/>
        <v>271</v>
      </c>
      <c r="H293" s="43" t="str">
        <f t="shared" si="11"/>
        <v/>
      </c>
    </row>
    <row r="294" spans="1:8" outlineLevel="1">
      <c r="A294" s="2"/>
      <c r="B294" s="2" t="s">
        <v>258</v>
      </c>
      <c r="C294" s="22" t="s">
        <v>398</v>
      </c>
      <c r="D294" s="4" t="str">
        <f>"Application.DisplayAlerts = False"</f>
        <v>Application.DisplayAlerts = False</v>
      </c>
      <c r="E294" s="5" t="s">
        <v>122</v>
      </c>
      <c r="F294" s="11" t="s">
        <v>122</v>
      </c>
      <c r="G294" s="43">
        <f t="shared" si="10"/>
        <v>272</v>
      </c>
      <c r="H294" s="43" t="str">
        <f t="shared" si="11"/>
        <v>確認メッセージ抑制</v>
      </c>
    </row>
    <row r="295" spans="1:8" outlineLevel="1">
      <c r="A295" s="2"/>
      <c r="B295" s="2" t="s">
        <v>257</v>
      </c>
      <c r="C295" s="22" t="s">
        <v>398</v>
      </c>
      <c r="D295" s="4" t="str">
        <f>"Application.DisplayAlerts = True"</f>
        <v>Application.DisplayAlerts = True</v>
      </c>
      <c r="E295" s="5" t="s">
        <v>122</v>
      </c>
      <c r="F295" s="11" t="s">
        <v>122</v>
      </c>
      <c r="G295" s="43">
        <f t="shared" si="10"/>
        <v>273</v>
      </c>
      <c r="H295" s="43" t="str">
        <f t="shared" si="11"/>
        <v>確認メッセージ表示</v>
      </c>
    </row>
    <row r="296" spans="1:8" outlineLevel="1">
      <c r="A296" s="2"/>
      <c r="B296" s="2" t="s">
        <v>166</v>
      </c>
      <c r="C296" s="22" t="s">
        <v>398</v>
      </c>
      <c r="D296" s="4" t="str">
        <f>".Rows(2).Select"</f>
        <v>.Rows(2).Select</v>
      </c>
      <c r="E296" s="5" t="s">
        <v>122</v>
      </c>
      <c r="F296" s="11" t="s">
        <v>122</v>
      </c>
      <c r="G296" s="43">
        <f t="shared" si="10"/>
        <v>274</v>
      </c>
      <c r="H296" s="43" t="str">
        <f t="shared" si="11"/>
        <v>選択 行</v>
      </c>
    </row>
    <row r="297" spans="1:8" outlineLevel="1">
      <c r="A297" s="2"/>
      <c r="B297" s="2" t="s">
        <v>167</v>
      </c>
      <c r="C297" s="22" t="s">
        <v>398</v>
      </c>
      <c r="D297" s="4" t="str">
        <f>".Columns(2).Select"</f>
        <v>.Columns(2).Select</v>
      </c>
      <c r="E297" s="5" t="s">
        <v>122</v>
      </c>
      <c r="F297" s="11" t="s">
        <v>122</v>
      </c>
      <c r="G297" s="43">
        <f t="shared" si="10"/>
        <v>275</v>
      </c>
      <c r="H297" s="43" t="str">
        <f t="shared" si="11"/>
        <v>選択 列</v>
      </c>
    </row>
    <row r="298" spans="1:8" outlineLevel="1">
      <c r="A298" s="2"/>
      <c r="B298" s="2" t="s">
        <v>168</v>
      </c>
      <c r="C298" s="22" t="s">
        <v>398</v>
      </c>
      <c r="D298" s="4" t="str">
        <f>".Cells(1,1).Select"</f>
        <v>.Cells(1,1).Select</v>
      </c>
      <c r="E298" s="5" t="s">
        <v>122</v>
      </c>
      <c r="F298" s="11" t="s">
        <v>122</v>
      </c>
      <c r="G298" s="43">
        <f t="shared" si="10"/>
        <v>276</v>
      </c>
      <c r="H298" s="43" t="str">
        <f t="shared" si="11"/>
        <v>選択 セル</v>
      </c>
    </row>
    <row r="299" spans="1:8" outlineLevel="1">
      <c r="A299" s="2"/>
      <c r="B299" s="2" t="s">
        <v>169</v>
      </c>
      <c r="C299" s="22" t="s">
        <v>398</v>
      </c>
      <c r="D299" s="4" t="str">
        <f>".Range(.Cells(lStrtRow, lStrtClm), .Cells(lLastRow, lLastClm)).Select"</f>
        <v>.Range(.Cells(lStrtRow, lStrtClm), .Cells(lLastRow, lLastClm)).Select</v>
      </c>
      <c r="E299" s="5" t="s">
        <v>122</v>
      </c>
      <c r="F299" s="11" t="s">
        <v>122</v>
      </c>
      <c r="G299" s="43">
        <f t="shared" si="10"/>
        <v>277</v>
      </c>
      <c r="H299" s="43" t="str">
        <f t="shared" si="11"/>
        <v>選択 範囲</v>
      </c>
    </row>
    <row r="300" spans="1:8" outlineLevel="1">
      <c r="A300" s="2"/>
      <c r="B300" s="2" t="s">
        <v>170</v>
      </c>
      <c r="C300" s="22" t="s">
        <v>398</v>
      </c>
      <c r="D300" s="4" t="str">
        <f>".Cells.Find(""りんご"", LookAt:=xlWhole).Row"</f>
        <v>.Cells.Find("りんご", LookAt:=xlWhole).Row</v>
      </c>
      <c r="E300" s="5" t="s">
        <v>122</v>
      </c>
      <c r="F300" s="11" t="s">
        <v>122</v>
      </c>
      <c r="G300" s="43">
        <f t="shared" si="10"/>
        <v>278</v>
      </c>
      <c r="H300" s="43" t="str">
        <f t="shared" si="11"/>
        <v>セル検索（行番号取得）</v>
      </c>
    </row>
    <row r="301" spans="1:8" outlineLevel="1">
      <c r="A301" s="2"/>
      <c r="B301" s="2" t="s">
        <v>170</v>
      </c>
      <c r="C301" s="22" t="s">
        <v>398</v>
      </c>
      <c r="D301" s="4" t="str">
        <f>".Cells.Find(""りんご"", LookAt:=xlWhole).Column"</f>
        <v>.Cells.Find("りんご", LookAt:=xlWhole).Column</v>
      </c>
      <c r="E301" s="5" t="s">
        <v>122</v>
      </c>
      <c r="F301" s="11" t="s">
        <v>122</v>
      </c>
      <c r="G301" s="43">
        <f t="shared" si="10"/>
        <v>279</v>
      </c>
      <c r="H301" s="43" t="str">
        <f t="shared" si="11"/>
        <v>セル検索（行番号取得）</v>
      </c>
    </row>
    <row r="302" spans="1:8" outlineLevel="1">
      <c r="A302" s="2"/>
      <c r="B302" s="2" t="s">
        <v>171</v>
      </c>
      <c r="C302" s="22" t="s">
        <v>398</v>
      </c>
      <c r="D302" s="4" t="str">
        <f>".Cells(X, Y).Value"</f>
        <v>.Cells(X, Y).Value</v>
      </c>
      <c r="E302" s="5" t="s">
        <v>301</v>
      </c>
      <c r="F302" s="11" t="s">
        <v>122</v>
      </c>
      <c r="G302" s="43">
        <f t="shared" si="10"/>
        <v>280</v>
      </c>
      <c r="H302" s="43" t="str">
        <f t="shared" si="11"/>
        <v>セル参照方法</v>
      </c>
    </row>
    <row r="303" spans="1:8" outlineLevel="1">
      <c r="A303" s="2"/>
      <c r="B303" s="2" t="s">
        <v>172</v>
      </c>
      <c r="C303" s="22" t="s">
        <v>398</v>
      </c>
      <c r="D303" s="4" t="str">
        <f>".Cells(1, 1).Top"</f>
        <v>.Cells(1, 1).Top</v>
      </c>
      <c r="E303" s="5" t="s">
        <v>302</v>
      </c>
      <c r="F303" s="11" t="s">
        <v>122</v>
      </c>
      <c r="G303" s="43">
        <f t="shared" si="10"/>
        <v>281</v>
      </c>
      <c r="H303" s="43" t="str">
        <f t="shared" si="11"/>
        <v>セル位置取得（Ｙ軸）</v>
      </c>
    </row>
    <row r="304" spans="1:8" outlineLevel="1">
      <c r="A304" s="2"/>
      <c r="B304" s="2" t="s">
        <v>173</v>
      </c>
      <c r="C304" s="22" t="s">
        <v>398</v>
      </c>
      <c r="D304" s="4" t="str">
        <f>".Cells(1, 1).Left"</f>
        <v>.Cells(1, 1).Left</v>
      </c>
      <c r="E304" s="5" t="s">
        <v>303</v>
      </c>
      <c r="F304" s="11" t="s">
        <v>122</v>
      </c>
      <c r="G304" s="43">
        <f t="shared" si="10"/>
        <v>282</v>
      </c>
      <c r="H304" s="43" t="str">
        <f t="shared" si="11"/>
        <v>セル位置取得（Ｘ軸）</v>
      </c>
    </row>
    <row r="305" spans="1:8" outlineLevel="1">
      <c r="A305" s="2"/>
      <c r="B305" s="2" t="s">
        <v>174</v>
      </c>
      <c r="C305" s="22" t="s">
        <v>398</v>
      </c>
      <c r="D305" s="4" t="str">
        <f>".Cells(1, 1).EntireRow.Delete Shift:=xlShiftUp"</f>
        <v>.Cells(1, 1).EntireRow.Delete Shift:=xlShiftUp</v>
      </c>
      <c r="E305" s="5" t="s">
        <v>122</v>
      </c>
      <c r="F305" s="11" t="s">
        <v>122</v>
      </c>
      <c r="G305" s="43">
        <f t="shared" si="10"/>
        <v>283</v>
      </c>
      <c r="H305" s="43" t="str">
        <f t="shared" si="11"/>
        <v>行削除</v>
      </c>
    </row>
    <row r="306" spans="1:8" outlineLevel="1">
      <c r="A306" s="2"/>
      <c r="B306" s="2" t="s">
        <v>175</v>
      </c>
      <c r="C306" s="22" t="s">
        <v>398</v>
      </c>
      <c r="D306" s="4" t="str">
        <f>"Application.CutCopyMode = False"&amp;CHAR(10)&amp;".Range(""2:4"").Insert"</f>
        <v>Application.CutCopyMode = False
.Range("2:4").Insert</v>
      </c>
      <c r="E306" s="5" t="s">
        <v>122</v>
      </c>
      <c r="F306" s="11" t="s">
        <v>122</v>
      </c>
      <c r="G306" s="43">
        <f t="shared" si="10"/>
        <v>284</v>
      </c>
      <c r="H306" s="43" t="str">
        <f t="shared" si="11"/>
        <v>行追加</v>
      </c>
    </row>
    <row r="307" spans="1:8" outlineLevel="1">
      <c r="A307" s="2"/>
      <c r="B307" s="2" t="s">
        <v>176</v>
      </c>
      <c r="C307" s="22" t="s">
        <v>398</v>
      </c>
      <c r="D307" s="4" t="str">
        <f>".Cells(行, 列).Font.Strikethrough"</f>
        <v>.Cells(行, 列).Font.Strikethrough</v>
      </c>
      <c r="E307" s="5" t="s">
        <v>122</v>
      </c>
      <c r="F307" s="11" t="s">
        <v>122</v>
      </c>
      <c r="G307" s="43">
        <f t="shared" si="10"/>
        <v>285</v>
      </c>
      <c r="H307" s="43" t="str">
        <f t="shared" si="11"/>
        <v>取消線取得</v>
      </c>
    </row>
    <row r="308" spans="1:8" outlineLevel="1">
      <c r="A308" s="2"/>
      <c r="B308" s="2" t="s">
        <v>177</v>
      </c>
      <c r="C308" s="22" t="s">
        <v>398</v>
      </c>
      <c r="D308" s="4" t="str">
        <f>"wTrgtBook.Sheets(シート名).Activate"&amp;CHAR(10)&amp;"ActiveWindow.DisplayGridlines = False"</f>
        <v>wTrgtBook.Sheets(シート名).Activate
ActiveWindow.DisplayGridlines = False</v>
      </c>
      <c r="E308" s="5" t="s">
        <v>122</v>
      </c>
      <c r="F308" s="11" t="s">
        <v>122</v>
      </c>
      <c r="G308" s="43">
        <f t="shared" si="10"/>
        <v>286</v>
      </c>
      <c r="H308" s="43" t="str">
        <f t="shared" si="11"/>
        <v>枠線非表示</v>
      </c>
    </row>
    <row r="309" spans="1:8" outlineLevel="1">
      <c r="A309" s="2"/>
      <c r="B309" s="2" t="s">
        <v>178</v>
      </c>
      <c r="C309" s="22" t="s">
        <v>398</v>
      </c>
      <c r="D309" s="4" t="str">
        <f>".Range(""A1"").EntireRow.Hidden"</f>
        <v>.Range("A1").EntireRow.Hidden</v>
      </c>
      <c r="E309" s="5" t="s">
        <v>122</v>
      </c>
      <c r="F309" s="11" t="s">
        <v>122</v>
      </c>
      <c r="G309" s="43">
        <f t="shared" si="10"/>
        <v>287</v>
      </c>
      <c r="H309" s="43" t="str">
        <f t="shared" si="11"/>
        <v>可視/不可視チェック（行）</v>
      </c>
    </row>
    <row r="310" spans="1:8" outlineLevel="1">
      <c r="A310" s="2"/>
      <c r="B310" s="2" t="s">
        <v>179</v>
      </c>
      <c r="C310" s="22" t="s">
        <v>398</v>
      </c>
      <c r="D310" s="4" t="str">
        <f>".Range(""A1"").EntireColumn.Hidden"</f>
        <v>.Range("A1").EntireColumn.Hidden</v>
      </c>
      <c r="E310" s="5" t="s">
        <v>122</v>
      </c>
      <c r="F310" s="11" t="s">
        <v>122</v>
      </c>
      <c r="G310" s="43">
        <f t="shared" si="10"/>
        <v>288</v>
      </c>
      <c r="H310" s="43" t="str">
        <f t="shared" si="11"/>
        <v>可視/不可視チェック（列）</v>
      </c>
    </row>
    <row r="311" spans="1:8" outlineLevel="1">
      <c r="A311" s="2"/>
      <c r="B311" s="2" t="s">
        <v>336</v>
      </c>
      <c r="C311" s="22"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1" t="s">
        <v>122</v>
      </c>
      <c r="G311" s="43">
        <f t="shared" si="10"/>
        <v>289</v>
      </c>
      <c r="H311" s="43" t="str">
        <f t="shared" si="11"/>
        <v>非表示セル判定</v>
      </c>
    </row>
    <row r="312" spans="1:8" outlineLevel="1">
      <c r="A312" s="2"/>
      <c r="B312" s="2" t="s">
        <v>180</v>
      </c>
      <c r="C312" s="22" t="s">
        <v>398</v>
      </c>
      <c r="D312" s="4" t="str">
        <f>"文字列変数 = .Range(""A1"").Font.Name"</f>
        <v>文字列変数 = .Range("A1").Font.Name</v>
      </c>
      <c r="E312" s="5" t="s">
        <v>122</v>
      </c>
      <c r="F312" s="11" t="s">
        <v>122</v>
      </c>
      <c r="G312" s="43">
        <f t="shared" si="10"/>
        <v>290</v>
      </c>
      <c r="H312" s="43" t="str">
        <f t="shared" si="11"/>
        <v>フォント名取得</v>
      </c>
    </row>
    <row r="313" spans="1:8" outlineLevel="1">
      <c r="A313" s="2"/>
      <c r="B313" s="2" t="s">
        <v>181</v>
      </c>
      <c r="C313" s="22" t="s">
        <v>398</v>
      </c>
      <c r="D313" s="4" t="str">
        <f>".Range(""A1"").Font.Size = 14"</f>
        <v>.Range("A1").Font.Size = 14</v>
      </c>
      <c r="E313" s="5" t="s">
        <v>122</v>
      </c>
      <c r="F313" s="11" t="s">
        <v>122</v>
      </c>
      <c r="G313" s="43">
        <f t="shared" si="10"/>
        <v>291</v>
      </c>
      <c r="H313" s="43" t="str">
        <f t="shared" si="11"/>
        <v>フォントサイズ変更</v>
      </c>
    </row>
    <row r="314" spans="1:8" outlineLevel="1">
      <c r="A314" s="2"/>
      <c r="B314" s="2" t="s">
        <v>182</v>
      </c>
      <c r="C314" s="22" t="s">
        <v>398</v>
      </c>
      <c r="D314" s="4" t="str">
        <f>".Range(""A1"").Font.Color = RGB(0, 255, 0)"</f>
        <v>.Range("A1").Font.Color = RGB(0, 255, 0)</v>
      </c>
      <c r="E314" s="5" t="s">
        <v>122</v>
      </c>
      <c r="F314" s="11" t="s">
        <v>122</v>
      </c>
      <c r="G314" s="43">
        <f t="shared" si="10"/>
        <v>292</v>
      </c>
      <c r="H314" s="43" t="str">
        <f t="shared" si="11"/>
        <v>フォントカラー変更</v>
      </c>
    </row>
    <row r="315" spans="1:8" outlineLevel="1">
      <c r="A315" s="2"/>
      <c r="B315" s="2" t="s">
        <v>183</v>
      </c>
      <c r="C315" s="22" t="s">
        <v>398</v>
      </c>
      <c r="D315" s="4" t="str">
        <f>".Range(""A1"").Font.Bold = True"</f>
        <v>.Range("A1").Font.Bold = True</v>
      </c>
      <c r="E315" s="5" t="s">
        <v>122</v>
      </c>
      <c r="F315" s="11" t="s">
        <v>122</v>
      </c>
      <c r="G315" s="43">
        <f t="shared" si="10"/>
        <v>293</v>
      </c>
      <c r="H315" s="43" t="str">
        <f t="shared" si="11"/>
        <v>フォント太字変更</v>
      </c>
    </row>
    <row r="316" spans="1:8" outlineLevel="1">
      <c r="A316" s="2"/>
      <c r="B316" s="2" t="s">
        <v>184</v>
      </c>
      <c r="C316" s="22" t="s">
        <v>398</v>
      </c>
      <c r="D316" s="4" t="str">
        <f>".Range(""A1"").Font.Underline = True"</f>
        <v>.Range("A1").Font.Underline = True</v>
      </c>
      <c r="E316" s="5" t="s">
        <v>122</v>
      </c>
      <c r="F316" s="11" t="s">
        <v>122</v>
      </c>
      <c r="G316" s="43">
        <f t="shared" si="10"/>
        <v>294</v>
      </c>
      <c r="H316" s="43" t="str">
        <f t="shared" si="11"/>
        <v>フォント下線変更</v>
      </c>
    </row>
    <row r="317" spans="1:8" outlineLevel="1">
      <c r="A317" s="2"/>
      <c r="B317" s="2" t="s">
        <v>185</v>
      </c>
      <c r="C317" s="22" t="s">
        <v>398</v>
      </c>
      <c r="D317" s="4" t="str">
        <f>".Range(""A1"").Interior.Color = RGB(255, 255, 0)"</f>
        <v>.Range("A1").Interior.Color = RGB(255, 255, 0)</v>
      </c>
      <c r="E317" s="5" t="s">
        <v>122</v>
      </c>
      <c r="F317" s="11" t="s">
        <v>122</v>
      </c>
      <c r="G317" s="43">
        <f t="shared" si="10"/>
        <v>295</v>
      </c>
      <c r="H317" s="43" t="str">
        <f t="shared" si="11"/>
        <v>背景色変更</v>
      </c>
    </row>
    <row r="318" spans="1:8" outlineLevel="1">
      <c r="A318" s="2"/>
      <c r="B318" s="2" t="s">
        <v>186</v>
      </c>
      <c r="C318" s="22" t="s">
        <v>398</v>
      </c>
      <c r="D318" s="4" t="str">
        <f>".Range(""A1:C3"").Borders.LineStyle = xlContinuous"</f>
        <v>.Range("A1:C3").Borders.LineStyle = xlContinuous</v>
      </c>
      <c r="E318" s="5" t="s">
        <v>122</v>
      </c>
      <c r="F318" s="11" t="s">
        <v>122</v>
      </c>
      <c r="G318" s="43">
        <f t="shared" si="10"/>
        <v>296</v>
      </c>
      <c r="H318" s="43" t="str">
        <f t="shared" si="11"/>
        <v>罫線（格子）設定</v>
      </c>
    </row>
    <row r="319" spans="1:8" outlineLevel="1">
      <c r="A319" s="2"/>
      <c r="B319" s="2" t="s">
        <v>187</v>
      </c>
      <c r="C319" s="22" t="s">
        <v>398</v>
      </c>
      <c r="D319" s="4" t="str">
        <f>".Range(""A1:C3"").MergeCells = True"</f>
        <v>.Range("A1:C3").MergeCells = True</v>
      </c>
      <c r="E319" s="5" t="s">
        <v>122</v>
      </c>
      <c r="F319" s="11" t="s">
        <v>122</v>
      </c>
      <c r="G319" s="43">
        <f t="shared" si="10"/>
        <v>297</v>
      </c>
      <c r="H319" s="43" t="str">
        <f t="shared" si="11"/>
        <v>セル結合</v>
      </c>
    </row>
    <row r="320" spans="1:8" outlineLevel="1">
      <c r="A320" s="2"/>
      <c r="B320" s="2" t="s">
        <v>188</v>
      </c>
      <c r="C320" s="22" t="s">
        <v>398</v>
      </c>
      <c r="D320" s="4" t="str">
        <f>".Range(""A1:C3"").HorizontalAlignment = xlGeneral"</f>
        <v>.Range("A1:C3").HorizontalAlignment = xlGeneral</v>
      </c>
      <c r="E320" s="5" t="s">
        <v>259</v>
      </c>
      <c r="F320" s="11" t="s">
        <v>122</v>
      </c>
      <c r="G320" s="43">
        <f t="shared" si="10"/>
        <v>298</v>
      </c>
      <c r="H320" s="43" t="str">
        <f t="shared" si="11"/>
        <v>セル内 水平位置調整</v>
      </c>
    </row>
    <row r="321" spans="1:8" outlineLevel="1">
      <c r="A321" s="2"/>
      <c r="B321" s="2" t="s">
        <v>189</v>
      </c>
      <c r="C321" s="22" t="s">
        <v>398</v>
      </c>
      <c r="D321" s="4" t="str">
        <f>".Range(""A1:C3"").VerticalAlignment = xlCenter"</f>
        <v>.Range("A1:C3").VerticalAlignment = xlCenter</v>
      </c>
      <c r="E321" s="5" t="s">
        <v>190</v>
      </c>
      <c r="F321" s="11" t="s">
        <v>122</v>
      </c>
      <c r="G321" s="43">
        <f t="shared" si="10"/>
        <v>299</v>
      </c>
      <c r="H321" s="43" t="str">
        <f t="shared" si="11"/>
        <v>セル内 垂直位置調整</v>
      </c>
    </row>
    <row r="322" spans="1:8" outlineLevel="1">
      <c r="A322" s="2"/>
      <c r="B322" s="2" t="s">
        <v>709</v>
      </c>
      <c r="C322" s="22" t="s">
        <v>398</v>
      </c>
      <c r="D322" s="4" t="str">
        <f>".Cells(1, 列).End(xlDown).Row"</f>
        <v>.Cells(1, 列).End(xlDown).Row</v>
      </c>
      <c r="E322" s="5" t="s">
        <v>122</v>
      </c>
      <c r="F322" s="11" t="s">
        <v>122</v>
      </c>
      <c r="G322" s="43">
        <f t="shared" si="10"/>
        <v>300</v>
      </c>
      <c r="H322" s="43" t="str">
        <f t="shared" si="11"/>
        <v>先頭行取得</v>
      </c>
    </row>
    <row r="323" spans="1:8" outlineLevel="1">
      <c r="A323" s="2"/>
      <c r="B323" s="2" t="s">
        <v>710</v>
      </c>
      <c r="C323" s="22" t="s">
        <v>398</v>
      </c>
      <c r="D323" s="4" t="str">
        <f>".Cells(行, 1).End(xlToRight).Column"</f>
        <v>.Cells(行, 1).End(xlToRight).Column</v>
      </c>
      <c r="E323" s="5" t="s">
        <v>122</v>
      </c>
      <c r="F323" s="11" t="s">
        <v>122</v>
      </c>
      <c r="G323" s="43">
        <f t="shared" si="10"/>
        <v>301</v>
      </c>
      <c r="H323" s="43" t="str">
        <f t="shared" si="11"/>
        <v>先頭列取得</v>
      </c>
    </row>
    <row r="324" spans="1:8" outlineLevel="1">
      <c r="A324" s="2"/>
      <c r="B324" s="2" t="s">
        <v>191</v>
      </c>
      <c r="C324" s="22" t="s">
        <v>398</v>
      </c>
      <c r="D324" s="4" t="str">
        <f>".Cells(.Rows.Count, 列).End(xlUp).Row"</f>
        <v>.Cells(.Rows.Count, 列).End(xlUp).Row</v>
      </c>
      <c r="E324" s="5" t="s">
        <v>122</v>
      </c>
      <c r="F324" s="11" t="s">
        <v>122</v>
      </c>
      <c r="G324" s="43">
        <f t="shared" ref="G324:G382" si="12">IF(H324="",G323,G323+1)</f>
        <v>302</v>
      </c>
      <c r="H324" s="43" t="str">
        <f t="shared" ref="H324:H382" si="13">IF(B324="","",B324)</f>
        <v>最終行取得</v>
      </c>
    </row>
    <row r="325" spans="1:8" outlineLevel="1">
      <c r="A325" s="2"/>
      <c r="B325" s="2" t="s">
        <v>192</v>
      </c>
      <c r="C325" s="22" t="s">
        <v>398</v>
      </c>
      <c r="D325" s="4" t="str">
        <f>".Cells(行, .Columns.Count).End(xlToLeft).Column"</f>
        <v>.Cells(行, .Columns.Count).End(xlToLeft).Column</v>
      </c>
      <c r="E325" s="5" t="s">
        <v>122</v>
      </c>
      <c r="F325" s="11" t="s">
        <v>122</v>
      </c>
      <c r="G325" s="43">
        <f t="shared" si="12"/>
        <v>303</v>
      </c>
      <c r="H325" s="43" t="str">
        <f t="shared" si="13"/>
        <v>最終列取得</v>
      </c>
    </row>
    <row r="326" spans="1:8" outlineLevel="1">
      <c r="A326" s="2"/>
      <c r="B326" s="2" t="s">
        <v>193</v>
      </c>
      <c r="C326" s="22" t="s">
        <v>398</v>
      </c>
      <c r="D326" s="4" t="str">
        <f>".Sheets(シート名).UsedRange.Rows.Count + 1"</f>
        <v>.Sheets(シート名).UsedRange.Rows.Count + 1</v>
      </c>
      <c r="E326" s="5" t="s">
        <v>122</v>
      </c>
      <c r="F326" s="11" t="s">
        <v>122</v>
      </c>
      <c r="G326" s="43">
        <f t="shared" si="12"/>
        <v>304</v>
      </c>
      <c r="H326" s="43" t="str">
        <f t="shared" si="13"/>
        <v>最終行取得（全列の中で最大）</v>
      </c>
    </row>
    <row r="327" spans="1:8" outlineLevel="1">
      <c r="A327" s="2"/>
      <c r="B327" s="2" t="s">
        <v>194</v>
      </c>
      <c r="C327" s="22" t="s">
        <v>398</v>
      </c>
      <c r="D327" s="4" t="str">
        <f>".Sheets(シート名).UsedRange.Columns.Count + 1"</f>
        <v>.Sheets(シート名).UsedRange.Columns.Count + 1</v>
      </c>
      <c r="E327" s="5" t="s">
        <v>122</v>
      </c>
      <c r="F327" s="11" t="s">
        <v>122</v>
      </c>
      <c r="G327" s="43">
        <f t="shared" si="12"/>
        <v>305</v>
      </c>
      <c r="H327" s="43" t="str">
        <f t="shared" si="13"/>
        <v>最終列取得（全行の中で最大）</v>
      </c>
    </row>
    <row r="328" spans="1:8" outlineLevel="1">
      <c r="A328" s="2"/>
      <c r="B328" s="2" t="s">
        <v>195</v>
      </c>
      <c r="C328" s="22" t="s">
        <v>398</v>
      </c>
      <c r="D328" s="4" t="str">
        <f>"Selection(1).Row"</f>
        <v>Selection(1).Row</v>
      </c>
      <c r="E328" s="5" t="s">
        <v>122</v>
      </c>
      <c r="F328" s="11" t="s">
        <v>122</v>
      </c>
      <c r="G328" s="43">
        <f t="shared" si="12"/>
        <v>306</v>
      </c>
      <c r="H328" s="43" t="str">
        <f t="shared" si="13"/>
        <v>選択範囲位置取得（先頭行）</v>
      </c>
    </row>
    <row r="329" spans="1:8" outlineLevel="1">
      <c r="A329" s="2"/>
      <c r="B329" s="2" t="s">
        <v>196</v>
      </c>
      <c r="C329" s="22" t="s">
        <v>398</v>
      </c>
      <c r="D329" s="4" t="str">
        <f>"Selection(Selection.Count).Row"</f>
        <v>Selection(Selection.Count).Row</v>
      </c>
      <c r="E329" s="5" t="s">
        <v>122</v>
      </c>
      <c r="F329" s="11" t="s">
        <v>122</v>
      </c>
      <c r="G329" s="43">
        <f t="shared" si="12"/>
        <v>307</v>
      </c>
      <c r="H329" s="43" t="str">
        <f t="shared" si="13"/>
        <v>選択範囲位置取得（末尾行）</v>
      </c>
    </row>
    <row r="330" spans="1:8" outlineLevel="1">
      <c r="A330" s="2"/>
      <c r="B330" s="2" t="s">
        <v>197</v>
      </c>
      <c r="C330" s="22" t="s">
        <v>398</v>
      </c>
      <c r="D330" s="4" t="str">
        <f>"Selection(1).Column"</f>
        <v>Selection(1).Column</v>
      </c>
      <c r="E330" s="5" t="s">
        <v>122</v>
      </c>
      <c r="F330" s="11" t="s">
        <v>122</v>
      </c>
      <c r="G330" s="43">
        <f t="shared" si="12"/>
        <v>308</v>
      </c>
      <c r="H330" s="43" t="str">
        <f t="shared" si="13"/>
        <v>選択範囲位置取得（先頭列）</v>
      </c>
    </row>
    <row r="331" spans="1:8" outlineLevel="1">
      <c r="A331" s="2"/>
      <c r="B331" s="2" t="s">
        <v>198</v>
      </c>
      <c r="C331" s="22" t="s">
        <v>398</v>
      </c>
      <c r="D331" s="4" t="str">
        <f>"Selection(Selection.Count).Column"</f>
        <v>Selection(Selection.Count).Column</v>
      </c>
      <c r="E331" s="5" t="s">
        <v>122</v>
      </c>
      <c r="F331" s="11" t="s">
        <v>122</v>
      </c>
      <c r="G331" s="43">
        <f t="shared" si="12"/>
        <v>309</v>
      </c>
      <c r="H331" s="43" t="str">
        <f t="shared" si="13"/>
        <v>選択範囲位置取得（末尾列）</v>
      </c>
    </row>
    <row r="332" spans="1:8" outlineLevel="1">
      <c r="A332" s="2"/>
      <c r="B332" s="2" t="s">
        <v>325</v>
      </c>
      <c r="C332" s="22" t="s">
        <v>398</v>
      </c>
      <c r="D332" s="4" t="s">
        <v>323</v>
      </c>
      <c r="E332" s="5" t="s">
        <v>331</v>
      </c>
      <c r="F332" s="11" t="s">
        <v>122</v>
      </c>
      <c r="G332" s="43">
        <f t="shared" si="12"/>
        <v>310</v>
      </c>
      <c r="H332" s="43" t="str">
        <f t="shared" si="13"/>
        <v>選択範囲数（複数セル選択時）</v>
      </c>
    </row>
    <row r="333" spans="1:8" outlineLevel="1">
      <c r="A333" s="2"/>
      <c r="B333" s="2" t="s">
        <v>326</v>
      </c>
      <c r="C333" s="22" t="s">
        <v>398</v>
      </c>
      <c r="D333" s="4" t="s">
        <v>324</v>
      </c>
      <c r="E333" s="5" t="s">
        <v>329</v>
      </c>
      <c r="F333" s="11" t="s">
        <v>122</v>
      </c>
      <c r="G333" s="43">
        <f t="shared" si="12"/>
        <v>311</v>
      </c>
      <c r="H333" s="43" t="str">
        <f t="shared" si="13"/>
        <v>選択範囲内のセル数（複数セル選択時）</v>
      </c>
    </row>
    <row r="334" spans="1:8" outlineLevel="1">
      <c r="A334" s="2"/>
      <c r="B334" s="2" t="s">
        <v>327</v>
      </c>
      <c r="C334" s="22" t="s">
        <v>398</v>
      </c>
      <c r="D334" s="4" t="s">
        <v>328</v>
      </c>
      <c r="E334" s="5" t="s">
        <v>330</v>
      </c>
      <c r="F334" s="11" t="s">
        <v>122</v>
      </c>
      <c r="G334" s="43">
        <f t="shared" si="12"/>
        <v>312</v>
      </c>
      <c r="H334" s="43" t="str">
        <f t="shared" si="13"/>
        <v>選択範囲内のセル値（複数セル選択時）</v>
      </c>
    </row>
    <row r="335" spans="1:8" outlineLevel="1">
      <c r="A335" s="2"/>
      <c r="B335" s="2" t="s">
        <v>199</v>
      </c>
      <c r="C335" s="22" t="s">
        <v>398</v>
      </c>
      <c r="D335" s="4" t="str">
        <f>".Range(.Cells(1, 1), .Cells(6, 3))"</f>
        <v>.Range(.Cells(1, 1), .Cells(6, 3))</v>
      </c>
      <c r="E335" s="5" t="s">
        <v>122</v>
      </c>
      <c r="F335" s="11" t="s">
        <v>122</v>
      </c>
      <c r="G335" s="43">
        <f t="shared" si="12"/>
        <v>313</v>
      </c>
      <c r="H335" s="43" t="str">
        <f t="shared" si="13"/>
        <v>Rangeオブジェクトの行/列番号指定</v>
      </c>
    </row>
    <row r="336" spans="1:8" outlineLevel="1">
      <c r="A336" s="2"/>
      <c r="B336" s="2" t="s">
        <v>200</v>
      </c>
      <c r="C336" s="22" t="s">
        <v>398</v>
      </c>
      <c r="D336" s="4" t="str">
        <f>".Range(""A1:B9"").Copy Destination:=ThisWorkBook.Sheets(シート名２).Range(""B1"")"</f>
        <v>.Range("A1:B9").Copy Destination:=ThisWorkBook.Sheets(シート名２).Range("B1")</v>
      </c>
      <c r="E336" s="5" t="s">
        <v>122</v>
      </c>
      <c r="F336" s="11" t="s">
        <v>122</v>
      </c>
      <c r="G336" s="43">
        <f t="shared" si="12"/>
        <v>314</v>
      </c>
      <c r="H336" s="43" t="str">
        <f t="shared" si="13"/>
        <v>セルコピー（書式保持）</v>
      </c>
    </row>
    <row r="337" spans="1:8" outlineLevel="1">
      <c r="A337" s="2"/>
      <c r="B337" s="2" t="s">
        <v>201</v>
      </c>
      <c r="C337" s="22" t="s">
        <v>398</v>
      </c>
      <c r="D337" s="4" t="str">
        <f>".Range(.Cells(1, 1), .Cells(.Rows.Count, 2)).Sort Key1:=.Cells(1, 2) ,order1:=xlAscending"</f>
        <v>.Range(.Cells(1, 1), .Cells(.Rows.Count, 2)).Sort Key1:=.Cells(1, 2) ,order1:=xlAscending</v>
      </c>
      <c r="E337" s="5" t="s">
        <v>122</v>
      </c>
      <c r="F337" s="11" t="s">
        <v>122</v>
      </c>
      <c r="G337" s="43">
        <f t="shared" si="12"/>
        <v>315</v>
      </c>
      <c r="H337" s="43" t="str">
        <f t="shared" si="13"/>
        <v>セルソート</v>
      </c>
    </row>
    <row r="338" spans="1:8" outlineLevel="1">
      <c r="A338" s="2"/>
      <c r="B338" s="2" t="s">
        <v>202</v>
      </c>
      <c r="C338" s="22" t="s">
        <v>398</v>
      </c>
      <c r="D338" s="4" t="str">
        <f>".Range(""A1:A2"").ClearContents"</f>
        <v>.Range("A1:A2").ClearContents</v>
      </c>
      <c r="E338" s="5" t="s">
        <v>122</v>
      </c>
      <c r="F338" s="11" t="s">
        <v>122</v>
      </c>
      <c r="G338" s="43">
        <f t="shared" si="12"/>
        <v>316</v>
      </c>
      <c r="H338" s="43" t="str">
        <f t="shared" si="13"/>
        <v>範囲セル 値クリア（書式そのまま）</v>
      </c>
    </row>
    <row r="339" spans="1:8" outlineLevel="1">
      <c r="A339" s="2"/>
      <c r="B339" s="2" t="s">
        <v>203</v>
      </c>
      <c r="C339" s="22" t="s">
        <v>398</v>
      </c>
      <c r="D339" s="4" t="str">
        <f>".Range(""A1:A2"").ClearFormats"</f>
        <v>.Range("A1:A2").ClearFormats</v>
      </c>
      <c r="E339" s="5" t="s">
        <v>122</v>
      </c>
      <c r="F339" s="11" t="s">
        <v>122</v>
      </c>
      <c r="G339" s="43">
        <f t="shared" si="12"/>
        <v>317</v>
      </c>
      <c r="H339" s="43" t="str">
        <f t="shared" si="13"/>
        <v>範囲セル 書式クリア</v>
      </c>
    </row>
    <row r="340" spans="1:8" outlineLevel="1">
      <c r="A340" s="2"/>
      <c r="B340" s="2" t="s">
        <v>204</v>
      </c>
      <c r="C340" s="22" t="s">
        <v>398</v>
      </c>
      <c r="D340" s="4" t="str">
        <f>".Range(""A1:A2"").PasteSpecial (xlPasteFormats)"</f>
        <v>.Range("A1:A2").PasteSpecial (xlPasteFormats)</v>
      </c>
      <c r="E340" s="5" t="s">
        <v>190</v>
      </c>
      <c r="F340" s="11" t="s">
        <v>122</v>
      </c>
      <c r="G340" s="43">
        <f t="shared" si="12"/>
        <v>318</v>
      </c>
      <c r="H340" s="43" t="str">
        <f t="shared" si="13"/>
        <v>範囲セル 書式貼り付け</v>
      </c>
    </row>
    <row r="341" spans="1:8" outlineLevel="1">
      <c r="A341" s="2"/>
      <c r="B341" s="2" t="s">
        <v>205</v>
      </c>
      <c r="C341" s="22" t="s">
        <v>398</v>
      </c>
      <c r="D341" s="4" t="str">
        <f>".Range(""A1:CV100"").SpecialCells(xlCellTypeBlanks).Select"</f>
        <v>.Range("A1:CV100").SpecialCells(xlCellTypeBlanks).Select</v>
      </c>
      <c r="E341" s="5" t="s">
        <v>122</v>
      </c>
      <c r="F341" s="11" t="s">
        <v>122</v>
      </c>
      <c r="G341" s="43">
        <f t="shared" si="12"/>
        <v>319</v>
      </c>
      <c r="H341" s="43" t="str">
        <f t="shared" si="13"/>
        <v>空白セル選択</v>
      </c>
    </row>
    <row r="342" spans="1:8" outlineLevel="1">
      <c r="A342" s="2"/>
      <c r="B342" s="2" t="s">
        <v>206</v>
      </c>
      <c r="C342" s="22" t="s">
        <v>398</v>
      </c>
      <c r="D342" s="4" t="str">
        <f>".Range(""A1"").ColumnWidth = 5"</f>
        <v>.Range("A1").ColumnWidth = 5</v>
      </c>
      <c r="E342" s="5" t="s">
        <v>304</v>
      </c>
      <c r="F342" s="11" t="s">
        <v>122</v>
      </c>
      <c r="G342" s="43">
        <f t="shared" si="12"/>
        <v>320</v>
      </c>
      <c r="H342" s="43" t="str">
        <f t="shared" si="13"/>
        <v>列幅変更</v>
      </c>
    </row>
    <row r="343" spans="1:8" outlineLevel="1">
      <c r="A343" s="2"/>
      <c r="B343" s="2" t="s">
        <v>207</v>
      </c>
      <c r="C343" s="22" t="s">
        <v>398</v>
      </c>
      <c r="D343" s="4" t="str">
        <f>".Range(.Cells(4, 2), .Cells(9, 2)).Columns.AutoFit"</f>
        <v>.Range(.Cells(4, 2), .Cells(9, 2)).Columns.AutoFit</v>
      </c>
      <c r="E343" s="5" t="s">
        <v>305</v>
      </c>
      <c r="F343" s="11" t="s">
        <v>122</v>
      </c>
      <c r="G343" s="43">
        <f t="shared" si="12"/>
        <v>321</v>
      </c>
      <c r="H343" s="43" t="str">
        <f t="shared" si="13"/>
        <v>自動列幅調整</v>
      </c>
    </row>
    <row r="344" spans="1:8" outlineLevel="1">
      <c r="A344" s="2"/>
      <c r="B344" s="2" t="s">
        <v>208</v>
      </c>
      <c r="C344" s="22" t="s">
        <v>398</v>
      </c>
      <c r="D344" s="4" t="str">
        <f>".Sheets(シート名).UsedRange.Columns.AutoFit"</f>
        <v>.Sheets(シート名).UsedRange.Columns.AutoFit</v>
      </c>
      <c r="E344" s="5" t="s">
        <v>305</v>
      </c>
      <c r="F344" s="11" t="s">
        <v>122</v>
      </c>
      <c r="G344" s="43">
        <f t="shared" si="12"/>
        <v>322</v>
      </c>
      <c r="H344" s="43" t="str">
        <f t="shared" si="13"/>
        <v>自動列幅調整（全領域）</v>
      </c>
    </row>
    <row r="345" spans="1:8" outlineLevel="1">
      <c r="A345" s="2"/>
      <c r="B345" s="2" t="s">
        <v>209</v>
      </c>
      <c r="C345" s="22" t="s">
        <v>398</v>
      </c>
      <c r="D345" s="4" t="str">
        <f>"Application.CutCopyMode = False"</f>
        <v>Application.CutCopyMode = False</v>
      </c>
      <c r="E345" s="5" t="s">
        <v>122</v>
      </c>
      <c r="F345" s="11" t="s">
        <v>122</v>
      </c>
      <c r="G345" s="43">
        <f t="shared" si="12"/>
        <v>323</v>
      </c>
      <c r="H345" s="43" t="str">
        <f t="shared" si="13"/>
        <v>コピー/切り取りモード解除</v>
      </c>
    </row>
    <row r="346" spans="1:8" outlineLevel="1">
      <c r="A346" s="2"/>
      <c r="B346" s="2" t="s">
        <v>210</v>
      </c>
      <c r="C346" s="22" t="s">
        <v>398</v>
      </c>
      <c r="D346" s="4" t="str">
        <f>".Range( .Rows( lStrtRow ), .Rows( lLastRow ) ).Group"</f>
        <v>.Range( .Rows( lStrtRow ), .Rows( lLastRow ) ).Group</v>
      </c>
      <c r="E346" s="5" t="s">
        <v>306</v>
      </c>
      <c r="F346" s="11" t="s">
        <v>122</v>
      </c>
      <c r="G346" s="43">
        <f t="shared" si="12"/>
        <v>324</v>
      </c>
      <c r="H346" s="43" t="str">
        <f t="shared" si="13"/>
        <v>グループ化（行）</v>
      </c>
    </row>
    <row r="347" spans="1:8" outlineLevel="1">
      <c r="A347" s="2"/>
      <c r="B347" s="2" t="s">
        <v>210</v>
      </c>
      <c r="C347" s="22" t="s">
        <v>398</v>
      </c>
      <c r="D347" s="4" t="str">
        <f>".Range( .Columns( lStrtRow ), .Columns( lLastRow ) ).Group"</f>
        <v>.Range( .Columns( lStrtRow ), .Columns( lLastRow ) ).Group</v>
      </c>
      <c r="E347" s="5" t="s">
        <v>306</v>
      </c>
      <c r="F347" s="11" t="s">
        <v>122</v>
      </c>
      <c r="G347" s="43">
        <f t="shared" si="12"/>
        <v>325</v>
      </c>
      <c r="H347" s="43" t="str">
        <f t="shared" si="13"/>
        <v>グループ化（行）</v>
      </c>
    </row>
    <row r="348" spans="1:8" outlineLevel="1">
      <c r="A348" s="2"/>
      <c r="B348" s="2" t="s">
        <v>211</v>
      </c>
      <c r="C348" s="22" t="s">
        <v>398</v>
      </c>
      <c r="D348" s="4" t="str">
        <f>".Sheets(シート名).Outline.SummaryRow = ( xlBelow \| xlAbove )"</f>
        <v>.Sheets(シート名).Outline.SummaryRow = ( xlBelow \| xlAbove )</v>
      </c>
      <c r="E348" s="5" t="s">
        <v>122</v>
      </c>
      <c r="F348" s="11" t="s">
        <v>122</v>
      </c>
      <c r="G348" s="43">
        <f t="shared" si="12"/>
        <v>326</v>
      </c>
      <c r="H348" s="43" t="str">
        <f t="shared" si="13"/>
        <v>アウトライン設定変更（上下）</v>
      </c>
    </row>
    <row r="349" spans="1:8" outlineLevel="1">
      <c r="A349" s="2"/>
      <c r="B349" s="2" t="s">
        <v>212</v>
      </c>
      <c r="C349" s="22" t="s">
        <v>398</v>
      </c>
      <c r="D349" s="4" t="str">
        <f>".Sheets(シート名).Outline.SummaryColumn = ( xlRight \| xlLeft )"</f>
        <v>.Sheets(シート名).Outline.SummaryColumn = ( xlRight \| xlLeft )</v>
      </c>
      <c r="E349" s="5" t="s">
        <v>122</v>
      </c>
      <c r="F349" s="11" t="s">
        <v>122</v>
      </c>
      <c r="G349" s="43">
        <f t="shared" si="12"/>
        <v>327</v>
      </c>
      <c r="H349" s="43" t="str">
        <f t="shared" si="13"/>
        <v>アウトライン設定変更（左右）</v>
      </c>
    </row>
    <row r="350" spans="1:8" outlineLevel="1">
      <c r="A350" s="2"/>
      <c r="B350" s="2" t="s">
        <v>213</v>
      </c>
      <c r="C350" s="22" t="s">
        <v>398</v>
      </c>
      <c r="D350" s="4" t="str">
        <f>".Sheets(シート名).Outline.AutomaticStyles = ( True \| False )"</f>
        <v>.Sheets(シート名).Outline.AutomaticStyles = ( True \| False )</v>
      </c>
      <c r="E350" s="5" t="s">
        <v>122</v>
      </c>
      <c r="F350" s="11" t="s">
        <v>122</v>
      </c>
      <c r="G350" s="43">
        <f t="shared" si="12"/>
        <v>328</v>
      </c>
      <c r="H350" s="43" t="str">
        <f t="shared" si="13"/>
        <v>アウトライン設定変更（自動）</v>
      </c>
    </row>
    <row r="351" spans="1:8" outlineLevel="1">
      <c r="A351" s="2"/>
      <c r="B351" s="2" t="s">
        <v>214</v>
      </c>
      <c r="C351" s="22" t="s">
        <v>398</v>
      </c>
      <c r="D351" s="4" t="str">
        <f>".Range(.Cells(lStrtRow, lStrtClm), .Cells(lLastRow, lLastClm)).AutoFilter"</f>
        <v>.Range(.Cells(lStrtRow, lStrtClm), .Cells(lLastRow, lLastClm)).AutoFilter</v>
      </c>
      <c r="E351" s="5" t="s">
        <v>122</v>
      </c>
      <c r="F351" s="11" t="s">
        <v>122</v>
      </c>
      <c r="G351" s="43">
        <f t="shared" si="12"/>
        <v>329</v>
      </c>
      <c r="H351" s="43" t="str">
        <f t="shared" si="13"/>
        <v>オートフィルタ設定</v>
      </c>
    </row>
    <row r="352" spans="1:8" outlineLevel="1">
      <c r="A352" s="2"/>
      <c r="B352" s="2" t="s">
        <v>215</v>
      </c>
      <c r="C352" s="22" t="s">
        <v>398</v>
      </c>
      <c r="D352" s="4" t="str">
        <f>".Rows(行).Select"&amp;CHAR(10)&amp;"ActiveWindow.FreezePanes = True"</f>
        <v>.Rows(行).Select
ActiveWindow.FreezePanes = True</v>
      </c>
      <c r="E352" s="5" t="s">
        <v>122</v>
      </c>
      <c r="F352" s="11" t="s">
        <v>122</v>
      </c>
      <c r="G352" s="43">
        <f t="shared" si="12"/>
        <v>330</v>
      </c>
      <c r="H352" s="43" t="str">
        <f t="shared" si="13"/>
        <v>ウィンドウ枠固定 設定(行)</v>
      </c>
    </row>
    <row r="353" spans="1:8" outlineLevel="1">
      <c r="A353" s="2"/>
      <c r="B353" s="2" t="s">
        <v>215</v>
      </c>
      <c r="C353" s="22" t="s">
        <v>398</v>
      </c>
      <c r="D353" s="4" t="str">
        <f>".Columns(列).Select"&amp;CHAR(10)&amp;"ActiveWindow.FreezePanes = True"</f>
        <v>.Columns(列).Select
ActiveWindow.FreezePanes = True</v>
      </c>
      <c r="E353" s="5" t="s">
        <v>122</v>
      </c>
      <c r="F353" s="11" t="s">
        <v>122</v>
      </c>
      <c r="G353" s="43">
        <f t="shared" si="12"/>
        <v>331</v>
      </c>
      <c r="H353" s="43" t="str">
        <f t="shared" si="13"/>
        <v>ウィンドウ枠固定 設定(行)</v>
      </c>
    </row>
    <row r="354" spans="1:8" outlineLevel="1">
      <c r="A354" s="2"/>
      <c r="B354" s="2" t="s">
        <v>216</v>
      </c>
      <c r="C354" s="22" t="s">
        <v>398</v>
      </c>
      <c r="D354" s="4" t="str">
        <f>".Cells(行,列).Select"&amp;CHAR(10)&amp;"ActiveWindow.FreezePanes = True"</f>
        <v>.Cells(行,列).Select
ActiveWindow.FreezePanes = True</v>
      </c>
      <c r="E354" s="5" t="s">
        <v>122</v>
      </c>
      <c r="F354" s="11" t="s">
        <v>122</v>
      </c>
      <c r="G354" s="43">
        <f t="shared" si="12"/>
        <v>332</v>
      </c>
      <c r="H354" s="43" t="str">
        <f t="shared" si="13"/>
        <v>ウィンドウ枠固定 設定(セル)</v>
      </c>
    </row>
    <row r="355" spans="1:8" outlineLevel="1">
      <c r="A355" s="2"/>
      <c r="B355" s="2" t="s">
        <v>217</v>
      </c>
      <c r="C355" s="22" t="s">
        <v>398</v>
      </c>
      <c r="D355" s="4" t="str">
        <f>"ActiveWindow.FreezePanes = False"</f>
        <v>ActiveWindow.FreezePanes = False</v>
      </c>
      <c r="E355" s="5" t="s">
        <v>122</v>
      </c>
      <c r="F355" s="11" t="s">
        <v>122</v>
      </c>
      <c r="G355" s="43">
        <f t="shared" si="12"/>
        <v>333</v>
      </c>
      <c r="H355" s="43" t="str">
        <f t="shared" si="13"/>
        <v>ウィンドウ枠固定 解除</v>
      </c>
    </row>
    <row r="356" spans="1:8" outlineLevel="1">
      <c r="A356" s="2"/>
      <c r="B356" s="2" t="s">
        <v>247</v>
      </c>
      <c r="C356" s="22" t="s">
        <v>398</v>
      </c>
      <c r="D356" s="4" t="str">
        <f>"Application.WorksheetFunction.VLookup(.Range(""C1""), .Range(""A1:B7""), 2, False)"</f>
        <v>Application.WorksheetFunction.VLookup(.Range("C1"), .Range("A1:B7"), 2, False)</v>
      </c>
      <c r="E356" s="5" t="s">
        <v>122</v>
      </c>
      <c r="F356" s="11" t="s">
        <v>122</v>
      </c>
      <c r="G356" s="43">
        <f t="shared" si="12"/>
        <v>334</v>
      </c>
      <c r="H356" s="43" t="str">
        <f t="shared" si="13"/>
        <v>ワークシート関数</v>
      </c>
    </row>
    <row r="357" spans="1:8" outlineLevel="1">
      <c r="A357" s="2"/>
      <c r="B357" s="2" t="s">
        <v>121</v>
      </c>
      <c r="C357" s="22" t="s">
        <v>398</v>
      </c>
      <c r="D357" s="4" t="str">
        <f>"CreateObject(""WScript.Network"").UserName"</f>
        <v>CreateObject("WScript.Network").UserName</v>
      </c>
      <c r="E357" s="5" t="s">
        <v>128</v>
      </c>
      <c r="F357" s="11" t="s">
        <v>122</v>
      </c>
      <c r="G357" s="43">
        <f t="shared" si="12"/>
        <v>335</v>
      </c>
      <c r="H357" s="43" t="str">
        <f t="shared" si="13"/>
        <v>ユーザー名取得</v>
      </c>
    </row>
    <row r="358" spans="1:8" outlineLevel="1">
      <c r="A358" s="2"/>
      <c r="B358" s="2" t="s">
        <v>338</v>
      </c>
      <c r="C358" s="22" t="s">
        <v>398</v>
      </c>
      <c r="D358" s="4" t="s">
        <v>337</v>
      </c>
      <c r="E358" s="6" t="str">
        <f>HYPERLINK("https://msdn.microsoft.com/ja-jp/library/office/ff197461.aspx","sShtcutKey＝Shift:+,Ctrl:^,Alt:%,...")</f>
        <v>sShtcutKey＝Shift:+,Ctrl:^,Alt:%,...</v>
      </c>
      <c r="F358" s="11" t="s">
        <v>122</v>
      </c>
      <c r="G358" s="43">
        <f t="shared" si="12"/>
        <v>336</v>
      </c>
      <c r="H358" s="43" t="str">
        <f t="shared" si="13"/>
        <v>ショートカットキー設定</v>
      </c>
    </row>
    <row r="359" spans="1:8" outlineLevel="1">
      <c r="A359" s="2"/>
      <c r="B359" s="2" t="s">
        <v>661</v>
      </c>
      <c r="C359" s="22" t="s">
        <v>398</v>
      </c>
      <c r="D359" s="4" t="s">
        <v>659</v>
      </c>
      <c r="E359" s="5"/>
      <c r="F359" s="11" t="s">
        <v>122</v>
      </c>
      <c r="G359" s="43">
        <f t="shared" si="12"/>
        <v>337</v>
      </c>
      <c r="H359" s="43" t="str">
        <f t="shared" si="13"/>
        <v>ステータスバー表示</v>
      </c>
    </row>
    <row r="360" spans="1:8" outlineLevel="1">
      <c r="A360" s="2"/>
      <c r="B360" s="2" t="s">
        <v>660</v>
      </c>
      <c r="C360" s="22" t="s">
        <v>398</v>
      </c>
      <c r="D360" s="4" t="s">
        <v>662</v>
      </c>
      <c r="E360" s="5"/>
      <c r="F360" s="11" t="s">
        <v>122</v>
      </c>
      <c r="G360" s="43">
        <f t="shared" si="12"/>
        <v>338</v>
      </c>
      <c r="H360" s="43" t="str">
        <f t="shared" si="13"/>
        <v>ステータスバー非表示</v>
      </c>
    </row>
    <row r="361" spans="1:8" outlineLevel="1">
      <c r="A361" s="2"/>
      <c r="B361" s="2" t="s">
        <v>714</v>
      </c>
      <c r="C361" s="22" t="s">
        <v>398</v>
      </c>
      <c r="D361"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1" t="s">
        <v>122</v>
      </c>
      <c r="G361" s="43">
        <f t="shared" si="12"/>
        <v>339</v>
      </c>
      <c r="H361" s="43" t="str">
        <f t="shared" si="13"/>
        <v>オブジェクト位置取得</v>
      </c>
    </row>
    <row r="362" spans="1:8" outlineLevel="1">
      <c r="A362" s="2"/>
      <c r="B362" s="2" t="s">
        <v>741</v>
      </c>
      <c r="C362" s="22" t="s">
        <v>398</v>
      </c>
      <c r="D362" s="10" t="s">
        <v>742</v>
      </c>
      <c r="E362" s="5" t="s">
        <v>122</v>
      </c>
      <c r="F362" s="11" t="s">
        <v>122</v>
      </c>
      <c r="G362" s="43">
        <f t="shared" si="12"/>
        <v>340</v>
      </c>
      <c r="H362" s="43" t="str">
        <f t="shared" si="13"/>
        <v>セルコメント 有無判定</v>
      </c>
    </row>
    <row r="363" spans="1:8" outlineLevel="1">
      <c r="A363" s="2"/>
      <c r="B363" s="2" t="s">
        <v>745</v>
      </c>
      <c r="C363" s="22" t="s">
        <v>398</v>
      </c>
      <c r="D363" s="10" t="s">
        <v>746</v>
      </c>
      <c r="E363" s="5" t="s">
        <v>122</v>
      </c>
      <c r="F363" s="11" t="s">
        <v>122</v>
      </c>
      <c r="G363" s="43">
        <f t="shared" si="12"/>
        <v>341</v>
      </c>
      <c r="H363" s="43" t="str">
        <f t="shared" si="13"/>
        <v>セルコメント 追加</v>
      </c>
    </row>
    <row r="364" spans="1:8" outlineLevel="1">
      <c r="A364" s="2"/>
      <c r="B364" s="2" t="s">
        <v>739</v>
      </c>
      <c r="C364" s="22" t="s">
        <v>398</v>
      </c>
      <c r="D364" s="10" t="s">
        <v>744</v>
      </c>
      <c r="E364" s="5" t="s">
        <v>122</v>
      </c>
      <c r="F364" s="11" t="s">
        <v>122</v>
      </c>
      <c r="G364" s="43">
        <f t="shared" si="12"/>
        <v>342</v>
      </c>
      <c r="H364" s="43" t="str">
        <f t="shared" si="13"/>
        <v>セルコメント 編集</v>
      </c>
    </row>
    <row r="365" spans="1:8" outlineLevel="1">
      <c r="A365" s="2"/>
      <c r="B365" s="2" t="s">
        <v>740</v>
      </c>
      <c r="C365" s="22" t="s">
        <v>398</v>
      </c>
      <c r="D365" s="10" t="s">
        <v>743</v>
      </c>
      <c r="E365" s="5" t="s">
        <v>122</v>
      </c>
      <c r="F365" s="11" t="s">
        <v>122</v>
      </c>
      <c r="G365" s="43">
        <f t="shared" si="12"/>
        <v>343</v>
      </c>
      <c r="H365" s="43" t="str">
        <f t="shared" si="13"/>
        <v>セルコメント 書式設定</v>
      </c>
    </row>
    <row r="366" spans="1:8">
      <c r="A366" s="20" t="s">
        <v>464</v>
      </c>
      <c r="B366" s="8"/>
      <c r="C366" s="8"/>
      <c r="D366" s="8"/>
      <c r="E366" s="8" t="s">
        <v>122</v>
      </c>
      <c r="F366" s="11" t="s">
        <v>122</v>
      </c>
      <c r="G366" s="43">
        <f t="shared" si="12"/>
        <v>343</v>
      </c>
      <c r="H366" s="43" t="str">
        <f t="shared" si="13"/>
        <v/>
      </c>
    </row>
    <row r="367" spans="1:8" outlineLevel="1">
      <c r="A367" s="2"/>
      <c r="B367" s="2" t="s">
        <v>460</v>
      </c>
      <c r="C367" s="22"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43">
        <f t="shared" si="12"/>
        <v>344</v>
      </c>
      <c r="H367" s="43" t="str">
        <f t="shared" si="13"/>
        <v>シート存在確認</v>
      </c>
    </row>
    <row r="368" spans="1:8" outlineLevel="1">
      <c r="A368" s="2"/>
      <c r="B368" s="2" t="s">
        <v>461</v>
      </c>
      <c r="C368" s="22"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43">
        <f t="shared" si="12"/>
        <v>345</v>
      </c>
      <c r="H368" s="43" t="str">
        <f t="shared" si="13"/>
        <v>セル検索</v>
      </c>
    </row>
    <row r="369" spans="1:8" outlineLevel="1">
      <c r="A369" s="2"/>
      <c r="B369" s="2" t="s">
        <v>462</v>
      </c>
      <c r="C369" s="22"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43">
        <f t="shared" si="12"/>
        <v>346</v>
      </c>
      <c r="H369" s="43" t="str">
        <f t="shared" si="13"/>
        <v>↑</v>
      </c>
    </row>
    <row r="370" spans="1:8" outlineLevel="1">
      <c r="A370" s="2"/>
      <c r="B370" s="2"/>
      <c r="C370" s="10"/>
      <c r="D370" s="10"/>
      <c r="E370" s="5" t="s">
        <v>122</v>
      </c>
      <c r="G370" s="43">
        <f t="shared" si="12"/>
        <v>346</v>
      </c>
      <c r="H370" s="43" t="str">
        <f t="shared" si="13"/>
        <v/>
      </c>
    </row>
    <row r="371" spans="1:8" outlineLevel="1">
      <c r="A371" s="2"/>
      <c r="B371" s="2"/>
      <c r="C371" s="10"/>
      <c r="D371" s="10"/>
      <c r="E371" s="5" t="s">
        <v>122</v>
      </c>
      <c r="G371" s="43">
        <f t="shared" si="12"/>
        <v>346</v>
      </c>
      <c r="H371" s="43" t="str">
        <f t="shared" si="13"/>
        <v/>
      </c>
    </row>
    <row r="372" spans="1:8" outlineLevel="1">
      <c r="A372" s="2"/>
      <c r="B372" s="2"/>
      <c r="C372" s="10"/>
      <c r="D372" s="10"/>
      <c r="E372" s="5" t="s">
        <v>122</v>
      </c>
      <c r="G372" s="43">
        <f t="shared" si="12"/>
        <v>346</v>
      </c>
      <c r="H372" s="43" t="str">
        <f t="shared" si="13"/>
        <v/>
      </c>
    </row>
    <row r="373" spans="1:8" outlineLevel="1">
      <c r="A373" s="2"/>
      <c r="B373" s="2"/>
      <c r="C373" s="10"/>
      <c r="D373" s="10"/>
      <c r="E373" s="5" t="s">
        <v>122</v>
      </c>
      <c r="G373" s="43">
        <f t="shared" si="12"/>
        <v>346</v>
      </c>
      <c r="H373" s="43" t="str">
        <f t="shared" si="13"/>
        <v/>
      </c>
    </row>
    <row r="374" spans="1:8" outlineLevel="1">
      <c r="A374" s="2"/>
      <c r="B374" s="2"/>
      <c r="C374" s="10"/>
      <c r="D374" s="10"/>
      <c r="E374" s="5" t="s">
        <v>122</v>
      </c>
      <c r="G374" s="43">
        <f t="shared" si="12"/>
        <v>346</v>
      </c>
      <c r="H374" s="43" t="str">
        <f t="shared" si="13"/>
        <v/>
      </c>
    </row>
    <row r="375" spans="1:8" outlineLevel="1">
      <c r="A375" s="2"/>
      <c r="B375" s="2"/>
      <c r="C375" s="10"/>
      <c r="D375" s="10"/>
      <c r="E375" s="5" t="s">
        <v>122</v>
      </c>
      <c r="G375" s="43">
        <f t="shared" si="12"/>
        <v>346</v>
      </c>
      <c r="H375" s="43" t="str">
        <f t="shared" si="13"/>
        <v/>
      </c>
    </row>
    <row r="376" spans="1:8" outlineLevel="1">
      <c r="A376" s="2"/>
      <c r="B376" s="2"/>
      <c r="C376" s="10"/>
      <c r="D376" s="10"/>
      <c r="E376" s="5" t="s">
        <v>122</v>
      </c>
      <c r="G376" s="43">
        <f t="shared" si="12"/>
        <v>346</v>
      </c>
      <c r="H376" s="43" t="str">
        <f t="shared" si="13"/>
        <v/>
      </c>
    </row>
    <row r="377" spans="1:8" outlineLevel="1">
      <c r="A377" s="2"/>
      <c r="B377" s="2"/>
      <c r="C377" s="10"/>
      <c r="D377" s="10"/>
      <c r="E377" s="5" t="s">
        <v>122</v>
      </c>
      <c r="G377" s="43">
        <f t="shared" si="12"/>
        <v>346</v>
      </c>
      <c r="H377" s="43" t="str">
        <f t="shared" si="13"/>
        <v/>
      </c>
    </row>
    <row r="378" spans="1:8" outlineLevel="1">
      <c r="A378" s="2"/>
      <c r="B378" s="2"/>
      <c r="C378" s="10"/>
      <c r="D378" s="10"/>
      <c r="E378" s="5" t="s">
        <v>122</v>
      </c>
      <c r="G378" s="43">
        <f t="shared" si="12"/>
        <v>346</v>
      </c>
      <c r="H378" s="43" t="str">
        <f t="shared" si="13"/>
        <v/>
      </c>
    </row>
    <row r="379" spans="1:8" outlineLevel="1">
      <c r="A379" s="2"/>
      <c r="B379" s="2"/>
      <c r="C379" s="10"/>
      <c r="D379" s="10"/>
      <c r="E379" s="5" t="s">
        <v>122</v>
      </c>
      <c r="G379" s="43">
        <f t="shared" si="12"/>
        <v>346</v>
      </c>
      <c r="H379" s="43" t="str">
        <f t="shared" si="13"/>
        <v/>
      </c>
    </row>
    <row r="380" spans="1:8" outlineLevel="1">
      <c r="A380" s="2"/>
      <c r="B380" s="2"/>
      <c r="C380" s="10"/>
      <c r="D380" s="10"/>
      <c r="E380" s="5" t="s">
        <v>122</v>
      </c>
      <c r="G380" s="43">
        <f t="shared" si="12"/>
        <v>346</v>
      </c>
      <c r="H380" s="43" t="str">
        <f t="shared" si="13"/>
        <v/>
      </c>
    </row>
    <row r="381" spans="1:8" outlineLevel="1">
      <c r="A381" s="2"/>
      <c r="B381" s="2"/>
      <c r="C381" s="10"/>
      <c r="D381" s="10"/>
      <c r="E381" s="5" t="s">
        <v>122</v>
      </c>
      <c r="G381" s="43">
        <f t="shared" si="12"/>
        <v>346</v>
      </c>
      <c r="H381" s="43" t="str">
        <f t="shared" si="13"/>
        <v/>
      </c>
    </row>
    <row r="382" spans="1:8" outlineLevel="1">
      <c r="A382" s="2"/>
      <c r="B382" s="2"/>
      <c r="C382" s="10"/>
      <c r="D382" s="10"/>
      <c r="E382" s="5" t="s">
        <v>122</v>
      </c>
      <c r="G382" s="43">
        <f t="shared" si="12"/>
        <v>346</v>
      </c>
      <c r="H382" s="43" t="str">
        <f t="shared" si="13"/>
        <v/>
      </c>
    </row>
    <row r="383" spans="1:8">
      <c r="A383" s="7"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G27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60.33203125" style="1" bestFit="1" customWidth="1"/>
    <col min="3" max="3" width="101.83203125" style="1" customWidth="1"/>
    <col min="4" max="4" width="91.83203125" style="55" customWidth="1"/>
    <col min="5" max="6" width="9.33203125" style="11"/>
    <col min="7" max="7" width="10" style="49" bestFit="1" customWidth="1"/>
    <col min="8" max="16384" width="9.33203125" style="11"/>
  </cols>
  <sheetData>
    <row r="1" spans="1:7">
      <c r="A1" s="13"/>
      <c r="B1" s="13"/>
      <c r="C1" s="18"/>
      <c r="D1" s="18"/>
      <c r="E1" s="11" t="s">
        <v>122</v>
      </c>
    </row>
    <row r="2" spans="1:7" ht="27">
      <c r="A2" s="14" t="s">
        <v>344</v>
      </c>
      <c r="B2" s="15"/>
      <c r="C2" s="19" t="s">
        <v>125</v>
      </c>
      <c r="D2" s="19" t="s">
        <v>126</v>
      </c>
      <c r="E2" s="11" t="s">
        <v>122</v>
      </c>
      <c r="F2" s="11">
        <f>MAX('vbs,vba'!G:G)</f>
        <v>346</v>
      </c>
    </row>
    <row r="3" spans="1:7">
      <c r="A3" s="20" t="s">
        <v>357</v>
      </c>
      <c r="B3" s="8"/>
      <c r="C3" s="8"/>
      <c r="D3" s="46" t="s">
        <v>122</v>
      </c>
      <c r="E3" s="11" t="s">
        <v>122</v>
      </c>
      <c r="F3" s="43">
        <f t="shared" ref="F3:F66" si="0">IF(G3="",F2,F2+1)</f>
        <v>346</v>
      </c>
      <c r="G3" s="43" t="str">
        <f>IF(B3="","",B3)</f>
        <v/>
      </c>
    </row>
    <row r="4" spans="1:7" outlineLevel="1">
      <c r="A4" s="2"/>
      <c r="B4" s="2" t="s">
        <v>0</v>
      </c>
      <c r="C4" s="47" t="s">
        <v>398</v>
      </c>
      <c r="D4" s="40"/>
      <c r="E4" s="11" t="s">
        <v>122</v>
      </c>
      <c r="F4" s="43">
        <f t="shared" si="0"/>
        <v>347</v>
      </c>
      <c r="G4" s="43" t="str">
        <f t="shared" ref="G4:G67" si="1">IF(B4="","",B4)</f>
        <v>変数強制定義</v>
      </c>
    </row>
    <row r="5" spans="1:7" outlineLevel="1">
      <c r="A5" s="2"/>
      <c r="B5" s="2" t="s">
        <v>836</v>
      </c>
      <c r="C5" s="47" t="s">
        <v>398</v>
      </c>
      <c r="D5" s="40"/>
      <c r="E5" s="11" t="s">
        <v>122</v>
      </c>
      <c r="F5" s="43">
        <f t="shared" si="0"/>
        <v>348</v>
      </c>
      <c r="G5" s="43" t="str">
        <f t="shared" si="1"/>
        <v>変数定義</v>
      </c>
    </row>
    <row r="6" spans="1:7" outlineLevel="1">
      <c r="A6" s="2"/>
      <c r="B6" s="2" t="s">
        <v>5</v>
      </c>
      <c r="C6" s="47" t="s">
        <v>398</v>
      </c>
      <c r="D6" s="40" t="s">
        <v>853</v>
      </c>
      <c r="E6" s="11" t="s">
        <v>122</v>
      </c>
      <c r="F6" s="43">
        <f t="shared" si="0"/>
        <v>349</v>
      </c>
      <c r="G6" s="43" t="str">
        <f t="shared" si="1"/>
        <v>配列定義</v>
      </c>
    </row>
    <row r="7" spans="1:7" outlineLevel="1">
      <c r="A7" s="2"/>
      <c r="B7" s="2" t="s">
        <v>6</v>
      </c>
      <c r="C7" s="47" t="s">
        <v>398</v>
      </c>
      <c r="D7" s="40"/>
      <c r="E7" s="11" t="s">
        <v>122</v>
      </c>
      <c r="F7" s="43">
        <f t="shared" si="0"/>
        <v>350</v>
      </c>
      <c r="G7" s="43" t="str">
        <f t="shared" si="1"/>
        <v>定数定義</v>
      </c>
    </row>
    <row r="8" spans="1:7" outlineLevel="1">
      <c r="A8" s="2"/>
      <c r="B8" s="2" t="s">
        <v>140</v>
      </c>
      <c r="C8" s="47" t="s">
        <v>398</v>
      </c>
      <c r="D8" s="40" t="s">
        <v>854</v>
      </c>
      <c r="E8" s="11" t="s">
        <v>122</v>
      </c>
      <c r="F8" s="43">
        <f t="shared" si="0"/>
        <v>351</v>
      </c>
      <c r="G8" s="43" t="str">
        <f t="shared" si="1"/>
        <v>構造体定義</v>
      </c>
    </row>
    <row r="9" spans="1:7" outlineLevel="1">
      <c r="A9" s="2"/>
      <c r="B9" s="2" t="s">
        <v>142</v>
      </c>
      <c r="C9" s="47" t="s">
        <v>398</v>
      </c>
      <c r="D9" s="54" t="s">
        <v>775</v>
      </c>
      <c r="E9" s="11" t="s">
        <v>122</v>
      </c>
      <c r="F9" s="43">
        <f t="shared" si="0"/>
        <v>352</v>
      </c>
      <c r="G9" s="43" t="str">
        <f t="shared" si="1"/>
        <v>列挙型定義</v>
      </c>
    </row>
    <row r="10" spans="1:7" outlineLevel="1">
      <c r="A10" s="2"/>
      <c r="B10" s="2" t="s">
        <v>141</v>
      </c>
      <c r="C10" s="47" t="s">
        <v>398</v>
      </c>
      <c r="D10" s="40"/>
      <c r="E10" s="11" t="s">
        <v>122</v>
      </c>
      <c r="F10" s="43">
        <f t="shared" si="0"/>
        <v>353</v>
      </c>
      <c r="G10" s="43" t="str">
        <f t="shared" si="1"/>
        <v>マクロ定義</v>
      </c>
    </row>
    <row r="11" spans="1:7" outlineLevel="1">
      <c r="A11" s="2"/>
      <c r="B11" s="2" t="s">
        <v>7</v>
      </c>
      <c r="C11" s="39" t="str">
        <f>"def func( num_1, num_2, operation=1):"&amp;CHAR(10)&amp;CHAR(9)&amp;"return value"</f>
        <v>def func( num_1, num_2, operation=1):
	return value</v>
      </c>
      <c r="D11" s="40" t="s">
        <v>776</v>
      </c>
      <c r="E11" s="11" t="s">
        <v>122</v>
      </c>
      <c r="F11" s="43">
        <f t="shared" si="0"/>
        <v>354</v>
      </c>
      <c r="G11" s="43" t="str">
        <f t="shared" si="1"/>
        <v>関数定義</v>
      </c>
    </row>
    <row r="12" spans="1:7" outlineLevel="1">
      <c r="A12" s="2"/>
      <c r="B12" s="2" t="s">
        <v>8</v>
      </c>
      <c r="C12" s="39" t="s">
        <v>747</v>
      </c>
      <c r="D12" s="40"/>
      <c r="E12" s="11" t="s">
        <v>122</v>
      </c>
      <c r="F12" s="43">
        <f t="shared" si="0"/>
        <v>355</v>
      </c>
      <c r="G12" s="43" t="str">
        <f t="shared" si="1"/>
        <v>関数呼出</v>
      </c>
    </row>
    <row r="13" spans="1:7" outlineLevel="1">
      <c r="A13" s="2"/>
      <c r="B13" s="2" t="s">
        <v>15</v>
      </c>
      <c r="C13" s="4" t="s">
        <v>754</v>
      </c>
      <c r="D13" s="40"/>
      <c r="E13" s="11" t="s">
        <v>122</v>
      </c>
      <c r="F13" s="43">
        <f t="shared" si="0"/>
        <v>356</v>
      </c>
      <c r="G13" s="43" t="str">
        <f t="shared" si="1"/>
        <v>コメント</v>
      </c>
    </row>
    <row r="14" spans="1:7"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c r="F14" s="43">
        <f t="shared" si="0"/>
        <v>357</v>
      </c>
      <c r="G14" s="43" t="str">
        <f t="shared" si="1"/>
        <v>分岐 if</v>
      </c>
    </row>
    <row r="15" spans="1:7" outlineLevel="1">
      <c r="A15" s="2"/>
      <c r="B15" s="3" t="s">
        <v>372</v>
      </c>
      <c r="C15" s="12"/>
      <c r="D15" s="40"/>
      <c r="E15" s="11" t="s">
        <v>122</v>
      </c>
      <c r="F15" s="43">
        <f t="shared" si="0"/>
        <v>358</v>
      </c>
      <c r="G15" s="43" t="str">
        <f t="shared" si="1"/>
        <v>分岐 if（空オブジェクト確認）</v>
      </c>
    </row>
    <row r="16" spans="1:7" outlineLevel="1">
      <c r="A16" s="2"/>
      <c r="B16" s="3" t="s">
        <v>373</v>
      </c>
      <c r="C16" s="47" t="s">
        <v>398</v>
      </c>
      <c r="D16" s="40"/>
      <c r="E16" s="11" t="s">
        <v>122</v>
      </c>
      <c r="F16" s="43">
        <f t="shared" si="0"/>
        <v>359</v>
      </c>
      <c r="G16" s="43" t="str">
        <f t="shared" si="1"/>
        <v>分岐 switch</v>
      </c>
    </row>
    <row r="17" spans="1:7" s="43" customFormat="1" outlineLevel="1">
      <c r="A17" s="37"/>
      <c r="B17" s="38" t="s">
        <v>976</v>
      </c>
      <c r="C17" s="53" t="s">
        <v>977</v>
      </c>
      <c r="D17" s="40" t="s">
        <v>978</v>
      </c>
      <c r="E17" s="43" t="s">
        <v>122</v>
      </c>
      <c r="F17" s="43">
        <f t="shared" si="0"/>
        <v>360</v>
      </c>
      <c r="G17" s="43" t="str">
        <f t="shared" si="1"/>
        <v>分岐 何もしない処理</v>
      </c>
    </row>
    <row r="18" spans="1:7" outlineLevel="1">
      <c r="A18" s="2"/>
      <c r="B18" s="3" t="s">
        <v>374</v>
      </c>
      <c r="C18" s="39" t="s">
        <v>830</v>
      </c>
      <c r="D18" s="40" t="s">
        <v>831</v>
      </c>
      <c r="E18" s="11" t="s">
        <v>122</v>
      </c>
      <c r="F18" s="43">
        <f t="shared" si="0"/>
        <v>361</v>
      </c>
      <c r="G18" s="43" t="str">
        <f t="shared" si="1"/>
        <v>繰返し for</v>
      </c>
    </row>
    <row r="19" spans="1:7" outlineLevel="1">
      <c r="A19" s="2"/>
      <c r="B19" s="3" t="s">
        <v>375</v>
      </c>
      <c r="C19" s="39" t="s">
        <v>828</v>
      </c>
      <c r="D19" s="40" t="s">
        <v>829</v>
      </c>
      <c r="E19" s="11" t="s">
        <v>122</v>
      </c>
      <c r="F19" s="43">
        <f t="shared" si="0"/>
        <v>362</v>
      </c>
      <c r="G19" s="43" t="str">
        <f t="shared" si="1"/>
        <v>繰返し for each</v>
      </c>
    </row>
    <row r="20" spans="1:7" outlineLevel="1">
      <c r="A20" s="2"/>
      <c r="B20" s="3" t="s">
        <v>376</v>
      </c>
      <c r="C20" s="39" t="s">
        <v>835</v>
      </c>
      <c r="D20" s="40"/>
      <c r="E20" s="11" t="s">
        <v>122</v>
      </c>
      <c r="F20" s="43">
        <f t="shared" si="0"/>
        <v>363</v>
      </c>
      <c r="G20" s="43" t="str">
        <f t="shared" si="1"/>
        <v>繰返し while</v>
      </c>
    </row>
    <row r="21" spans="1:7" outlineLevel="1">
      <c r="A21" s="2"/>
      <c r="B21" s="3" t="s">
        <v>377</v>
      </c>
      <c r="C21" s="47" t="s">
        <v>398</v>
      </c>
      <c r="D21" s="40"/>
      <c r="E21" s="11" t="s">
        <v>122</v>
      </c>
      <c r="F21" s="43">
        <f t="shared" si="0"/>
        <v>364</v>
      </c>
      <c r="G21" s="43" t="str">
        <f t="shared" si="1"/>
        <v>繰返し do while</v>
      </c>
    </row>
    <row r="22" spans="1:7" outlineLevel="1">
      <c r="A22" s="2"/>
      <c r="B22" s="3" t="s">
        <v>378</v>
      </c>
      <c r="C22" s="47" t="s">
        <v>398</v>
      </c>
      <c r="D22" s="40"/>
      <c r="E22" s="11" t="s">
        <v>122</v>
      </c>
      <c r="F22" s="43">
        <f t="shared" si="0"/>
        <v>365</v>
      </c>
      <c r="G22" s="43" t="str">
        <f t="shared" si="1"/>
        <v>繰返し do until</v>
      </c>
    </row>
    <row r="23" spans="1:7" s="43" customFormat="1" outlineLevel="1">
      <c r="A23" s="37"/>
      <c r="B23" s="38" t="s">
        <v>837</v>
      </c>
      <c r="C23" s="39" t="s">
        <v>753</v>
      </c>
      <c r="D23" s="40"/>
      <c r="E23" s="43" t="s">
        <v>122</v>
      </c>
      <c r="F23" s="43">
        <f t="shared" si="0"/>
        <v>366</v>
      </c>
      <c r="G23" s="43" t="str">
        <f t="shared" si="1"/>
        <v>繰返し continue</v>
      </c>
    </row>
    <row r="24" spans="1:7" outlineLevel="1">
      <c r="A24" s="2"/>
      <c r="B24" s="3" t="s">
        <v>11</v>
      </c>
      <c r="C24" s="39" t="s">
        <v>748</v>
      </c>
      <c r="D24" s="40"/>
      <c r="E24" s="11" t="s">
        <v>122</v>
      </c>
      <c r="F24" s="43">
        <f t="shared" si="0"/>
        <v>367</v>
      </c>
      <c r="G24" s="43" t="str">
        <f t="shared" si="1"/>
        <v>ブロック脱出（Sub/Function/For/Do）</v>
      </c>
    </row>
    <row r="25" spans="1:7" outlineLevel="1">
      <c r="A25" s="2"/>
      <c r="B25" s="38" t="s">
        <v>938</v>
      </c>
      <c r="C25" s="39" t="s">
        <v>941</v>
      </c>
      <c r="D25" s="40" t="s">
        <v>940</v>
      </c>
      <c r="E25" s="11" t="s">
        <v>122</v>
      </c>
      <c r="F25" s="43">
        <f t="shared" si="0"/>
        <v>368</v>
      </c>
      <c r="G25" s="43" t="str">
        <f t="shared" si="1"/>
        <v>入力（数値入力のみ）</v>
      </c>
    </row>
    <row r="26" spans="1:7" outlineLevel="1">
      <c r="A26" s="2"/>
      <c r="B26" s="38" t="s">
        <v>943</v>
      </c>
      <c r="C26" s="39" t="s">
        <v>942</v>
      </c>
      <c r="D26" s="40" t="s">
        <v>939</v>
      </c>
      <c r="E26" s="11" t="s">
        <v>122</v>
      </c>
      <c r="F26" s="43">
        <f t="shared" si="0"/>
        <v>369</v>
      </c>
      <c r="G26" s="43" t="str">
        <f t="shared" si="1"/>
        <v>入力（数値/文字列入力）</v>
      </c>
    </row>
    <row r="27" spans="1:7" outlineLevel="1">
      <c r="A27" s="2"/>
      <c r="B27" s="38" t="s">
        <v>755</v>
      </c>
      <c r="C27" s="42" t="s">
        <v>857</v>
      </c>
      <c r="D27" s="40"/>
      <c r="E27" s="11" t="s">
        <v>122</v>
      </c>
      <c r="F27" s="43">
        <f t="shared" si="0"/>
        <v>370</v>
      </c>
      <c r="G27" s="43" t="str">
        <f t="shared" si="1"/>
        <v>出力①</v>
      </c>
    </row>
    <row r="28" spans="1:7" outlineLevel="1">
      <c r="A28" s="2"/>
      <c r="B28" s="38" t="s">
        <v>756</v>
      </c>
      <c r="C28" s="42" t="s">
        <v>858</v>
      </c>
      <c r="D28" s="40" t="s">
        <v>859</v>
      </c>
      <c r="E28" s="11" t="s">
        <v>122</v>
      </c>
      <c r="F28" s="43">
        <f t="shared" si="0"/>
        <v>371</v>
      </c>
      <c r="G28" s="43" t="str">
        <f t="shared" si="1"/>
        <v>出力②</v>
      </c>
    </row>
    <row r="29" spans="1:7" outlineLevel="1">
      <c r="A29" s="2"/>
      <c r="B29" s="2" t="s">
        <v>838</v>
      </c>
      <c r="C29" s="39" t="s">
        <v>757</v>
      </c>
      <c r="D29" s="40"/>
      <c r="E29" s="11" t="s">
        <v>122</v>
      </c>
      <c r="F29" s="43">
        <f t="shared" si="0"/>
        <v>372</v>
      </c>
      <c r="G29" s="43" t="str">
        <f t="shared" si="1"/>
        <v>処理継続チェック(アサート)</v>
      </c>
    </row>
    <row r="30" spans="1:7" outlineLevel="1">
      <c r="A30" s="2"/>
      <c r="B30" s="3" t="s">
        <v>9</v>
      </c>
      <c r="C30" s="12"/>
      <c r="D30" s="40"/>
      <c r="E30" s="11" t="s">
        <v>122</v>
      </c>
      <c r="F30" s="43">
        <f t="shared" si="0"/>
        <v>373</v>
      </c>
      <c r="G30" s="43" t="str">
        <f t="shared" si="1"/>
        <v>クラスインスタンス生成</v>
      </c>
    </row>
    <row r="31" spans="1:7" outlineLevel="1">
      <c r="A31" s="2"/>
      <c r="B31" s="3" t="s">
        <v>10</v>
      </c>
      <c r="C31" s="12"/>
      <c r="D31" s="40"/>
      <c r="E31" s="11" t="s">
        <v>122</v>
      </c>
      <c r="F31" s="43">
        <f t="shared" si="0"/>
        <v>374</v>
      </c>
      <c r="G31" s="43" t="str">
        <f t="shared" si="1"/>
        <v>クラスインスタンス破棄</v>
      </c>
    </row>
    <row r="32" spans="1:7" outlineLevel="1">
      <c r="A32" s="2"/>
      <c r="B32" s="3" t="s">
        <v>12</v>
      </c>
      <c r="C32" s="12"/>
      <c r="D32" s="40"/>
      <c r="E32" s="11" t="s">
        <v>122</v>
      </c>
      <c r="F32" s="43">
        <f t="shared" si="0"/>
        <v>375</v>
      </c>
      <c r="G32" s="43" t="str">
        <f t="shared" si="1"/>
        <v>連続コマンド実行</v>
      </c>
    </row>
    <row r="33" spans="1:7" outlineLevel="1">
      <c r="A33" s="2"/>
      <c r="B33" s="2" t="s">
        <v>143</v>
      </c>
      <c r="C33" s="12"/>
      <c r="D33" s="40"/>
      <c r="E33" s="11" t="s">
        <v>122</v>
      </c>
      <c r="F33" s="43">
        <f t="shared" si="0"/>
        <v>376</v>
      </c>
      <c r="G33" s="43" t="str">
        <f t="shared" si="1"/>
        <v>一時停止</v>
      </c>
    </row>
    <row r="34" spans="1:7" s="43" customFormat="1" outlineLevel="1">
      <c r="A34" s="37"/>
      <c r="B34" s="37" t="s">
        <v>855</v>
      </c>
      <c r="C34" s="39" t="s">
        <v>827</v>
      </c>
      <c r="D34" s="40" t="s">
        <v>856</v>
      </c>
      <c r="E34" s="43" t="s">
        <v>122</v>
      </c>
      <c r="F34" s="43">
        <f t="shared" si="0"/>
        <v>377</v>
      </c>
      <c r="G34" s="43" t="str">
        <f t="shared" si="1"/>
        <v>エンコード宣言(文字コード)</v>
      </c>
    </row>
    <row r="35" spans="1:7" s="43" customFormat="1" outlineLevel="1">
      <c r="A35" s="37"/>
      <c r="B35" s="37" t="s">
        <v>749</v>
      </c>
      <c r="C35" s="39" t="s">
        <v>750</v>
      </c>
      <c r="D35" s="40"/>
      <c r="E35" s="43" t="s">
        <v>122</v>
      </c>
      <c r="F35" s="43">
        <f t="shared" si="0"/>
        <v>378</v>
      </c>
      <c r="G35" s="43" t="str">
        <f t="shared" si="1"/>
        <v>インタプリタパス指定</v>
      </c>
    </row>
    <row r="36" spans="1:7" s="43" customFormat="1" outlineLevel="1">
      <c r="A36" s="37"/>
      <c r="B36" s="37" t="s">
        <v>751</v>
      </c>
      <c r="C36" s="39" t="s">
        <v>752</v>
      </c>
      <c r="D36" s="40"/>
      <c r="E36" s="43" t="s">
        <v>122</v>
      </c>
      <c r="F36" s="43">
        <f t="shared" si="0"/>
        <v>379</v>
      </c>
      <c r="G36" s="43" t="str">
        <f t="shared" si="1"/>
        <v>import</v>
      </c>
    </row>
    <row r="37" spans="1:7" s="43" customFormat="1" outlineLevel="1">
      <c r="A37" s="2"/>
      <c r="B37" s="3" t="s">
        <v>758</v>
      </c>
      <c r="C37" s="4" t="s">
        <v>832</v>
      </c>
      <c r="D37" s="40"/>
      <c r="E37" s="43" t="s">
        <v>122</v>
      </c>
      <c r="F37" s="43">
        <f t="shared" si="0"/>
        <v>380</v>
      </c>
      <c r="G37" s="43" t="str">
        <f t="shared" si="1"/>
        <v>条件式 and</v>
      </c>
    </row>
    <row r="38" spans="1:7" outlineLevel="1">
      <c r="A38" s="2"/>
      <c r="B38" s="3" t="s">
        <v>759</v>
      </c>
      <c r="C38" s="4" t="s">
        <v>833</v>
      </c>
      <c r="D38" s="40"/>
      <c r="E38" s="11" t="s">
        <v>122</v>
      </c>
      <c r="F38" s="43">
        <f t="shared" si="0"/>
        <v>381</v>
      </c>
      <c r="G38" s="43" t="str">
        <f t="shared" si="1"/>
        <v>条件式 or</v>
      </c>
    </row>
    <row r="39" spans="1:7" outlineLevel="1">
      <c r="A39" s="2"/>
      <c r="B39" s="2" t="s">
        <v>760</v>
      </c>
      <c r="C39" s="4" t="s">
        <v>834</v>
      </c>
      <c r="D39" s="40"/>
      <c r="E39" s="11" t="s">
        <v>122</v>
      </c>
      <c r="F39" s="43">
        <f t="shared" si="0"/>
        <v>382</v>
      </c>
      <c r="G39" s="43" t="str">
        <f t="shared" si="1"/>
        <v>条件式 not</v>
      </c>
    </row>
    <row r="40" spans="1:7" outlineLevel="1">
      <c r="A40" s="2"/>
      <c r="B40" s="3" t="s">
        <v>761</v>
      </c>
      <c r="C40" s="4" t="s">
        <v>762</v>
      </c>
      <c r="D40" s="40"/>
      <c r="E40" s="11" t="s">
        <v>122</v>
      </c>
      <c r="F40" s="43">
        <f t="shared" si="0"/>
        <v>383</v>
      </c>
      <c r="G40" s="43" t="str">
        <f t="shared" si="1"/>
        <v>四則演算（加算）</v>
      </c>
    </row>
    <row r="41" spans="1:7" outlineLevel="1">
      <c r="A41" s="2"/>
      <c r="B41" s="3" t="s">
        <v>763</v>
      </c>
      <c r="C41" s="36" t="s">
        <v>778</v>
      </c>
      <c r="D41" s="40"/>
      <c r="E41" s="11" t="s">
        <v>122</v>
      </c>
      <c r="F41" s="43">
        <f t="shared" si="0"/>
        <v>384</v>
      </c>
      <c r="G41" s="43" t="str">
        <f t="shared" si="1"/>
        <v>四則演算（減算）</v>
      </c>
    </row>
    <row r="42" spans="1:7" outlineLevel="1">
      <c r="A42" s="2"/>
      <c r="B42" s="2" t="s">
        <v>764</v>
      </c>
      <c r="C42" s="4" t="s">
        <v>777</v>
      </c>
      <c r="D42" s="40"/>
      <c r="E42" s="11" t="s">
        <v>122</v>
      </c>
      <c r="F42" s="43">
        <f t="shared" si="0"/>
        <v>385</v>
      </c>
      <c r="G42" s="43" t="str">
        <f t="shared" si="1"/>
        <v>四則演算（乗算）</v>
      </c>
    </row>
    <row r="43" spans="1:7" outlineLevel="1">
      <c r="A43" s="2"/>
      <c r="B43" s="2" t="s">
        <v>765</v>
      </c>
      <c r="C43" s="36" t="s">
        <v>779</v>
      </c>
      <c r="D43" s="40"/>
      <c r="E43" s="11" t="s">
        <v>122</v>
      </c>
      <c r="F43" s="43">
        <f t="shared" si="0"/>
        <v>386</v>
      </c>
      <c r="G43" s="43" t="str">
        <f t="shared" si="1"/>
        <v>四則演算（除算）</v>
      </c>
    </row>
    <row r="44" spans="1:7" outlineLevel="1">
      <c r="A44" s="2"/>
      <c r="B44" s="2" t="s">
        <v>766</v>
      </c>
      <c r="C44" s="4" t="s">
        <v>780</v>
      </c>
      <c r="D44" s="40"/>
      <c r="E44" s="11" t="s">
        <v>122</v>
      </c>
      <c r="F44" s="43">
        <f t="shared" si="0"/>
        <v>387</v>
      </c>
      <c r="G44" s="43" t="str">
        <f t="shared" si="1"/>
        <v>インクリメント</v>
      </c>
    </row>
    <row r="45" spans="1:7" outlineLevel="1">
      <c r="A45" s="2"/>
      <c r="B45" s="2" t="s">
        <v>767</v>
      </c>
      <c r="C45" s="4" t="s">
        <v>781</v>
      </c>
      <c r="D45" s="40"/>
      <c r="E45" s="11" t="s">
        <v>122</v>
      </c>
      <c r="F45" s="43">
        <f t="shared" si="0"/>
        <v>388</v>
      </c>
      <c r="G45" s="43" t="str">
        <f t="shared" si="1"/>
        <v>デクリメント</v>
      </c>
    </row>
    <row r="46" spans="1:7">
      <c r="A46" s="20" t="s">
        <v>356</v>
      </c>
      <c r="B46" s="8"/>
      <c r="C46" s="8"/>
      <c r="D46" s="46"/>
      <c r="E46" s="11" t="s">
        <v>122</v>
      </c>
      <c r="F46" s="43">
        <f t="shared" si="0"/>
        <v>388</v>
      </c>
      <c r="G46" s="43" t="str">
        <f t="shared" si="1"/>
        <v/>
      </c>
    </row>
    <row r="47" spans="1:7" s="43" customFormat="1" outlineLevel="1">
      <c r="A47" s="2"/>
      <c r="B47" s="37" t="s">
        <v>907</v>
      </c>
      <c r="C47" s="4" t="s">
        <v>911</v>
      </c>
      <c r="D47" s="40" t="s">
        <v>905</v>
      </c>
      <c r="E47" s="43" t="s">
        <v>122</v>
      </c>
      <c r="F47" s="43">
        <f t="shared" si="0"/>
        <v>389</v>
      </c>
      <c r="G47" s="43" t="str">
        <f t="shared" si="1"/>
        <v>文字列表現(単一行)</v>
      </c>
    </row>
    <row r="48" spans="1:7" outlineLevel="1">
      <c r="A48" s="2"/>
      <c r="B48" s="2" t="s">
        <v>906</v>
      </c>
      <c r="C48" s="42" t="str">
        <f>""""""""&amp;CHAR(10)&amp;"test_1"&amp;CHAR(10)&amp;"test_2"&amp;CHAR(10)&amp;""""""""</f>
        <v>"""
test_1
test_2
"""</v>
      </c>
      <c r="D48" s="40" t="s">
        <v>783</v>
      </c>
      <c r="E48" s="11" t="s">
        <v>122</v>
      </c>
      <c r="F48" s="43">
        <f t="shared" si="0"/>
        <v>390</v>
      </c>
      <c r="G48" s="43" t="str">
        <f t="shared" si="1"/>
        <v>文字列表現(複数行)</v>
      </c>
    </row>
    <row r="49" spans="1:7" outlineLevel="1">
      <c r="A49" s="2"/>
      <c r="B49" s="2" t="s">
        <v>908</v>
      </c>
      <c r="C49" s="4" t="s">
        <v>912</v>
      </c>
      <c r="D49" s="40" t="s">
        <v>782</v>
      </c>
      <c r="E49" s="11" t="s">
        <v>122</v>
      </c>
      <c r="F49" s="43">
        <f t="shared" si="0"/>
        <v>391</v>
      </c>
      <c r="G49" s="43" t="str">
        <f t="shared" si="1"/>
        <v>文字列表現(エスケープ無視)</v>
      </c>
    </row>
    <row r="50" spans="1:7" outlineLevel="1">
      <c r="A50" s="2"/>
      <c r="B50" s="2" t="s">
        <v>839</v>
      </c>
      <c r="C50" s="4" t="s">
        <v>913</v>
      </c>
      <c r="D50" s="40" t="s">
        <v>922</v>
      </c>
      <c r="E50" s="11" t="s">
        <v>122</v>
      </c>
      <c r="F50" s="43">
        <f t="shared" si="0"/>
        <v>392</v>
      </c>
      <c r="G50" s="43" t="str">
        <f t="shared" si="1"/>
        <v>文字列 置換</v>
      </c>
    </row>
    <row r="51" spans="1:7" outlineLevel="1">
      <c r="A51" s="2"/>
      <c r="B51" s="2" t="s">
        <v>910</v>
      </c>
      <c r="C51" s="4" t="s">
        <v>917</v>
      </c>
      <c r="D51" s="40" t="s">
        <v>918</v>
      </c>
      <c r="E51" s="11" t="s">
        <v>122</v>
      </c>
      <c r="F51" s="43">
        <f t="shared" si="0"/>
        <v>393</v>
      </c>
      <c r="G51" s="43" t="str">
        <f t="shared" si="1"/>
        <v>文字列 位置検索（前方）</v>
      </c>
    </row>
    <row r="52" spans="1:7" outlineLevel="1">
      <c r="A52" s="2"/>
      <c r="B52" s="2" t="s">
        <v>919</v>
      </c>
      <c r="C52" s="42" t="s">
        <v>916</v>
      </c>
      <c r="D52" s="40" t="s">
        <v>914</v>
      </c>
      <c r="E52" s="11" t="s">
        <v>122</v>
      </c>
      <c r="F52" s="43">
        <f t="shared" si="0"/>
        <v>394</v>
      </c>
      <c r="G52" s="43" t="str">
        <f t="shared" si="1"/>
        <v>文字列 位置検索（後方）</v>
      </c>
    </row>
    <row r="53" spans="1:7" outlineLevel="1">
      <c r="A53" s="2"/>
      <c r="B53" s="2" t="s">
        <v>909</v>
      </c>
      <c r="C53" s="4" t="s">
        <v>915</v>
      </c>
      <c r="D53" s="40" t="s">
        <v>130</v>
      </c>
      <c r="E53" s="11" t="s">
        <v>122</v>
      </c>
      <c r="F53" s="43">
        <f t="shared" si="0"/>
        <v>395</v>
      </c>
      <c r="G53" s="43" t="str">
        <f t="shared" si="1"/>
        <v>文字列 検索</v>
      </c>
    </row>
    <row r="54" spans="1:7" outlineLevel="1">
      <c r="A54" s="2"/>
      <c r="B54" s="2" t="s">
        <v>65</v>
      </c>
      <c r="C54" s="42" t="s">
        <v>936</v>
      </c>
      <c r="D54" s="40" t="s">
        <v>933</v>
      </c>
      <c r="E54" s="11" t="s">
        <v>122</v>
      </c>
      <c r="F54" s="43">
        <f t="shared" si="0"/>
        <v>396</v>
      </c>
      <c r="G54" s="43" t="str">
        <f t="shared" si="1"/>
        <v>文字列 長さ（文字数）</v>
      </c>
    </row>
    <row r="55" spans="1:7" outlineLevel="1">
      <c r="A55" s="2"/>
      <c r="B55" s="2" t="s">
        <v>66</v>
      </c>
      <c r="C55" s="42" t="s">
        <v>935</v>
      </c>
      <c r="D55" s="40" t="s">
        <v>937</v>
      </c>
      <c r="E55" s="11" t="s">
        <v>122</v>
      </c>
      <c r="F55" s="43">
        <f t="shared" si="0"/>
        <v>397</v>
      </c>
      <c r="G55" s="43" t="str">
        <f t="shared" si="1"/>
        <v>文字列 長さ（バイト数）</v>
      </c>
    </row>
    <row r="56" spans="1:7" outlineLevel="1">
      <c r="A56" s="2"/>
      <c r="B56" s="2" t="s">
        <v>953</v>
      </c>
      <c r="C56" s="4" t="s">
        <v>920</v>
      </c>
      <c r="D56" s="40" t="s">
        <v>921</v>
      </c>
      <c r="E56" s="11" t="s">
        <v>122</v>
      </c>
      <c r="F56" s="43">
        <f t="shared" si="0"/>
        <v>398</v>
      </c>
      <c r="G56" s="43" t="str">
        <f t="shared" si="1"/>
        <v>文字列 分割</v>
      </c>
    </row>
    <row r="57" spans="1:7" outlineLevel="1">
      <c r="A57" s="2"/>
      <c r="B57" s="2" t="s">
        <v>952</v>
      </c>
      <c r="C57" s="39" t="s">
        <v>923</v>
      </c>
      <c r="D57" s="40" t="s">
        <v>924</v>
      </c>
      <c r="E57" s="11" t="s">
        <v>122</v>
      </c>
      <c r="F57" s="43">
        <f t="shared" si="0"/>
        <v>399</v>
      </c>
      <c r="G57" s="43" t="str">
        <f t="shared" si="1"/>
        <v>文字列 結合</v>
      </c>
    </row>
    <row r="58" spans="1:7" outlineLevel="1">
      <c r="A58" s="2"/>
      <c r="B58" s="2" t="s">
        <v>951</v>
      </c>
      <c r="C58" s="39" t="s">
        <v>925</v>
      </c>
      <c r="D58" s="40" t="s">
        <v>926</v>
      </c>
      <c r="E58" s="11" t="s">
        <v>122</v>
      </c>
      <c r="F58" s="43">
        <f t="shared" si="0"/>
        <v>400</v>
      </c>
      <c r="G58" s="43" t="str">
        <f t="shared" si="1"/>
        <v>文字列 抽出</v>
      </c>
    </row>
    <row r="59" spans="1:7" s="43" customFormat="1" outlineLevel="1">
      <c r="A59" s="37"/>
      <c r="B59" s="37" t="s">
        <v>950</v>
      </c>
      <c r="C59" s="39" t="s">
        <v>927</v>
      </c>
      <c r="D59" s="40" t="s">
        <v>930</v>
      </c>
      <c r="E59" s="43" t="s">
        <v>122</v>
      </c>
      <c r="F59" s="43">
        <f t="shared" si="0"/>
        <v>401</v>
      </c>
      <c r="G59" s="43" t="str">
        <f t="shared" si="1"/>
        <v>文字列 抽出 左</v>
      </c>
    </row>
    <row r="60" spans="1:7" outlineLevel="1">
      <c r="A60" s="2"/>
      <c r="B60" s="2" t="s">
        <v>949</v>
      </c>
      <c r="C60" s="39" t="s">
        <v>928</v>
      </c>
      <c r="D60" s="40" t="s">
        <v>931</v>
      </c>
      <c r="E60" s="11" t="s">
        <v>122</v>
      </c>
      <c r="F60" s="43">
        <f t="shared" si="0"/>
        <v>402</v>
      </c>
      <c r="G60" s="43" t="str">
        <f t="shared" si="1"/>
        <v>文字列 抽出 中</v>
      </c>
    </row>
    <row r="61" spans="1:7" outlineLevel="1">
      <c r="A61" s="2"/>
      <c r="B61" s="2" t="s">
        <v>948</v>
      </c>
      <c r="C61" s="39" t="s">
        <v>929</v>
      </c>
      <c r="D61" s="40" t="s">
        <v>932</v>
      </c>
      <c r="E61" s="11" t="s">
        <v>122</v>
      </c>
      <c r="F61" s="43">
        <f t="shared" si="0"/>
        <v>403</v>
      </c>
      <c r="G61" s="43" t="str">
        <f t="shared" si="1"/>
        <v>文字列 抽出 右</v>
      </c>
    </row>
    <row r="62" spans="1:7" outlineLevel="1">
      <c r="A62" s="2"/>
      <c r="B62" s="2" t="s">
        <v>947</v>
      </c>
      <c r="C62" s="42" t="s">
        <v>964</v>
      </c>
      <c r="D62" s="40" t="s">
        <v>965</v>
      </c>
      <c r="E62" s="11" t="s">
        <v>122</v>
      </c>
      <c r="F62" s="43">
        <f t="shared" si="0"/>
        <v>404</v>
      </c>
      <c r="G62" s="43" t="str">
        <f t="shared" si="1"/>
        <v>文字列 数値判定</v>
      </c>
    </row>
    <row r="63" spans="1:7" outlineLevel="1">
      <c r="A63" s="2"/>
      <c r="B63" s="2" t="s">
        <v>71</v>
      </c>
      <c r="C63" s="39" t="s">
        <v>784</v>
      </c>
      <c r="D63" s="40" t="s">
        <v>785</v>
      </c>
      <c r="E63" s="11" t="s">
        <v>122</v>
      </c>
      <c r="F63" s="43">
        <f t="shared" si="0"/>
        <v>405</v>
      </c>
      <c r="G63" s="43" t="str">
        <f t="shared" si="1"/>
        <v>文字列⇒ASCII 変換</v>
      </c>
    </row>
    <row r="64" spans="1:7" outlineLevel="1">
      <c r="A64" s="2"/>
      <c r="B64" s="2" t="s">
        <v>73</v>
      </c>
      <c r="C64" s="39" t="s">
        <v>786</v>
      </c>
      <c r="D64" s="40" t="s">
        <v>787</v>
      </c>
      <c r="E64" s="11" t="s">
        <v>122</v>
      </c>
      <c r="F64" s="43">
        <f t="shared" si="0"/>
        <v>406</v>
      </c>
      <c r="G64" s="43" t="str">
        <f t="shared" si="1"/>
        <v>ASCII⇒文字列 変換</v>
      </c>
    </row>
    <row r="65" spans="1:7" outlineLevel="1">
      <c r="A65" s="2"/>
      <c r="B65" s="2" t="s">
        <v>954</v>
      </c>
      <c r="C65" s="42" t="s">
        <v>962</v>
      </c>
      <c r="D65" s="50" t="s">
        <v>963</v>
      </c>
      <c r="E65" s="11" t="s">
        <v>122</v>
      </c>
      <c r="F65" s="43">
        <f t="shared" si="0"/>
        <v>407</v>
      </c>
      <c r="G65" s="43" t="str">
        <f t="shared" si="1"/>
        <v>文字列 繰り返し</v>
      </c>
    </row>
    <row r="66" spans="1:7" outlineLevel="1">
      <c r="A66" s="2"/>
      <c r="B66" s="2" t="s">
        <v>842</v>
      </c>
      <c r="C66" s="42" t="s">
        <v>958</v>
      </c>
      <c r="D66" s="35" t="s">
        <v>955</v>
      </c>
      <c r="E66" s="11" t="s">
        <v>122</v>
      </c>
      <c r="F66" s="43">
        <f t="shared" si="0"/>
        <v>408</v>
      </c>
      <c r="G66" s="43" t="str">
        <f t="shared" si="1"/>
        <v>文字列 大文字化</v>
      </c>
    </row>
    <row r="67" spans="1:7" outlineLevel="1">
      <c r="A67" s="2"/>
      <c r="B67" s="2" t="s">
        <v>841</v>
      </c>
      <c r="C67" s="42" t="s">
        <v>959</v>
      </c>
      <c r="D67" s="35" t="s">
        <v>956</v>
      </c>
      <c r="E67" s="11" t="s">
        <v>122</v>
      </c>
      <c r="F67" s="43">
        <f t="shared" ref="F67:F130" si="2">IF(G67="",F66,F66+1)</f>
        <v>409</v>
      </c>
      <c r="G67" s="43" t="str">
        <f t="shared" si="1"/>
        <v>文字列 小文字化</v>
      </c>
    </row>
    <row r="68" spans="1:7" outlineLevel="1">
      <c r="A68" s="2"/>
      <c r="B68" s="2" t="s">
        <v>840</v>
      </c>
      <c r="C68" s="42" t="s">
        <v>960</v>
      </c>
      <c r="D68" s="35" t="s">
        <v>957</v>
      </c>
      <c r="E68" s="11" t="s">
        <v>122</v>
      </c>
      <c r="F68" s="43">
        <f t="shared" si="2"/>
        <v>410</v>
      </c>
      <c r="G68" s="43" t="str">
        <f t="shared" ref="G68:G131" si="3">IF(B68="","",B68)</f>
        <v>文字列 文字埋込</v>
      </c>
    </row>
    <row r="69" spans="1:7" outlineLevel="1">
      <c r="A69" s="2"/>
      <c r="B69" s="2" t="s">
        <v>768</v>
      </c>
      <c r="C69" s="42" t="s">
        <v>961</v>
      </c>
      <c r="D69" s="35">
        <v>1234</v>
      </c>
      <c r="E69" s="11" t="s">
        <v>122</v>
      </c>
      <c r="F69" s="43">
        <f t="shared" si="2"/>
        <v>411</v>
      </c>
      <c r="G69" s="43" t="str">
        <f t="shared" si="3"/>
        <v>文字列 ０埋込</v>
      </c>
    </row>
    <row r="70" spans="1:7" outlineLevel="1">
      <c r="A70" s="2"/>
      <c r="B70" s="2" t="s">
        <v>77</v>
      </c>
      <c r="C70" s="44"/>
      <c r="D70" s="40"/>
      <c r="E70" s="11" t="s">
        <v>122</v>
      </c>
      <c r="F70" s="43">
        <f t="shared" si="2"/>
        <v>412</v>
      </c>
      <c r="G70" s="43" t="str">
        <f t="shared" si="3"/>
        <v>配列再定義</v>
      </c>
    </row>
    <row r="71" spans="1:7" outlineLevel="1">
      <c r="A71" s="2"/>
      <c r="B71" s="2" t="s">
        <v>78</v>
      </c>
      <c r="C71" s="44"/>
      <c r="D71" s="40"/>
      <c r="E71" s="11" t="s">
        <v>122</v>
      </c>
      <c r="F71" s="43">
        <f t="shared" si="2"/>
        <v>413</v>
      </c>
      <c r="G71" s="43" t="str">
        <f t="shared" si="3"/>
        <v>配列最大要素数</v>
      </c>
    </row>
    <row r="72" spans="1:7" outlineLevel="1">
      <c r="A72" s="2"/>
      <c r="B72" s="2" t="s">
        <v>79</v>
      </c>
      <c r="C72" s="44"/>
      <c r="D72" s="40"/>
      <c r="E72" s="43" t="s">
        <v>122</v>
      </c>
      <c r="F72" s="43">
        <f t="shared" si="2"/>
        <v>414</v>
      </c>
      <c r="G72" s="43" t="str">
        <f t="shared" si="3"/>
        <v>要素数０（未初期化）/要素数１配列判定</v>
      </c>
    </row>
    <row r="73" spans="1:7" s="43" customFormat="1" outlineLevel="1">
      <c r="A73" s="37"/>
      <c r="B73" s="37" t="s">
        <v>80</v>
      </c>
      <c r="C73" s="44"/>
      <c r="D73" s="54"/>
      <c r="E73" s="43" t="s">
        <v>122</v>
      </c>
      <c r="F73" s="43">
        <f t="shared" si="2"/>
        <v>415</v>
      </c>
      <c r="G73" s="43" t="str">
        <f t="shared" si="3"/>
        <v>配列 結合</v>
      </c>
    </row>
    <row r="74" spans="1:7" s="43" customFormat="1" outlineLevel="1">
      <c r="A74" s="37"/>
      <c r="B74" s="37" t="s">
        <v>81</v>
      </c>
      <c r="C74" s="44"/>
      <c r="D74" s="54"/>
      <c r="E74" s="43" t="s">
        <v>122</v>
      </c>
      <c r="F74" s="43">
        <f t="shared" si="2"/>
        <v>416</v>
      </c>
      <c r="G74" s="43" t="str">
        <f t="shared" si="3"/>
        <v>配列 分割</v>
      </c>
    </row>
    <row r="75" spans="1:7" outlineLevel="1">
      <c r="A75" s="2"/>
      <c r="B75" s="2" t="s">
        <v>82</v>
      </c>
      <c r="C75" s="44"/>
      <c r="D75" s="40"/>
      <c r="E75" s="11" t="s">
        <v>122</v>
      </c>
      <c r="F75" s="43">
        <f t="shared" si="2"/>
        <v>417</v>
      </c>
      <c r="G75" s="43" t="str">
        <f t="shared" si="3"/>
        <v>型取得（文字列）</v>
      </c>
    </row>
    <row r="76" spans="1:7" outlineLevel="1">
      <c r="A76" s="2"/>
      <c r="B76" s="2" t="s">
        <v>83</v>
      </c>
      <c r="C76" s="44"/>
      <c r="D76" s="40"/>
      <c r="E76" s="11" t="s">
        <v>122</v>
      </c>
      <c r="F76" s="43">
        <f t="shared" si="2"/>
        <v>418</v>
      </c>
      <c r="G76" s="43" t="str">
        <f t="shared" si="3"/>
        <v>型取得（値）</v>
      </c>
    </row>
    <row r="77" spans="1:7" outlineLevel="1">
      <c r="A77" s="2"/>
      <c r="B77" s="2" t="s">
        <v>84</v>
      </c>
      <c r="C77" s="39" t="s">
        <v>788</v>
      </c>
      <c r="D77" s="40" t="s">
        <v>789</v>
      </c>
      <c r="E77" s="11" t="s">
        <v>122</v>
      </c>
      <c r="F77" s="43">
        <f t="shared" si="2"/>
        <v>419</v>
      </c>
      <c r="G77" s="43" t="str">
        <f t="shared" si="3"/>
        <v>10⇒16進数変換</v>
      </c>
    </row>
    <row r="78" spans="1:7" outlineLevel="1">
      <c r="A78" s="2"/>
      <c r="B78" s="2" t="s">
        <v>85</v>
      </c>
      <c r="C78" s="39" t="s">
        <v>790</v>
      </c>
      <c r="D78" s="40" t="s">
        <v>791</v>
      </c>
      <c r="E78" s="11" t="s">
        <v>122</v>
      </c>
      <c r="F78" s="43">
        <f t="shared" si="2"/>
        <v>420</v>
      </c>
      <c r="G78" s="43" t="str">
        <f t="shared" si="3"/>
        <v>16⇒10進数変換</v>
      </c>
    </row>
    <row r="79" spans="1:7" outlineLevel="1">
      <c r="A79" s="2"/>
      <c r="B79" s="2" t="s">
        <v>86</v>
      </c>
      <c r="C79" s="44"/>
      <c r="D79" s="40"/>
      <c r="E79" s="11" t="s">
        <v>122</v>
      </c>
      <c r="F79" s="43">
        <f t="shared" si="2"/>
        <v>421</v>
      </c>
      <c r="G79" s="43" t="str">
        <f t="shared" si="3"/>
        <v>符号つき16進数表現</v>
      </c>
    </row>
    <row r="80" spans="1:7" outlineLevel="1">
      <c r="A80" s="2"/>
      <c r="B80" s="2" t="s">
        <v>87</v>
      </c>
      <c r="C80" s="44"/>
      <c r="D80" s="40"/>
      <c r="E80" s="11" t="s">
        <v>122</v>
      </c>
      <c r="F80" s="43">
        <f t="shared" si="2"/>
        <v>422</v>
      </c>
      <c r="G80" s="43" t="str">
        <f t="shared" si="3"/>
        <v>符号なし16進数表現</v>
      </c>
    </row>
    <row r="81" spans="1:7" outlineLevel="1">
      <c r="A81" s="2"/>
      <c r="B81" s="2" t="s">
        <v>88</v>
      </c>
      <c r="C81" s="39" t="s">
        <v>794</v>
      </c>
      <c r="D81" s="40" t="s">
        <v>793</v>
      </c>
      <c r="E81" s="11" t="s">
        <v>122</v>
      </c>
      <c r="F81" s="43">
        <f t="shared" si="2"/>
        <v>423</v>
      </c>
      <c r="G81" s="43" t="str">
        <f t="shared" si="3"/>
        <v>数値⇒文字列 変換</v>
      </c>
    </row>
    <row r="82" spans="1:7" outlineLevel="1">
      <c r="A82" s="2"/>
      <c r="B82" s="2" t="s">
        <v>843</v>
      </c>
      <c r="C82" s="39" t="s">
        <v>792</v>
      </c>
      <c r="D82" s="40" t="s">
        <v>793</v>
      </c>
      <c r="E82" s="11" t="s">
        <v>122</v>
      </c>
      <c r="F82" s="43">
        <f t="shared" si="2"/>
        <v>424</v>
      </c>
      <c r="G82" s="43" t="str">
        <f t="shared" si="3"/>
        <v>文字列⇒数値 変換</v>
      </c>
    </row>
    <row r="83" spans="1:7" outlineLevel="1">
      <c r="A83" s="2"/>
      <c r="B83" s="2" t="s">
        <v>91</v>
      </c>
      <c r="C83" s="48" t="s">
        <v>844</v>
      </c>
      <c r="D83" s="40"/>
      <c r="E83" s="11" t="s">
        <v>122</v>
      </c>
      <c r="F83" s="43">
        <f t="shared" si="2"/>
        <v>425</v>
      </c>
      <c r="G83" s="43" t="str">
        <f t="shared" si="3"/>
        <v>改行</v>
      </c>
    </row>
    <row r="84" spans="1:7" outlineLevel="1">
      <c r="A84" s="2"/>
      <c r="B84" s="2" t="s">
        <v>92</v>
      </c>
      <c r="C84" s="44"/>
      <c r="D84" s="40"/>
      <c r="E84" s="11" t="s">
        <v>122</v>
      </c>
      <c r="F84" s="43">
        <f t="shared" si="2"/>
        <v>426</v>
      </c>
      <c r="G84" s="43" t="str">
        <f t="shared" si="3"/>
        <v>少数 正数 切り捨て①</v>
      </c>
    </row>
    <row r="85" spans="1:7" outlineLevel="1">
      <c r="A85" s="2"/>
      <c r="B85" s="2" t="s">
        <v>93</v>
      </c>
      <c r="C85" s="44"/>
      <c r="D85" s="40"/>
      <c r="E85" s="11" t="s">
        <v>122</v>
      </c>
      <c r="F85" s="43">
        <f t="shared" si="2"/>
        <v>427</v>
      </c>
      <c r="G85" s="43" t="str">
        <f t="shared" si="3"/>
        <v>少数 正数 切り捨て②</v>
      </c>
    </row>
    <row r="86" spans="1:7" outlineLevel="1">
      <c r="A86" s="2"/>
      <c r="B86" s="2" t="s">
        <v>94</v>
      </c>
      <c r="C86" s="44"/>
      <c r="D86" s="40"/>
      <c r="E86" s="11" t="s">
        <v>122</v>
      </c>
      <c r="F86" s="43">
        <f t="shared" si="2"/>
        <v>428</v>
      </c>
      <c r="G86" s="43" t="str">
        <f t="shared" si="3"/>
        <v>少数 負数 切り捨て①</v>
      </c>
    </row>
    <row r="87" spans="1:7" outlineLevel="1">
      <c r="A87" s="2"/>
      <c r="B87" s="2" t="s">
        <v>95</v>
      </c>
      <c r="C87" s="44"/>
      <c r="D87" s="40"/>
      <c r="E87" s="11" t="s">
        <v>122</v>
      </c>
      <c r="F87" s="43">
        <f t="shared" si="2"/>
        <v>429</v>
      </c>
      <c r="G87" s="43" t="str">
        <f t="shared" si="3"/>
        <v>少数 負数 切り捨て②</v>
      </c>
    </row>
    <row r="88" spans="1:7" outlineLevel="1">
      <c r="A88" s="2"/>
      <c r="B88" s="2" t="s">
        <v>96</v>
      </c>
      <c r="C88" s="44"/>
      <c r="D88" s="40"/>
      <c r="E88" s="11" t="s">
        <v>122</v>
      </c>
      <c r="F88" s="43">
        <f t="shared" si="2"/>
        <v>430</v>
      </c>
      <c r="G88" s="43" t="str">
        <f t="shared" si="3"/>
        <v>少数 正数 四捨五入（第一位）</v>
      </c>
    </row>
    <row r="89" spans="1:7" outlineLevel="1">
      <c r="A89" s="2"/>
      <c r="B89" s="2" t="s">
        <v>97</v>
      </c>
      <c r="C89" s="44"/>
      <c r="D89" s="40"/>
      <c r="E89" s="11" t="s">
        <v>122</v>
      </c>
      <c r="F89" s="43">
        <f t="shared" si="2"/>
        <v>431</v>
      </c>
      <c r="G89" s="43" t="str">
        <f t="shared" si="3"/>
        <v>少数 正数 四捨五入（第二位）</v>
      </c>
    </row>
    <row r="90" spans="1:7" outlineLevel="1">
      <c r="A90" s="2"/>
      <c r="B90" s="2" t="s">
        <v>98</v>
      </c>
      <c r="C90" s="44"/>
      <c r="D90" s="40"/>
      <c r="E90" s="11" t="s">
        <v>122</v>
      </c>
      <c r="F90" s="43">
        <f t="shared" si="2"/>
        <v>432</v>
      </c>
      <c r="G90" s="43" t="str">
        <f t="shared" si="3"/>
        <v>少数 正数 四捨五入（第三位）</v>
      </c>
    </row>
    <row r="91" spans="1:7" outlineLevel="1">
      <c r="A91" s="2"/>
      <c r="B91" s="2" t="s">
        <v>99</v>
      </c>
      <c r="C91" s="44"/>
      <c r="D91" s="40"/>
      <c r="E91" s="11" t="s">
        <v>122</v>
      </c>
      <c r="F91" s="43">
        <f t="shared" si="2"/>
        <v>433</v>
      </c>
      <c r="G91" s="43" t="str">
        <f t="shared" si="3"/>
        <v>少数 負数 四捨五入（第一位）</v>
      </c>
    </row>
    <row r="92" spans="1:7" outlineLevel="1">
      <c r="A92" s="2"/>
      <c r="B92" s="2" t="s">
        <v>100</v>
      </c>
      <c r="C92" s="44"/>
      <c r="D92" s="40"/>
      <c r="E92" s="11" t="s">
        <v>122</v>
      </c>
      <c r="F92" s="43">
        <f t="shared" si="2"/>
        <v>434</v>
      </c>
      <c r="G92" s="43" t="str">
        <f t="shared" si="3"/>
        <v>少数 負数 四捨五入（第二位）</v>
      </c>
    </row>
    <row r="93" spans="1:7" outlineLevel="1">
      <c r="A93" s="2"/>
      <c r="B93" s="2" t="s">
        <v>101</v>
      </c>
      <c r="C93" s="44"/>
      <c r="D93" s="40"/>
      <c r="E93" s="11" t="s">
        <v>122</v>
      </c>
      <c r="F93" s="43">
        <f t="shared" si="2"/>
        <v>435</v>
      </c>
      <c r="G93" s="43" t="str">
        <f t="shared" si="3"/>
        <v>少数 負数 四捨五入（第三位）</v>
      </c>
    </row>
    <row r="94" spans="1:7" outlineLevel="1">
      <c r="A94" s="2"/>
      <c r="B94" s="2" t="s">
        <v>102</v>
      </c>
      <c r="C94" s="44"/>
      <c r="D94" s="40"/>
      <c r="E94" s="11" t="s">
        <v>122</v>
      </c>
      <c r="F94" s="43">
        <f t="shared" si="2"/>
        <v>436</v>
      </c>
      <c r="G94" s="43" t="str">
        <f t="shared" si="3"/>
        <v>少数 正数 切り上げ（第一位）</v>
      </c>
    </row>
    <row r="95" spans="1:7" outlineLevel="1">
      <c r="A95" s="2"/>
      <c r="B95" s="2" t="s">
        <v>103</v>
      </c>
      <c r="C95" s="44"/>
      <c r="D95" s="40"/>
      <c r="E95" s="11" t="s">
        <v>122</v>
      </c>
      <c r="F95" s="43">
        <f t="shared" si="2"/>
        <v>437</v>
      </c>
      <c r="G95" s="43" t="str">
        <f t="shared" si="3"/>
        <v>少数 正数 切り上げ（第二位）</v>
      </c>
    </row>
    <row r="96" spans="1:7" outlineLevel="1">
      <c r="A96" s="2"/>
      <c r="B96" s="2" t="s">
        <v>104</v>
      </c>
      <c r="C96" s="44"/>
      <c r="D96" s="40"/>
      <c r="E96" s="11" t="s">
        <v>122</v>
      </c>
      <c r="F96" s="43">
        <f t="shared" si="2"/>
        <v>438</v>
      </c>
      <c r="G96" s="43" t="str">
        <f t="shared" si="3"/>
        <v>少数 負数 切り上げ（第一位）</v>
      </c>
    </row>
    <row r="97" spans="1:7" outlineLevel="1">
      <c r="A97" s="2"/>
      <c r="B97" s="2" t="s">
        <v>105</v>
      </c>
      <c r="C97" s="44"/>
      <c r="D97" s="40"/>
      <c r="E97" s="11" t="s">
        <v>122</v>
      </c>
      <c r="F97" s="43">
        <f t="shared" si="2"/>
        <v>439</v>
      </c>
      <c r="G97" s="43" t="str">
        <f t="shared" si="3"/>
        <v>少数 負数 切り上げ（第二位）</v>
      </c>
    </row>
    <row r="98" spans="1:7" outlineLevel="1">
      <c r="A98" s="2"/>
      <c r="B98" s="2" t="s">
        <v>106</v>
      </c>
      <c r="C98" s="44"/>
      <c r="D98" s="40"/>
      <c r="E98" s="11" t="s">
        <v>122</v>
      </c>
      <c r="F98" s="43">
        <f t="shared" si="2"/>
        <v>440</v>
      </c>
      <c r="G98" s="43" t="str">
        <f t="shared" si="3"/>
        <v>少数 正数 切り下げ（第一位）</v>
      </c>
    </row>
    <row r="99" spans="1:7" outlineLevel="1">
      <c r="A99" s="2"/>
      <c r="B99" s="2" t="s">
        <v>107</v>
      </c>
      <c r="C99" s="44"/>
      <c r="D99" s="40"/>
      <c r="E99" s="11" t="s">
        <v>122</v>
      </c>
      <c r="F99" s="43">
        <f t="shared" si="2"/>
        <v>441</v>
      </c>
      <c r="G99" s="43" t="str">
        <f t="shared" si="3"/>
        <v>少数 正数 切り下げ（第二位）</v>
      </c>
    </row>
    <row r="100" spans="1:7" outlineLevel="1">
      <c r="A100" s="2"/>
      <c r="B100" s="2" t="s">
        <v>108</v>
      </c>
      <c r="C100" s="44"/>
      <c r="D100" s="40"/>
      <c r="E100" s="11" t="s">
        <v>122</v>
      </c>
      <c r="F100" s="43">
        <f t="shared" si="2"/>
        <v>442</v>
      </c>
      <c r="G100" s="43" t="str">
        <f t="shared" si="3"/>
        <v>少数 負数 切り下げ（第一位）</v>
      </c>
    </row>
    <row r="101" spans="1:7" outlineLevel="1">
      <c r="A101" s="2"/>
      <c r="B101" s="2" t="s">
        <v>109</v>
      </c>
      <c r="C101" s="44"/>
      <c r="D101" s="40"/>
      <c r="E101" s="11" t="s">
        <v>122</v>
      </c>
      <c r="F101" s="43">
        <f t="shared" si="2"/>
        <v>443</v>
      </c>
      <c r="G101" s="43" t="str">
        <f t="shared" si="3"/>
        <v>少数 負数 切り下げ（第二位）</v>
      </c>
    </row>
    <row r="102" spans="1:7" outlineLevel="1">
      <c r="A102" s="2"/>
      <c r="B102" s="2" t="s">
        <v>697</v>
      </c>
      <c r="C102" s="44"/>
      <c r="D102" s="40"/>
      <c r="E102" s="11" t="s">
        <v>122</v>
      </c>
      <c r="F102" s="43">
        <f t="shared" si="2"/>
        <v>444</v>
      </c>
      <c r="G102" s="43" t="str">
        <f t="shared" si="3"/>
        <v>文字列表示形式(日付)</v>
      </c>
    </row>
    <row r="103" spans="1:7" outlineLevel="1">
      <c r="A103" s="2"/>
      <c r="B103" s="2" t="s">
        <v>696</v>
      </c>
      <c r="C103" s="44"/>
      <c r="D103" s="40"/>
      <c r="E103" s="11" t="s">
        <v>122</v>
      </c>
      <c r="F103" s="43">
        <f t="shared" si="2"/>
        <v>445</v>
      </c>
      <c r="G103" s="43" t="str">
        <f t="shared" si="3"/>
        <v>文字列表示形式(数値)</v>
      </c>
    </row>
    <row r="104" spans="1:7" outlineLevel="1">
      <c r="A104" s="2"/>
      <c r="B104" s="2" t="s">
        <v>699</v>
      </c>
      <c r="C104" s="44"/>
      <c r="D104" s="40"/>
      <c r="E104" s="11" t="s">
        <v>122</v>
      </c>
      <c r="F104" s="43">
        <f t="shared" si="2"/>
        <v>446</v>
      </c>
      <c r="G104" s="43" t="str">
        <f t="shared" si="3"/>
        <v>文字列表示形式(割合)</v>
      </c>
    </row>
    <row r="105" spans="1:7" outlineLevel="1">
      <c r="A105" s="2"/>
      <c r="B105" s="2" t="s">
        <v>698</v>
      </c>
      <c r="C105" s="44"/>
      <c r="D105" s="40"/>
      <c r="E105" s="11" t="s">
        <v>122</v>
      </c>
      <c r="F105" s="43">
        <f t="shared" si="2"/>
        <v>447</v>
      </c>
      <c r="G105" s="43" t="str">
        <f t="shared" si="3"/>
        <v>文字列表示形式(通貨)</v>
      </c>
    </row>
    <row r="106" spans="1:7">
      <c r="A106" s="20" t="s">
        <v>346</v>
      </c>
      <c r="B106" s="8"/>
      <c r="C106" s="8"/>
      <c r="D106" s="46"/>
      <c r="E106" s="11" t="s">
        <v>122</v>
      </c>
      <c r="F106" s="43">
        <f t="shared" si="2"/>
        <v>447</v>
      </c>
      <c r="G106" s="43" t="str">
        <f t="shared" si="3"/>
        <v/>
      </c>
    </row>
    <row r="107" spans="1:7" outlineLevel="1">
      <c r="A107" s="2"/>
      <c r="B107" s="2" t="s">
        <v>30</v>
      </c>
      <c r="C107" s="44"/>
      <c r="D107" s="40"/>
      <c r="E107" s="11" t="s">
        <v>122</v>
      </c>
      <c r="F107" s="43">
        <f t="shared" si="2"/>
        <v>448</v>
      </c>
      <c r="G107" s="43" t="str">
        <f t="shared" si="3"/>
        <v>エラー設定</v>
      </c>
    </row>
    <row r="108" spans="1:7" outlineLevel="1">
      <c r="A108" s="2"/>
      <c r="B108" s="2" t="s">
        <v>31</v>
      </c>
      <c r="C108" s="44"/>
      <c r="D108" s="40"/>
      <c r="E108" s="11" t="s">
        <v>122</v>
      </c>
      <c r="F108" s="43">
        <f t="shared" si="2"/>
        <v>449</v>
      </c>
      <c r="G108" s="43" t="str">
        <f t="shared" si="3"/>
        <v>エラー解除</v>
      </c>
    </row>
    <row r="109" spans="1:7" outlineLevel="1">
      <c r="A109" s="2"/>
      <c r="B109" s="2" t="s">
        <v>32</v>
      </c>
      <c r="C109" s="44"/>
      <c r="D109" s="40"/>
      <c r="E109" s="11" t="s">
        <v>122</v>
      </c>
      <c r="F109" s="43">
        <f t="shared" si="2"/>
        <v>450</v>
      </c>
      <c r="G109" s="43" t="str">
        <f t="shared" si="3"/>
        <v>エラー番号</v>
      </c>
    </row>
    <row r="110" spans="1:7" outlineLevel="1">
      <c r="A110" s="2"/>
      <c r="B110" s="2" t="s">
        <v>33</v>
      </c>
      <c r="C110" s="44"/>
      <c r="D110" s="40"/>
      <c r="E110" s="11" t="s">
        <v>122</v>
      </c>
      <c r="F110" s="43">
        <f t="shared" si="2"/>
        <v>451</v>
      </c>
      <c r="G110" s="43" t="str">
        <f t="shared" si="3"/>
        <v>エラー内容</v>
      </c>
    </row>
    <row r="111" spans="1:7" outlineLevel="1">
      <c r="A111" s="2"/>
      <c r="B111" s="2" t="s">
        <v>144</v>
      </c>
      <c r="C111" s="44"/>
      <c r="D111" s="40"/>
      <c r="E111" s="11" t="s">
        <v>122</v>
      </c>
      <c r="F111" s="43">
        <f t="shared" si="2"/>
        <v>452</v>
      </c>
      <c r="G111" s="43" t="str">
        <f t="shared" si="3"/>
        <v>エラーラベル</v>
      </c>
    </row>
    <row r="112" spans="1:7" outlineLevel="1">
      <c r="A112" s="2"/>
      <c r="B112" s="2" t="s">
        <v>145</v>
      </c>
      <c r="C112" s="44"/>
      <c r="D112" s="40"/>
      <c r="E112" s="11" t="s">
        <v>122</v>
      </c>
      <c r="F112" s="43">
        <f t="shared" si="2"/>
        <v>453</v>
      </c>
      <c r="G112" s="43" t="str">
        <f t="shared" si="3"/>
        <v>ラベル定義</v>
      </c>
    </row>
    <row r="113" spans="1:7">
      <c r="A113" s="20" t="s">
        <v>347</v>
      </c>
      <c r="B113" s="8"/>
      <c r="C113" s="8"/>
      <c r="D113" s="46"/>
      <c r="E113" s="11" t="s">
        <v>122</v>
      </c>
      <c r="F113" s="43">
        <f t="shared" si="2"/>
        <v>453</v>
      </c>
      <c r="G113" s="43" t="str">
        <f t="shared" si="3"/>
        <v/>
      </c>
    </row>
    <row r="114" spans="1:7" outlineLevel="1">
      <c r="A114" s="2"/>
      <c r="B114" s="2" t="s">
        <v>847</v>
      </c>
      <c r="C114" s="47" t="s">
        <v>846</v>
      </c>
      <c r="D114" s="40"/>
      <c r="E114" s="11" t="s">
        <v>122</v>
      </c>
      <c r="F114" s="43">
        <f t="shared" si="2"/>
        <v>454</v>
      </c>
      <c r="G114" s="43" t="str">
        <f t="shared" si="3"/>
        <v>ＴＸＴ 定義</v>
      </c>
    </row>
    <row r="115" spans="1:7" outlineLevel="1">
      <c r="A115" s="2"/>
      <c r="B115" s="2" t="s">
        <v>848</v>
      </c>
      <c r="C115" s="39" t="s">
        <v>820</v>
      </c>
      <c r="D115" s="40" t="s">
        <v>821</v>
      </c>
      <c r="E115" s="11" t="s">
        <v>122</v>
      </c>
      <c r="F115" s="43">
        <f t="shared" si="2"/>
        <v>455</v>
      </c>
      <c r="G115" s="43" t="str">
        <f t="shared" si="3"/>
        <v>ＴＸＴ オープン</v>
      </c>
    </row>
    <row r="116" spans="1:7" outlineLevel="1">
      <c r="A116" s="2"/>
      <c r="B116" s="2" t="s">
        <v>849</v>
      </c>
      <c r="C116" s="39" t="s">
        <v>771</v>
      </c>
      <c r="D116" s="40"/>
      <c r="E116" s="11" t="s">
        <v>122</v>
      </c>
      <c r="F116" s="43">
        <f t="shared" si="2"/>
        <v>456</v>
      </c>
      <c r="G116" s="43" t="str">
        <f t="shared" si="3"/>
        <v>ＴＸＴ クローズ</v>
      </c>
    </row>
    <row r="117" spans="1:7" outlineLevel="1">
      <c r="A117" s="2"/>
      <c r="B117" s="2" t="s">
        <v>850</v>
      </c>
      <c r="C117" s="39" t="s">
        <v>772</v>
      </c>
      <c r="D117" s="40"/>
      <c r="E117" s="11" t="s">
        <v>122</v>
      </c>
      <c r="F117" s="43">
        <f t="shared" si="2"/>
        <v>457</v>
      </c>
      <c r="G117" s="43" t="str">
        <f t="shared" si="3"/>
        <v>ＴＸＴ 読込（一行ずつ）</v>
      </c>
    </row>
    <row r="118" spans="1:7" s="43" customFormat="1" outlineLevel="1">
      <c r="A118" s="37"/>
      <c r="B118" s="37" t="s">
        <v>850</v>
      </c>
      <c r="C118" s="39" t="s">
        <v>773</v>
      </c>
      <c r="D118" s="40"/>
      <c r="E118" s="43" t="s">
        <v>122</v>
      </c>
      <c r="F118" s="43">
        <f t="shared" si="2"/>
        <v>458</v>
      </c>
      <c r="G118" s="43" t="str">
        <f t="shared" si="3"/>
        <v>ＴＸＴ 読込（一行ずつ）</v>
      </c>
    </row>
    <row r="119" spans="1:7" s="43" customFormat="1" outlineLevel="1">
      <c r="A119" s="37"/>
      <c r="B119" s="37" t="s">
        <v>851</v>
      </c>
      <c r="C119" s="39" t="s">
        <v>822</v>
      </c>
      <c r="D119" s="40" t="s">
        <v>823</v>
      </c>
      <c r="E119" s="43" t="s">
        <v>122</v>
      </c>
      <c r="F119" s="43">
        <f t="shared" si="2"/>
        <v>459</v>
      </c>
      <c r="G119" s="43" t="str">
        <f t="shared" si="3"/>
        <v>ＴＸＴ 読込（一括）</v>
      </c>
    </row>
    <row r="120" spans="1:7" outlineLevel="1">
      <c r="A120" s="2"/>
      <c r="B120" s="2" t="s">
        <v>851</v>
      </c>
      <c r="C120" s="39" t="s">
        <v>824</v>
      </c>
      <c r="D120" s="40" t="s">
        <v>825</v>
      </c>
      <c r="E120" s="11" t="s">
        <v>122</v>
      </c>
      <c r="F120" s="43">
        <f t="shared" si="2"/>
        <v>460</v>
      </c>
      <c r="G120" s="43" t="str">
        <f t="shared" si="3"/>
        <v>ＴＸＴ 読込（一括）</v>
      </c>
    </row>
    <row r="121" spans="1:7" outlineLevel="1">
      <c r="A121" s="2"/>
      <c r="B121" s="2" t="s">
        <v>852</v>
      </c>
      <c r="C121" s="39" t="s">
        <v>774</v>
      </c>
      <c r="D121" s="40"/>
      <c r="E121" s="11" t="s">
        <v>122</v>
      </c>
      <c r="F121" s="43">
        <f t="shared" si="2"/>
        <v>461</v>
      </c>
      <c r="G121" s="43" t="str">
        <f t="shared" si="3"/>
        <v>ＴＸＴ 書込</v>
      </c>
    </row>
    <row r="122" spans="1:7" outlineLevel="1">
      <c r="A122" s="2"/>
      <c r="B122" s="2" t="s">
        <v>693</v>
      </c>
      <c r="C122" s="44"/>
      <c r="D122" s="40"/>
      <c r="E122" s="11" t="s">
        <v>122</v>
      </c>
      <c r="F122" s="43">
        <f t="shared" si="2"/>
        <v>462</v>
      </c>
      <c r="G122" s="43" t="str">
        <f t="shared" si="3"/>
        <v>ＸＬＳ オープン/クローズ</v>
      </c>
    </row>
    <row r="123" spans="1:7">
      <c r="A123" s="20" t="s">
        <v>860</v>
      </c>
      <c r="B123" s="8"/>
      <c r="C123" s="8"/>
      <c r="D123" s="46"/>
      <c r="E123" s="11" t="s">
        <v>122</v>
      </c>
      <c r="F123" s="43">
        <f t="shared" si="2"/>
        <v>462</v>
      </c>
      <c r="G123" s="43" t="str">
        <f t="shared" si="3"/>
        <v/>
      </c>
    </row>
    <row r="124" spans="1:7" outlineLevel="1">
      <c r="A124" s="2"/>
      <c r="B124" s="2" t="s">
        <v>110</v>
      </c>
      <c r="C124" s="39" t="s">
        <v>861</v>
      </c>
      <c r="D124" s="40"/>
      <c r="E124" s="11" t="s">
        <v>122</v>
      </c>
      <c r="F124" s="43">
        <f t="shared" si="2"/>
        <v>463</v>
      </c>
      <c r="G124" s="43" t="str">
        <f t="shared" si="3"/>
        <v>現在時刻取得</v>
      </c>
    </row>
    <row r="125" spans="1:7" outlineLevel="1">
      <c r="A125" s="2"/>
      <c r="B125" s="2" t="s">
        <v>111</v>
      </c>
      <c r="C125" s="44"/>
      <c r="D125" s="40"/>
      <c r="E125" s="11" t="s">
        <v>122</v>
      </c>
      <c r="F125" s="43">
        <f t="shared" si="2"/>
        <v>464</v>
      </c>
      <c r="G125" s="43" t="str">
        <f t="shared" si="3"/>
        <v>現在年月日取得</v>
      </c>
    </row>
    <row r="126" spans="1:7" outlineLevel="1">
      <c r="A126" s="2"/>
      <c r="B126" s="2" t="s">
        <v>112</v>
      </c>
      <c r="C126" s="44"/>
      <c r="D126" s="40"/>
      <c r="E126" s="11" t="s">
        <v>122</v>
      </c>
      <c r="F126" s="43">
        <f t="shared" si="2"/>
        <v>465</v>
      </c>
      <c r="G126" s="43" t="str">
        <f t="shared" si="3"/>
        <v>0:00から現在までの経過時間（秒数）</v>
      </c>
    </row>
    <row r="127" spans="1:7" s="43" customFormat="1" outlineLevel="1">
      <c r="A127" s="2"/>
      <c r="B127" s="2" t="s">
        <v>113</v>
      </c>
      <c r="C127" s="44"/>
      <c r="D127" s="40"/>
      <c r="E127" s="43" t="s">
        <v>122</v>
      </c>
      <c r="F127" s="43">
        <f t="shared" si="2"/>
        <v>466</v>
      </c>
      <c r="G127" s="43" t="str">
        <f t="shared" si="3"/>
        <v>日付比較</v>
      </c>
    </row>
    <row r="128" spans="1:7">
      <c r="A128" s="45" t="s">
        <v>863</v>
      </c>
      <c r="B128" s="41"/>
      <c r="C128" s="41"/>
      <c r="D128" s="46"/>
      <c r="E128" s="11" t="s">
        <v>122</v>
      </c>
      <c r="F128" s="43">
        <f t="shared" si="2"/>
        <v>466</v>
      </c>
      <c r="G128" s="43" t="str">
        <f t="shared" si="3"/>
        <v/>
      </c>
    </row>
    <row r="129" spans="1:7" outlineLevel="1">
      <c r="A129" s="2"/>
      <c r="B129" s="2" t="s">
        <v>845</v>
      </c>
      <c r="C129" s="39" t="s">
        <v>862</v>
      </c>
      <c r="D129" s="40" t="s">
        <v>826</v>
      </c>
      <c r="E129" s="11" t="s">
        <v>122</v>
      </c>
      <c r="F129" s="43">
        <f t="shared" si="2"/>
        <v>467</v>
      </c>
      <c r="G129" s="43" t="str">
        <f t="shared" si="3"/>
        <v>スリープ処理</v>
      </c>
    </row>
    <row r="130" spans="1:7" s="43" customFormat="1">
      <c r="A130" s="45" t="s">
        <v>819</v>
      </c>
      <c r="B130" s="41"/>
      <c r="C130" s="41"/>
      <c r="D130" s="46"/>
      <c r="E130" s="43" t="s">
        <v>122</v>
      </c>
      <c r="F130" s="43">
        <f t="shared" si="2"/>
        <v>467</v>
      </c>
      <c r="G130" s="43" t="str">
        <f t="shared" si="3"/>
        <v/>
      </c>
    </row>
    <row r="131" spans="1:7" outlineLevel="1">
      <c r="A131" s="2"/>
      <c r="B131" s="2" t="s">
        <v>819</v>
      </c>
      <c r="C131" s="44"/>
      <c r="D131" s="40" t="s">
        <v>818</v>
      </c>
      <c r="E131" s="11" t="s">
        <v>122</v>
      </c>
      <c r="F131" s="43">
        <f t="shared" ref="F131:F194" si="4">IF(G131="",F130,F130+1)</f>
        <v>468</v>
      </c>
      <c r="G131" s="43" t="str">
        <f t="shared" si="3"/>
        <v>リスト</v>
      </c>
    </row>
    <row r="132" spans="1:7" outlineLevel="1">
      <c r="A132" s="2"/>
      <c r="B132" s="2" t="s">
        <v>795</v>
      </c>
      <c r="C132" s="4" t="s">
        <v>802</v>
      </c>
      <c r="D132" s="40" t="s">
        <v>803</v>
      </c>
      <c r="E132" s="11" t="s">
        <v>122</v>
      </c>
      <c r="F132" s="43">
        <f t="shared" si="4"/>
        <v>469</v>
      </c>
      <c r="G132" s="43" t="str">
        <f t="shared" ref="G132:G195" si="5">IF(B132="","",B132)</f>
        <v>リスト 参照</v>
      </c>
    </row>
    <row r="133" spans="1:7" outlineLevel="1">
      <c r="A133" s="2"/>
      <c r="B133" s="2" t="s">
        <v>796</v>
      </c>
      <c r="C133" s="4" t="s">
        <v>804</v>
      </c>
      <c r="D133" s="40" t="s">
        <v>805</v>
      </c>
      <c r="E133" s="11" t="s">
        <v>122</v>
      </c>
      <c r="F133" s="43">
        <f t="shared" si="4"/>
        <v>470</v>
      </c>
      <c r="G133" s="43" t="str">
        <f t="shared" si="5"/>
        <v>リスト 削除</v>
      </c>
    </row>
    <row r="134" spans="1:7" outlineLevel="1">
      <c r="A134" s="2"/>
      <c r="B134" s="2" t="s">
        <v>797</v>
      </c>
      <c r="C134" s="4" t="s">
        <v>806</v>
      </c>
      <c r="D134" s="40" t="s">
        <v>807</v>
      </c>
      <c r="E134" s="11" t="s">
        <v>122</v>
      </c>
      <c r="F134" s="43">
        <f t="shared" si="4"/>
        <v>471</v>
      </c>
      <c r="G134" s="43" t="str">
        <f t="shared" si="5"/>
        <v>リスト 末尾取り出し</v>
      </c>
    </row>
    <row r="135" spans="1:7" outlineLevel="1">
      <c r="A135" s="2"/>
      <c r="B135" s="2" t="s">
        <v>798</v>
      </c>
      <c r="C135" s="4" t="s">
        <v>808</v>
      </c>
      <c r="D135" s="40" t="s">
        <v>809</v>
      </c>
      <c r="E135" s="11" t="s">
        <v>122</v>
      </c>
      <c r="F135" s="43">
        <f t="shared" si="4"/>
        <v>472</v>
      </c>
      <c r="G135" s="43" t="str">
        <f t="shared" si="5"/>
        <v>リスト 要素番号取得</v>
      </c>
    </row>
    <row r="136" spans="1:7" outlineLevel="1">
      <c r="A136" s="2"/>
      <c r="B136" s="2" t="s">
        <v>799</v>
      </c>
      <c r="C136" s="4" t="s">
        <v>810</v>
      </c>
      <c r="D136" s="40" t="s">
        <v>811</v>
      </c>
      <c r="E136" s="11" t="s">
        <v>122</v>
      </c>
      <c r="F136" s="43">
        <f t="shared" si="4"/>
        <v>473</v>
      </c>
      <c r="G136" s="43" t="str">
        <f t="shared" si="5"/>
        <v>リスト 要素数取得</v>
      </c>
    </row>
    <row r="137" spans="1:7" outlineLevel="1">
      <c r="A137" s="2"/>
      <c r="B137" s="2" t="s">
        <v>799</v>
      </c>
      <c r="C137" s="4" t="s">
        <v>812</v>
      </c>
      <c r="D137" s="40" t="s">
        <v>813</v>
      </c>
      <c r="E137" s="11" t="s">
        <v>122</v>
      </c>
      <c r="F137" s="43">
        <f t="shared" si="4"/>
        <v>474</v>
      </c>
      <c r="G137" s="43" t="str">
        <f t="shared" si="5"/>
        <v>リスト 要素数取得</v>
      </c>
    </row>
    <row r="138" spans="1:7" outlineLevel="1">
      <c r="A138" s="2"/>
      <c r="B138" s="2" t="s">
        <v>800</v>
      </c>
      <c r="C138" s="4" t="s">
        <v>814</v>
      </c>
      <c r="D138" s="40" t="s">
        <v>815</v>
      </c>
      <c r="E138" s="11" t="s">
        <v>122</v>
      </c>
      <c r="F138" s="43">
        <f t="shared" si="4"/>
        <v>475</v>
      </c>
      <c r="G138" s="43" t="str">
        <f t="shared" si="5"/>
        <v>リスト 追加（末尾）</v>
      </c>
    </row>
    <row r="139" spans="1:7" outlineLevel="1">
      <c r="A139" s="2"/>
      <c r="B139" s="2" t="s">
        <v>801</v>
      </c>
      <c r="C139" s="4" t="s">
        <v>816</v>
      </c>
      <c r="D139" s="40" t="s">
        <v>817</v>
      </c>
      <c r="E139" s="11" t="s">
        <v>122</v>
      </c>
      <c r="F139" s="43">
        <f t="shared" si="4"/>
        <v>476</v>
      </c>
      <c r="G139" s="43" t="str">
        <f t="shared" si="5"/>
        <v>リスト 追加（中間）</v>
      </c>
    </row>
    <row r="140" spans="1:7" outlineLevel="1">
      <c r="A140" s="2"/>
      <c r="B140" s="2" t="s">
        <v>769</v>
      </c>
      <c r="C140" s="4" t="s">
        <v>770</v>
      </c>
      <c r="D140" s="40"/>
      <c r="E140" s="11" t="s">
        <v>122</v>
      </c>
      <c r="F140" s="43">
        <f t="shared" si="4"/>
        <v>477</v>
      </c>
      <c r="G140" s="43" t="str">
        <f t="shared" si="5"/>
        <v>リスト 連結</v>
      </c>
    </row>
    <row r="141" spans="1:7">
      <c r="A141" s="20" t="s">
        <v>359</v>
      </c>
      <c r="B141" s="8"/>
      <c r="C141" s="8"/>
      <c r="D141" s="46"/>
      <c r="E141" s="11" t="s">
        <v>122</v>
      </c>
      <c r="F141" s="43">
        <f t="shared" si="4"/>
        <v>477</v>
      </c>
      <c r="G141" s="43" t="str">
        <f t="shared" si="5"/>
        <v/>
      </c>
    </row>
    <row r="142" spans="1:7" outlineLevel="1">
      <c r="A142" s="2"/>
      <c r="B142" s="2" t="s">
        <v>351</v>
      </c>
      <c r="C142" s="44"/>
      <c r="D142" s="40"/>
      <c r="E142" s="11" t="s">
        <v>122</v>
      </c>
      <c r="F142" s="43">
        <f t="shared" si="4"/>
        <v>478</v>
      </c>
      <c r="G142" s="43" t="str">
        <f t="shared" si="5"/>
        <v>オブジェクト定義</v>
      </c>
    </row>
    <row r="143" spans="1:7" outlineLevel="1">
      <c r="A143" s="2"/>
      <c r="B143" s="2" t="s">
        <v>360</v>
      </c>
      <c r="C143" s="44"/>
      <c r="D143" s="40"/>
      <c r="E143" s="11" t="s">
        <v>122</v>
      </c>
      <c r="F143" s="43">
        <f t="shared" si="4"/>
        <v>479</v>
      </c>
      <c r="G143" s="43" t="str">
        <f t="shared" si="5"/>
        <v>追加</v>
      </c>
    </row>
    <row r="144" spans="1:7" outlineLevel="1">
      <c r="A144" s="2"/>
      <c r="B144" s="2" t="s">
        <v>368</v>
      </c>
      <c r="C144" s="44"/>
      <c r="D144" s="40"/>
      <c r="E144" s="11" t="s">
        <v>122</v>
      </c>
      <c r="F144" s="43">
        <f t="shared" si="4"/>
        <v>480</v>
      </c>
      <c r="G144" s="43" t="str">
        <f t="shared" si="5"/>
        <v>項目取得 その１</v>
      </c>
    </row>
    <row r="145" spans="1:7" outlineLevel="1">
      <c r="A145" s="2"/>
      <c r="B145" s="2" t="s">
        <v>369</v>
      </c>
      <c r="C145" s="44"/>
      <c r="D145" s="40"/>
      <c r="E145" s="11" t="s">
        <v>122</v>
      </c>
      <c r="F145" s="43">
        <f t="shared" si="4"/>
        <v>481</v>
      </c>
      <c r="G145" s="43" t="str">
        <f t="shared" si="5"/>
        <v>項目取得 その２</v>
      </c>
    </row>
    <row r="146" spans="1:7" outlineLevel="1">
      <c r="A146" s="2"/>
      <c r="B146" s="2" t="s">
        <v>367</v>
      </c>
      <c r="C146" s="44"/>
      <c r="D146" s="40"/>
      <c r="E146" s="11" t="s">
        <v>122</v>
      </c>
      <c r="F146" s="43">
        <f t="shared" si="4"/>
        <v>482</v>
      </c>
      <c r="G146" s="43" t="str">
        <f t="shared" si="5"/>
        <v>項目取得 ループ</v>
      </c>
    </row>
    <row r="147" spans="1:7" outlineLevel="1">
      <c r="A147" s="2"/>
      <c r="B147" s="2" t="s">
        <v>361</v>
      </c>
      <c r="C147" s="44"/>
      <c r="D147" s="40"/>
      <c r="E147" s="11" t="s">
        <v>122</v>
      </c>
      <c r="F147" s="43">
        <f t="shared" si="4"/>
        <v>483</v>
      </c>
      <c r="G147" s="43" t="str">
        <f t="shared" si="5"/>
        <v>要素数取得</v>
      </c>
    </row>
    <row r="148" spans="1:7" outlineLevel="1">
      <c r="A148" s="2"/>
      <c r="B148" s="2" t="s">
        <v>362</v>
      </c>
      <c r="C148" s="44"/>
      <c r="D148" s="40"/>
      <c r="E148" s="11" t="s">
        <v>122</v>
      </c>
      <c r="F148" s="43">
        <f t="shared" si="4"/>
        <v>484</v>
      </c>
      <c r="G148" s="43" t="str">
        <f t="shared" si="5"/>
        <v>削除</v>
      </c>
    </row>
    <row r="149" spans="1:7" outlineLevel="1">
      <c r="A149" s="2"/>
      <c r="B149" s="2" t="s">
        <v>363</v>
      </c>
      <c r="C149" s="44"/>
      <c r="D149" s="40"/>
      <c r="E149" s="11" t="s">
        <v>122</v>
      </c>
      <c r="F149" s="43">
        <f t="shared" si="4"/>
        <v>485</v>
      </c>
      <c r="G149" s="43" t="str">
        <f t="shared" si="5"/>
        <v>挿入</v>
      </c>
    </row>
    <row r="150" spans="1:7" outlineLevel="1">
      <c r="A150" s="2"/>
      <c r="B150" s="2" t="s">
        <v>364</v>
      </c>
      <c r="C150" s="44"/>
      <c r="D150" s="40"/>
      <c r="E150" s="11" t="s">
        <v>122</v>
      </c>
      <c r="F150" s="43">
        <f t="shared" si="4"/>
        <v>486</v>
      </c>
      <c r="G150" s="43" t="str">
        <f t="shared" si="5"/>
        <v>ソート</v>
      </c>
    </row>
    <row r="151" spans="1:7" outlineLevel="1">
      <c r="A151" s="2"/>
      <c r="B151" s="2" t="s">
        <v>365</v>
      </c>
      <c r="C151" s="44"/>
      <c r="D151" s="40"/>
      <c r="E151" s="11" t="s">
        <v>122</v>
      </c>
      <c r="F151" s="43">
        <f t="shared" si="4"/>
        <v>487</v>
      </c>
      <c r="G151" s="43" t="str">
        <f t="shared" si="5"/>
        <v>配列変換</v>
      </c>
    </row>
    <row r="152" spans="1:7" outlineLevel="1">
      <c r="A152" s="2"/>
      <c r="B152" s="2" t="s">
        <v>366</v>
      </c>
      <c r="C152" s="44"/>
      <c r="D152" s="40"/>
      <c r="E152" s="11" t="s">
        <v>122</v>
      </c>
      <c r="F152" s="43">
        <f t="shared" si="4"/>
        <v>488</v>
      </c>
      <c r="G152" s="43" t="str">
        <f t="shared" si="5"/>
        <v>全要素削除</v>
      </c>
    </row>
    <row r="153" spans="1:7">
      <c r="A153" s="20" t="s">
        <v>358</v>
      </c>
      <c r="B153" s="8"/>
      <c r="C153" s="8"/>
      <c r="D153" s="46"/>
      <c r="E153" s="11" t="s">
        <v>122</v>
      </c>
      <c r="F153" s="43">
        <f t="shared" si="4"/>
        <v>488</v>
      </c>
      <c r="G153" s="43" t="str">
        <f t="shared" si="5"/>
        <v/>
      </c>
    </row>
    <row r="154" spans="1:7" outlineLevel="1">
      <c r="A154" s="2"/>
      <c r="B154" s="2" t="s">
        <v>351</v>
      </c>
      <c r="C154" s="44"/>
      <c r="D154" s="40"/>
      <c r="E154" s="11" t="s">
        <v>122</v>
      </c>
      <c r="F154" s="43">
        <f t="shared" si="4"/>
        <v>489</v>
      </c>
      <c r="G154" s="43" t="str">
        <f t="shared" si="5"/>
        <v>オブジェクト定義</v>
      </c>
    </row>
    <row r="155" spans="1:7" outlineLevel="1">
      <c r="A155" s="2"/>
      <c r="B155" s="2" t="s">
        <v>16</v>
      </c>
      <c r="C155" s="44"/>
      <c r="D155" s="40"/>
      <c r="E155" s="11" t="s">
        <v>122</v>
      </c>
      <c r="F155" s="43">
        <f t="shared" si="4"/>
        <v>490</v>
      </c>
      <c r="G155" s="43" t="str">
        <f t="shared" si="5"/>
        <v>連想配列 キー/項目追加</v>
      </c>
    </row>
    <row r="156" spans="1:7" outlineLevel="1">
      <c r="A156" s="2"/>
      <c r="B156" s="2" t="s">
        <v>17</v>
      </c>
      <c r="C156" s="44"/>
      <c r="D156" s="40"/>
      <c r="E156" s="11" t="s">
        <v>122</v>
      </c>
      <c r="F156" s="43">
        <f t="shared" si="4"/>
        <v>491</v>
      </c>
      <c r="G156" s="43" t="str">
        <f t="shared" si="5"/>
        <v>連想配列 存在確認</v>
      </c>
    </row>
    <row r="157" spans="1:7" outlineLevel="1">
      <c r="A157" s="2"/>
      <c r="B157" s="2" t="s">
        <v>18</v>
      </c>
      <c r="C157" s="44"/>
      <c r="D157" s="40"/>
      <c r="E157" s="11" t="s">
        <v>122</v>
      </c>
      <c r="F157" s="43">
        <f t="shared" si="4"/>
        <v>492</v>
      </c>
      <c r="G157" s="43" t="str">
        <f t="shared" si="5"/>
        <v>連想配列 キー取得（For Each）</v>
      </c>
    </row>
    <row r="158" spans="1:7" outlineLevel="1">
      <c r="A158" s="2"/>
      <c r="B158" s="2" t="s">
        <v>19</v>
      </c>
      <c r="C158" s="44"/>
      <c r="D158" s="40"/>
      <c r="E158" s="11" t="s">
        <v>122</v>
      </c>
      <c r="F158" s="43">
        <f t="shared" si="4"/>
        <v>493</v>
      </c>
      <c r="G158" s="43" t="str">
        <f t="shared" si="5"/>
        <v>連想配列 項目取得（キー）</v>
      </c>
    </row>
    <row r="159" spans="1:7" outlineLevel="1">
      <c r="A159" s="2"/>
      <c r="B159" s="2" t="s">
        <v>20</v>
      </c>
      <c r="C159" s="44"/>
      <c r="D159" s="40"/>
      <c r="E159" s="11" t="s">
        <v>122</v>
      </c>
      <c r="F159" s="43">
        <f t="shared" si="4"/>
        <v>494</v>
      </c>
      <c r="G159" s="43" t="str">
        <f t="shared" si="5"/>
        <v>連想配列 キー取得（インデックス）</v>
      </c>
    </row>
    <row r="160" spans="1:7" outlineLevel="1">
      <c r="A160" s="2"/>
      <c r="B160" s="2" t="s">
        <v>21</v>
      </c>
      <c r="C160" s="44"/>
      <c r="D160" s="40"/>
      <c r="E160" s="11" t="s">
        <v>122</v>
      </c>
      <c r="F160" s="43">
        <f t="shared" si="4"/>
        <v>495</v>
      </c>
      <c r="G160" s="43" t="str">
        <f t="shared" si="5"/>
        <v>連想配列 項目取得（インデックス）</v>
      </c>
    </row>
    <row r="161" spans="1:7" outlineLevel="1">
      <c r="A161" s="2"/>
      <c r="B161" s="2" t="s">
        <v>22</v>
      </c>
      <c r="C161" s="44"/>
      <c r="D161" s="40"/>
      <c r="E161" s="11" t="s">
        <v>122</v>
      </c>
      <c r="F161" s="43">
        <f t="shared" si="4"/>
        <v>496</v>
      </c>
      <c r="G161" s="43" t="str">
        <f t="shared" si="5"/>
        <v>連想配列 キー置換</v>
      </c>
    </row>
    <row r="162" spans="1:7" outlineLevel="1">
      <c r="A162" s="2"/>
      <c r="B162" s="2" t="s">
        <v>23</v>
      </c>
      <c r="C162" s="44"/>
      <c r="D162" s="40"/>
      <c r="E162" s="11" t="s">
        <v>122</v>
      </c>
      <c r="F162" s="43">
        <f t="shared" si="4"/>
        <v>497</v>
      </c>
      <c r="G162" s="43" t="str">
        <f t="shared" si="5"/>
        <v>連想配列 キー関連付け</v>
      </c>
    </row>
    <row r="163" spans="1:7" outlineLevel="1">
      <c r="A163" s="2"/>
      <c r="B163" s="2" t="s">
        <v>24</v>
      </c>
      <c r="C163" s="44"/>
      <c r="D163" s="40"/>
      <c r="E163" s="11" t="s">
        <v>122</v>
      </c>
      <c r="F163" s="43">
        <f t="shared" si="4"/>
        <v>498</v>
      </c>
      <c r="G163" s="43" t="str">
        <f t="shared" si="5"/>
        <v>連想配列 キー/項目数取得</v>
      </c>
    </row>
    <row r="164" spans="1:7" outlineLevel="1">
      <c r="A164" s="2"/>
      <c r="B164" s="2" t="s">
        <v>25</v>
      </c>
      <c r="C164" s="44"/>
      <c r="D164" s="40"/>
      <c r="E164" s="11" t="s">
        <v>122</v>
      </c>
      <c r="F164" s="43">
        <f t="shared" si="4"/>
        <v>499</v>
      </c>
      <c r="G164" s="43" t="str">
        <f t="shared" si="5"/>
        <v>連想配列 キー/項目削除</v>
      </c>
    </row>
    <row r="165" spans="1:7" outlineLevel="1">
      <c r="A165" s="2"/>
      <c r="B165" s="2" t="s">
        <v>26</v>
      </c>
      <c r="C165" s="44"/>
      <c r="D165" s="40"/>
      <c r="E165" s="11" t="s">
        <v>122</v>
      </c>
      <c r="F165" s="43">
        <f t="shared" si="4"/>
        <v>500</v>
      </c>
      <c r="G165" s="43" t="str">
        <f t="shared" si="5"/>
        <v>連想配列 キー/項目全削除</v>
      </c>
    </row>
    <row r="166" spans="1:7" outlineLevel="1">
      <c r="A166" s="2"/>
      <c r="B166" s="2" t="s">
        <v>27</v>
      </c>
      <c r="C166" s="44"/>
      <c r="D166" s="40"/>
      <c r="E166" s="11" t="s">
        <v>122</v>
      </c>
      <c r="F166" s="43">
        <f t="shared" si="4"/>
        <v>501</v>
      </c>
      <c r="G166" s="43" t="str">
        <f t="shared" si="5"/>
        <v>連想配列 配列変換（項目）</v>
      </c>
    </row>
    <row r="167" spans="1:7" outlineLevel="1">
      <c r="A167" s="2"/>
      <c r="B167" s="2" t="s">
        <v>28</v>
      </c>
      <c r="C167" s="44"/>
      <c r="D167" s="40"/>
      <c r="E167" s="11" t="s">
        <v>122</v>
      </c>
      <c r="F167" s="43">
        <f t="shared" si="4"/>
        <v>502</v>
      </c>
      <c r="G167" s="43" t="str">
        <f t="shared" si="5"/>
        <v>連想配列 配列変換（キー）</v>
      </c>
    </row>
    <row r="168" spans="1:7" outlineLevel="1">
      <c r="A168" s="2"/>
      <c r="B168" s="2" t="s">
        <v>29</v>
      </c>
      <c r="C168" s="44"/>
      <c r="D168" s="40"/>
      <c r="E168" s="11" t="s">
        <v>122</v>
      </c>
      <c r="F168" s="43">
        <f t="shared" si="4"/>
        <v>503</v>
      </c>
      <c r="G168" s="43" t="str">
        <f t="shared" si="5"/>
        <v>連想配列 設定変更</v>
      </c>
    </row>
    <row r="169" spans="1:7">
      <c r="A169" s="20" t="s">
        <v>482</v>
      </c>
      <c r="B169" s="8"/>
      <c r="C169" s="20"/>
      <c r="D169" s="46"/>
      <c r="E169" s="11" t="s">
        <v>122</v>
      </c>
      <c r="F169" s="43">
        <f t="shared" si="4"/>
        <v>503</v>
      </c>
      <c r="G169" s="43" t="str">
        <f t="shared" si="5"/>
        <v/>
      </c>
    </row>
    <row r="170" spans="1:7" outlineLevel="1">
      <c r="A170" s="2"/>
      <c r="B170" s="2" t="s">
        <v>351</v>
      </c>
      <c r="C170" s="42" t="s">
        <v>981</v>
      </c>
      <c r="D170" s="40"/>
      <c r="E170" s="11" t="s">
        <v>122</v>
      </c>
      <c r="F170" s="43">
        <f t="shared" si="4"/>
        <v>504</v>
      </c>
      <c r="G170" s="43" t="str">
        <f t="shared" si="5"/>
        <v>オブジェクト定義</v>
      </c>
    </row>
    <row r="171" spans="1:7" s="43" customFormat="1" outlineLevel="1">
      <c r="A171" s="37"/>
      <c r="B171" s="37" t="s">
        <v>473</v>
      </c>
      <c r="C171" s="53" t="s">
        <v>1024</v>
      </c>
      <c r="D171" s="40"/>
      <c r="F171" s="43">
        <f t="shared" si="4"/>
        <v>505</v>
      </c>
      <c r="G171" s="43" t="str">
        <f t="shared" si="5"/>
        <v>検索設定 検索対象</v>
      </c>
    </row>
    <row r="172" spans="1:7" s="43" customFormat="1" outlineLevel="1">
      <c r="A172" s="37"/>
      <c r="B172" s="37" t="s">
        <v>470</v>
      </c>
      <c r="C172" s="42" t="s">
        <v>991</v>
      </c>
      <c r="D172" s="40"/>
      <c r="F172" s="43">
        <f t="shared" si="4"/>
        <v>506</v>
      </c>
      <c r="G172" s="43" t="str">
        <f t="shared" si="5"/>
        <v>検索設定 検索パターン</v>
      </c>
    </row>
    <row r="173" spans="1:7" outlineLevel="1">
      <c r="A173" s="2"/>
      <c r="B173" s="2" t="s">
        <v>990</v>
      </c>
      <c r="C173" s="42" t="s">
        <v>988</v>
      </c>
      <c r="D173" s="40" t="s">
        <v>989</v>
      </c>
      <c r="E173" s="11" t="s">
        <v>122</v>
      </c>
      <c r="F173" s="43">
        <f t="shared" si="4"/>
        <v>507</v>
      </c>
      <c r="G173" s="43" t="str">
        <f t="shared" si="5"/>
        <v>検索設定 大小文字区別無視</v>
      </c>
    </row>
    <row r="174" spans="1:7" s="43" customFormat="1" outlineLevel="1">
      <c r="A174" s="37"/>
      <c r="B174" s="37" t="s">
        <v>986</v>
      </c>
      <c r="C174" s="42" t="s">
        <v>992</v>
      </c>
      <c r="D174" s="40" t="s">
        <v>987</v>
      </c>
      <c r="F174" s="43">
        <f t="shared" si="4"/>
        <v>508</v>
      </c>
      <c r="G174" s="43" t="str">
        <f t="shared" si="5"/>
        <v>検索設定 パターンコンパイル</v>
      </c>
    </row>
    <row r="175" spans="1:7" s="43" customFormat="1" outlineLevel="1">
      <c r="A175" s="37"/>
      <c r="B175" s="37" t="s">
        <v>1001</v>
      </c>
      <c r="C175" s="53" t="s">
        <v>994</v>
      </c>
      <c r="D175" s="40"/>
      <c r="E175" s="43" t="s">
        <v>122</v>
      </c>
      <c r="F175" s="43">
        <f t="shared" si="4"/>
        <v>509</v>
      </c>
      <c r="G175" s="43" t="str">
        <f t="shared" si="5"/>
        <v>検索実行(list) コンパイルあり時</v>
      </c>
    </row>
    <row r="176" spans="1:7" s="43" customFormat="1" outlineLevel="1">
      <c r="A176" s="37"/>
      <c r="B176" s="37" t="s">
        <v>1030</v>
      </c>
      <c r="C176" s="53" t="s">
        <v>995</v>
      </c>
      <c r="D176" s="40" t="s">
        <v>993</v>
      </c>
      <c r="E176" s="43" t="s">
        <v>122</v>
      </c>
      <c r="F176" s="43">
        <f t="shared" si="4"/>
        <v>510</v>
      </c>
      <c r="G176" s="43" t="str">
        <f t="shared" si="5"/>
        <v>検索実行(list) コンパイルなし時</v>
      </c>
    </row>
    <row r="177" spans="1:7" s="43" customFormat="1" outlineLevel="1">
      <c r="A177" s="37"/>
      <c r="B177" s="37" t="s">
        <v>1002</v>
      </c>
      <c r="C177" s="42" t="s">
        <v>996</v>
      </c>
      <c r="D177" s="40"/>
      <c r="E177" s="43" t="s">
        <v>122</v>
      </c>
      <c r="F177" s="43">
        <f t="shared" si="4"/>
        <v>511</v>
      </c>
      <c r="G177" s="43" t="str">
        <f t="shared" si="5"/>
        <v>検索結果(list) マッチ有無判定</v>
      </c>
    </row>
    <row r="178" spans="1:7" outlineLevel="1">
      <c r="A178" s="2"/>
      <c r="B178" s="2" t="s">
        <v>1003</v>
      </c>
      <c r="C178" s="42" t="s">
        <v>997</v>
      </c>
      <c r="D178" s="40" t="s">
        <v>982</v>
      </c>
      <c r="E178" s="11" t="s">
        <v>122</v>
      </c>
      <c r="F178" s="43">
        <f t="shared" si="4"/>
        <v>512</v>
      </c>
      <c r="G178" s="43" t="str">
        <f t="shared" si="5"/>
        <v>検索結果(list) マッチ数取得</v>
      </c>
    </row>
    <row r="179" spans="1:7" outlineLevel="1">
      <c r="A179" s="2"/>
      <c r="B179" s="2" t="s">
        <v>1004</v>
      </c>
      <c r="C179" s="42" t="s">
        <v>998</v>
      </c>
      <c r="D179" s="40" t="s">
        <v>983</v>
      </c>
      <c r="E179" s="11" t="s">
        <v>122</v>
      </c>
      <c r="F179" s="43">
        <f t="shared" si="4"/>
        <v>513</v>
      </c>
      <c r="G179" s="43" t="str">
        <f t="shared" si="5"/>
        <v>検索結果(list) サブマッチ数取得</v>
      </c>
    </row>
    <row r="180" spans="1:7" outlineLevel="1">
      <c r="A180" s="2"/>
      <c r="B180" s="2" t="s">
        <v>1005</v>
      </c>
      <c r="C180" s="42" t="s">
        <v>999</v>
      </c>
      <c r="D180" s="40" t="s">
        <v>984</v>
      </c>
      <c r="E180" s="11" t="s">
        <v>122</v>
      </c>
      <c r="F180" s="43">
        <f t="shared" si="4"/>
        <v>514</v>
      </c>
      <c r="G180" s="43" t="str">
        <f t="shared" si="5"/>
        <v>検索結果(list) マッチ文字列取得</v>
      </c>
    </row>
    <row r="181" spans="1:7" outlineLevel="1">
      <c r="A181" s="2"/>
      <c r="B181" s="2" t="s">
        <v>1006</v>
      </c>
      <c r="C181" s="42" t="s">
        <v>1000</v>
      </c>
      <c r="D181" s="40" t="s">
        <v>985</v>
      </c>
      <c r="E181" s="11" t="s">
        <v>122</v>
      </c>
      <c r="F181" s="43">
        <f t="shared" si="4"/>
        <v>515</v>
      </c>
      <c r="G181" s="43" t="str">
        <f t="shared" si="5"/>
        <v>検索結果(list) サブマッチ文字列取得</v>
      </c>
    </row>
    <row r="182" spans="1:7" s="43" customFormat="1" outlineLevel="1">
      <c r="A182" s="37"/>
      <c r="B182" s="37" t="s">
        <v>1007</v>
      </c>
      <c r="C182" s="53" t="s">
        <v>1015</v>
      </c>
      <c r="D182" s="40" t="s">
        <v>1031</v>
      </c>
      <c r="E182" s="43" t="s">
        <v>122</v>
      </c>
      <c r="F182" s="43">
        <f t="shared" si="4"/>
        <v>516</v>
      </c>
      <c r="G182" s="43" t="str">
        <f t="shared" si="5"/>
        <v>検索実行(obj) コンパイルあり時</v>
      </c>
    </row>
    <row r="183" spans="1:7" s="43" customFormat="1" outlineLevel="1">
      <c r="A183" s="37"/>
      <c r="B183" s="37" t="s">
        <v>1029</v>
      </c>
      <c r="C183" s="53" t="s">
        <v>1013</v>
      </c>
      <c r="D183" s="40"/>
      <c r="E183" s="43" t="s">
        <v>122</v>
      </c>
      <c r="F183" s="43">
        <f t="shared" si="4"/>
        <v>517</v>
      </c>
      <c r="G183" s="43" t="str">
        <f t="shared" si="5"/>
        <v>検索実行(obj) コンパイルなし時</v>
      </c>
    </row>
    <row r="184" spans="1:7" s="43" customFormat="1" outlineLevel="1">
      <c r="A184" s="37"/>
      <c r="B184" s="37" t="s">
        <v>1008</v>
      </c>
      <c r="C184" s="53" t="s">
        <v>1014</v>
      </c>
      <c r="D184" s="40"/>
      <c r="E184" s="43" t="s">
        <v>122</v>
      </c>
      <c r="F184" s="43">
        <f t="shared" si="4"/>
        <v>518</v>
      </c>
      <c r="G184" s="43" t="str">
        <f t="shared" si="5"/>
        <v>検索結果(obj) マッチ有無判定</v>
      </c>
    </row>
    <row r="185" spans="1:7" s="43" customFormat="1" outlineLevel="1">
      <c r="A185" s="37"/>
      <c r="B185" s="37" t="s">
        <v>1009</v>
      </c>
      <c r="C185" s="44"/>
      <c r="D185" s="56"/>
      <c r="E185" s="43" t="s">
        <v>122</v>
      </c>
      <c r="F185" s="43">
        <f t="shared" si="4"/>
        <v>519</v>
      </c>
      <c r="G185" s="43" t="str">
        <f t="shared" si="5"/>
        <v>検索結果(obj) マッチ数取得</v>
      </c>
    </row>
    <row r="186" spans="1:7" s="43" customFormat="1" outlineLevel="1">
      <c r="A186" s="37"/>
      <c r="B186" s="37" t="s">
        <v>1010</v>
      </c>
      <c r="C186" s="44"/>
      <c r="D186" s="56"/>
      <c r="E186" s="43" t="s">
        <v>122</v>
      </c>
      <c r="F186" s="43">
        <f t="shared" si="4"/>
        <v>520</v>
      </c>
      <c r="G186" s="43" t="str">
        <f t="shared" si="5"/>
        <v>検索結果(obj) サブマッチ数取得</v>
      </c>
    </row>
    <row r="187" spans="1:7" s="43" customFormat="1" outlineLevel="1">
      <c r="A187" s="37"/>
      <c r="B187" s="37" t="s">
        <v>1011</v>
      </c>
      <c r="C187" s="42" t="s">
        <v>1016</v>
      </c>
      <c r="D187" s="40" t="s">
        <v>1019</v>
      </c>
      <c r="E187" s="43" t="s">
        <v>122</v>
      </c>
      <c r="F187" s="43">
        <f t="shared" si="4"/>
        <v>521</v>
      </c>
      <c r="G187" s="43" t="str">
        <f t="shared" si="5"/>
        <v>検索結果(obj) マッチ文字列取得</v>
      </c>
    </row>
    <row r="188" spans="1:7" s="43" customFormat="1" outlineLevel="1">
      <c r="A188" s="37"/>
      <c r="B188" s="37" t="s">
        <v>1011</v>
      </c>
      <c r="C188" s="42" t="s">
        <v>1017</v>
      </c>
      <c r="D188" s="40" t="s">
        <v>1018</v>
      </c>
      <c r="E188" s="43" t="s">
        <v>122</v>
      </c>
      <c r="F188" s="43">
        <f t="shared" si="4"/>
        <v>522</v>
      </c>
      <c r="G188" s="43" t="str">
        <f t="shared" si="5"/>
        <v>検索結果(obj) マッチ文字列取得</v>
      </c>
    </row>
    <row r="189" spans="1:7" s="43" customFormat="1" outlineLevel="1">
      <c r="A189" s="37"/>
      <c r="B189" s="37" t="s">
        <v>1012</v>
      </c>
      <c r="C189" s="42" t="s">
        <v>1022</v>
      </c>
      <c r="D189" s="40" t="s">
        <v>985</v>
      </c>
      <c r="E189" s="43" t="s">
        <v>122</v>
      </c>
      <c r="F189" s="43">
        <f t="shared" si="4"/>
        <v>523</v>
      </c>
      <c r="G189" s="43" t="str">
        <f t="shared" si="5"/>
        <v>検索結果(obj) サブマッチ文字列取得</v>
      </c>
    </row>
    <row r="190" spans="1:7" outlineLevel="1">
      <c r="A190" s="2"/>
      <c r="B190" s="2" t="s">
        <v>1026</v>
      </c>
      <c r="C190" s="42" t="s">
        <v>1020</v>
      </c>
      <c r="D190" s="40" t="s">
        <v>1023</v>
      </c>
      <c r="E190" s="11" t="s">
        <v>122</v>
      </c>
      <c r="F190" s="43">
        <f t="shared" si="4"/>
        <v>524</v>
      </c>
      <c r="G190" s="43" t="str">
        <f t="shared" si="5"/>
        <v>検索結果(obj) マッチ開始位置取得</v>
      </c>
    </row>
    <row r="191" spans="1:7" s="43" customFormat="1" outlineLevel="1">
      <c r="A191" s="37"/>
      <c r="B191" s="37" t="s">
        <v>1027</v>
      </c>
      <c r="C191" s="42" t="s">
        <v>1021</v>
      </c>
      <c r="D191" s="40" t="s">
        <v>1025</v>
      </c>
      <c r="E191" s="43" t="s">
        <v>122</v>
      </c>
      <c r="F191" s="43">
        <f t="shared" si="4"/>
        <v>525</v>
      </c>
      <c r="G191" s="43" t="str">
        <f t="shared" si="5"/>
        <v>検索結果(obj) マッチ終了位置取得</v>
      </c>
    </row>
    <row r="192" spans="1:7" outlineLevel="1">
      <c r="A192" s="2"/>
      <c r="B192" s="2" t="s">
        <v>469</v>
      </c>
      <c r="C192" s="42" t="s">
        <v>1028</v>
      </c>
      <c r="D192" s="40"/>
      <c r="E192" s="11" t="s">
        <v>122</v>
      </c>
      <c r="F192" s="43">
        <f t="shared" si="4"/>
        <v>526</v>
      </c>
      <c r="G192" s="43" t="str">
        <f t="shared" si="5"/>
        <v>置換実行</v>
      </c>
    </row>
    <row r="193" spans="1:7">
      <c r="A193" s="20" t="s">
        <v>864</v>
      </c>
      <c r="B193" s="8"/>
      <c r="C193" s="8"/>
      <c r="D193" s="46"/>
      <c r="E193" s="11" t="s">
        <v>122</v>
      </c>
      <c r="F193" s="43">
        <f t="shared" si="4"/>
        <v>526</v>
      </c>
      <c r="G193" s="43" t="str">
        <f t="shared" si="5"/>
        <v/>
      </c>
    </row>
    <row r="194" spans="1:7" outlineLevel="1">
      <c r="A194" s="2"/>
      <c r="B194" s="2" t="s">
        <v>36</v>
      </c>
      <c r="C194" s="39" t="s">
        <v>865</v>
      </c>
      <c r="E194" s="11" t="s">
        <v>122</v>
      </c>
      <c r="F194" s="43">
        <f t="shared" si="4"/>
        <v>527</v>
      </c>
      <c r="G194" s="43" t="str">
        <f t="shared" si="5"/>
        <v>コマンド実行</v>
      </c>
    </row>
    <row r="195" spans="1:7" outlineLevel="1">
      <c r="A195" s="2"/>
      <c r="B195" s="2" t="s">
        <v>37</v>
      </c>
      <c r="C195" s="44"/>
      <c r="D195" s="40"/>
      <c r="E195" s="11" t="s">
        <v>122</v>
      </c>
      <c r="F195" s="43">
        <f t="shared" ref="F195:F258" si="6">IF(G195="",F194,F194+1)</f>
        <v>528</v>
      </c>
      <c r="G195" s="43" t="str">
        <f t="shared" si="5"/>
        <v>レジストリ読込</v>
      </c>
    </row>
    <row r="196" spans="1:7" outlineLevel="1">
      <c r="A196" s="2"/>
      <c r="B196" s="2" t="s">
        <v>38</v>
      </c>
      <c r="C196" s="44"/>
      <c r="D196" s="40"/>
      <c r="E196" s="11" t="s">
        <v>122</v>
      </c>
      <c r="F196" s="43">
        <f t="shared" si="6"/>
        <v>529</v>
      </c>
      <c r="G196" s="43" t="str">
        <f t="shared" ref="G196:G259" si="7">IF(B196="","",B196)</f>
        <v>レジストリ書込</v>
      </c>
    </row>
    <row r="197" spans="1:7" outlineLevel="1">
      <c r="A197" s="2"/>
      <c r="B197" s="2" t="s">
        <v>39</v>
      </c>
      <c r="C197" s="44"/>
      <c r="D197" s="40"/>
      <c r="E197" s="11" t="s">
        <v>122</v>
      </c>
      <c r="F197" s="43">
        <f t="shared" si="6"/>
        <v>530</v>
      </c>
      <c r="G197" s="43" t="str">
        <f t="shared" si="7"/>
        <v>環境変数 値取得＆更新</v>
      </c>
    </row>
    <row r="198" spans="1:7" outlineLevel="1">
      <c r="A198" s="2"/>
      <c r="B198" s="2" t="s">
        <v>379</v>
      </c>
      <c r="C198" s="44"/>
      <c r="D198" s="40"/>
      <c r="E198" s="11" t="s">
        <v>122</v>
      </c>
      <c r="F198" s="43">
        <f t="shared" si="6"/>
        <v>531</v>
      </c>
      <c r="G198" s="43" t="str">
        <f t="shared" si="7"/>
        <v>環境変数 削除</v>
      </c>
    </row>
    <row r="199" spans="1:7" outlineLevel="1">
      <c r="A199" s="2"/>
      <c r="B199" s="2" t="s">
        <v>394</v>
      </c>
      <c r="C199" s="44"/>
      <c r="D199" s="40"/>
      <c r="E199" s="11" t="s">
        <v>122</v>
      </c>
      <c r="F199" s="43">
        <f t="shared" si="6"/>
        <v>532</v>
      </c>
      <c r="G199" s="43" t="str">
        <f t="shared" si="7"/>
        <v>特殊フォルダ パス取得</v>
      </c>
    </row>
    <row r="200" spans="1:7" outlineLevel="1">
      <c r="A200" s="2"/>
      <c r="B200" s="2" t="s">
        <v>40</v>
      </c>
      <c r="C200" s="44"/>
      <c r="D200" s="40"/>
      <c r="E200" s="11" t="s">
        <v>122</v>
      </c>
      <c r="F200" s="43">
        <f t="shared" si="6"/>
        <v>533</v>
      </c>
      <c r="G200" s="43" t="str">
        <f t="shared" si="7"/>
        <v>ショートカット 作成</v>
      </c>
    </row>
    <row r="201" spans="1:7" outlineLevel="1">
      <c r="A201" s="2"/>
      <c r="B201" s="2" t="s">
        <v>41</v>
      </c>
      <c r="C201" s="44"/>
      <c r="D201" s="40"/>
      <c r="E201" s="11" t="s">
        <v>122</v>
      </c>
      <c r="F201" s="43">
        <f t="shared" si="6"/>
        <v>534</v>
      </c>
      <c r="G201" s="43" t="str">
        <f t="shared" si="7"/>
        <v>ショートカット 指示先パス取得</v>
      </c>
    </row>
    <row r="202" spans="1:7" outlineLevel="1">
      <c r="A202" s="2"/>
      <c r="B202" s="2" t="s">
        <v>42</v>
      </c>
      <c r="C202" s="44"/>
      <c r="D202" s="40"/>
      <c r="E202" s="11" t="s">
        <v>122</v>
      </c>
      <c r="F202" s="43">
        <f t="shared" si="6"/>
        <v>535</v>
      </c>
      <c r="G202" s="43" t="str">
        <f t="shared" si="7"/>
        <v>ショートカット 指示先パス更新</v>
      </c>
    </row>
    <row r="203" spans="1:7" outlineLevel="1">
      <c r="A203" s="2"/>
      <c r="B203" s="2" t="s">
        <v>43</v>
      </c>
      <c r="C203" s="44"/>
      <c r="D203" s="40"/>
      <c r="E203" s="11" t="s">
        <v>122</v>
      </c>
      <c r="F203" s="43">
        <f t="shared" si="6"/>
        <v>536</v>
      </c>
      <c r="G203" s="43" t="str">
        <f t="shared" si="7"/>
        <v>ショートカット コメント更新</v>
      </c>
    </row>
    <row r="204" spans="1:7" outlineLevel="1">
      <c r="A204" s="2"/>
      <c r="B204" s="2" t="s">
        <v>44</v>
      </c>
      <c r="C204" s="44"/>
      <c r="D204" s="40"/>
      <c r="E204" s="11" t="s">
        <v>122</v>
      </c>
      <c r="F204" s="43">
        <f t="shared" si="6"/>
        <v>537</v>
      </c>
      <c r="G204" s="43" t="str">
        <f t="shared" si="7"/>
        <v>ショートカット 引数更新</v>
      </c>
    </row>
    <row r="205" spans="1:7" outlineLevel="1">
      <c r="A205" s="2"/>
      <c r="B205" s="2" t="s">
        <v>45</v>
      </c>
      <c r="C205" s="44"/>
      <c r="D205" s="40"/>
      <c r="E205" s="11" t="s">
        <v>122</v>
      </c>
      <c r="F205" s="43">
        <f t="shared" si="6"/>
        <v>538</v>
      </c>
      <c r="G205" s="43" t="str">
        <f t="shared" si="7"/>
        <v>ポップアップ出力</v>
      </c>
    </row>
    <row r="206" spans="1:7" outlineLevel="1">
      <c r="A206" s="2"/>
      <c r="B206" s="2" t="s">
        <v>138</v>
      </c>
      <c r="C206" s="44"/>
      <c r="D206" s="40"/>
      <c r="E206" s="11" t="s">
        <v>122</v>
      </c>
      <c r="F206" s="43">
        <f t="shared" si="6"/>
        <v>539</v>
      </c>
      <c r="G206" s="43" t="str">
        <f t="shared" si="7"/>
        <v>クリップボード 書き込み</v>
      </c>
    </row>
    <row r="207" spans="1:7" outlineLevel="1">
      <c r="A207" s="2"/>
      <c r="B207" s="2" t="s">
        <v>139</v>
      </c>
      <c r="C207" s="44"/>
      <c r="D207" s="40"/>
      <c r="E207" s="11" t="s">
        <v>122</v>
      </c>
      <c r="F207" s="43">
        <f t="shared" si="6"/>
        <v>540</v>
      </c>
      <c r="G207" s="43" t="str">
        <f t="shared" si="7"/>
        <v>クリップボード 取得</v>
      </c>
    </row>
    <row r="208" spans="1:7" outlineLevel="1">
      <c r="A208" s="2"/>
      <c r="B208" s="2" t="s">
        <v>351</v>
      </c>
      <c r="C208" s="44"/>
      <c r="D208" s="40"/>
      <c r="E208" s="11" t="s">
        <v>122</v>
      </c>
      <c r="F208" s="43">
        <f t="shared" si="6"/>
        <v>541</v>
      </c>
      <c r="G208" s="43" t="str">
        <f t="shared" si="7"/>
        <v>オブジェクト定義</v>
      </c>
    </row>
    <row r="209" spans="1:7" outlineLevel="1">
      <c r="B209" s="2" t="s">
        <v>393</v>
      </c>
      <c r="C209" s="44"/>
      <c r="D209" s="40"/>
      <c r="E209" s="11" t="s">
        <v>122</v>
      </c>
      <c r="F209" s="43">
        <f t="shared" si="6"/>
        <v>542</v>
      </c>
      <c r="G209" s="43" t="str">
        <f t="shared" si="7"/>
        <v>ファイル コピー（自ブック）</v>
      </c>
    </row>
    <row r="210" spans="1:7" outlineLevel="1">
      <c r="A210" s="2"/>
      <c r="B210" s="2" t="s">
        <v>46</v>
      </c>
      <c r="C210" s="44"/>
      <c r="D210" s="40"/>
      <c r="E210" s="11" t="s">
        <v>122</v>
      </c>
      <c r="F210" s="43">
        <f t="shared" si="6"/>
        <v>543</v>
      </c>
      <c r="G210" s="43" t="str">
        <f t="shared" si="7"/>
        <v>ファイル コピー①</v>
      </c>
    </row>
    <row r="211" spans="1:7" outlineLevel="1">
      <c r="A211" s="2"/>
      <c r="B211" s="2" t="s">
        <v>47</v>
      </c>
      <c r="C211" s="44"/>
      <c r="D211" s="40"/>
      <c r="E211" s="11" t="s">
        <v>122</v>
      </c>
      <c r="F211" s="43">
        <f t="shared" si="6"/>
        <v>544</v>
      </c>
      <c r="G211" s="43" t="str">
        <f t="shared" si="7"/>
        <v>ファイル コピー②</v>
      </c>
    </row>
    <row r="212" spans="1:7" outlineLevel="1">
      <c r="A212" s="2"/>
      <c r="B212" s="2" t="s">
        <v>48</v>
      </c>
      <c r="C212" s="44"/>
      <c r="D212" s="40"/>
      <c r="E212" s="11" t="s">
        <v>122</v>
      </c>
      <c r="F212" s="43">
        <f t="shared" si="6"/>
        <v>545</v>
      </c>
      <c r="G212" s="43" t="str">
        <f t="shared" si="7"/>
        <v>ファイル 削除</v>
      </c>
    </row>
    <row r="213" spans="1:7" outlineLevel="1">
      <c r="A213" s="2"/>
      <c r="B213" s="2" t="s">
        <v>49</v>
      </c>
      <c r="C213" s="44"/>
      <c r="D213" s="40"/>
      <c r="E213" s="11" t="s">
        <v>122</v>
      </c>
      <c r="F213" s="43">
        <f t="shared" si="6"/>
        <v>546</v>
      </c>
      <c r="G213" s="43" t="str">
        <f t="shared" si="7"/>
        <v>ファイル 移動/リネーム</v>
      </c>
    </row>
    <row r="214" spans="1:7" outlineLevel="1">
      <c r="A214" s="2"/>
      <c r="B214" s="2" t="s">
        <v>147</v>
      </c>
      <c r="C214" s="44"/>
      <c r="D214" s="40"/>
      <c r="E214" s="11" t="s">
        <v>122</v>
      </c>
      <c r="F214" s="43">
        <f t="shared" si="6"/>
        <v>547</v>
      </c>
      <c r="G214" s="43" t="str">
        <f t="shared" si="7"/>
        <v>ファイル 存在確認①</v>
      </c>
    </row>
    <row r="215" spans="1:7" outlineLevel="1">
      <c r="A215" s="2"/>
      <c r="B215" s="2" t="s">
        <v>148</v>
      </c>
      <c r="C215" s="44"/>
      <c r="D215" s="40"/>
      <c r="E215" s="11" t="s">
        <v>122</v>
      </c>
      <c r="F215" s="43">
        <f t="shared" si="6"/>
        <v>548</v>
      </c>
      <c r="G215" s="43" t="str">
        <f t="shared" si="7"/>
        <v>ファイル 存在確認②</v>
      </c>
    </row>
    <row r="216" spans="1:7" outlineLevel="1">
      <c r="A216" s="2"/>
      <c r="B216" s="2" t="s">
        <v>50</v>
      </c>
      <c r="C216" s="44"/>
      <c r="D216" s="40"/>
      <c r="E216" s="11" t="s">
        <v>122</v>
      </c>
      <c r="F216" s="43">
        <f t="shared" si="6"/>
        <v>549</v>
      </c>
      <c r="G216" s="43" t="str">
        <f t="shared" si="7"/>
        <v>ファイル 情報取得</v>
      </c>
    </row>
    <row r="217" spans="1:7" outlineLevel="1">
      <c r="A217" s="2"/>
      <c r="B217" s="2" t="s">
        <v>51</v>
      </c>
      <c r="C217" s="44"/>
      <c r="D217" s="40"/>
      <c r="E217" s="11" t="s">
        <v>122</v>
      </c>
      <c r="F217" s="43">
        <f t="shared" si="6"/>
        <v>550</v>
      </c>
      <c r="G217" s="43" t="str">
        <f t="shared" si="7"/>
        <v>ファイル 隠しファイル化</v>
      </c>
    </row>
    <row r="218" spans="1:7" outlineLevel="1">
      <c r="A218" s="2"/>
      <c r="B218" s="2" t="s">
        <v>52</v>
      </c>
      <c r="C218" s="44"/>
      <c r="D218" s="40"/>
      <c r="E218" s="11" t="s">
        <v>122</v>
      </c>
      <c r="F218" s="43">
        <f t="shared" si="6"/>
        <v>551</v>
      </c>
      <c r="G218" s="43" t="str">
        <f t="shared" si="7"/>
        <v>ファイル 絶対パス取得</v>
      </c>
    </row>
    <row r="219" spans="1:7" outlineLevel="1">
      <c r="A219" s="2"/>
      <c r="B219" s="2" t="s">
        <v>53</v>
      </c>
      <c r="C219" s="44"/>
      <c r="D219" s="40"/>
      <c r="E219" s="11" t="s">
        <v>122</v>
      </c>
      <c r="F219" s="43">
        <f t="shared" si="6"/>
        <v>552</v>
      </c>
      <c r="G219" s="43" t="str">
        <f t="shared" si="7"/>
        <v>ファイル ドライブ名取得</v>
      </c>
    </row>
    <row r="220" spans="1:7" outlineLevel="1">
      <c r="A220" s="2"/>
      <c r="B220" s="2" t="s">
        <v>726</v>
      </c>
      <c r="C220" s="44"/>
      <c r="D220" s="40"/>
      <c r="E220" s="11" t="s">
        <v>122</v>
      </c>
      <c r="F220" s="43">
        <f t="shared" si="6"/>
        <v>553</v>
      </c>
      <c r="G220" s="43" t="str">
        <f t="shared" si="7"/>
        <v>ファイル ファイル名/フォルダ名取得</v>
      </c>
    </row>
    <row r="221" spans="1:7" outlineLevel="1">
      <c r="A221" s="2"/>
      <c r="B221" s="2" t="s">
        <v>56</v>
      </c>
      <c r="C221" s="44"/>
      <c r="D221" s="40"/>
      <c r="E221" s="11" t="s">
        <v>122</v>
      </c>
      <c r="F221" s="43">
        <f t="shared" si="6"/>
        <v>554</v>
      </c>
      <c r="G221" s="43" t="str">
        <f t="shared" si="7"/>
        <v>ファイル 親フォルダパス取得</v>
      </c>
    </row>
    <row r="222" spans="1:7" outlineLevel="1">
      <c r="A222" s="2"/>
      <c r="B222" s="2" t="s">
        <v>54</v>
      </c>
      <c r="C222" s="44"/>
      <c r="D222" s="40"/>
      <c r="E222" s="11" t="s">
        <v>122</v>
      </c>
      <c r="F222" s="43">
        <f t="shared" si="6"/>
        <v>555</v>
      </c>
      <c r="G222" s="43" t="str">
        <f t="shared" si="7"/>
        <v>ファイル ファイルベース名取得</v>
      </c>
    </row>
    <row r="223" spans="1:7" outlineLevel="1">
      <c r="A223" s="2"/>
      <c r="B223" s="2" t="s">
        <v>55</v>
      </c>
      <c r="C223" s="44"/>
      <c r="D223" s="40"/>
      <c r="E223" s="11" t="s">
        <v>122</v>
      </c>
      <c r="F223" s="43">
        <f t="shared" si="6"/>
        <v>556</v>
      </c>
      <c r="G223" s="43" t="str">
        <f t="shared" si="7"/>
        <v>ファイル 拡張子取得</v>
      </c>
    </row>
    <row r="224" spans="1:7" outlineLevel="1">
      <c r="A224" s="2"/>
      <c r="B224" s="2" t="s">
        <v>57</v>
      </c>
      <c r="C224" s="44"/>
      <c r="D224" s="40"/>
      <c r="E224" s="11" t="s">
        <v>122</v>
      </c>
      <c r="F224" s="43">
        <f t="shared" si="6"/>
        <v>557</v>
      </c>
      <c r="G224" s="43" t="str">
        <f t="shared" si="7"/>
        <v>フォルダ コピー</v>
      </c>
    </row>
    <row r="225" spans="1:7" s="43" customFormat="1" outlineLevel="1">
      <c r="A225" s="2"/>
      <c r="B225" s="2" t="s">
        <v>58</v>
      </c>
      <c r="C225" s="44"/>
      <c r="D225" s="40"/>
      <c r="E225" s="43" t="s">
        <v>122</v>
      </c>
      <c r="F225" s="43">
        <f t="shared" si="6"/>
        <v>558</v>
      </c>
      <c r="G225" s="43" t="str">
        <f t="shared" si="7"/>
        <v>フォルダ 削除</v>
      </c>
    </row>
    <row r="226" spans="1:7" outlineLevel="1">
      <c r="A226" s="37"/>
      <c r="B226" s="37" t="s">
        <v>866</v>
      </c>
      <c r="C226" s="42" t="s">
        <v>868</v>
      </c>
      <c r="D226" s="40"/>
      <c r="E226" s="11" t="s">
        <v>122</v>
      </c>
      <c r="F226" s="43">
        <f t="shared" si="6"/>
        <v>559</v>
      </c>
      <c r="G226" s="43" t="str">
        <f t="shared" si="7"/>
        <v>フォルダ 作成（単層）</v>
      </c>
    </row>
    <row r="227" spans="1:7" outlineLevel="1">
      <c r="A227" s="2"/>
      <c r="B227" s="2" t="s">
        <v>867</v>
      </c>
      <c r="C227" s="42" t="s">
        <v>869</v>
      </c>
      <c r="D227" s="40"/>
      <c r="E227" s="11" t="s">
        <v>122</v>
      </c>
      <c r="F227" s="43">
        <f t="shared" si="6"/>
        <v>560</v>
      </c>
      <c r="G227" s="43" t="str">
        <f t="shared" si="7"/>
        <v>フォルダ 作成（複層）</v>
      </c>
    </row>
    <row r="228" spans="1:7" outlineLevel="1">
      <c r="A228" s="2"/>
      <c r="B228" s="2" t="s">
        <v>60</v>
      </c>
      <c r="C228" s="44"/>
      <c r="D228" s="40"/>
      <c r="E228" s="11" t="s">
        <v>122</v>
      </c>
      <c r="F228" s="43">
        <f t="shared" si="6"/>
        <v>561</v>
      </c>
      <c r="G228" s="43" t="str">
        <f t="shared" si="7"/>
        <v>フォルダ 移動/リネーム</v>
      </c>
    </row>
    <row r="229" spans="1:7" outlineLevel="1">
      <c r="A229" s="2"/>
      <c r="B229" s="2" t="s">
        <v>61</v>
      </c>
      <c r="C229" s="44"/>
      <c r="D229" s="40"/>
      <c r="E229" s="11" t="s">
        <v>122</v>
      </c>
      <c r="F229" s="43">
        <f t="shared" si="6"/>
        <v>562</v>
      </c>
      <c r="G229" s="43" t="str">
        <f t="shared" si="7"/>
        <v>フォルダ 情報取得</v>
      </c>
    </row>
    <row r="230" spans="1:7" outlineLevel="1">
      <c r="A230" s="2"/>
      <c r="B230" s="2" t="s">
        <v>390</v>
      </c>
      <c r="C230" s="44"/>
      <c r="D230" s="40"/>
      <c r="E230" s="11" t="s">
        <v>122</v>
      </c>
      <c r="F230" s="43">
        <f t="shared" si="6"/>
        <v>563</v>
      </c>
      <c r="G230" s="43" t="str">
        <f t="shared" si="7"/>
        <v>フォルダ 存在確認</v>
      </c>
    </row>
    <row r="231" spans="1:7" outlineLevel="1">
      <c r="A231" s="2"/>
      <c r="B231" s="2" t="s">
        <v>391</v>
      </c>
      <c r="C231" s="44"/>
      <c r="D231" s="40"/>
      <c r="E231" s="11" t="s">
        <v>122</v>
      </c>
      <c r="F231" s="43">
        <f t="shared" si="6"/>
        <v>564</v>
      </c>
      <c r="G231" s="43" t="str">
        <f t="shared" si="7"/>
        <v>フォルダ 親フォルダパス取得</v>
      </c>
    </row>
    <row r="232" spans="1:7" s="43" customFormat="1" outlineLevel="1">
      <c r="A232" s="7"/>
      <c r="B232" s="2" t="s">
        <v>341</v>
      </c>
      <c r="C232" s="44"/>
      <c r="D232" s="40"/>
      <c r="E232" s="43" t="s">
        <v>122</v>
      </c>
      <c r="F232" s="43">
        <f t="shared" si="6"/>
        <v>565</v>
      </c>
      <c r="G232" s="43" t="str">
        <f t="shared" si="7"/>
        <v>フォルダ 特殊フォルダパス取得</v>
      </c>
    </row>
    <row r="233" spans="1:7" s="43" customFormat="1" outlineLevel="1">
      <c r="A233" s="37"/>
      <c r="B233" s="37" t="s">
        <v>888</v>
      </c>
      <c r="C233" s="42" t="s">
        <v>894</v>
      </c>
      <c r="D233" s="40" t="s">
        <v>892</v>
      </c>
      <c r="E233" s="43" t="s">
        <v>122</v>
      </c>
      <c r="F233" s="43">
        <f t="shared" si="6"/>
        <v>566</v>
      </c>
      <c r="G233" s="43" t="str">
        <f t="shared" si="7"/>
        <v>実行スクリプト ファイル絶対パス</v>
      </c>
    </row>
    <row r="234" spans="1:7" s="43" customFormat="1" outlineLevel="1">
      <c r="A234" s="37"/>
      <c r="B234" s="37" t="s">
        <v>889</v>
      </c>
      <c r="C234" s="42" t="s">
        <v>895</v>
      </c>
      <c r="D234" s="40" t="s">
        <v>893</v>
      </c>
      <c r="E234" s="43" t="s">
        <v>122</v>
      </c>
      <c r="F234" s="43">
        <f t="shared" si="6"/>
        <v>567</v>
      </c>
      <c r="G234" s="43" t="str">
        <f t="shared" si="7"/>
        <v>実行スクリプト ファイル名</v>
      </c>
    </row>
    <row r="235" spans="1:7" s="43" customFormat="1" outlineLevel="1">
      <c r="A235" s="7"/>
      <c r="B235" s="37" t="s">
        <v>901</v>
      </c>
      <c r="C235" s="42" t="s">
        <v>902</v>
      </c>
      <c r="D235" s="40" t="s">
        <v>903</v>
      </c>
      <c r="E235" s="43" t="s">
        <v>122</v>
      </c>
      <c r="F235" s="43">
        <f t="shared" si="6"/>
        <v>568</v>
      </c>
      <c r="G235" s="43" t="str">
        <f t="shared" si="7"/>
        <v>ファイル/ディレクトリ判別</v>
      </c>
    </row>
    <row r="236" spans="1:7" s="43" customFormat="1">
      <c r="A236" s="45" t="s">
        <v>870</v>
      </c>
      <c r="B236" s="41"/>
      <c r="C236" s="41"/>
      <c r="D236" s="46"/>
      <c r="E236" s="43" t="s">
        <v>122</v>
      </c>
      <c r="F236" s="43">
        <f t="shared" si="6"/>
        <v>568</v>
      </c>
      <c r="G236" s="43" t="str">
        <f t="shared" si="7"/>
        <v/>
      </c>
    </row>
    <row r="237" spans="1:7" s="43" customFormat="1" outlineLevel="1">
      <c r="A237" s="37"/>
      <c r="B237" s="37" t="s">
        <v>871</v>
      </c>
      <c r="C237" s="42" t="s">
        <v>966</v>
      </c>
      <c r="D237" s="51" t="s">
        <v>970</v>
      </c>
      <c r="E237" s="52" t="s">
        <v>975</v>
      </c>
      <c r="F237" s="43">
        <f t="shared" si="6"/>
        <v>569</v>
      </c>
      <c r="G237" s="43" t="str">
        <f t="shared" si="7"/>
        <v>ファイル名抽出</v>
      </c>
    </row>
    <row r="238" spans="1:7" s="43" customFormat="1" outlineLevel="1">
      <c r="A238" s="37"/>
      <c r="B238" s="37" t="s">
        <v>872</v>
      </c>
      <c r="C238" s="42" t="s">
        <v>967</v>
      </c>
      <c r="D238" s="35" t="s">
        <v>971</v>
      </c>
      <c r="E238" s="43" t="s">
        <v>122</v>
      </c>
      <c r="F238" s="43">
        <f t="shared" si="6"/>
        <v>570</v>
      </c>
      <c r="G238" s="43" t="str">
        <f t="shared" si="7"/>
        <v>ディレクトリパス抽出</v>
      </c>
    </row>
    <row r="239" spans="1:7" s="43" customFormat="1" outlineLevel="1">
      <c r="A239" s="37"/>
      <c r="B239" s="37" t="s">
        <v>873</v>
      </c>
      <c r="C239" s="42" t="s">
        <v>968</v>
      </c>
      <c r="D239" s="35" t="s">
        <v>969</v>
      </c>
      <c r="E239" s="43" t="s">
        <v>122</v>
      </c>
      <c r="F239" s="43">
        <f t="shared" si="6"/>
        <v>571</v>
      </c>
      <c r="G239" s="43" t="str">
        <f t="shared" si="7"/>
        <v>拡張子抽出</v>
      </c>
    </row>
    <row r="240" spans="1:7" s="43" customFormat="1" outlineLevel="1">
      <c r="A240" s="37"/>
      <c r="B240" s="37" t="s">
        <v>874</v>
      </c>
      <c r="C240" s="42" t="s">
        <v>972</v>
      </c>
      <c r="D240" s="35" t="s">
        <v>130</v>
      </c>
      <c r="E240" s="43" t="s">
        <v>122</v>
      </c>
      <c r="F240" s="43">
        <f t="shared" si="6"/>
        <v>572</v>
      </c>
      <c r="G240" s="43" t="str">
        <f t="shared" si="7"/>
        <v>ファイル存在確認</v>
      </c>
    </row>
    <row r="241" spans="1:7" s="43" customFormat="1" outlineLevel="1">
      <c r="A241" s="37"/>
      <c r="B241" s="37" t="s">
        <v>875</v>
      </c>
      <c r="C241" s="42" t="s">
        <v>973</v>
      </c>
      <c r="D241" s="35" t="s">
        <v>974</v>
      </c>
      <c r="E241" s="43" t="s">
        <v>122</v>
      </c>
      <c r="F241" s="43">
        <f t="shared" si="6"/>
        <v>573</v>
      </c>
      <c r="G241" s="43" t="str">
        <f t="shared" si="7"/>
        <v>ディレクトリ存在確認</v>
      </c>
    </row>
    <row r="242" spans="1:7" s="43" customFormat="1">
      <c r="A242" s="45" t="s">
        <v>876</v>
      </c>
      <c r="B242" s="41"/>
      <c r="C242" s="41"/>
      <c r="D242" s="46"/>
      <c r="E242" s="43" t="s">
        <v>122</v>
      </c>
      <c r="F242" s="43">
        <f t="shared" si="6"/>
        <v>573</v>
      </c>
      <c r="G242" s="43" t="str">
        <f t="shared" si="7"/>
        <v/>
      </c>
    </row>
    <row r="243" spans="1:7" s="43" customFormat="1" outlineLevel="1">
      <c r="A243" s="37"/>
      <c r="B243" s="37" t="s">
        <v>877</v>
      </c>
      <c r="C243" s="42" t="s">
        <v>881</v>
      </c>
      <c r="D243" s="35"/>
      <c r="E243" s="43" t="s">
        <v>122</v>
      </c>
      <c r="F243" s="43">
        <f t="shared" si="6"/>
        <v>574</v>
      </c>
      <c r="G243" s="43" t="str">
        <f t="shared" si="7"/>
        <v>ファイルコピー１</v>
      </c>
    </row>
    <row r="244" spans="1:7" s="43" customFormat="1" outlineLevel="1">
      <c r="A244" s="37"/>
      <c r="B244" s="37" t="s">
        <v>878</v>
      </c>
      <c r="C244" s="42" t="s">
        <v>882</v>
      </c>
      <c r="D244" s="35"/>
      <c r="E244" s="43" t="s">
        <v>122</v>
      </c>
      <c r="F244" s="43">
        <f t="shared" si="6"/>
        <v>575</v>
      </c>
      <c r="G244" s="43" t="str">
        <f t="shared" si="7"/>
        <v>ファイルコピー２</v>
      </c>
    </row>
    <row r="245" spans="1:7" s="43" customFormat="1" outlineLevel="1">
      <c r="A245" s="37"/>
      <c r="B245" s="37" t="s">
        <v>879</v>
      </c>
      <c r="C245" s="42" t="s">
        <v>883</v>
      </c>
      <c r="D245" s="35"/>
      <c r="E245" s="43" t="s">
        <v>122</v>
      </c>
      <c r="F245" s="43">
        <f t="shared" si="6"/>
        <v>576</v>
      </c>
      <c r="G245" s="43" t="str">
        <f t="shared" si="7"/>
        <v>ディレクトリコピー</v>
      </c>
    </row>
    <row r="246" spans="1:7" outlineLevel="1">
      <c r="A246" s="37"/>
      <c r="B246" s="37" t="s">
        <v>880</v>
      </c>
      <c r="C246" s="42" t="s">
        <v>885</v>
      </c>
      <c r="D246" s="35" t="s">
        <v>884</v>
      </c>
      <c r="E246" s="11" t="s">
        <v>122</v>
      </c>
      <c r="F246" s="43">
        <f t="shared" si="6"/>
        <v>577</v>
      </c>
      <c r="G246" s="43" t="str">
        <f t="shared" si="7"/>
        <v>ディレクトリ配下削除</v>
      </c>
    </row>
    <row r="247" spans="1:7" outlineLevel="1">
      <c r="A247" s="2"/>
      <c r="B247" s="37" t="s">
        <v>891</v>
      </c>
      <c r="C247" s="42" t="s">
        <v>886</v>
      </c>
      <c r="D247" s="40" t="s">
        <v>887</v>
      </c>
      <c r="E247" s="11" t="s">
        <v>122</v>
      </c>
      <c r="F247" s="43">
        <f t="shared" si="6"/>
        <v>578</v>
      </c>
      <c r="G247" s="43" t="str">
        <f t="shared" si="7"/>
        <v>実行スクリプト ファイル相対パス１</v>
      </c>
    </row>
    <row r="248" spans="1:7" s="43" customFormat="1">
      <c r="A248" s="20" t="s">
        <v>897</v>
      </c>
      <c r="B248" s="8"/>
      <c r="C248" s="20"/>
      <c r="D248" s="46"/>
      <c r="E248" s="43" t="s">
        <v>122</v>
      </c>
      <c r="F248" s="43">
        <f t="shared" si="6"/>
        <v>578</v>
      </c>
      <c r="G248" s="43" t="str">
        <f t="shared" si="7"/>
        <v/>
      </c>
    </row>
    <row r="249" spans="1:7" outlineLevel="1">
      <c r="A249" s="37"/>
      <c r="B249" s="37" t="s">
        <v>890</v>
      </c>
      <c r="C249" s="42" t="s">
        <v>896</v>
      </c>
      <c r="D249" s="40" t="s">
        <v>887</v>
      </c>
      <c r="E249" s="11" t="s">
        <v>122</v>
      </c>
      <c r="F249" s="43">
        <f t="shared" si="6"/>
        <v>579</v>
      </c>
      <c r="G249" s="43" t="str">
        <f t="shared" si="7"/>
        <v>実行スクリプト ファイル相対パス２</v>
      </c>
    </row>
    <row r="250" spans="1:7" outlineLevel="1">
      <c r="A250" s="2"/>
      <c r="B250" s="2" t="s">
        <v>116</v>
      </c>
      <c r="C250" s="44"/>
      <c r="D250" s="40"/>
      <c r="E250" s="11" t="s">
        <v>122</v>
      </c>
      <c r="F250" s="43">
        <f t="shared" si="6"/>
        <v>580</v>
      </c>
      <c r="G250" s="43" t="str">
        <f t="shared" si="7"/>
        <v>実行スクリプト ファイル名（拡張子あり）</v>
      </c>
    </row>
    <row r="251" spans="1:7" outlineLevel="1">
      <c r="A251" s="2"/>
      <c r="B251" s="2" t="s">
        <v>117</v>
      </c>
      <c r="C251" s="44"/>
      <c r="D251" s="40"/>
      <c r="E251" s="11" t="s">
        <v>122</v>
      </c>
      <c r="F251" s="43">
        <f t="shared" si="6"/>
        <v>581</v>
      </c>
      <c r="G251" s="43" t="str">
        <f t="shared" si="7"/>
        <v>実行スクリプト ファイルベース名①</v>
      </c>
    </row>
    <row r="252" spans="1:7" outlineLevel="1">
      <c r="A252" s="2"/>
      <c r="B252" s="2" t="s">
        <v>118</v>
      </c>
      <c r="C252" s="44"/>
      <c r="D252" s="40"/>
      <c r="E252" s="11" t="s">
        <v>122</v>
      </c>
      <c r="F252" s="43">
        <f t="shared" si="6"/>
        <v>582</v>
      </c>
      <c r="G252" s="43" t="str">
        <f t="shared" si="7"/>
        <v>実行スクリプト ファイルベース名②</v>
      </c>
    </row>
    <row r="253" spans="1:7" outlineLevel="1">
      <c r="A253" s="2"/>
      <c r="B253" s="2" t="s">
        <v>119</v>
      </c>
      <c r="C253" s="44"/>
      <c r="D253" s="40"/>
      <c r="E253" s="11" t="s">
        <v>122</v>
      </c>
      <c r="F253" s="43">
        <f t="shared" si="6"/>
        <v>583</v>
      </c>
      <c r="G253" s="43" t="str">
        <f t="shared" si="7"/>
        <v>実行スクリプト フォルダパス①</v>
      </c>
    </row>
    <row r="254" spans="1:7" outlineLevel="1">
      <c r="A254" s="2"/>
      <c r="B254" s="2" t="s">
        <v>120</v>
      </c>
      <c r="C254" s="44"/>
      <c r="D254" s="40"/>
      <c r="E254" s="11" t="s">
        <v>122</v>
      </c>
      <c r="F254" s="43">
        <f t="shared" si="6"/>
        <v>584</v>
      </c>
      <c r="G254" s="43" t="str">
        <f t="shared" si="7"/>
        <v>実行スクリプト フォルダパス②</v>
      </c>
    </row>
    <row r="255" spans="1:7" outlineLevel="1">
      <c r="A255" s="2"/>
      <c r="B255" s="3" t="s">
        <v>13</v>
      </c>
      <c r="C255" s="42" t="s">
        <v>944</v>
      </c>
      <c r="D255" s="40"/>
      <c r="E255" s="11" t="s">
        <v>122</v>
      </c>
      <c r="F255" s="43">
        <f t="shared" si="6"/>
        <v>585</v>
      </c>
      <c r="G255" s="43" t="str">
        <f t="shared" si="7"/>
        <v>プログラム終了</v>
      </c>
    </row>
    <row r="256" spans="1:7" outlineLevel="1">
      <c r="A256" s="2"/>
      <c r="B256" s="2" t="s">
        <v>722</v>
      </c>
      <c r="C256" s="42" t="s">
        <v>945</v>
      </c>
      <c r="D256" s="40" t="s">
        <v>946</v>
      </c>
      <c r="E256" s="11" t="s">
        <v>122</v>
      </c>
      <c r="F256" s="43">
        <f t="shared" si="6"/>
        <v>586</v>
      </c>
      <c r="G256" s="43" t="str">
        <f t="shared" si="7"/>
        <v>スクリプト引数 取得</v>
      </c>
    </row>
    <row r="257" spans="1:7" outlineLevel="1">
      <c r="A257" s="2"/>
      <c r="B257" s="2" t="s">
        <v>721</v>
      </c>
      <c r="C257" s="44"/>
      <c r="D257" s="40"/>
      <c r="E257" s="11" t="s">
        <v>122</v>
      </c>
      <c r="F257" s="43">
        <f t="shared" si="6"/>
        <v>587</v>
      </c>
      <c r="G257" s="43" t="str">
        <f t="shared" si="7"/>
        <v>スクリプト引数の数 取得</v>
      </c>
    </row>
    <row r="258" spans="1:7">
      <c r="A258" s="8" t="s">
        <v>395</v>
      </c>
      <c r="B258" s="8"/>
      <c r="C258" s="20"/>
      <c r="D258" s="46"/>
      <c r="E258" s="11" t="s">
        <v>122</v>
      </c>
      <c r="F258" s="43">
        <f t="shared" si="6"/>
        <v>587</v>
      </c>
      <c r="G258" s="43" t="str">
        <f t="shared" si="7"/>
        <v/>
      </c>
    </row>
    <row r="259" spans="1:7" outlineLevel="1">
      <c r="A259" s="2"/>
      <c r="B259" s="2" t="s">
        <v>389</v>
      </c>
      <c r="C259" s="44"/>
      <c r="D259" s="40"/>
      <c r="E259" s="11" t="s">
        <v>122</v>
      </c>
      <c r="F259" s="43">
        <f t="shared" ref="F259:F275" si="8">IF(G259="",F258,F258+1)</f>
        <v>588</v>
      </c>
      <c r="G259" s="43" t="str">
        <f t="shared" si="7"/>
        <v>ユーザフォルダパス</v>
      </c>
    </row>
    <row r="260" spans="1:7">
      <c r="A260" s="8" t="s">
        <v>355</v>
      </c>
      <c r="B260" s="8"/>
      <c r="C260" s="20"/>
      <c r="D260" s="46"/>
      <c r="E260" s="11" t="s">
        <v>122</v>
      </c>
      <c r="F260" s="43">
        <f t="shared" si="8"/>
        <v>588</v>
      </c>
      <c r="G260" s="43" t="str">
        <f t="shared" ref="G260:G275" si="9">IF(B260="","",B260)</f>
        <v/>
      </c>
    </row>
    <row r="261" spans="1:7" outlineLevel="1">
      <c r="A261" s="2"/>
      <c r="B261" s="2" t="s">
        <v>252</v>
      </c>
      <c r="C261" s="44"/>
      <c r="D261" s="40"/>
      <c r="E261" s="11" t="s">
        <v>122</v>
      </c>
      <c r="F261" s="43">
        <f t="shared" si="8"/>
        <v>589</v>
      </c>
      <c r="G261" s="43" t="str">
        <f t="shared" si="9"/>
        <v>クリップボード 取得</v>
      </c>
    </row>
    <row r="262" spans="1:7" s="43" customFormat="1" outlineLevel="1">
      <c r="A262" s="2"/>
      <c r="B262" s="2" t="s">
        <v>253</v>
      </c>
      <c r="C262" s="44"/>
      <c r="D262" s="40"/>
      <c r="E262" s="43" t="s">
        <v>122</v>
      </c>
      <c r="F262" s="43">
        <f t="shared" si="8"/>
        <v>590</v>
      </c>
      <c r="G262" s="43" t="str">
        <f t="shared" si="9"/>
        <v>クリップボード 設定</v>
      </c>
    </row>
    <row r="263" spans="1:7">
      <c r="A263" s="41" t="s">
        <v>898</v>
      </c>
      <c r="B263" s="41"/>
      <c r="C263" s="45"/>
      <c r="D263" s="46"/>
      <c r="F263" s="43">
        <f t="shared" si="8"/>
        <v>590</v>
      </c>
      <c r="G263" s="43" t="str">
        <f t="shared" si="9"/>
        <v/>
      </c>
    </row>
    <row r="264" spans="1:7" outlineLevel="1">
      <c r="A264" s="2"/>
      <c r="B264" s="2" t="s">
        <v>900</v>
      </c>
      <c r="C264" s="4" t="str">
        <f>"import glob"&amp;CHAR(10)&amp;"files = glob.glob(r""C:\Python25\*.*"")"</f>
        <v>import glob
files = glob.glob(r"C:\Python25\*.*")</v>
      </c>
      <c r="D264" s="40" t="s">
        <v>899</v>
      </c>
      <c r="F264" s="43">
        <f t="shared" si="8"/>
        <v>591</v>
      </c>
      <c r="G264" s="43" t="str">
        <f t="shared" si="9"/>
        <v>フォルダ内ファイルリスト取得</v>
      </c>
    </row>
    <row r="265" spans="1:7"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c r="F265" s="43">
        <f t="shared" si="8"/>
        <v>592</v>
      </c>
      <c r="G265" s="43" t="str">
        <f t="shared" si="9"/>
        <v>フォルダ配下ファイル/フォルダリスト取得</v>
      </c>
    </row>
    <row r="266" spans="1:7" outlineLevel="1">
      <c r="A266" s="2"/>
      <c r="B266" s="2" t="s">
        <v>979</v>
      </c>
      <c r="C266" s="4" t="s">
        <v>980</v>
      </c>
      <c r="D266" s="40"/>
      <c r="F266" s="43">
        <f t="shared" si="8"/>
        <v>593</v>
      </c>
      <c r="G266" s="43" t="str">
        <f t="shared" si="9"/>
        <v>メインプログラム実行時にのみ処理実行</v>
      </c>
    </row>
    <row r="267" spans="1:7" outlineLevel="1">
      <c r="A267" s="2"/>
      <c r="B267" s="2"/>
      <c r="C267" s="10"/>
      <c r="D267" s="40"/>
      <c r="F267" s="43">
        <f t="shared" si="8"/>
        <v>593</v>
      </c>
      <c r="G267" s="43" t="str">
        <f t="shared" si="9"/>
        <v/>
      </c>
    </row>
    <row r="268" spans="1:7" outlineLevel="1">
      <c r="A268" s="2"/>
      <c r="B268" s="2"/>
      <c r="C268" s="10"/>
      <c r="D268" s="40"/>
      <c r="F268" s="43">
        <f t="shared" si="8"/>
        <v>593</v>
      </c>
      <c r="G268" s="43" t="str">
        <f t="shared" si="9"/>
        <v/>
      </c>
    </row>
    <row r="269" spans="1:7" outlineLevel="1">
      <c r="A269" s="2"/>
      <c r="B269" s="2"/>
      <c r="C269" s="10"/>
      <c r="D269" s="40"/>
      <c r="F269" s="43">
        <f t="shared" si="8"/>
        <v>593</v>
      </c>
      <c r="G269" s="43" t="str">
        <f t="shared" si="9"/>
        <v/>
      </c>
    </row>
    <row r="270" spans="1:7" outlineLevel="1">
      <c r="A270" s="2"/>
      <c r="B270" s="2"/>
      <c r="C270" s="10"/>
      <c r="D270" s="40"/>
      <c r="F270" s="43">
        <f t="shared" si="8"/>
        <v>593</v>
      </c>
      <c r="G270" s="43" t="str">
        <f t="shared" si="9"/>
        <v/>
      </c>
    </row>
    <row r="271" spans="1:7" outlineLevel="1">
      <c r="A271" s="2"/>
      <c r="B271" s="2"/>
      <c r="C271" s="10"/>
      <c r="D271" s="40"/>
      <c r="F271" s="43">
        <f t="shared" si="8"/>
        <v>593</v>
      </c>
      <c r="G271" s="43" t="str">
        <f t="shared" si="9"/>
        <v/>
      </c>
    </row>
    <row r="272" spans="1:7" outlineLevel="1">
      <c r="A272" s="2"/>
      <c r="B272" s="2"/>
      <c r="C272" s="10"/>
      <c r="D272" s="40"/>
      <c r="F272" s="43">
        <f t="shared" si="8"/>
        <v>593</v>
      </c>
      <c r="G272" s="43" t="str">
        <f t="shared" si="9"/>
        <v/>
      </c>
    </row>
    <row r="273" spans="1:7" outlineLevel="1">
      <c r="A273" s="2"/>
      <c r="B273" s="2"/>
      <c r="C273" s="10"/>
      <c r="D273" s="40"/>
      <c r="F273" s="43">
        <f t="shared" si="8"/>
        <v>593</v>
      </c>
      <c r="G273" s="43" t="str">
        <f t="shared" si="9"/>
        <v/>
      </c>
    </row>
    <row r="274" spans="1:7" outlineLevel="1">
      <c r="A274" s="2"/>
      <c r="B274" s="2"/>
      <c r="C274" s="10"/>
      <c r="D274" s="40"/>
      <c r="F274" s="43">
        <f t="shared" si="8"/>
        <v>593</v>
      </c>
      <c r="G274" s="43" t="str">
        <f t="shared" si="9"/>
        <v/>
      </c>
    </row>
    <row r="275" spans="1:7" outlineLevel="1">
      <c r="A275" s="2"/>
      <c r="B275" s="2"/>
      <c r="C275" s="10"/>
      <c r="D275" s="40"/>
      <c r="F275" s="43">
        <f t="shared" si="8"/>
        <v>593</v>
      </c>
      <c r="G275" s="43" t="str">
        <f t="shared" si="9"/>
        <v/>
      </c>
    </row>
    <row r="276" spans="1:7">
      <c r="A276" s="7" t="s">
        <v>122</v>
      </c>
      <c r="B276" s="1" t="s">
        <v>122</v>
      </c>
    </row>
  </sheetData>
  <phoneticPr fontId="3"/>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1.1640625" style="1" bestFit="1" customWidth="1"/>
    <col min="3" max="3" width="104" style="1" customWidth="1"/>
    <col min="4" max="4" width="116.33203125" style="1" customWidth="1"/>
    <col min="5" max="16384" width="9.33203125" style="11"/>
  </cols>
  <sheetData>
    <row r="1" spans="1:7">
      <c r="A1" s="13"/>
      <c r="B1" s="13"/>
      <c r="C1" s="28"/>
      <c r="D1" s="18"/>
      <c r="E1" s="11" t="s">
        <v>122</v>
      </c>
    </row>
    <row r="2" spans="1:7" ht="27">
      <c r="A2" s="14" t="s">
        <v>344</v>
      </c>
      <c r="B2" s="15"/>
      <c r="C2" s="29" t="s">
        <v>125</v>
      </c>
      <c r="D2" s="19" t="s">
        <v>126</v>
      </c>
      <c r="E2" s="11" t="s">
        <v>122</v>
      </c>
      <c r="F2" s="43">
        <f>MAX(python!F:F)</f>
        <v>593</v>
      </c>
      <c r="G2" s="49"/>
    </row>
    <row r="3" spans="1:7">
      <c r="A3" s="20" t="s">
        <v>580</v>
      </c>
      <c r="B3" s="8"/>
      <c r="C3" s="8"/>
      <c r="D3" s="21" t="s">
        <v>122</v>
      </c>
      <c r="E3" s="11" t="s">
        <v>122</v>
      </c>
      <c r="F3" s="43">
        <f t="shared" ref="F3:F34" si="0">IF(G3="",F2,F2+1)</f>
        <v>593</v>
      </c>
      <c r="G3" s="43" t="str">
        <f>IF(B3="","",B3)</f>
        <v/>
      </c>
    </row>
    <row r="4" spans="1:7" outlineLevel="1">
      <c r="A4" s="2"/>
      <c r="B4" s="2" t="s">
        <v>537</v>
      </c>
      <c r="C4" s="4" t="s">
        <v>499</v>
      </c>
      <c r="D4" s="5" t="s">
        <v>652</v>
      </c>
      <c r="F4" s="43">
        <f t="shared" si="0"/>
        <v>594</v>
      </c>
      <c r="G4" s="43" t="str">
        <f t="shared" ref="G4:G67" si="1">IF(B4="","",B4)</f>
        <v>変数定義</v>
      </c>
    </row>
    <row r="5" spans="1:7" outlineLevel="1">
      <c r="A5" s="2"/>
      <c r="B5" s="2" t="s">
        <v>142</v>
      </c>
      <c r="C5" s="4" t="s">
        <v>500</v>
      </c>
      <c r="D5" s="5" t="s">
        <v>122</v>
      </c>
      <c r="F5" s="43">
        <f t="shared" si="0"/>
        <v>595</v>
      </c>
      <c r="G5" s="43" t="str">
        <f t="shared" si="1"/>
        <v>列挙型定義</v>
      </c>
    </row>
    <row r="6" spans="1:7" outlineLevel="1">
      <c r="A6" s="2"/>
      <c r="B6" s="2" t="s">
        <v>538</v>
      </c>
      <c r="C6" s="4" t="s">
        <v>500</v>
      </c>
      <c r="D6" s="5" t="s">
        <v>122</v>
      </c>
      <c r="F6" s="43">
        <f t="shared" si="0"/>
        <v>596</v>
      </c>
      <c r="G6" s="43" t="str">
        <f t="shared" si="1"/>
        <v>ブロック脱出</v>
      </c>
    </row>
    <row r="7" spans="1:7" outlineLevel="1">
      <c r="A7" s="2"/>
      <c r="B7" s="2" t="s">
        <v>539</v>
      </c>
      <c r="C7" s="4" t="s">
        <v>501</v>
      </c>
      <c r="D7" s="5" t="s">
        <v>122</v>
      </c>
      <c r="F7" s="43">
        <f t="shared" si="0"/>
        <v>597</v>
      </c>
      <c r="G7" s="43" t="str">
        <f t="shared" si="1"/>
        <v>ヘルプ</v>
      </c>
    </row>
    <row r="8" spans="1:7" outlineLevel="1">
      <c r="A8" s="2"/>
      <c r="B8" s="2" t="s">
        <v>540</v>
      </c>
      <c r="C8" s="4" t="s">
        <v>502</v>
      </c>
      <c r="D8" s="5" t="s">
        <v>653</v>
      </c>
      <c r="F8" s="43">
        <f t="shared" si="0"/>
        <v>598</v>
      </c>
      <c r="G8" s="43" t="str">
        <f t="shared" si="1"/>
        <v>if</v>
      </c>
    </row>
    <row r="9" spans="1:7" outlineLevel="1">
      <c r="A9" s="2"/>
      <c r="B9" s="2" t="s">
        <v>541</v>
      </c>
      <c r="C9" s="4" t="s">
        <v>503</v>
      </c>
      <c r="D9" s="5" t="s">
        <v>122</v>
      </c>
      <c r="F9" s="43">
        <f t="shared" si="0"/>
        <v>599</v>
      </c>
      <c r="G9" s="43" t="str">
        <f t="shared" si="1"/>
        <v>if（否定）</v>
      </c>
    </row>
    <row r="10" spans="1:7" ht="94.5" outlineLevel="1">
      <c r="A10" s="2"/>
      <c r="B10" s="32" t="s">
        <v>649</v>
      </c>
      <c r="C10" s="4" t="s">
        <v>650</v>
      </c>
      <c r="D10" s="30" t="s">
        <v>651</v>
      </c>
      <c r="F10" s="43">
        <f t="shared" si="0"/>
        <v>600</v>
      </c>
      <c r="G10" s="43" t="str">
        <f t="shared" si="1"/>
        <v>for</v>
      </c>
    </row>
    <row r="11" spans="1:7" outlineLevel="1">
      <c r="A11" s="2"/>
      <c r="B11" s="2" t="s">
        <v>638</v>
      </c>
      <c r="C11" s="4" t="s">
        <v>637</v>
      </c>
      <c r="D11" s="5" t="s">
        <v>711</v>
      </c>
      <c r="F11" s="43">
        <f t="shared" si="0"/>
        <v>601</v>
      </c>
      <c r="G11" s="43" t="str">
        <f t="shared" si="1"/>
        <v>for(フォルダ内対象)</v>
      </c>
    </row>
    <row r="12" spans="1:7" outlineLevel="1">
      <c r="A12" s="2"/>
      <c r="B12" s="2" t="s">
        <v>639</v>
      </c>
      <c r="C12" s="4" t="s">
        <v>640</v>
      </c>
      <c r="D12" s="5" t="s">
        <v>712</v>
      </c>
      <c r="F12" s="43">
        <f t="shared" si="0"/>
        <v>602</v>
      </c>
      <c r="G12" s="43" t="str">
        <f t="shared" si="1"/>
        <v>for(フォルダ内のフォルダのみ)</v>
      </c>
    </row>
    <row r="13" spans="1:7" outlineLevel="1">
      <c r="A13" s="2"/>
      <c r="B13" s="2" t="s">
        <v>641</v>
      </c>
      <c r="C13" s="4" t="s">
        <v>642</v>
      </c>
      <c r="D13" s="5" t="s">
        <v>713</v>
      </c>
      <c r="F13" s="43">
        <f t="shared" si="0"/>
        <v>603</v>
      </c>
      <c r="G13" s="43" t="str">
        <f t="shared" si="1"/>
        <v>for(フォルダ配下の中身全部)</v>
      </c>
    </row>
    <row r="14" spans="1:7" outlineLevel="1">
      <c r="A14" s="2"/>
      <c r="B14" s="2" t="s">
        <v>643</v>
      </c>
      <c r="C14" s="4" t="s">
        <v>644</v>
      </c>
      <c r="D14" s="5" t="s">
        <v>645</v>
      </c>
      <c r="F14" s="43">
        <f t="shared" si="0"/>
        <v>604</v>
      </c>
      <c r="G14" s="43" t="str">
        <f t="shared" si="1"/>
        <v>for(変数に値を代入してコマンドを実行)</v>
      </c>
    </row>
    <row r="15" spans="1:7" ht="81" outlineLevel="1">
      <c r="A15" s="2"/>
      <c r="B15" s="2" t="s">
        <v>646</v>
      </c>
      <c r="C15" s="4" t="s">
        <v>647</v>
      </c>
      <c r="D15" s="30" t="s">
        <v>648</v>
      </c>
      <c r="F15" s="43">
        <f t="shared" si="0"/>
        <v>605</v>
      </c>
      <c r="G15" s="43" t="str">
        <f t="shared" si="1"/>
        <v>for(その他)</v>
      </c>
    </row>
    <row r="16" spans="1:7" outlineLevel="1">
      <c r="A16" s="2"/>
      <c r="B16" s="2" t="s">
        <v>15</v>
      </c>
      <c r="C16" s="4" t="s">
        <v>504</v>
      </c>
      <c r="D16" s="5" t="s">
        <v>122</v>
      </c>
      <c r="F16" s="43">
        <f t="shared" si="0"/>
        <v>606</v>
      </c>
      <c r="G16" s="43" t="str">
        <f t="shared" si="1"/>
        <v>コメント</v>
      </c>
    </row>
    <row r="17" spans="1:7" outlineLevel="1">
      <c r="A17" s="2"/>
      <c r="B17" s="2" t="s">
        <v>542</v>
      </c>
      <c r="C17" s="4" t="s">
        <v>505</v>
      </c>
      <c r="D17" s="5" t="s">
        <v>122</v>
      </c>
      <c r="F17" s="43">
        <f t="shared" si="0"/>
        <v>607</v>
      </c>
      <c r="G17" s="43" t="str">
        <f t="shared" si="1"/>
        <v>出力</v>
      </c>
    </row>
    <row r="18" spans="1:7" outlineLevel="1">
      <c r="A18" s="2"/>
      <c r="B18" s="2" t="s">
        <v>543</v>
      </c>
      <c r="C18" s="4" t="s">
        <v>506</v>
      </c>
      <c r="D18" s="5" t="s">
        <v>122</v>
      </c>
      <c r="F18" s="43">
        <f t="shared" si="0"/>
        <v>608</v>
      </c>
      <c r="G18" s="43" t="str">
        <f t="shared" si="1"/>
        <v>出力（改行のみ）</v>
      </c>
    </row>
    <row r="19" spans="1:7" outlineLevel="1">
      <c r="A19" s="2"/>
      <c r="B19" s="2" t="s">
        <v>544</v>
      </c>
      <c r="C19" s="4" t="s">
        <v>507</v>
      </c>
      <c r="D19" s="5" t="s">
        <v>122</v>
      </c>
      <c r="F19" s="43">
        <f t="shared" si="0"/>
        <v>609</v>
      </c>
      <c r="G19" s="43" t="str">
        <f t="shared" si="1"/>
        <v>出力抑制</v>
      </c>
    </row>
    <row r="20" spans="1:7" outlineLevel="1">
      <c r="A20" s="2"/>
      <c r="B20" s="2" t="s">
        <v>559</v>
      </c>
      <c r="C20" s="4" t="s">
        <v>526</v>
      </c>
      <c r="D20" s="5" t="s">
        <v>122</v>
      </c>
      <c r="F20" s="43">
        <f t="shared" si="0"/>
        <v>610</v>
      </c>
      <c r="G20" s="43" t="str">
        <f t="shared" si="1"/>
        <v>２分後にシャットダウン</v>
      </c>
    </row>
    <row r="21" spans="1:7" outlineLevel="1">
      <c r="A21" s="2"/>
      <c r="B21" s="2" t="s">
        <v>560</v>
      </c>
      <c r="C21" s="4" t="s">
        <v>527</v>
      </c>
      <c r="D21" s="5" t="s">
        <v>122</v>
      </c>
      <c r="F21" s="43">
        <f t="shared" si="0"/>
        <v>611</v>
      </c>
      <c r="G21" s="43" t="str">
        <f t="shared" si="1"/>
        <v>２分後に再起動</v>
      </c>
    </row>
    <row r="22" spans="1:7" outlineLevel="1">
      <c r="A22" s="2"/>
      <c r="B22" s="2" t="s">
        <v>561</v>
      </c>
      <c r="C22" s="4" t="s">
        <v>528</v>
      </c>
      <c r="D22" s="5" t="s">
        <v>122</v>
      </c>
      <c r="F22" s="43">
        <f t="shared" si="0"/>
        <v>612</v>
      </c>
      <c r="G22" s="43" t="str">
        <f t="shared" si="1"/>
        <v>シャットダウンをキャンセル</v>
      </c>
    </row>
    <row r="23" spans="1:7" outlineLevel="1">
      <c r="A23" s="2"/>
      <c r="B23" s="2" t="s">
        <v>563</v>
      </c>
      <c r="C23" s="4" t="s">
        <v>530</v>
      </c>
      <c r="D23" s="5" t="s">
        <v>122</v>
      </c>
      <c r="F23" s="43">
        <f t="shared" si="0"/>
        <v>613</v>
      </c>
      <c r="G23" s="43" t="str">
        <f t="shared" si="1"/>
        <v>遅延展開変数設定</v>
      </c>
    </row>
    <row r="24" spans="1:7" outlineLevel="1">
      <c r="A24" s="2"/>
      <c r="B24" s="2" t="s">
        <v>13</v>
      </c>
      <c r="C24" s="4" t="s">
        <v>531</v>
      </c>
      <c r="D24" s="5" t="s">
        <v>122</v>
      </c>
      <c r="F24" s="43">
        <f t="shared" si="0"/>
        <v>614</v>
      </c>
      <c r="G24" s="43" t="str">
        <f t="shared" si="1"/>
        <v>プログラム終了</v>
      </c>
    </row>
    <row r="25" spans="1:7" outlineLevel="1">
      <c r="A25" s="2"/>
      <c r="B25" s="2" t="s">
        <v>564</v>
      </c>
      <c r="C25" s="4" t="s">
        <v>532</v>
      </c>
      <c r="D25" s="5" t="s">
        <v>122</v>
      </c>
      <c r="F25" s="43">
        <f t="shared" si="0"/>
        <v>615</v>
      </c>
      <c r="G25" s="43" t="str">
        <f t="shared" si="1"/>
        <v>環境変数 設定</v>
      </c>
    </row>
    <row r="26" spans="1:7" outlineLevel="1">
      <c r="A26" s="2"/>
      <c r="B26" s="2" t="s">
        <v>565</v>
      </c>
      <c r="C26" s="4" t="s">
        <v>533</v>
      </c>
      <c r="D26" s="5" t="s">
        <v>122</v>
      </c>
      <c r="F26" s="43">
        <f t="shared" si="0"/>
        <v>616</v>
      </c>
      <c r="G26" s="43" t="str">
        <f t="shared" si="1"/>
        <v>環境変数 解除</v>
      </c>
    </row>
    <row r="27" spans="1:7" outlineLevel="1">
      <c r="A27" s="2"/>
      <c r="B27" s="2" t="s">
        <v>566</v>
      </c>
      <c r="C27" s="4" t="s">
        <v>534</v>
      </c>
      <c r="D27" s="5" t="s">
        <v>122</v>
      </c>
      <c r="F27" s="43">
        <f t="shared" si="0"/>
        <v>617</v>
      </c>
      <c r="G27" s="43" t="str">
        <f t="shared" si="1"/>
        <v>環境変数 存在確認</v>
      </c>
    </row>
    <row r="28" spans="1:7" outlineLevel="1">
      <c r="A28" s="2"/>
      <c r="B28" s="2" t="s">
        <v>567</v>
      </c>
      <c r="C28" s="4" t="s">
        <v>535</v>
      </c>
      <c r="D28" s="5" t="s">
        <v>122</v>
      </c>
      <c r="F28" s="43">
        <f t="shared" si="0"/>
        <v>618</v>
      </c>
      <c r="G28" s="43" t="str">
        <f t="shared" si="1"/>
        <v>Windows 60秒後にシャットダウン</v>
      </c>
    </row>
    <row r="29" spans="1:7" outlineLevel="1">
      <c r="A29" s="2"/>
      <c r="B29" s="2" t="s">
        <v>568</v>
      </c>
      <c r="C29" s="4" t="s">
        <v>536</v>
      </c>
      <c r="D29" s="5" t="s">
        <v>122</v>
      </c>
      <c r="F29" s="43">
        <f t="shared" si="0"/>
        <v>619</v>
      </c>
      <c r="G29" s="43" t="str">
        <f t="shared" si="1"/>
        <v>Windows 60秒後に再起動</v>
      </c>
    </row>
    <row r="30" spans="1:7" outlineLevel="1">
      <c r="A30" s="2"/>
      <c r="B30" s="2" t="s">
        <v>654</v>
      </c>
      <c r="C30" s="4" t="s">
        <v>655</v>
      </c>
      <c r="D30" s="5" t="s">
        <v>657</v>
      </c>
      <c r="F30" s="43">
        <f t="shared" si="0"/>
        <v>620</v>
      </c>
      <c r="G30" s="43" t="str">
        <f t="shared" si="1"/>
        <v>カレントディレクトリ取得</v>
      </c>
    </row>
    <row r="31" spans="1:7" outlineLevel="1">
      <c r="A31" s="2"/>
      <c r="B31" s="2" t="s">
        <v>654</v>
      </c>
      <c r="C31" s="4" t="s">
        <v>656</v>
      </c>
      <c r="D31" s="5" t="s">
        <v>658</v>
      </c>
      <c r="F31" s="43">
        <f t="shared" si="0"/>
        <v>621</v>
      </c>
      <c r="G31" s="43" t="str">
        <f t="shared" si="1"/>
        <v>カレントディレクトリ取得</v>
      </c>
    </row>
    <row r="32" spans="1:7">
      <c r="A32" s="20" t="s">
        <v>631</v>
      </c>
      <c r="B32" s="8"/>
      <c r="C32" s="8"/>
      <c r="D32" s="21" t="s">
        <v>122</v>
      </c>
      <c r="E32" s="11" t="s">
        <v>122</v>
      </c>
      <c r="F32" s="43">
        <f t="shared" si="0"/>
        <v>621</v>
      </c>
      <c r="G32" s="43" t="str">
        <f t="shared" si="1"/>
        <v/>
      </c>
    </row>
    <row r="33" spans="1:7" outlineLevel="1">
      <c r="A33" s="2"/>
      <c r="B33" s="2" t="s">
        <v>632</v>
      </c>
      <c r="C33" s="4" t="s">
        <v>617</v>
      </c>
      <c r="D33" s="5"/>
      <c r="F33" s="43">
        <f t="shared" si="0"/>
        <v>622</v>
      </c>
      <c r="G33" s="43" t="str">
        <f t="shared" si="1"/>
        <v>変数VARの値全体</v>
      </c>
    </row>
    <row r="34" spans="1:7" outlineLevel="1">
      <c r="A34" s="2"/>
      <c r="B34" s="2" t="s">
        <v>619</v>
      </c>
      <c r="C34" s="4" t="s">
        <v>618</v>
      </c>
      <c r="D34" s="5"/>
      <c r="F34" s="43">
        <f t="shared" si="0"/>
        <v>623</v>
      </c>
      <c r="G34" s="43" t="str">
        <f t="shared" si="1"/>
        <v>m文字目から、最後まで</v>
      </c>
    </row>
    <row r="35" spans="1:7" outlineLevel="1">
      <c r="A35" s="2"/>
      <c r="B35" s="2" t="s">
        <v>621</v>
      </c>
      <c r="C35" s="4" t="s">
        <v>620</v>
      </c>
      <c r="D35" s="5"/>
      <c r="F35" s="43">
        <f t="shared" ref="F35:F66" si="2">IF(G35="",F34,F34+1)</f>
        <v>624</v>
      </c>
      <c r="G35" s="43" t="str">
        <f t="shared" si="1"/>
        <v>m文字目から、n文字分</v>
      </c>
    </row>
    <row r="36" spans="1:7" outlineLevel="1">
      <c r="A36" s="2"/>
      <c r="B36" s="2" t="s">
        <v>623</v>
      </c>
      <c r="C36" s="4" t="s">
        <v>622</v>
      </c>
      <c r="D36" s="5"/>
      <c r="F36" s="43">
        <f t="shared" si="2"/>
        <v>625</v>
      </c>
      <c r="G36" s="43" t="str">
        <f t="shared" si="1"/>
        <v>m文字目から、最後のn文字分を除いたもの</v>
      </c>
    </row>
    <row r="37" spans="1:7" outlineLevel="1">
      <c r="A37" s="2"/>
      <c r="B37" s="2" t="s">
        <v>625</v>
      </c>
      <c r="C37" s="4" t="s">
        <v>624</v>
      </c>
      <c r="D37" s="5"/>
      <c r="F37" s="43">
        <f t="shared" si="2"/>
        <v>626</v>
      </c>
      <c r="G37" s="43" t="str">
        <f t="shared" si="1"/>
        <v>後ろからm文字目から、最後まで</v>
      </c>
    </row>
    <row r="38" spans="1:7" outlineLevel="1">
      <c r="A38" s="2"/>
      <c r="B38" s="2" t="s">
        <v>627</v>
      </c>
      <c r="C38" s="4" t="s">
        <v>626</v>
      </c>
      <c r="D38" s="5"/>
      <c r="F38" s="43">
        <f t="shared" si="2"/>
        <v>627</v>
      </c>
      <c r="G38" s="43" t="str">
        <f t="shared" si="1"/>
        <v>後ろからm文字目から、n文字分</v>
      </c>
    </row>
    <row r="39" spans="1:7" outlineLevel="1">
      <c r="A39" s="2"/>
      <c r="B39" s="2" t="s">
        <v>629</v>
      </c>
      <c r="C39" s="4" t="s">
        <v>628</v>
      </c>
      <c r="D39" s="5"/>
      <c r="F39" s="43">
        <f t="shared" si="2"/>
        <v>628</v>
      </c>
      <c r="G39" s="43" t="str">
        <f t="shared" si="1"/>
        <v>後ろからm文字目から、最後のn文字分を除いたもの</v>
      </c>
    </row>
    <row r="40" spans="1:7" outlineLevel="1">
      <c r="A40" s="2"/>
      <c r="B40" s="2" t="s">
        <v>634</v>
      </c>
      <c r="C40" s="4" t="s">
        <v>630</v>
      </c>
      <c r="D40" s="5" t="s">
        <v>633</v>
      </c>
      <c r="F40" s="43">
        <f t="shared" si="2"/>
        <v>629</v>
      </c>
      <c r="G40" s="43" t="str">
        <f t="shared" si="1"/>
        <v>文字c1を文字c2に置換</v>
      </c>
    </row>
    <row r="41" spans="1:7">
      <c r="A41" s="20" t="s">
        <v>635</v>
      </c>
      <c r="B41" s="8"/>
      <c r="C41" s="8"/>
      <c r="D41" s="21" t="s">
        <v>122</v>
      </c>
      <c r="E41" s="11" t="s">
        <v>122</v>
      </c>
      <c r="F41" s="43">
        <f t="shared" si="2"/>
        <v>629</v>
      </c>
      <c r="G41" s="43" t="str">
        <f t="shared" si="1"/>
        <v/>
      </c>
    </row>
    <row r="42" spans="1:7" outlineLevel="1">
      <c r="A42" s="2"/>
      <c r="B42" s="3" t="s">
        <v>582</v>
      </c>
      <c r="C42" s="2" t="s">
        <v>581</v>
      </c>
      <c r="D42" s="5" t="s">
        <v>583</v>
      </c>
      <c r="F42" s="43">
        <f t="shared" si="2"/>
        <v>630</v>
      </c>
      <c r="G42" s="43" t="str">
        <f t="shared" si="1"/>
        <v>文字列そのまま</v>
      </c>
    </row>
    <row r="43" spans="1:7" outlineLevel="1">
      <c r="A43" s="2"/>
      <c r="B43" s="3" t="s">
        <v>585</v>
      </c>
      <c r="C43" s="2" t="s">
        <v>584</v>
      </c>
      <c r="D43" s="5" t="s">
        <v>583</v>
      </c>
      <c r="F43" s="43">
        <f t="shared" si="2"/>
        <v>631</v>
      </c>
      <c r="G43" s="43" t="str">
        <f t="shared" si="1"/>
        <v>すべての引用句</v>
      </c>
    </row>
    <row r="44" spans="1:7" outlineLevel="1">
      <c r="A44" s="2"/>
      <c r="B44" s="3" t="s">
        <v>587</v>
      </c>
      <c r="C44" s="2" t="s">
        <v>586</v>
      </c>
      <c r="D44" s="5" t="s">
        <v>583</v>
      </c>
      <c r="F44" s="43">
        <f t="shared" si="2"/>
        <v>632</v>
      </c>
      <c r="G44" s="43" t="str">
        <f t="shared" si="1"/>
        <v>完全修飾パス名</v>
      </c>
    </row>
    <row r="45" spans="1:7" outlineLevel="1">
      <c r="A45" s="2"/>
      <c r="B45" s="3" t="s">
        <v>589</v>
      </c>
      <c r="C45" s="2" t="s">
        <v>588</v>
      </c>
      <c r="D45" s="5" t="s">
        <v>265</v>
      </c>
      <c r="F45" s="43">
        <f t="shared" si="2"/>
        <v>633</v>
      </c>
      <c r="G45" s="43" t="str">
        <f t="shared" si="1"/>
        <v>ドライブ文字</v>
      </c>
    </row>
    <row r="46" spans="1:7" outlineLevel="1">
      <c r="A46" s="2"/>
      <c r="B46" s="3" t="s">
        <v>591</v>
      </c>
      <c r="C46" s="2" t="s">
        <v>590</v>
      </c>
      <c r="D46" s="5" t="s">
        <v>592</v>
      </c>
      <c r="F46" s="43">
        <f t="shared" si="2"/>
        <v>634</v>
      </c>
      <c r="G46" s="43" t="str">
        <f t="shared" si="1"/>
        <v>パス</v>
      </c>
    </row>
    <row r="47" spans="1:7" outlineLevel="1">
      <c r="A47" s="2"/>
      <c r="B47" s="3" t="s">
        <v>594</v>
      </c>
      <c r="C47" s="2" t="s">
        <v>593</v>
      </c>
      <c r="D47" s="5" t="s">
        <v>595</v>
      </c>
      <c r="F47" s="43">
        <f t="shared" si="2"/>
        <v>635</v>
      </c>
      <c r="G47" s="43" t="str">
        <f t="shared" si="1"/>
        <v>ディレクトリパス</v>
      </c>
    </row>
    <row r="48" spans="1:7" outlineLevel="1">
      <c r="A48" s="2"/>
      <c r="B48" s="3" t="s">
        <v>597</v>
      </c>
      <c r="C48" s="2" t="s">
        <v>596</v>
      </c>
      <c r="D48" s="5" t="s">
        <v>598</v>
      </c>
      <c r="F48" s="43">
        <f t="shared" si="2"/>
        <v>636</v>
      </c>
      <c r="G48" s="43" t="str">
        <f t="shared" si="1"/>
        <v>ファイル名</v>
      </c>
    </row>
    <row r="49" spans="1:7" outlineLevel="1">
      <c r="A49" s="2"/>
      <c r="B49" s="3" t="s">
        <v>600</v>
      </c>
      <c r="C49" s="2" t="s">
        <v>599</v>
      </c>
      <c r="D49" s="5" t="s">
        <v>601</v>
      </c>
      <c r="F49" s="43">
        <f t="shared" si="2"/>
        <v>637</v>
      </c>
      <c r="G49" s="43" t="str">
        <f t="shared" si="1"/>
        <v>ファイル拡張子</v>
      </c>
    </row>
    <row r="50" spans="1:7" outlineLevel="1">
      <c r="A50" s="2"/>
      <c r="B50" s="3" t="s">
        <v>603</v>
      </c>
      <c r="C50" s="2" t="s">
        <v>602</v>
      </c>
      <c r="D50" s="5" t="s">
        <v>604</v>
      </c>
      <c r="F50" s="43">
        <f t="shared" si="2"/>
        <v>638</v>
      </c>
      <c r="G50" s="43" t="str">
        <f t="shared" si="1"/>
        <v>ファイル名.拡張子</v>
      </c>
    </row>
    <row r="51" spans="1:7" ht="27" outlineLevel="1">
      <c r="A51" s="2"/>
      <c r="B51" s="2" t="s">
        <v>636</v>
      </c>
      <c r="C51" s="31" t="str">
        <f>"set CUR_DIR_PATH=%~dp0
for %%1 in (""%CUR_DIR_PATH:~0,-1%"") do set DIR_NAME=%%~nx1\"</f>
        <v>set CUR_DIR_PATH=%~dp0
for %%1 in ("%CUR_DIR_PATH:~0,-1%") do set DIR_NAME=%%~nx1\</v>
      </c>
      <c r="D51" s="5" t="s">
        <v>122</v>
      </c>
      <c r="F51" s="43">
        <f t="shared" si="2"/>
        <v>639</v>
      </c>
      <c r="G51" s="43" t="str">
        <f t="shared" si="1"/>
        <v>フォルダ名</v>
      </c>
    </row>
    <row r="52" spans="1:7" outlineLevel="1">
      <c r="A52" s="2"/>
      <c r="B52" s="3" t="s">
        <v>606</v>
      </c>
      <c r="C52" s="2" t="s">
        <v>605</v>
      </c>
      <c r="D52" s="5" t="s">
        <v>607</v>
      </c>
      <c r="F52" s="43">
        <f t="shared" si="2"/>
        <v>640</v>
      </c>
      <c r="G52" s="43" t="str">
        <f t="shared" si="1"/>
        <v>短いパス</v>
      </c>
    </row>
    <row r="53" spans="1:7" outlineLevel="1">
      <c r="A53" s="2"/>
      <c r="B53" s="3" t="s">
        <v>609</v>
      </c>
      <c r="C53" s="2" t="s">
        <v>608</v>
      </c>
      <c r="D53" s="5" t="s">
        <v>610</v>
      </c>
      <c r="F53" s="43">
        <f t="shared" si="2"/>
        <v>641</v>
      </c>
      <c r="G53" s="43" t="str">
        <f t="shared" si="1"/>
        <v>ファイル属性</v>
      </c>
    </row>
    <row r="54" spans="1:7" outlineLevel="1">
      <c r="A54" s="2"/>
      <c r="B54" s="3" t="s">
        <v>612</v>
      </c>
      <c r="C54" s="2" t="s">
        <v>611</v>
      </c>
      <c r="D54" s="5" t="s">
        <v>613</v>
      </c>
      <c r="F54" s="43">
        <f t="shared" si="2"/>
        <v>642</v>
      </c>
      <c r="G54" s="43" t="str">
        <f t="shared" si="1"/>
        <v>ファイル日付/時刻</v>
      </c>
    </row>
    <row r="55" spans="1:7" outlineLevel="1">
      <c r="A55" s="2"/>
      <c r="B55" s="3" t="s">
        <v>615</v>
      </c>
      <c r="C55" s="2" t="s">
        <v>614</v>
      </c>
      <c r="D55" s="5" t="s">
        <v>616</v>
      </c>
      <c r="F55" s="43">
        <f t="shared" si="2"/>
        <v>643</v>
      </c>
      <c r="G55" s="43" t="str">
        <f t="shared" si="1"/>
        <v>ファイルサイズ</v>
      </c>
    </row>
    <row r="56" spans="1:7">
      <c r="A56" s="20" t="s">
        <v>347</v>
      </c>
      <c r="B56" s="8"/>
      <c r="C56" s="8"/>
      <c r="D56" s="21" t="s">
        <v>122</v>
      </c>
      <c r="E56" s="11" t="s">
        <v>122</v>
      </c>
      <c r="F56" s="43">
        <f t="shared" si="2"/>
        <v>643</v>
      </c>
      <c r="G56" s="43" t="str">
        <f t="shared" si="1"/>
        <v/>
      </c>
    </row>
    <row r="57" spans="1:7" ht="94.5" outlineLevel="1">
      <c r="A57" s="2"/>
      <c r="B57" s="2" t="s">
        <v>48</v>
      </c>
      <c r="C57" s="4" t="s">
        <v>508</v>
      </c>
      <c r="D57" s="30" t="s">
        <v>573</v>
      </c>
      <c r="F57" s="43">
        <f t="shared" si="2"/>
        <v>644</v>
      </c>
      <c r="G57" s="43" t="str">
        <f t="shared" si="1"/>
        <v>ファイル 削除</v>
      </c>
    </row>
    <row r="58" spans="1:7" outlineLevel="1">
      <c r="A58" s="2"/>
      <c r="B58" s="2" t="s">
        <v>545</v>
      </c>
      <c r="C58" s="4" t="s">
        <v>509</v>
      </c>
      <c r="D58" s="5" t="s">
        <v>122</v>
      </c>
      <c r="F58" s="43">
        <f t="shared" si="2"/>
        <v>645</v>
      </c>
      <c r="G58" s="43" t="str">
        <f t="shared" si="1"/>
        <v>ファイル 移動</v>
      </c>
    </row>
    <row r="59" spans="1:7" outlineLevel="1">
      <c r="A59" s="2"/>
      <c r="B59" s="2" t="s">
        <v>546</v>
      </c>
      <c r="C59" s="4" t="s">
        <v>510</v>
      </c>
      <c r="D59" s="5" t="s">
        <v>122</v>
      </c>
      <c r="F59" s="43">
        <f t="shared" si="2"/>
        <v>646</v>
      </c>
      <c r="G59" s="43" t="str">
        <f t="shared" si="1"/>
        <v>ファイル コピー</v>
      </c>
    </row>
    <row r="60" spans="1:7" outlineLevel="1">
      <c r="A60" s="2"/>
      <c r="B60" s="2" t="s">
        <v>547</v>
      </c>
      <c r="C60" s="4" t="s">
        <v>511</v>
      </c>
      <c r="D60" s="30" t="s">
        <v>574</v>
      </c>
      <c r="F60" s="43">
        <f t="shared" si="2"/>
        <v>647</v>
      </c>
      <c r="G60" s="43" t="str">
        <f t="shared" si="1"/>
        <v>フォルダ 名称変更</v>
      </c>
    </row>
    <row r="61" spans="1:7" outlineLevel="1">
      <c r="A61" s="2"/>
      <c r="B61" s="2" t="s">
        <v>59</v>
      </c>
      <c r="C61" s="4" t="s">
        <v>512</v>
      </c>
      <c r="D61" s="5" t="s">
        <v>122</v>
      </c>
      <c r="F61" s="43">
        <f t="shared" si="2"/>
        <v>648</v>
      </c>
      <c r="G61" s="43" t="str">
        <f t="shared" si="1"/>
        <v>フォルダ 作成</v>
      </c>
    </row>
    <row r="62" spans="1:7" ht="40.5" outlineLevel="1">
      <c r="A62" s="2"/>
      <c r="B62" s="2" t="s">
        <v>58</v>
      </c>
      <c r="C62" s="4" t="s">
        <v>513</v>
      </c>
      <c r="D62" s="30" t="s">
        <v>575</v>
      </c>
      <c r="F62" s="43">
        <f t="shared" si="2"/>
        <v>649</v>
      </c>
      <c r="G62" s="43" t="str">
        <f t="shared" si="1"/>
        <v>フォルダ 削除</v>
      </c>
    </row>
    <row r="63" spans="1:7" outlineLevel="1">
      <c r="A63" s="2"/>
      <c r="B63" s="2" t="s">
        <v>548</v>
      </c>
      <c r="C63" s="4" t="s">
        <v>514</v>
      </c>
      <c r="D63" s="30" t="s">
        <v>576</v>
      </c>
      <c r="F63" s="43">
        <f t="shared" si="2"/>
        <v>650</v>
      </c>
      <c r="G63" s="43" t="str">
        <f t="shared" si="1"/>
        <v>フォルダ 移動</v>
      </c>
    </row>
    <row r="64" spans="1:7" ht="135" outlineLevel="1">
      <c r="A64" s="2"/>
      <c r="B64" s="2" t="s">
        <v>57</v>
      </c>
      <c r="C64" s="4" t="s">
        <v>515</v>
      </c>
      <c r="D64" s="30" t="s">
        <v>577</v>
      </c>
      <c r="F64" s="43">
        <f t="shared" si="2"/>
        <v>651</v>
      </c>
      <c r="G64" s="43" t="str">
        <f t="shared" si="1"/>
        <v>フォルダ コピー</v>
      </c>
    </row>
    <row r="65" spans="1:7" ht="94.5" outlineLevel="1">
      <c r="A65" s="2"/>
      <c r="B65" s="2" t="s">
        <v>549</v>
      </c>
      <c r="C65" s="4" t="s">
        <v>516</v>
      </c>
      <c r="D65" s="30" t="s">
        <v>578</v>
      </c>
      <c r="F65" s="43">
        <f t="shared" si="2"/>
        <v>652</v>
      </c>
      <c r="G65" s="43" t="str">
        <f t="shared" si="1"/>
        <v>フォルダ同期</v>
      </c>
    </row>
    <row r="66" spans="1:7" outlineLevel="1">
      <c r="A66" s="2"/>
      <c r="B66" s="2" t="s">
        <v>550</v>
      </c>
      <c r="C66" s="4" t="s">
        <v>517</v>
      </c>
      <c r="D66" s="5" t="s">
        <v>579</v>
      </c>
      <c r="F66" s="43">
        <f t="shared" si="2"/>
        <v>653</v>
      </c>
      <c r="G66" s="43" t="str">
        <f t="shared" si="1"/>
        <v>ファイル＆フォルダ ツリー取得(ファイル＆フォルダ)</v>
      </c>
    </row>
    <row r="67" spans="1:7" outlineLevel="1">
      <c r="A67" s="2"/>
      <c r="B67" s="2" t="s">
        <v>551</v>
      </c>
      <c r="C67" s="4" t="s">
        <v>518</v>
      </c>
      <c r="D67" s="5" t="s">
        <v>579</v>
      </c>
      <c r="F67" s="43">
        <f t="shared" ref="F67:F86" si="3">IF(G67="",F66,F66+1)</f>
        <v>654</v>
      </c>
      <c r="G67" s="43" t="str">
        <f t="shared" si="1"/>
        <v>ファイル＆フォルダ ツリー取得(フォルダのみ)</v>
      </c>
    </row>
    <row r="68" spans="1:7" outlineLevel="1">
      <c r="A68" s="2"/>
      <c r="B68" s="2" t="s">
        <v>552</v>
      </c>
      <c r="C68" s="4" t="s">
        <v>519</v>
      </c>
      <c r="D68" s="30" t="s">
        <v>572</v>
      </c>
      <c r="F68" s="43">
        <f t="shared" si="3"/>
        <v>655</v>
      </c>
      <c r="G68" s="43" t="str">
        <f t="shared" ref="G68:G86" si="4">IF(B68="","",B68)</f>
        <v>パス一覧取得(ファイル＆フォルダ)</v>
      </c>
    </row>
    <row r="69" spans="1:7" outlineLevel="1">
      <c r="A69" s="2"/>
      <c r="B69" s="2" t="s">
        <v>553</v>
      </c>
      <c r="C69" s="4" t="s">
        <v>520</v>
      </c>
      <c r="D69" s="30" t="s">
        <v>572</v>
      </c>
      <c r="F69" s="43">
        <f t="shared" si="3"/>
        <v>656</v>
      </c>
      <c r="G69" s="43" t="str">
        <f t="shared" si="4"/>
        <v>パス一覧取得(フォルダのみ)</v>
      </c>
    </row>
    <row r="70" spans="1:7" outlineLevel="1">
      <c r="A70" s="2"/>
      <c r="B70" s="2" t="s">
        <v>554</v>
      </c>
      <c r="C70" s="4" t="s">
        <v>521</v>
      </c>
      <c r="D70" s="30" t="s">
        <v>572</v>
      </c>
      <c r="F70" s="43">
        <f t="shared" si="3"/>
        <v>657</v>
      </c>
      <c r="G70" s="43" t="str">
        <f t="shared" si="4"/>
        <v>パス一覧取得(ファイルのみ)</v>
      </c>
    </row>
    <row r="71" spans="1:7" ht="27" outlineLevel="1">
      <c r="A71" s="2"/>
      <c r="B71" s="2" t="s">
        <v>569</v>
      </c>
      <c r="C71" s="4" t="s">
        <v>570</v>
      </c>
      <c r="D71" s="30" t="s">
        <v>571</v>
      </c>
      <c r="F71" s="43">
        <f t="shared" si="3"/>
        <v>658</v>
      </c>
      <c r="G71" s="43" t="str">
        <f t="shared" si="4"/>
        <v>パス一覧取得(.c、.hファイルのみ)</v>
      </c>
    </row>
    <row r="72" spans="1:7" outlineLevel="1">
      <c r="A72" s="2"/>
      <c r="B72" s="2" t="s">
        <v>718</v>
      </c>
      <c r="C72" s="4" t="s">
        <v>716</v>
      </c>
      <c r="D72" s="5" t="s">
        <v>122</v>
      </c>
      <c r="F72" s="43">
        <f t="shared" si="3"/>
        <v>659</v>
      </c>
      <c r="G72" s="43" t="str">
        <f t="shared" si="4"/>
        <v>シンボリックリンク作成（フォルダ）</v>
      </c>
    </row>
    <row r="73" spans="1:7" outlineLevel="1">
      <c r="A73" s="2"/>
      <c r="B73" s="2" t="s">
        <v>562</v>
      </c>
      <c r="C73" s="4" t="s">
        <v>529</v>
      </c>
      <c r="D73" s="5" t="s">
        <v>122</v>
      </c>
      <c r="F73" s="43">
        <f t="shared" si="3"/>
        <v>660</v>
      </c>
      <c r="G73" s="43" t="str">
        <f t="shared" si="4"/>
        <v>シンボリックリンク作成（ファイル）</v>
      </c>
    </row>
    <row r="74" spans="1:7" outlineLevel="1">
      <c r="A74" s="2"/>
      <c r="B74" s="2" t="s">
        <v>719</v>
      </c>
      <c r="C74" s="4" t="s">
        <v>717</v>
      </c>
      <c r="D74" s="5" t="s">
        <v>720</v>
      </c>
      <c r="F74" s="43">
        <f t="shared" si="3"/>
        <v>661</v>
      </c>
      <c r="G74" s="43" t="str">
        <f t="shared" si="4"/>
        <v>ショートカットファイル作成（フォルダ/ファイル）</v>
      </c>
    </row>
    <row r="75" spans="1:7" outlineLevel="1">
      <c r="A75" s="2"/>
      <c r="B75" s="2" t="s">
        <v>555</v>
      </c>
      <c r="C75" s="4" t="s">
        <v>522</v>
      </c>
      <c r="D75" s="5" t="s">
        <v>122</v>
      </c>
      <c r="F75" s="43">
        <f t="shared" si="3"/>
        <v>662</v>
      </c>
      <c r="G75" s="43" t="str">
        <f t="shared" si="4"/>
        <v>システム属性設定</v>
      </c>
    </row>
    <row r="76" spans="1:7" outlineLevel="1">
      <c r="A76" s="2"/>
      <c r="B76" s="2" t="s">
        <v>556</v>
      </c>
      <c r="C76" s="4" t="s">
        <v>523</v>
      </c>
      <c r="D76" s="5" t="s">
        <v>122</v>
      </c>
      <c r="F76" s="43">
        <f t="shared" si="3"/>
        <v>663</v>
      </c>
      <c r="G76" s="43" t="str">
        <f t="shared" si="4"/>
        <v>システム属性解除</v>
      </c>
    </row>
    <row r="77" spans="1:7" outlineLevel="1">
      <c r="A77" s="2"/>
      <c r="B77" s="2" t="s">
        <v>557</v>
      </c>
      <c r="C77" s="4" t="s">
        <v>524</v>
      </c>
      <c r="D77" s="5" t="s">
        <v>122</v>
      </c>
      <c r="F77" s="43">
        <f t="shared" si="3"/>
        <v>664</v>
      </c>
      <c r="G77" s="43" t="str">
        <f t="shared" si="4"/>
        <v>隠し属性設定</v>
      </c>
    </row>
    <row r="78" spans="1:7" outlineLevel="1">
      <c r="A78" s="2"/>
      <c r="B78" s="2" t="s">
        <v>558</v>
      </c>
      <c r="C78" s="4" t="s">
        <v>525</v>
      </c>
      <c r="D78" s="5" t="s">
        <v>122</v>
      </c>
      <c r="F78" s="43">
        <f t="shared" si="3"/>
        <v>665</v>
      </c>
      <c r="G78" s="43" t="str">
        <f t="shared" si="4"/>
        <v>隠し属性解除</v>
      </c>
    </row>
    <row r="79" spans="1:7" outlineLevel="1">
      <c r="A79" s="2"/>
      <c r="B79" s="2"/>
      <c r="C79" s="4"/>
      <c r="D79" s="5"/>
      <c r="F79" s="43">
        <f t="shared" si="3"/>
        <v>665</v>
      </c>
      <c r="G79" s="43" t="str">
        <f t="shared" si="4"/>
        <v/>
      </c>
    </row>
    <row r="80" spans="1:7" outlineLevel="1">
      <c r="A80" s="2"/>
      <c r="B80" s="2"/>
      <c r="C80" s="4"/>
      <c r="D80" s="5"/>
      <c r="F80" s="43">
        <f t="shared" si="3"/>
        <v>665</v>
      </c>
      <c r="G80" s="43" t="str">
        <f t="shared" si="4"/>
        <v/>
      </c>
    </row>
    <row r="81" spans="1:7" outlineLevel="1">
      <c r="A81" s="2"/>
      <c r="B81" s="2"/>
      <c r="C81" s="4"/>
      <c r="D81" s="5"/>
      <c r="F81" s="43">
        <f t="shared" si="3"/>
        <v>665</v>
      </c>
      <c r="G81" s="43" t="str">
        <f t="shared" si="4"/>
        <v/>
      </c>
    </row>
    <row r="82" spans="1:7" outlineLevel="1">
      <c r="A82" s="2"/>
      <c r="B82" s="2"/>
      <c r="C82" s="4"/>
      <c r="D82" s="5"/>
      <c r="F82" s="43">
        <f t="shared" si="3"/>
        <v>665</v>
      </c>
      <c r="G82" s="43" t="str">
        <f t="shared" si="4"/>
        <v/>
      </c>
    </row>
    <row r="83" spans="1:7" outlineLevel="1">
      <c r="A83" s="2"/>
      <c r="B83" s="2"/>
      <c r="C83" s="4"/>
      <c r="D83" s="5"/>
      <c r="F83" s="43">
        <f t="shared" si="3"/>
        <v>665</v>
      </c>
      <c r="G83" s="43" t="str">
        <f t="shared" si="4"/>
        <v/>
      </c>
    </row>
    <row r="84" spans="1:7" outlineLevel="1">
      <c r="A84" s="2"/>
      <c r="B84" s="2"/>
      <c r="C84" s="4"/>
      <c r="D84" s="5"/>
      <c r="F84" s="43">
        <f t="shared" si="3"/>
        <v>665</v>
      </c>
      <c r="G84" s="43" t="str">
        <f t="shared" si="4"/>
        <v/>
      </c>
    </row>
    <row r="85" spans="1:7" outlineLevel="1">
      <c r="A85" s="2"/>
      <c r="B85" s="2"/>
      <c r="C85" s="4"/>
      <c r="D85" s="5"/>
      <c r="F85" s="43">
        <f t="shared" si="3"/>
        <v>665</v>
      </c>
      <c r="G85" s="43" t="str">
        <f t="shared" si="4"/>
        <v/>
      </c>
    </row>
    <row r="86" spans="1:7" outlineLevel="1">
      <c r="A86" s="2"/>
      <c r="B86" s="2"/>
      <c r="C86" s="4"/>
      <c r="D86" s="5"/>
      <c r="F86" s="43">
        <f t="shared" si="3"/>
        <v>665</v>
      </c>
      <c r="G86" s="43" t="str">
        <f t="shared" si="4"/>
        <v/>
      </c>
    </row>
    <row r="87" spans="1:7">
      <c r="A87" s="7"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58"/>
  </cols>
  <sheetData>
    <row r="1" spans="1:14">
      <c r="A1" s="57" t="s">
        <v>1042</v>
      </c>
      <c r="B1" s="57"/>
      <c r="C1" s="57"/>
      <c r="D1" s="57"/>
      <c r="E1" s="57"/>
      <c r="F1" s="57"/>
      <c r="G1" s="57"/>
      <c r="H1" s="57"/>
      <c r="J1" s="57" t="s">
        <v>1041</v>
      </c>
      <c r="K1" s="57"/>
      <c r="L1" s="57"/>
      <c r="M1" s="57"/>
      <c r="N1" s="57"/>
    </row>
    <row r="2" spans="1:14" s="58" customFormat="1">
      <c r="A2" s="58" t="s">
        <v>1043</v>
      </c>
      <c r="B2" s="58" t="s">
        <v>1037</v>
      </c>
      <c r="C2" s="58" t="s">
        <v>1038</v>
      </c>
      <c r="D2" s="58" t="s">
        <v>1039</v>
      </c>
      <c r="E2" s="58" t="s">
        <v>1040</v>
      </c>
      <c r="J2" s="58" t="s">
        <v>1043</v>
      </c>
      <c r="K2" s="58" t="s">
        <v>1044</v>
      </c>
      <c r="L2" s="58" t="s">
        <v>1037</v>
      </c>
      <c r="M2" s="58" t="s">
        <v>1038</v>
      </c>
      <c r="N2" s="58" t="s">
        <v>1045</v>
      </c>
    </row>
    <row r="3" spans="1:14" ht="3" customHeight="1"/>
    <row r="4" spans="1:14">
      <c r="A4">
        <v>1</v>
      </c>
      <c r="B4" t="str">
        <f>IFERROR(VLOOKUP($A4,'vbs,vba'!$G:$H,2,FALSE),"")</f>
        <v>変数強制定義</v>
      </c>
      <c r="C4" t="str">
        <f>IFERROR(VLOOKUP($A4,python!$F:$G,2,FALSE),"")</f>
        <v/>
      </c>
      <c r="D4" t="str">
        <f>IFERROR(VLOOKUP($A4,bat!$F:$G,2,FALSE),"")</f>
        <v/>
      </c>
      <c r="E4" t="str">
        <f>B4&amp;C4&amp;D4</f>
        <v>変数強制定義</v>
      </c>
      <c r="F4">
        <f>IF($E4="","",COUNTIF($E$3:$E4,$E4))</f>
        <v>1</v>
      </c>
      <c r="G4">
        <f>IF(OR(F4&gt;1,F4=""),"",COUNTIF($F$3:$F4,1))</f>
        <v>1</v>
      </c>
      <c r="H4" t="str">
        <f>E4</f>
        <v>変数強制定義</v>
      </c>
      <c r="J4">
        <v>1</v>
      </c>
      <c r="K4" t="str">
        <f t="shared" ref="K4:K67" si="0">IFERROR(VLOOKUP($J4,$G:$H,2,FALSE),"")</f>
        <v>変数強制定義</v>
      </c>
      <c r="L4" s="58" t="str">
        <f t="shared" ref="L4:L67" si="1">IF($K4="","",IF(COUNTIF(B$3:B$1004,$K4)&gt;0,"○",""))</f>
        <v>○</v>
      </c>
      <c r="M4" s="58" t="str">
        <f t="shared" ref="M4:M67" si="2">IF($K4="","",IF(COUNTIF(C$3:C$1004,$K4)&gt;0,"○",""))</f>
        <v>○</v>
      </c>
      <c r="N4" s="58" t="str">
        <f t="shared" ref="N4:N67" si="3">IF($K4="","",IF(COUNTIF(D$3:D$1004,$K4)&gt;0,"○",""))</f>
        <v/>
      </c>
    </row>
    <row r="5" spans="1:14">
      <c r="A5">
        <f>A4+1</f>
        <v>2</v>
      </c>
      <c r="B5" t="str">
        <f>IFERROR(VLOOKUP($A5,'vbs,vba'!$G:$H,2,FALSE),"")</f>
        <v>変数定義①</v>
      </c>
      <c r="C5" t="str">
        <f>IFERROR(VLOOKUP($A5,python!$F:$G,2,FALSE),"")</f>
        <v/>
      </c>
      <c r="D5" t="str">
        <f>IFERROR(VLOOKUP($A5,bat!$F:$G,2,FALSE),"")</f>
        <v/>
      </c>
      <c r="E5" t="str">
        <f t="shared" ref="E5:E68" si="4">B5&amp;C5&amp;D5</f>
        <v>変数定義①</v>
      </c>
      <c r="F5">
        <f>IF($E5="","",COUNTIF($E$3:$E5,$E5))</f>
        <v>1</v>
      </c>
      <c r="G5">
        <f>IF(OR(F5&gt;1,F5=""),"",COUNTIF($F$3:$F5,1))</f>
        <v>2</v>
      </c>
      <c r="H5" t="str">
        <f t="shared" ref="H5:H68" si="5">E5</f>
        <v>変数定義①</v>
      </c>
      <c r="J5">
        <f>J4+1</f>
        <v>2</v>
      </c>
      <c r="K5" t="str">
        <f t="shared" si="0"/>
        <v>変数定義①</v>
      </c>
      <c r="L5" s="58" t="str">
        <f t="shared" si="1"/>
        <v>○</v>
      </c>
      <c r="M5" s="58" t="str">
        <f t="shared" si="2"/>
        <v/>
      </c>
      <c r="N5" s="58" t="str">
        <f t="shared" si="3"/>
        <v/>
      </c>
    </row>
    <row r="6" spans="1:14">
      <c r="A6">
        <f t="shared" ref="A6:A69" si="6">A5+1</f>
        <v>3</v>
      </c>
      <c r="B6" t="str">
        <f>IFERROR(VLOOKUP($A6,'vbs,vba'!$G:$H,2,FALSE),"")</f>
        <v>変数定義②</v>
      </c>
      <c r="C6" t="str">
        <f>IFERROR(VLOOKUP($A6,python!$F:$G,2,FALSE),"")</f>
        <v/>
      </c>
      <c r="D6" t="str">
        <f>IFERROR(VLOOKUP($A6,bat!$F:$G,2,FALSE),"")</f>
        <v/>
      </c>
      <c r="E6" t="str">
        <f t="shared" si="4"/>
        <v>変数定義②</v>
      </c>
      <c r="F6">
        <f>IF($E6="","",COUNTIF($E$3:$E6,$E6))</f>
        <v>1</v>
      </c>
      <c r="G6">
        <f>IF(OR(F6&gt;1,F6=""),"",COUNTIF($F$3:$F6,1))</f>
        <v>3</v>
      </c>
      <c r="H6" t="str">
        <f t="shared" si="5"/>
        <v>変数定義②</v>
      </c>
      <c r="J6">
        <f t="shared" ref="J6:J69" si="7">J5+1</f>
        <v>3</v>
      </c>
      <c r="K6" t="str">
        <f t="shared" si="0"/>
        <v>変数定義②</v>
      </c>
      <c r="L6" s="58" t="str">
        <f t="shared" si="1"/>
        <v>○</v>
      </c>
      <c r="M6" s="58" t="str">
        <f t="shared" si="2"/>
        <v/>
      </c>
      <c r="N6" s="58" t="str">
        <f t="shared" si="3"/>
        <v/>
      </c>
    </row>
    <row r="7" spans="1:14">
      <c r="A7">
        <f t="shared" si="6"/>
        <v>4</v>
      </c>
      <c r="B7" t="str">
        <f>IFERROR(VLOOKUP($A7,'vbs,vba'!$G:$H,2,FALSE),"")</f>
        <v>変数定義③</v>
      </c>
      <c r="C7" t="str">
        <f>IFERROR(VLOOKUP($A7,python!$F:$G,2,FALSE),"")</f>
        <v/>
      </c>
      <c r="D7" t="str">
        <f>IFERROR(VLOOKUP($A7,bat!$F:$G,2,FALSE),"")</f>
        <v/>
      </c>
      <c r="E7" t="str">
        <f t="shared" si="4"/>
        <v>変数定義③</v>
      </c>
      <c r="F7">
        <f>IF($E7="","",COUNTIF($E$3:$E7,$E7))</f>
        <v>1</v>
      </c>
      <c r="G7">
        <f>IF(OR(F7&gt;1,F7=""),"",COUNTIF($F$3:$F7,1))</f>
        <v>4</v>
      </c>
      <c r="H7" t="str">
        <f t="shared" si="5"/>
        <v>変数定義③</v>
      </c>
      <c r="J7">
        <f t="shared" si="7"/>
        <v>4</v>
      </c>
      <c r="K7" t="str">
        <f t="shared" si="0"/>
        <v>変数定義③</v>
      </c>
      <c r="L7" s="58" t="str">
        <f t="shared" si="1"/>
        <v>○</v>
      </c>
      <c r="M7" s="58" t="str">
        <f t="shared" si="2"/>
        <v/>
      </c>
      <c r="N7" s="58" t="str">
        <f t="shared" si="3"/>
        <v/>
      </c>
    </row>
    <row r="8" spans="1:14">
      <c r="A8">
        <f t="shared" si="6"/>
        <v>5</v>
      </c>
      <c r="B8" t="str">
        <f>IFERROR(VLOOKUP($A8,'vbs,vba'!$G:$H,2,FALSE),"")</f>
        <v>変数定義④</v>
      </c>
      <c r="C8" t="str">
        <f>IFERROR(VLOOKUP($A8,python!$F:$G,2,FALSE),"")</f>
        <v/>
      </c>
      <c r="D8" t="str">
        <f>IFERROR(VLOOKUP($A8,bat!$F:$G,2,FALSE),"")</f>
        <v/>
      </c>
      <c r="E8" t="str">
        <f t="shared" si="4"/>
        <v>変数定義④</v>
      </c>
      <c r="F8">
        <f>IF($E8="","",COUNTIF($E$3:$E8,$E8))</f>
        <v>1</v>
      </c>
      <c r="G8">
        <f>IF(OR(F8&gt;1,F8=""),"",COUNTIF($F$3:$F8,1))</f>
        <v>5</v>
      </c>
      <c r="H8" t="str">
        <f t="shared" si="5"/>
        <v>変数定義④</v>
      </c>
      <c r="J8">
        <f t="shared" si="7"/>
        <v>5</v>
      </c>
      <c r="K8" t="str">
        <f t="shared" si="0"/>
        <v>変数定義④</v>
      </c>
      <c r="L8" s="58" t="str">
        <f t="shared" si="1"/>
        <v>○</v>
      </c>
      <c r="M8" s="58" t="str">
        <f t="shared" si="2"/>
        <v/>
      </c>
      <c r="N8" s="58" t="str">
        <f t="shared" si="3"/>
        <v/>
      </c>
    </row>
    <row r="9" spans="1:14">
      <c r="A9">
        <f t="shared" si="6"/>
        <v>6</v>
      </c>
      <c r="B9" t="str">
        <f>IFERROR(VLOOKUP($A9,'vbs,vba'!$G:$H,2,FALSE),"")</f>
        <v>配列定義</v>
      </c>
      <c r="C9" t="str">
        <f>IFERROR(VLOOKUP($A9,python!$F:$G,2,FALSE),"")</f>
        <v/>
      </c>
      <c r="D9" t="str">
        <f>IFERROR(VLOOKUP($A9,bat!$F:$G,2,FALSE),"")</f>
        <v/>
      </c>
      <c r="E9" t="str">
        <f t="shared" si="4"/>
        <v>配列定義</v>
      </c>
      <c r="F9">
        <f>IF($E9="","",COUNTIF($E$3:$E9,$E9))</f>
        <v>1</v>
      </c>
      <c r="G9">
        <f>IF(OR(F9&gt;1,F9=""),"",COUNTIF($F$3:$F9,1))</f>
        <v>6</v>
      </c>
      <c r="H9" t="str">
        <f t="shared" si="5"/>
        <v>配列定義</v>
      </c>
      <c r="J9">
        <f t="shared" si="7"/>
        <v>6</v>
      </c>
      <c r="K9" t="str">
        <f t="shared" si="0"/>
        <v>配列定義</v>
      </c>
      <c r="L9" s="58" t="str">
        <f t="shared" si="1"/>
        <v>○</v>
      </c>
      <c r="M9" s="58" t="str">
        <f t="shared" si="2"/>
        <v>○</v>
      </c>
      <c r="N9" s="58" t="str">
        <f t="shared" si="3"/>
        <v/>
      </c>
    </row>
    <row r="10" spans="1:14">
      <c r="A10">
        <f t="shared" si="6"/>
        <v>7</v>
      </c>
      <c r="B10" t="str">
        <f>IFERROR(VLOOKUP($A10,'vbs,vba'!$G:$H,2,FALSE),"")</f>
        <v>変数定義(固定長文字列型)</v>
      </c>
      <c r="C10" t="str">
        <f>IFERROR(VLOOKUP($A10,python!$F:$G,2,FALSE),"")</f>
        <v/>
      </c>
      <c r="D10" t="str">
        <f>IFERROR(VLOOKUP($A10,bat!$F:$G,2,FALSE),"")</f>
        <v/>
      </c>
      <c r="E10" t="str">
        <f t="shared" si="4"/>
        <v>変数定義(固定長文字列型)</v>
      </c>
      <c r="F10">
        <f>IF($E10="","",COUNTIF($E$3:$E10,$E10))</f>
        <v>1</v>
      </c>
      <c r="G10">
        <f>IF(OR(F10&gt;1,F10=""),"",COUNTIF($F$3:$F10,1))</f>
        <v>7</v>
      </c>
      <c r="H10" t="str">
        <f t="shared" si="5"/>
        <v>変数定義(固定長文字列型)</v>
      </c>
      <c r="J10">
        <f t="shared" si="7"/>
        <v>7</v>
      </c>
      <c r="K10" t="str">
        <f t="shared" si="0"/>
        <v>変数定義(固定長文字列型)</v>
      </c>
      <c r="L10" s="58" t="str">
        <f t="shared" si="1"/>
        <v>○</v>
      </c>
      <c r="M10" s="58" t="str">
        <f t="shared" si="2"/>
        <v/>
      </c>
      <c r="N10" s="58" t="str">
        <f t="shared" si="3"/>
        <v/>
      </c>
    </row>
    <row r="11" spans="1:14">
      <c r="A11">
        <f t="shared" si="6"/>
        <v>8</v>
      </c>
      <c r="B11" t="str">
        <f>IFERROR(VLOOKUP($A11,'vbs,vba'!$G:$H,2,FALSE),"")</f>
        <v>定数定義</v>
      </c>
      <c r="C11" t="str">
        <f>IFERROR(VLOOKUP($A11,python!$F:$G,2,FALSE),"")</f>
        <v/>
      </c>
      <c r="D11" t="str">
        <f>IFERROR(VLOOKUP($A11,bat!$F:$G,2,FALSE),"")</f>
        <v/>
      </c>
      <c r="E11" t="str">
        <f t="shared" si="4"/>
        <v>定数定義</v>
      </c>
      <c r="F11">
        <f>IF($E11="","",COUNTIF($E$3:$E11,$E11))</f>
        <v>1</v>
      </c>
      <c r="G11">
        <f>IF(OR(F11&gt;1,F11=""),"",COUNTIF($F$3:$F11,1))</f>
        <v>8</v>
      </c>
      <c r="H11" t="str">
        <f t="shared" si="5"/>
        <v>定数定義</v>
      </c>
      <c r="J11">
        <f t="shared" si="7"/>
        <v>8</v>
      </c>
      <c r="K11" t="str">
        <f t="shared" si="0"/>
        <v>定数定義</v>
      </c>
      <c r="L11" s="58" t="str">
        <f t="shared" si="1"/>
        <v>○</v>
      </c>
      <c r="M11" s="58" t="str">
        <f t="shared" si="2"/>
        <v>○</v>
      </c>
      <c r="N11" s="58" t="str">
        <f t="shared" si="3"/>
        <v/>
      </c>
    </row>
    <row r="12" spans="1:14">
      <c r="A12">
        <f t="shared" si="6"/>
        <v>9</v>
      </c>
      <c r="B12" t="str">
        <f>IFERROR(VLOOKUP($A12,'vbs,vba'!$G:$H,2,FALSE),"")</f>
        <v>構造体定義</v>
      </c>
      <c r="C12" t="str">
        <f>IFERROR(VLOOKUP($A12,python!$F:$G,2,FALSE),"")</f>
        <v/>
      </c>
      <c r="D12" t="str">
        <f>IFERROR(VLOOKUP($A12,bat!$F:$G,2,FALSE),"")</f>
        <v/>
      </c>
      <c r="E12" t="str">
        <f t="shared" si="4"/>
        <v>構造体定義</v>
      </c>
      <c r="F12">
        <f>IF($E12="","",COUNTIF($E$3:$E12,$E12))</f>
        <v>1</v>
      </c>
      <c r="G12">
        <f>IF(OR(F12&gt;1,F12=""),"",COUNTIF($F$3:$F12,1))</f>
        <v>9</v>
      </c>
      <c r="H12" t="str">
        <f t="shared" si="5"/>
        <v>構造体定義</v>
      </c>
      <c r="J12">
        <f t="shared" si="7"/>
        <v>9</v>
      </c>
      <c r="K12" t="str">
        <f t="shared" si="0"/>
        <v>構造体定義</v>
      </c>
      <c r="L12" s="58" t="str">
        <f t="shared" si="1"/>
        <v>○</v>
      </c>
      <c r="M12" s="58" t="str">
        <f t="shared" si="2"/>
        <v>○</v>
      </c>
      <c r="N12" s="58" t="str">
        <f t="shared" si="3"/>
        <v/>
      </c>
    </row>
    <row r="13" spans="1:14">
      <c r="A13">
        <f t="shared" si="6"/>
        <v>10</v>
      </c>
      <c r="B13" t="str">
        <f>IFERROR(VLOOKUP($A13,'vbs,vba'!$G:$H,2,FALSE),"")</f>
        <v>列挙型定義</v>
      </c>
      <c r="C13" t="str">
        <f>IFERROR(VLOOKUP($A13,python!$F:$G,2,FALSE),"")</f>
        <v/>
      </c>
      <c r="D13" t="str">
        <f>IFERROR(VLOOKUP($A13,bat!$F:$G,2,FALSE),"")</f>
        <v/>
      </c>
      <c r="E13" t="str">
        <f t="shared" si="4"/>
        <v>列挙型定義</v>
      </c>
      <c r="F13">
        <f>IF($E13="","",COUNTIF($E$3:$E13,$E13))</f>
        <v>1</v>
      </c>
      <c r="G13">
        <f>IF(OR(F13&gt;1,F13=""),"",COUNTIF($F$3:$F13,1))</f>
        <v>10</v>
      </c>
      <c r="H13" t="str">
        <f t="shared" si="5"/>
        <v>列挙型定義</v>
      </c>
      <c r="J13">
        <f t="shared" si="7"/>
        <v>10</v>
      </c>
      <c r="K13" t="str">
        <f t="shared" si="0"/>
        <v>列挙型定義</v>
      </c>
      <c r="L13" s="58" t="str">
        <f t="shared" si="1"/>
        <v>○</v>
      </c>
      <c r="M13" s="58" t="str">
        <f t="shared" si="2"/>
        <v>○</v>
      </c>
      <c r="N13" s="58" t="str">
        <f t="shared" si="3"/>
        <v>○</v>
      </c>
    </row>
    <row r="14" spans="1:14">
      <c r="A14">
        <f t="shared" si="6"/>
        <v>11</v>
      </c>
      <c r="B14" t="str">
        <f>IFERROR(VLOOKUP($A14,'vbs,vba'!$G:$H,2,FALSE),"")</f>
        <v>マクロ定義</v>
      </c>
      <c r="C14" t="str">
        <f>IFERROR(VLOOKUP($A14,python!$F:$G,2,FALSE),"")</f>
        <v/>
      </c>
      <c r="D14" t="str">
        <f>IFERROR(VLOOKUP($A14,bat!$F:$G,2,FALSE),"")</f>
        <v/>
      </c>
      <c r="E14" t="str">
        <f t="shared" si="4"/>
        <v>マクロ定義</v>
      </c>
      <c r="F14">
        <f>IF($E14="","",COUNTIF($E$3:$E14,$E14))</f>
        <v>1</v>
      </c>
      <c r="G14">
        <f>IF(OR(F14&gt;1,F14=""),"",COUNTIF($F$3:$F14,1))</f>
        <v>11</v>
      </c>
      <c r="H14" t="str">
        <f t="shared" si="5"/>
        <v>マクロ定義</v>
      </c>
      <c r="J14">
        <f t="shared" si="7"/>
        <v>11</v>
      </c>
      <c r="K14" t="str">
        <f t="shared" si="0"/>
        <v>マクロ定義</v>
      </c>
      <c r="L14" s="58" t="str">
        <f t="shared" si="1"/>
        <v>○</v>
      </c>
      <c r="M14" s="58" t="str">
        <f t="shared" si="2"/>
        <v>○</v>
      </c>
      <c r="N14" s="58" t="str">
        <f t="shared" si="3"/>
        <v/>
      </c>
    </row>
    <row r="15" spans="1:14">
      <c r="A15">
        <f t="shared" si="6"/>
        <v>12</v>
      </c>
      <c r="B15" t="str">
        <f>IFERROR(VLOOKUP($A15,'vbs,vba'!$G:$H,2,FALSE),"")</f>
        <v>関数定義</v>
      </c>
      <c r="C15" t="str">
        <f>IFERROR(VLOOKUP($A15,python!$F:$G,2,FALSE),"")</f>
        <v/>
      </c>
      <c r="D15" t="str">
        <f>IFERROR(VLOOKUP($A15,bat!$F:$G,2,FALSE),"")</f>
        <v/>
      </c>
      <c r="E15" t="str">
        <f t="shared" si="4"/>
        <v>関数定義</v>
      </c>
      <c r="F15">
        <f>IF($E15="","",COUNTIF($E$3:$E15,$E15))</f>
        <v>1</v>
      </c>
      <c r="G15">
        <f>IF(OR(F15&gt;1,F15=""),"",COUNTIF($F$3:$F15,1))</f>
        <v>12</v>
      </c>
      <c r="H15" t="str">
        <f t="shared" si="5"/>
        <v>関数定義</v>
      </c>
      <c r="J15">
        <f t="shared" si="7"/>
        <v>12</v>
      </c>
      <c r="K15" t="str">
        <f t="shared" si="0"/>
        <v>関数定義</v>
      </c>
      <c r="L15" s="58" t="str">
        <f t="shared" si="1"/>
        <v>○</v>
      </c>
      <c r="M15" s="58" t="str">
        <f t="shared" si="2"/>
        <v>○</v>
      </c>
      <c r="N15" s="58" t="str">
        <f t="shared" si="3"/>
        <v/>
      </c>
    </row>
    <row r="16" spans="1:14">
      <c r="A16">
        <f t="shared" si="6"/>
        <v>13</v>
      </c>
      <c r="B16" t="str">
        <f>IFERROR(VLOOKUP($A16,'vbs,vba'!$G:$H,2,FALSE),"")</f>
        <v>関数呼出</v>
      </c>
      <c r="C16" t="str">
        <f>IFERROR(VLOOKUP($A16,python!$F:$G,2,FALSE),"")</f>
        <v/>
      </c>
      <c r="D16" t="str">
        <f>IFERROR(VLOOKUP($A16,bat!$F:$G,2,FALSE),"")</f>
        <v/>
      </c>
      <c r="E16" t="str">
        <f t="shared" si="4"/>
        <v>関数呼出</v>
      </c>
      <c r="F16">
        <f>IF($E16="","",COUNTIF($E$3:$E16,$E16))</f>
        <v>1</v>
      </c>
      <c r="G16">
        <f>IF(OR(F16&gt;1,F16=""),"",COUNTIF($F$3:$F16,1))</f>
        <v>13</v>
      </c>
      <c r="H16" t="str">
        <f t="shared" si="5"/>
        <v>関数呼出</v>
      </c>
      <c r="J16">
        <f t="shared" si="7"/>
        <v>13</v>
      </c>
      <c r="K16" t="str">
        <f t="shared" si="0"/>
        <v>関数呼出</v>
      </c>
      <c r="L16" s="58" t="str">
        <f t="shared" si="1"/>
        <v>○</v>
      </c>
      <c r="M16" s="58" t="str">
        <f t="shared" si="2"/>
        <v>○</v>
      </c>
      <c r="N16" s="58" t="str">
        <f t="shared" si="3"/>
        <v/>
      </c>
    </row>
    <row r="17" spans="1:14">
      <c r="A17">
        <f t="shared" si="6"/>
        <v>14</v>
      </c>
      <c r="B17" t="str">
        <f>IFERROR(VLOOKUP($A17,'vbs,vba'!$G:$H,2,FALSE),"")</f>
        <v>コメント</v>
      </c>
      <c r="C17" t="str">
        <f>IFERROR(VLOOKUP($A17,python!$F:$G,2,FALSE),"")</f>
        <v/>
      </c>
      <c r="D17" t="str">
        <f>IFERROR(VLOOKUP($A17,bat!$F:$G,2,FALSE),"")</f>
        <v/>
      </c>
      <c r="E17" t="str">
        <f t="shared" si="4"/>
        <v>コメント</v>
      </c>
      <c r="F17">
        <f>IF($E17="","",COUNTIF($E$3:$E17,$E17))</f>
        <v>1</v>
      </c>
      <c r="G17">
        <f>IF(OR(F17&gt;1,F17=""),"",COUNTIF($F$3:$F17,1))</f>
        <v>14</v>
      </c>
      <c r="H17" t="str">
        <f t="shared" si="5"/>
        <v>コメント</v>
      </c>
      <c r="J17">
        <f t="shared" si="7"/>
        <v>14</v>
      </c>
      <c r="K17" t="str">
        <f t="shared" si="0"/>
        <v>コメント</v>
      </c>
      <c r="L17" s="58" t="str">
        <f t="shared" si="1"/>
        <v>○</v>
      </c>
      <c r="M17" s="58" t="str">
        <f t="shared" si="2"/>
        <v>○</v>
      </c>
      <c r="N17" s="58" t="str">
        <f t="shared" si="3"/>
        <v>○</v>
      </c>
    </row>
    <row r="18" spans="1:14">
      <c r="A18">
        <f t="shared" si="6"/>
        <v>15</v>
      </c>
      <c r="B18" t="str">
        <f>IFERROR(VLOOKUP($A18,'vbs,vba'!$G:$H,2,FALSE),"")</f>
        <v>分岐 if</v>
      </c>
      <c r="C18" t="str">
        <f>IFERROR(VLOOKUP($A18,python!$F:$G,2,FALSE),"")</f>
        <v/>
      </c>
      <c r="D18" t="str">
        <f>IFERROR(VLOOKUP($A18,bat!$F:$G,2,FALSE),"")</f>
        <v/>
      </c>
      <c r="E18" t="str">
        <f t="shared" si="4"/>
        <v>分岐 if</v>
      </c>
      <c r="F18">
        <f>IF($E18="","",COUNTIF($E$3:$E18,$E18))</f>
        <v>1</v>
      </c>
      <c r="G18">
        <f>IF(OR(F18&gt;1,F18=""),"",COUNTIF($F$3:$F18,1))</f>
        <v>15</v>
      </c>
      <c r="H18" t="str">
        <f t="shared" si="5"/>
        <v>分岐 if</v>
      </c>
      <c r="J18">
        <f t="shared" si="7"/>
        <v>15</v>
      </c>
      <c r="K18" t="str">
        <f t="shared" si="0"/>
        <v>分岐 if</v>
      </c>
      <c r="L18" s="58" t="str">
        <f t="shared" si="1"/>
        <v>○</v>
      </c>
      <c r="M18" s="58" t="str">
        <f t="shared" si="2"/>
        <v>○</v>
      </c>
      <c r="N18" s="58" t="str">
        <f t="shared" si="3"/>
        <v/>
      </c>
    </row>
    <row r="19" spans="1:14">
      <c r="A19">
        <f t="shared" si="6"/>
        <v>16</v>
      </c>
      <c r="B19" t="str">
        <f>IFERROR(VLOOKUP($A19,'vbs,vba'!$G:$H,2,FALSE),"")</f>
        <v>分岐 if（空オブジェクト確認）</v>
      </c>
      <c r="C19" t="str">
        <f>IFERROR(VLOOKUP($A19,python!$F:$G,2,FALSE),"")</f>
        <v/>
      </c>
      <c r="D19" t="str">
        <f>IFERROR(VLOOKUP($A19,bat!$F:$G,2,FALSE),"")</f>
        <v/>
      </c>
      <c r="E19" t="str">
        <f t="shared" si="4"/>
        <v>分岐 if（空オブジェクト確認）</v>
      </c>
      <c r="F19">
        <f>IF($E19="","",COUNTIF($E$3:$E19,$E19))</f>
        <v>1</v>
      </c>
      <c r="G19">
        <f>IF(OR(F19&gt;1,F19=""),"",COUNTIF($F$3:$F19,1))</f>
        <v>16</v>
      </c>
      <c r="H19" t="str">
        <f t="shared" si="5"/>
        <v>分岐 if（空オブジェクト確認）</v>
      </c>
      <c r="J19">
        <f t="shared" si="7"/>
        <v>16</v>
      </c>
      <c r="K19" t="str">
        <f t="shared" si="0"/>
        <v>分岐 if（空オブジェクト確認）</v>
      </c>
      <c r="L19" s="58" t="str">
        <f t="shared" si="1"/>
        <v>○</v>
      </c>
      <c r="M19" s="58" t="str">
        <f t="shared" si="2"/>
        <v>○</v>
      </c>
      <c r="N19" s="58" t="str">
        <f t="shared" si="3"/>
        <v/>
      </c>
    </row>
    <row r="20" spans="1:14">
      <c r="A20">
        <f t="shared" si="6"/>
        <v>17</v>
      </c>
      <c r="B20" t="str">
        <f>IFERROR(VLOOKUP($A20,'vbs,vba'!$G:$H,2,FALSE),"")</f>
        <v>分岐 switch</v>
      </c>
      <c r="C20" t="str">
        <f>IFERROR(VLOOKUP($A20,python!$F:$G,2,FALSE),"")</f>
        <v/>
      </c>
      <c r="D20" t="str">
        <f>IFERROR(VLOOKUP($A20,bat!$F:$G,2,FALSE),"")</f>
        <v/>
      </c>
      <c r="E20" t="str">
        <f t="shared" si="4"/>
        <v>分岐 switch</v>
      </c>
      <c r="F20">
        <f>IF($E20="","",COUNTIF($E$3:$E20,$E20))</f>
        <v>1</v>
      </c>
      <c r="G20">
        <f>IF(OR(F20&gt;1,F20=""),"",COUNTIF($F$3:$F20,1))</f>
        <v>17</v>
      </c>
      <c r="H20" t="str">
        <f t="shared" si="5"/>
        <v>分岐 switch</v>
      </c>
      <c r="J20">
        <f t="shared" si="7"/>
        <v>17</v>
      </c>
      <c r="K20" t="str">
        <f t="shared" si="0"/>
        <v>分岐 switch</v>
      </c>
      <c r="L20" s="58" t="str">
        <f t="shared" si="1"/>
        <v>○</v>
      </c>
      <c r="M20" s="58" t="str">
        <f t="shared" si="2"/>
        <v>○</v>
      </c>
      <c r="N20" s="58" t="str">
        <f t="shared" si="3"/>
        <v/>
      </c>
    </row>
    <row r="21" spans="1:14">
      <c r="A21">
        <f t="shared" si="6"/>
        <v>18</v>
      </c>
      <c r="B21" t="str">
        <f>IFERROR(VLOOKUP($A21,'vbs,vba'!$G:$H,2,FALSE),"")</f>
        <v>繰返し for</v>
      </c>
      <c r="C21" t="str">
        <f>IFERROR(VLOOKUP($A21,python!$F:$G,2,FALSE),"")</f>
        <v/>
      </c>
      <c r="D21" t="str">
        <f>IFERROR(VLOOKUP($A21,bat!$F:$G,2,FALSE),"")</f>
        <v/>
      </c>
      <c r="E21" t="str">
        <f t="shared" si="4"/>
        <v>繰返し for</v>
      </c>
      <c r="F21">
        <f>IF($E21="","",COUNTIF($E$3:$E21,$E21))</f>
        <v>1</v>
      </c>
      <c r="G21">
        <f>IF(OR(F21&gt;1,F21=""),"",COUNTIF($F$3:$F21,1))</f>
        <v>18</v>
      </c>
      <c r="H21" t="str">
        <f t="shared" si="5"/>
        <v>繰返し for</v>
      </c>
      <c r="J21">
        <f t="shared" si="7"/>
        <v>18</v>
      </c>
      <c r="K21" t="str">
        <f t="shared" si="0"/>
        <v>繰返し for</v>
      </c>
      <c r="L21" s="58" t="str">
        <f t="shared" si="1"/>
        <v>○</v>
      </c>
      <c r="M21" s="58" t="str">
        <f t="shared" si="2"/>
        <v>○</v>
      </c>
      <c r="N21" s="58" t="str">
        <f t="shared" si="3"/>
        <v/>
      </c>
    </row>
    <row r="22" spans="1:14">
      <c r="A22">
        <f t="shared" si="6"/>
        <v>19</v>
      </c>
      <c r="B22" t="str">
        <f>IFERROR(VLOOKUP($A22,'vbs,vba'!$G:$H,2,FALSE),"")</f>
        <v>繰返し for each</v>
      </c>
      <c r="C22" t="str">
        <f>IFERROR(VLOOKUP($A22,python!$F:$G,2,FALSE),"")</f>
        <v/>
      </c>
      <c r="D22" t="str">
        <f>IFERROR(VLOOKUP($A22,bat!$F:$G,2,FALSE),"")</f>
        <v/>
      </c>
      <c r="E22" t="str">
        <f t="shared" si="4"/>
        <v>繰返し for each</v>
      </c>
      <c r="F22">
        <f>IF($E22="","",COUNTIF($E$3:$E22,$E22))</f>
        <v>1</v>
      </c>
      <c r="G22">
        <f>IF(OR(F22&gt;1,F22=""),"",COUNTIF($F$3:$F22,1))</f>
        <v>19</v>
      </c>
      <c r="H22" t="str">
        <f t="shared" si="5"/>
        <v>繰返し for each</v>
      </c>
      <c r="J22">
        <f t="shared" si="7"/>
        <v>19</v>
      </c>
      <c r="K22" t="str">
        <f t="shared" si="0"/>
        <v>繰返し for each</v>
      </c>
      <c r="L22" s="58" t="str">
        <f t="shared" si="1"/>
        <v>○</v>
      </c>
      <c r="M22" s="58" t="str">
        <f t="shared" si="2"/>
        <v>○</v>
      </c>
      <c r="N22" s="58" t="str">
        <f t="shared" si="3"/>
        <v/>
      </c>
    </row>
    <row r="23" spans="1:14">
      <c r="A23">
        <f t="shared" si="6"/>
        <v>20</v>
      </c>
      <c r="B23" t="str">
        <f>IFERROR(VLOOKUP($A23,'vbs,vba'!$G:$H,2,FALSE),"")</f>
        <v>繰返し while</v>
      </c>
      <c r="C23" t="str">
        <f>IFERROR(VLOOKUP($A23,python!$F:$G,2,FALSE),"")</f>
        <v/>
      </c>
      <c r="D23" t="str">
        <f>IFERROR(VLOOKUP($A23,bat!$F:$G,2,FALSE),"")</f>
        <v/>
      </c>
      <c r="E23" t="str">
        <f t="shared" si="4"/>
        <v>繰返し while</v>
      </c>
      <c r="F23">
        <f>IF($E23="","",COUNTIF($E$3:$E23,$E23))</f>
        <v>1</v>
      </c>
      <c r="G23">
        <f>IF(OR(F23&gt;1,F23=""),"",COUNTIF($F$3:$F23,1))</f>
        <v>20</v>
      </c>
      <c r="H23" t="str">
        <f t="shared" si="5"/>
        <v>繰返し while</v>
      </c>
      <c r="J23">
        <f t="shared" si="7"/>
        <v>20</v>
      </c>
      <c r="K23" t="str">
        <f t="shared" si="0"/>
        <v>繰返し while</v>
      </c>
      <c r="L23" s="58" t="str">
        <f t="shared" si="1"/>
        <v>○</v>
      </c>
      <c r="M23" s="58" t="str">
        <f t="shared" si="2"/>
        <v>○</v>
      </c>
      <c r="N23" s="58" t="str">
        <f t="shared" si="3"/>
        <v/>
      </c>
    </row>
    <row r="24" spans="1:14">
      <c r="A24">
        <f t="shared" si="6"/>
        <v>21</v>
      </c>
      <c r="B24" t="str">
        <f>IFERROR(VLOOKUP($A24,'vbs,vba'!$G:$H,2,FALSE),"")</f>
        <v>繰返し do while</v>
      </c>
      <c r="C24" t="str">
        <f>IFERROR(VLOOKUP($A24,python!$F:$G,2,FALSE),"")</f>
        <v/>
      </c>
      <c r="D24" t="str">
        <f>IFERROR(VLOOKUP($A24,bat!$F:$G,2,FALSE),"")</f>
        <v/>
      </c>
      <c r="E24" t="str">
        <f t="shared" si="4"/>
        <v>繰返し do while</v>
      </c>
      <c r="F24">
        <f>IF($E24="","",COUNTIF($E$3:$E24,$E24))</f>
        <v>1</v>
      </c>
      <c r="G24">
        <f>IF(OR(F24&gt;1,F24=""),"",COUNTIF($F$3:$F24,1))</f>
        <v>21</v>
      </c>
      <c r="H24" t="str">
        <f t="shared" si="5"/>
        <v>繰返し do while</v>
      </c>
      <c r="J24">
        <f t="shared" si="7"/>
        <v>21</v>
      </c>
      <c r="K24" t="str">
        <f t="shared" si="0"/>
        <v>繰返し do while</v>
      </c>
      <c r="L24" s="58" t="str">
        <f t="shared" si="1"/>
        <v>○</v>
      </c>
      <c r="M24" s="58" t="str">
        <f t="shared" si="2"/>
        <v>○</v>
      </c>
      <c r="N24" s="58" t="str">
        <f t="shared" si="3"/>
        <v/>
      </c>
    </row>
    <row r="25" spans="1:14">
      <c r="A25">
        <f t="shared" si="6"/>
        <v>22</v>
      </c>
      <c r="B25" t="str">
        <f>IFERROR(VLOOKUP($A25,'vbs,vba'!$G:$H,2,FALSE),"")</f>
        <v>繰返し do until</v>
      </c>
      <c r="C25" t="str">
        <f>IFERROR(VLOOKUP($A25,python!$F:$G,2,FALSE),"")</f>
        <v/>
      </c>
      <c r="D25" t="str">
        <f>IFERROR(VLOOKUP($A25,bat!$F:$G,2,FALSE),"")</f>
        <v/>
      </c>
      <c r="E25" t="str">
        <f t="shared" si="4"/>
        <v>繰返し do until</v>
      </c>
      <c r="F25">
        <f>IF($E25="","",COUNTIF($E$3:$E25,$E25))</f>
        <v>1</v>
      </c>
      <c r="G25">
        <f>IF(OR(F25&gt;1,F25=""),"",COUNTIF($F$3:$F25,1))</f>
        <v>22</v>
      </c>
      <c r="H25" t="str">
        <f t="shared" si="5"/>
        <v>繰返し do until</v>
      </c>
      <c r="J25">
        <f t="shared" si="7"/>
        <v>22</v>
      </c>
      <c r="K25" t="str">
        <f t="shared" si="0"/>
        <v>繰返し do until</v>
      </c>
      <c r="L25" s="58" t="str">
        <f t="shared" si="1"/>
        <v>○</v>
      </c>
      <c r="M25" s="58" t="str">
        <f t="shared" si="2"/>
        <v>○</v>
      </c>
      <c r="N25" s="58" t="str">
        <f t="shared" si="3"/>
        <v/>
      </c>
    </row>
    <row r="26" spans="1:14">
      <c r="A26">
        <f t="shared" si="6"/>
        <v>23</v>
      </c>
      <c r="B26" t="str">
        <f>IFERROR(VLOOKUP($A26,'vbs,vba'!$G:$H,2,FALSE),"")</f>
        <v>with</v>
      </c>
      <c r="C26" t="str">
        <f>IFERROR(VLOOKUP($A26,python!$F:$G,2,FALSE),"")</f>
        <v/>
      </c>
      <c r="D26" t="str">
        <f>IFERROR(VLOOKUP($A26,bat!$F:$G,2,FALSE),"")</f>
        <v/>
      </c>
      <c r="E26" t="str">
        <f t="shared" si="4"/>
        <v>with</v>
      </c>
      <c r="F26">
        <f>IF($E26="","",COUNTIF($E$3:$E26,$E26))</f>
        <v>1</v>
      </c>
      <c r="G26">
        <f>IF(OR(F26&gt;1,F26=""),"",COUNTIF($F$3:$F26,1))</f>
        <v>23</v>
      </c>
      <c r="H26" t="str">
        <f t="shared" si="5"/>
        <v>with</v>
      </c>
      <c r="J26">
        <f t="shared" si="7"/>
        <v>23</v>
      </c>
      <c r="K26" t="str">
        <f t="shared" si="0"/>
        <v>with</v>
      </c>
      <c r="L26" s="58" t="str">
        <f t="shared" si="1"/>
        <v>○</v>
      </c>
      <c r="M26" s="58" t="str">
        <f t="shared" si="2"/>
        <v/>
      </c>
      <c r="N26" s="58" t="str">
        <f t="shared" si="3"/>
        <v/>
      </c>
    </row>
    <row r="27" spans="1:14">
      <c r="A27">
        <f t="shared" si="6"/>
        <v>24</v>
      </c>
      <c r="B27" t="str">
        <f>IFERROR(VLOOKUP($A27,'vbs,vba'!$G:$H,2,FALSE),"")</f>
        <v>ブロック脱出（Sub/Function/For/Do）</v>
      </c>
      <c r="C27" t="str">
        <f>IFERROR(VLOOKUP($A27,python!$F:$G,2,FALSE),"")</f>
        <v/>
      </c>
      <c r="D27" t="str">
        <f>IFERROR(VLOOKUP($A27,bat!$F:$G,2,FALSE),"")</f>
        <v/>
      </c>
      <c r="E27" t="str">
        <f t="shared" si="4"/>
        <v>ブロック脱出（Sub/Function/For/Do）</v>
      </c>
      <c r="F27">
        <f>IF($E27="","",COUNTIF($E$3:$E27,$E27))</f>
        <v>1</v>
      </c>
      <c r="G27">
        <f>IF(OR(F27&gt;1,F27=""),"",COUNTIF($F$3:$F27,1))</f>
        <v>24</v>
      </c>
      <c r="H27" t="str">
        <f t="shared" si="5"/>
        <v>ブロック脱出（Sub/Function/For/Do）</v>
      </c>
      <c r="J27">
        <f t="shared" si="7"/>
        <v>24</v>
      </c>
      <c r="K27" t="str">
        <f t="shared" si="0"/>
        <v>ブロック脱出（Sub/Function/For/Do）</v>
      </c>
      <c r="L27" s="58" t="str">
        <f t="shared" si="1"/>
        <v>○</v>
      </c>
      <c r="M27" s="58" t="str">
        <f t="shared" si="2"/>
        <v>○</v>
      </c>
      <c r="N27" s="58" t="str">
        <f t="shared" si="3"/>
        <v/>
      </c>
    </row>
    <row r="28" spans="1:14">
      <c r="A28">
        <f t="shared" si="6"/>
        <v>25</v>
      </c>
      <c r="B28" t="str">
        <f>IFERROR(VLOOKUP($A28,'vbs,vba'!$G:$H,2,FALSE),"")</f>
        <v>テキスト入力(InputBox)</v>
      </c>
      <c r="C28" t="str">
        <f>IFERROR(VLOOKUP($A28,python!$F:$G,2,FALSE),"")</f>
        <v/>
      </c>
      <c r="D28" t="str">
        <f>IFERROR(VLOOKUP($A28,bat!$F:$G,2,FALSE),"")</f>
        <v/>
      </c>
      <c r="E28" t="str">
        <f t="shared" si="4"/>
        <v>テキスト入力(InputBox)</v>
      </c>
      <c r="F28">
        <f>IF($E28="","",COUNTIF($E$3:$E28,$E28))</f>
        <v>1</v>
      </c>
      <c r="G28">
        <f>IF(OR(F28&gt;1,F28=""),"",COUNTIF($F$3:$F28,1))</f>
        <v>25</v>
      </c>
      <c r="H28" t="str">
        <f t="shared" si="5"/>
        <v>テキスト入力(InputBox)</v>
      </c>
      <c r="J28">
        <f t="shared" si="7"/>
        <v>25</v>
      </c>
      <c r="K28" t="str">
        <f t="shared" si="0"/>
        <v>テキスト入力(InputBox)</v>
      </c>
      <c r="L28" s="58" t="str">
        <f t="shared" si="1"/>
        <v>○</v>
      </c>
      <c r="M28" s="58" t="str">
        <f t="shared" si="2"/>
        <v/>
      </c>
      <c r="N28" s="58" t="str">
        <f t="shared" si="3"/>
        <v/>
      </c>
    </row>
    <row r="29" spans="1:14">
      <c r="A29">
        <f t="shared" si="6"/>
        <v>26</v>
      </c>
      <c r="B29" t="str">
        <f>IFERROR(VLOOKUP($A29,'vbs,vba'!$G:$H,2,FALSE),"")</f>
        <v>テキスト入力(InputBox)時のキャンセル判定</v>
      </c>
      <c r="C29" t="str">
        <f>IFERROR(VLOOKUP($A29,python!$F:$G,2,FALSE),"")</f>
        <v/>
      </c>
      <c r="D29" t="str">
        <f>IFERROR(VLOOKUP($A29,bat!$F:$G,2,FALSE),"")</f>
        <v/>
      </c>
      <c r="E29" t="str">
        <f t="shared" si="4"/>
        <v>テキスト入力(InputBox)時のキャンセル判定</v>
      </c>
      <c r="F29">
        <f>IF($E29="","",COUNTIF($E$3:$E29,$E29))</f>
        <v>1</v>
      </c>
      <c r="G29">
        <f>IF(OR(F29&gt;1,F29=""),"",COUNTIF($F$3:$F29,1))</f>
        <v>26</v>
      </c>
      <c r="H29" t="str">
        <f t="shared" si="5"/>
        <v>テキスト入力(InputBox)時のキャンセル判定</v>
      </c>
      <c r="J29">
        <f t="shared" si="7"/>
        <v>26</v>
      </c>
      <c r="K29" t="str">
        <f t="shared" si="0"/>
        <v>テキスト入力(InputBox)時のキャンセル判定</v>
      </c>
      <c r="L29" s="58" t="str">
        <f t="shared" si="1"/>
        <v>○</v>
      </c>
      <c r="M29" s="58" t="str">
        <f t="shared" si="2"/>
        <v/>
      </c>
      <c r="N29" s="58" t="str">
        <f t="shared" si="3"/>
        <v/>
      </c>
    </row>
    <row r="30" spans="1:14">
      <c r="A30">
        <f t="shared" si="6"/>
        <v>27</v>
      </c>
      <c r="B30" t="str">
        <f>IFERROR(VLOOKUP($A30,'vbs,vba'!$G:$H,2,FALSE),"")</f>
        <v>メッセージ出力(MsgBox)</v>
      </c>
      <c r="C30" t="str">
        <f>IFERROR(VLOOKUP($A30,python!$F:$G,2,FALSE),"")</f>
        <v/>
      </c>
      <c r="D30" t="str">
        <f>IFERROR(VLOOKUP($A30,bat!$F:$G,2,FALSE),"")</f>
        <v/>
      </c>
      <c r="E30" t="str">
        <f t="shared" si="4"/>
        <v>メッセージ出力(MsgBox)</v>
      </c>
      <c r="F30">
        <f>IF($E30="","",COUNTIF($E$3:$E30,$E30))</f>
        <v>1</v>
      </c>
      <c r="G30">
        <f>IF(OR(F30&gt;1,F30=""),"",COUNTIF($F$3:$F30,1))</f>
        <v>27</v>
      </c>
      <c r="H30" t="str">
        <f t="shared" si="5"/>
        <v>メッセージ出力(MsgBox)</v>
      </c>
      <c r="J30">
        <f t="shared" si="7"/>
        <v>27</v>
      </c>
      <c r="K30" t="str">
        <f t="shared" si="0"/>
        <v>メッセージ出力(MsgBox)</v>
      </c>
      <c r="L30" s="58" t="str">
        <f t="shared" si="1"/>
        <v>○</v>
      </c>
      <c r="M30" s="58" t="str">
        <f t="shared" si="2"/>
        <v/>
      </c>
      <c r="N30" s="58" t="str">
        <f t="shared" si="3"/>
        <v/>
      </c>
    </row>
    <row r="31" spans="1:14">
      <c r="A31">
        <f t="shared" si="6"/>
        <v>28</v>
      </c>
      <c r="B31" t="str">
        <f>IFERROR(VLOOKUP($A31,'vbs,vba'!$G:$H,2,FALSE),"")</f>
        <v>メッセージ出力(WScript.Echo)</v>
      </c>
      <c r="C31" t="str">
        <f>IFERROR(VLOOKUP($A31,python!$F:$G,2,FALSE),"")</f>
        <v/>
      </c>
      <c r="D31" t="str">
        <f>IFERROR(VLOOKUP($A31,bat!$F:$G,2,FALSE),"")</f>
        <v/>
      </c>
      <c r="E31" t="str">
        <f t="shared" si="4"/>
        <v>メッセージ出力(WScript.Echo)</v>
      </c>
      <c r="F31">
        <f>IF($E31="","",COUNTIF($E$3:$E31,$E31))</f>
        <v>1</v>
      </c>
      <c r="G31">
        <f>IF(OR(F31&gt;1,F31=""),"",COUNTIF($F$3:$F31,1))</f>
        <v>28</v>
      </c>
      <c r="H31" t="str">
        <f t="shared" si="5"/>
        <v>メッセージ出力(WScript.Echo)</v>
      </c>
      <c r="J31">
        <f t="shared" si="7"/>
        <v>28</v>
      </c>
      <c r="K31" t="str">
        <f t="shared" si="0"/>
        <v>メッセージ出力(WScript.Echo)</v>
      </c>
      <c r="L31" s="58" t="str">
        <f t="shared" si="1"/>
        <v>○</v>
      </c>
      <c r="M31" s="58" t="str">
        <f t="shared" si="2"/>
        <v/>
      </c>
      <c r="N31" s="58" t="str">
        <f t="shared" si="3"/>
        <v/>
      </c>
    </row>
    <row r="32" spans="1:14">
      <c r="A32">
        <f t="shared" si="6"/>
        <v>29</v>
      </c>
      <c r="B32" t="str">
        <f>IFERROR(VLOOKUP($A32,'vbs,vba'!$G:$H,2,FALSE),"")</f>
        <v>メッセージ出力(Wscript.StdOut.WriteLine)</v>
      </c>
      <c r="C32" t="str">
        <f>IFERROR(VLOOKUP($A32,python!$F:$G,2,FALSE),"")</f>
        <v/>
      </c>
      <c r="D32" t="str">
        <f>IFERROR(VLOOKUP($A32,bat!$F:$G,2,FALSE),"")</f>
        <v/>
      </c>
      <c r="E32" t="str">
        <f t="shared" si="4"/>
        <v>メッセージ出力(Wscript.StdOut.WriteLine)</v>
      </c>
      <c r="F32">
        <f>IF($E32="","",COUNTIF($E$3:$E32,$E32))</f>
        <v>1</v>
      </c>
      <c r="G32">
        <f>IF(OR(F32&gt;1,F32=""),"",COUNTIF($F$3:$F32,1))</f>
        <v>29</v>
      </c>
      <c r="H32" t="str">
        <f t="shared" si="5"/>
        <v>メッセージ出力(Wscript.StdOut.WriteLine)</v>
      </c>
      <c r="J32">
        <f t="shared" si="7"/>
        <v>29</v>
      </c>
      <c r="K32" t="str">
        <f t="shared" si="0"/>
        <v>メッセージ出力(Wscript.StdOut.WriteLine)</v>
      </c>
      <c r="L32" s="58" t="str">
        <f t="shared" si="1"/>
        <v>○</v>
      </c>
      <c r="M32" s="58" t="str">
        <f t="shared" si="2"/>
        <v/>
      </c>
      <c r="N32" s="58" t="str">
        <f t="shared" si="3"/>
        <v/>
      </c>
    </row>
    <row r="33" spans="1:14">
      <c r="A33">
        <f t="shared" si="6"/>
        <v>30</v>
      </c>
      <c r="B33" t="str">
        <f>IFERROR(VLOOKUP($A33,'vbs,vba'!$G:$H,2,FALSE),"")</f>
        <v>処理継続チェック＆中断処理</v>
      </c>
      <c r="C33" t="str">
        <f>IFERROR(VLOOKUP($A33,python!$F:$G,2,FALSE),"")</f>
        <v/>
      </c>
      <c r="D33" t="str">
        <f>IFERROR(VLOOKUP($A33,bat!$F:$G,2,FALSE),"")</f>
        <v/>
      </c>
      <c r="E33" t="str">
        <f t="shared" si="4"/>
        <v>処理継続チェック＆中断処理</v>
      </c>
      <c r="F33">
        <f>IF($E33="","",COUNTIF($E$3:$E33,$E33))</f>
        <v>1</v>
      </c>
      <c r="G33">
        <f>IF(OR(F33&gt;1,F33=""),"",COUNTIF($F$3:$F33,1))</f>
        <v>30</v>
      </c>
      <c r="H33" t="str">
        <f t="shared" si="5"/>
        <v>処理継続チェック＆中断処理</v>
      </c>
      <c r="J33">
        <f t="shared" si="7"/>
        <v>30</v>
      </c>
      <c r="K33" t="str">
        <f t="shared" si="0"/>
        <v>処理継続チェック＆中断処理</v>
      </c>
      <c r="L33" s="58" t="str">
        <f t="shared" si="1"/>
        <v>○</v>
      </c>
      <c r="M33" s="58" t="str">
        <f t="shared" si="2"/>
        <v/>
      </c>
      <c r="N33" s="58" t="str">
        <f t="shared" si="3"/>
        <v/>
      </c>
    </row>
    <row r="34" spans="1:14">
      <c r="A34">
        <f t="shared" si="6"/>
        <v>31</v>
      </c>
      <c r="B34" t="str">
        <f>IFERROR(VLOOKUP($A34,'vbs,vba'!$G:$H,2,FALSE),"")</f>
        <v>処理継続チェック(Debug.Assert)</v>
      </c>
      <c r="C34" t="str">
        <f>IFERROR(VLOOKUP($A34,python!$F:$G,2,FALSE),"")</f>
        <v/>
      </c>
      <c r="D34" t="str">
        <f>IFERROR(VLOOKUP($A34,bat!$F:$G,2,FALSE),"")</f>
        <v/>
      </c>
      <c r="E34" t="str">
        <f t="shared" si="4"/>
        <v>処理継続チェック(Debug.Assert)</v>
      </c>
      <c r="F34">
        <f>IF($E34="","",COUNTIF($E$3:$E34,$E34))</f>
        <v>1</v>
      </c>
      <c r="G34">
        <f>IF(OR(F34&gt;1,F34=""),"",COUNTIF($F$3:$F34,1))</f>
        <v>31</v>
      </c>
      <c r="H34" t="str">
        <f t="shared" si="5"/>
        <v>処理継続チェック(Debug.Assert)</v>
      </c>
      <c r="J34">
        <f t="shared" si="7"/>
        <v>31</v>
      </c>
      <c r="K34" t="str">
        <f t="shared" si="0"/>
        <v>処理継続チェック(Debug.Assert)</v>
      </c>
      <c r="L34" s="58" t="str">
        <f t="shared" si="1"/>
        <v>○</v>
      </c>
      <c r="M34" s="58" t="str">
        <f t="shared" si="2"/>
        <v/>
      </c>
      <c r="N34" s="58" t="str">
        <f t="shared" si="3"/>
        <v/>
      </c>
    </row>
    <row r="35" spans="1:14">
      <c r="A35">
        <f t="shared" si="6"/>
        <v>32</v>
      </c>
      <c r="B35" t="str">
        <f>IFERROR(VLOOKUP($A35,'vbs,vba'!$G:$H,2,FALSE),"")</f>
        <v>クラスインスタンス生成</v>
      </c>
      <c r="C35" t="str">
        <f>IFERROR(VLOOKUP($A35,python!$F:$G,2,FALSE),"")</f>
        <v/>
      </c>
      <c r="D35" t="str">
        <f>IFERROR(VLOOKUP($A35,bat!$F:$G,2,FALSE),"")</f>
        <v/>
      </c>
      <c r="E35" t="str">
        <f t="shared" si="4"/>
        <v>クラスインスタンス生成</v>
      </c>
      <c r="F35">
        <f>IF($E35="","",COUNTIF($E$3:$E35,$E35))</f>
        <v>1</v>
      </c>
      <c r="G35">
        <f>IF(OR(F35&gt;1,F35=""),"",COUNTIF($F$3:$F35,1))</f>
        <v>32</v>
      </c>
      <c r="H35" t="str">
        <f t="shared" si="5"/>
        <v>クラスインスタンス生成</v>
      </c>
      <c r="J35">
        <f t="shared" si="7"/>
        <v>32</v>
      </c>
      <c r="K35" t="str">
        <f t="shared" si="0"/>
        <v>クラスインスタンス生成</v>
      </c>
      <c r="L35" s="58" t="str">
        <f t="shared" si="1"/>
        <v>○</v>
      </c>
      <c r="M35" s="58" t="str">
        <f t="shared" si="2"/>
        <v>○</v>
      </c>
      <c r="N35" s="58" t="str">
        <f t="shared" si="3"/>
        <v/>
      </c>
    </row>
    <row r="36" spans="1:14">
      <c r="A36">
        <f t="shared" si="6"/>
        <v>33</v>
      </c>
      <c r="B36" t="str">
        <f>IFERROR(VLOOKUP($A36,'vbs,vba'!$G:$H,2,FALSE),"")</f>
        <v>クラスインスタンス破棄</v>
      </c>
      <c r="C36" t="str">
        <f>IFERROR(VLOOKUP($A36,python!$F:$G,2,FALSE),"")</f>
        <v/>
      </c>
      <c r="D36" t="str">
        <f>IFERROR(VLOOKUP($A36,bat!$F:$G,2,FALSE),"")</f>
        <v/>
      </c>
      <c r="E36" t="str">
        <f t="shared" si="4"/>
        <v>クラスインスタンス破棄</v>
      </c>
      <c r="F36">
        <f>IF($E36="","",COUNTIF($E$3:$E36,$E36))</f>
        <v>1</v>
      </c>
      <c r="G36">
        <f>IF(OR(F36&gt;1,F36=""),"",COUNTIF($F$3:$F36,1))</f>
        <v>33</v>
      </c>
      <c r="H36" t="str">
        <f t="shared" si="5"/>
        <v>クラスインスタンス破棄</v>
      </c>
      <c r="J36">
        <f t="shared" si="7"/>
        <v>33</v>
      </c>
      <c r="K36" t="str">
        <f t="shared" si="0"/>
        <v>クラスインスタンス破棄</v>
      </c>
      <c r="L36" s="58" t="str">
        <f t="shared" si="1"/>
        <v>○</v>
      </c>
      <c r="M36" s="58" t="str">
        <f t="shared" si="2"/>
        <v>○</v>
      </c>
      <c r="N36" s="58" t="str">
        <f t="shared" si="3"/>
        <v/>
      </c>
    </row>
    <row r="37" spans="1:14">
      <c r="A37">
        <f t="shared" si="6"/>
        <v>34</v>
      </c>
      <c r="B37" t="str">
        <f>IFERROR(VLOOKUP($A37,'vbs,vba'!$G:$H,2,FALSE),"")</f>
        <v>連続コマンド実行</v>
      </c>
      <c r="C37" t="str">
        <f>IFERROR(VLOOKUP($A37,python!$F:$G,2,FALSE),"")</f>
        <v/>
      </c>
      <c r="D37" t="str">
        <f>IFERROR(VLOOKUP($A37,bat!$F:$G,2,FALSE),"")</f>
        <v/>
      </c>
      <c r="E37" t="str">
        <f t="shared" si="4"/>
        <v>連続コマンド実行</v>
      </c>
      <c r="F37">
        <f>IF($E37="","",COUNTIF($E$3:$E37,$E37))</f>
        <v>1</v>
      </c>
      <c r="G37">
        <f>IF(OR(F37&gt;1,F37=""),"",COUNTIF($F$3:$F37,1))</f>
        <v>34</v>
      </c>
      <c r="H37" t="str">
        <f t="shared" si="5"/>
        <v>連続コマンド実行</v>
      </c>
      <c r="J37">
        <f t="shared" si="7"/>
        <v>34</v>
      </c>
      <c r="K37" t="str">
        <f t="shared" si="0"/>
        <v>連続コマンド実行</v>
      </c>
      <c r="L37" s="58" t="str">
        <f t="shared" si="1"/>
        <v>○</v>
      </c>
      <c r="M37" s="58" t="str">
        <f t="shared" si="2"/>
        <v>○</v>
      </c>
      <c r="N37" s="58" t="str">
        <f t="shared" si="3"/>
        <v/>
      </c>
    </row>
    <row r="38" spans="1:14">
      <c r="A38">
        <f t="shared" si="6"/>
        <v>35</v>
      </c>
      <c r="B38" t="str">
        <f>IFERROR(VLOOKUP($A38,'vbs,vba'!$G:$H,2,FALSE),"")</f>
        <v>一時停止</v>
      </c>
      <c r="C38" t="str">
        <f>IFERROR(VLOOKUP($A38,python!$F:$G,2,FALSE),"")</f>
        <v/>
      </c>
      <c r="D38" t="str">
        <f>IFERROR(VLOOKUP($A38,bat!$F:$G,2,FALSE),"")</f>
        <v/>
      </c>
      <c r="E38" t="str">
        <f t="shared" si="4"/>
        <v>一時停止</v>
      </c>
      <c r="F38">
        <f>IF($E38="","",COUNTIF($E$3:$E38,$E38))</f>
        <v>1</v>
      </c>
      <c r="G38">
        <f>IF(OR(F38&gt;1,F38=""),"",COUNTIF($F$3:$F38,1))</f>
        <v>35</v>
      </c>
      <c r="H38" t="str">
        <f t="shared" si="5"/>
        <v>一時停止</v>
      </c>
      <c r="J38">
        <f t="shared" si="7"/>
        <v>35</v>
      </c>
      <c r="K38" t="str">
        <f t="shared" si="0"/>
        <v>一時停止</v>
      </c>
      <c r="L38" s="58" t="str">
        <f t="shared" si="1"/>
        <v>○</v>
      </c>
      <c r="M38" s="58" t="str">
        <f t="shared" si="2"/>
        <v>○</v>
      </c>
      <c r="N38" s="58" t="str">
        <f t="shared" si="3"/>
        <v/>
      </c>
    </row>
    <row r="39" spans="1:14">
      <c r="A39">
        <f t="shared" si="6"/>
        <v>36</v>
      </c>
      <c r="B39" t="str">
        <f>IFERROR(VLOOKUP($A39,'vbs,vba'!$G:$H,2,FALSE),"")</f>
        <v>プログラム終了</v>
      </c>
      <c r="C39" t="str">
        <f>IFERROR(VLOOKUP($A39,python!$F:$G,2,FALSE),"")</f>
        <v/>
      </c>
      <c r="D39" t="str">
        <f>IFERROR(VLOOKUP($A39,bat!$F:$G,2,FALSE),"")</f>
        <v/>
      </c>
      <c r="E39" t="str">
        <f t="shared" si="4"/>
        <v>プログラム終了</v>
      </c>
      <c r="F39">
        <f>IF($E39="","",COUNTIF($E$3:$E39,$E39))</f>
        <v>1</v>
      </c>
      <c r="G39">
        <f>IF(OR(F39&gt;1,F39=""),"",COUNTIF($F$3:$F39,1))</f>
        <v>36</v>
      </c>
      <c r="H39" t="str">
        <f t="shared" si="5"/>
        <v>プログラム終了</v>
      </c>
      <c r="J39">
        <f t="shared" si="7"/>
        <v>36</v>
      </c>
      <c r="K39" t="str">
        <f t="shared" si="0"/>
        <v>プログラム終了</v>
      </c>
      <c r="L39" s="58" t="str">
        <f t="shared" si="1"/>
        <v>○</v>
      </c>
      <c r="M39" s="58" t="str">
        <f t="shared" si="2"/>
        <v>○</v>
      </c>
      <c r="N39" s="58" t="str">
        <f t="shared" si="3"/>
        <v>○</v>
      </c>
    </row>
    <row r="40" spans="1:14">
      <c r="A40">
        <f t="shared" si="6"/>
        <v>37</v>
      </c>
      <c r="B40" t="str">
        <f>IFERROR(VLOOKUP($A40,'vbs,vba'!$G:$H,2,FALSE),"")</f>
        <v>スクリプト引数 取得</v>
      </c>
      <c r="C40" t="str">
        <f>IFERROR(VLOOKUP($A40,python!$F:$G,2,FALSE),"")</f>
        <v/>
      </c>
      <c r="D40" t="str">
        <f>IFERROR(VLOOKUP($A40,bat!$F:$G,2,FALSE),"")</f>
        <v/>
      </c>
      <c r="E40" t="str">
        <f t="shared" si="4"/>
        <v>スクリプト引数 取得</v>
      </c>
      <c r="F40">
        <f>IF($E40="","",COUNTIF($E$3:$E40,$E40))</f>
        <v>1</v>
      </c>
      <c r="G40">
        <f>IF(OR(F40&gt;1,F40=""),"",COUNTIF($F$3:$F40,1))</f>
        <v>37</v>
      </c>
      <c r="H40" t="str">
        <f t="shared" si="5"/>
        <v>スクリプト引数 取得</v>
      </c>
      <c r="J40">
        <f t="shared" si="7"/>
        <v>37</v>
      </c>
      <c r="K40" t="str">
        <f t="shared" si="0"/>
        <v>スクリプト引数 取得</v>
      </c>
      <c r="L40" s="58" t="str">
        <f t="shared" si="1"/>
        <v>○</v>
      </c>
      <c r="M40" s="58" t="str">
        <f t="shared" si="2"/>
        <v>○</v>
      </c>
      <c r="N40" s="58" t="str">
        <f t="shared" si="3"/>
        <v/>
      </c>
    </row>
    <row r="41" spans="1:14">
      <c r="A41">
        <f t="shared" si="6"/>
        <v>38</v>
      </c>
      <c r="B41" t="str">
        <f>IFERROR(VLOOKUP($A41,'vbs,vba'!$G:$H,2,FALSE),"")</f>
        <v>スクリプト引数の数 取得</v>
      </c>
      <c r="C41" t="str">
        <f>IFERROR(VLOOKUP($A41,python!$F:$G,2,FALSE),"")</f>
        <v/>
      </c>
      <c r="D41" t="str">
        <f>IFERROR(VLOOKUP($A41,bat!$F:$G,2,FALSE),"")</f>
        <v/>
      </c>
      <c r="E41" t="str">
        <f t="shared" si="4"/>
        <v>スクリプト引数の数 取得</v>
      </c>
      <c r="F41">
        <f>IF($E41="","",COUNTIF($E$3:$E41,$E41))</f>
        <v>1</v>
      </c>
      <c r="G41">
        <f>IF(OR(F41&gt;1,F41=""),"",COUNTIF($F$3:$F41,1))</f>
        <v>38</v>
      </c>
      <c r="H41" t="str">
        <f t="shared" si="5"/>
        <v>スクリプト引数の数 取得</v>
      </c>
      <c r="J41">
        <f t="shared" si="7"/>
        <v>38</v>
      </c>
      <c r="K41" t="str">
        <f t="shared" si="0"/>
        <v>スクリプト引数の数 取得</v>
      </c>
      <c r="L41" s="58" t="str">
        <f t="shared" si="1"/>
        <v>○</v>
      </c>
      <c r="M41" s="58" t="str">
        <f t="shared" si="2"/>
        <v>○</v>
      </c>
      <c r="N41" s="58" t="str">
        <f t="shared" si="3"/>
        <v/>
      </c>
    </row>
    <row r="42" spans="1:14">
      <c r="A42">
        <f t="shared" si="6"/>
        <v>39</v>
      </c>
      <c r="B42" t="str">
        <f>IFERROR(VLOOKUP($A42,'vbs,vba'!$G:$H,2,FALSE),"")</f>
        <v>置換</v>
      </c>
      <c r="C42" t="str">
        <f>IFERROR(VLOOKUP($A42,python!$F:$G,2,FALSE),"")</f>
        <v/>
      </c>
      <c r="D42" t="str">
        <f>IFERROR(VLOOKUP($A42,bat!$F:$G,2,FALSE),"")</f>
        <v/>
      </c>
      <c r="E42" t="str">
        <f t="shared" si="4"/>
        <v>置換</v>
      </c>
      <c r="F42">
        <f>IF($E42="","",COUNTIF($E$3:$E42,$E42))</f>
        <v>1</v>
      </c>
      <c r="G42">
        <f>IF(OR(F42&gt;1,F42=""),"",COUNTIF($F$3:$F42,1))</f>
        <v>39</v>
      </c>
      <c r="H42" t="str">
        <f t="shared" si="5"/>
        <v>置換</v>
      </c>
      <c r="J42">
        <f t="shared" si="7"/>
        <v>39</v>
      </c>
      <c r="K42" t="str">
        <f t="shared" si="0"/>
        <v>置換</v>
      </c>
      <c r="L42" s="58" t="str">
        <f t="shared" si="1"/>
        <v>○</v>
      </c>
      <c r="M42" s="58" t="str">
        <f t="shared" si="2"/>
        <v/>
      </c>
      <c r="N42" s="58" t="str">
        <f t="shared" si="3"/>
        <v/>
      </c>
    </row>
    <row r="43" spans="1:14">
      <c r="A43">
        <f t="shared" si="6"/>
        <v>40</v>
      </c>
      <c r="B43" t="str">
        <f>IFERROR(VLOOKUP($A43,'vbs,vba'!$G:$H,2,FALSE),"")</f>
        <v>文字列検索（前方）</v>
      </c>
      <c r="C43" t="str">
        <f>IFERROR(VLOOKUP($A43,python!$F:$G,2,FALSE),"")</f>
        <v/>
      </c>
      <c r="D43" t="str">
        <f>IFERROR(VLOOKUP($A43,bat!$F:$G,2,FALSE),"")</f>
        <v/>
      </c>
      <c r="E43" t="str">
        <f t="shared" si="4"/>
        <v>文字列検索（前方）</v>
      </c>
      <c r="F43">
        <f>IF($E43="","",COUNTIF($E$3:$E43,$E43))</f>
        <v>1</v>
      </c>
      <c r="G43">
        <f>IF(OR(F43&gt;1,F43=""),"",COUNTIF($F$3:$F43,1))</f>
        <v>40</v>
      </c>
      <c r="H43" t="str">
        <f t="shared" si="5"/>
        <v>文字列検索（前方）</v>
      </c>
      <c r="J43">
        <f t="shared" si="7"/>
        <v>40</v>
      </c>
      <c r="K43" t="str">
        <f t="shared" si="0"/>
        <v>文字列検索（前方）</v>
      </c>
      <c r="L43" s="58" t="str">
        <f t="shared" si="1"/>
        <v>○</v>
      </c>
      <c r="M43" s="58" t="str">
        <f t="shared" si="2"/>
        <v/>
      </c>
      <c r="N43" s="58" t="str">
        <f t="shared" si="3"/>
        <v/>
      </c>
    </row>
    <row r="44" spans="1:14">
      <c r="A44">
        <f t="shared" si="6"/>
        <v>41</v>
      </c>
      <c r="B44" t="str">
        <f>IFERROR(VLOOKUP($A44,'vbs,vba'!$G:$H,2,FALSE),"")</f>
        <v>文字列検索（後方）</v>
      </c>
      <c r="C44" t="str">
        <f>IFERROR(VLOOKUP($A44,python!$F:$G,2,FALSE),"")</f>
        <v/>
      </c>
      <c r="D44" t="str">
        <f>IFERROR(VLOOKUP($A44,bat!$F:$G,2,FALSE),"")</f>
        <v/>
      </c>
      <c r="E44" t="str">
        <f t="shared" si="4"/>
        <v>文字列検索（後方）</v>
      </c>
      <c r="F44">
        <f>IF($E44="","",COUNTIF($E$3:$E44,$E44))</f>
        <v>1</v>
      </c>
      <c r="G44">
        <f>IF(OR(F44&gt;1,F44=""),"",COUNTIF($F$3:$F44,1))</f>
        <v>41</v>
      </c>
      <c r="H44" t="str">
        <f t="shared" si="5"/>
        <v>文字列検索（後方）</v>
      </c>
      <c r="J44">
        <f t="shared" si="7"/>
        <v>41</v>
      </c>
      <c r="K44" t="str">
        <f t="shared" si="0"/>
        <v>文字列検索（後方）</v>
      </c>
      <c r="L44" s="58" t="str">
        <f t="shared" si="1"/>
        <v>○</v>
      </c>
      <c r="M44" s="58" t="str">
        <f t="shared" si="2"/>
        <v/>
      </c>
      <c r="N44" s="58" t="str">
        <f t="shared" si="3"/>
        <v/>
      </c>
    </row>
    <row r="45" spans="1:14">
      <c r="A45">
        <f t="shared" si="6"/>
        <v>42</v>
      </c>
      <c r="B45" t="str">
        <f>IFERROR(VLOOKUP($A45,'vbs,vba'!$G:$H,2,FALSE),"")</f>
        <v>文字列 長さ（文字数）</v>
      </c>
      <c r="C45" t="str">
        <f>IFERROR(VLOOKUP($A45,python!$F:$G,2,FALSE),"")</f>
        <v/>
      </c>
      <c r="D45" t="str">
        <f>IFERROR(VLOOKUP($A45,bat!$F:$G,2,FALSE),"")</f>
        <v/>
      </c>
      <c r="E45" t="str">
        <f t="shared" si="4"/>
        <v>文字列 長さ（文字数）</v>
      </c>
      <c r="F45">
        <f>IF($E45="","",COUNTIF($E$3:$E45,$E45))</f>
        <v>1</v>
      </c>
      <c r="G45">
        <f>IF(OR(F45&gt;1,F45=""),"",COUNTIF($F$3:$F45,1))</f>
        <v>42</v>
      </c>
      <c r="H45" t="str">
        <f t="shared" si="5"/>
        <v>文字列 長さ（文字数）</v>
      </c>
      <c r="J45">
        <f t="shared" si="7"/>
        <v>42</v>
      </c>
      <c r="K45" t="str">
        <f t="shared" si="0"/>
        <v>文字列 長さ（文字数）</v>
      </c>
      <c r="L45" s="58" t="str">
        <f t="shared" si="1"/>
        <v>○</v>
      </c>
      <c r="M45" s="58" t="str">
        <f t="shared" si="2"/>
        <v>○</v>
      </c>
      <c r="N45" s="58" t="str">
        <f t="shared" si="3"/>
        <v/>
      </c>
    </row>
    <row r="46" spans="1:14">
      <c r="A46">
        <f t="shared" si="6"/>
        <v>43</v>
      </c>
      <c r="B46" t="str">
        <f>IFERROR(VLOOKUP($A46,'vbs,vba'!$G:$H,2,FALSE),"")</f>
        <v>文字列 長さ（バイト数）</v>
      </c>
      <c r="C46" t="str">
        <f>IFERROR(VLOOKUP($A46,python!$F:$G,2,FALSE),"")</f>
        <v/>
      </c>
      <c r="D46" t="str">
        <f>IFERROR(VLOOKUP($A46,bat!$F:$G,2,FALSE),"")</f>
        <v/>
      </c>
      <c r="E46" t="str">
        <f t="shared" si="4"/>
        <v>文字列 長さ（バイト数）</v>
      </c>
      <c r="F46">
        <f>IF($E46="","",COUNTIF($E$3:$E46,$E46))</f>
        <v>1</v>
      </c>
      <c r="G46">
        <f>IF(OR(F46&gt;1,F46=""),"",COUNTIF($F$3:$F46,1))</f>
        <v>43</v>
      </c>
      <c r="H46" t="str">
        <f t="shared" si="5"/>
        <v>文字列 長さ（バイト数）</v>
      </c>
      <c r="J46">
        <f t="shared" si="7"/>
        <v>43</v>
      </c>
      <c r="K46" t="str">
        <f t="shared" si="0"/>
        <v>文字列 長さ（バイト数）</v>
      </c>
      <c r="L46" s="58" t="str">
        <f t="shared" si="1"/>
        <v>○</v>
      </c>
      <c r="M46" s="58" t="str">
        <f t="shared" si="2"/>
        <v>○</v>
      </c>
      <c r="N46" s="58" t="str">
        <f t="shared" si="3"/>
        <v/>
      </c>
    </row>
    <row r="47" spans="1:14">
      <c r="A47">
        <f t="shared" si="6"/>
        <v>44</v>
      </c>
      <c r="B47" t="str">
        <f>IFERROR(VLOOKUP($A47,'vbs,vba'!$G:$H,2,FALSE),"")</f>
        <v>文字列結合</v>
      </c>
      <c r="C47" t="str">
        <f>IFERROR(VLOOKUP($A47,python!$F:$G,2,FALSE),"")</f>
        <v/>
      </c>
      <c r="D47" t="str">
        <f>IFERROR(VLOOKUP($A47,bat!$F:$G,2,FALSE),"")</f>
        <v/>
      </c>
      <c r="E47" t="str">
        <f t="shared" si="4"/>
        <v>文字列結合</v>
      </c>
      <c r="F47">
        <f>IF($E47="","",COUNTIF($E$3:$E47,$E47))</f>
        <v>1</v>
      </c>
      <c r="G47">
        <f>IF(OR(F47&gt;1,F47=""),"",COUNTIF($F$3:$F47,1))</f>
        <v>44</v>
      </c>
      <c r="H47" t="str">
        <f t="shared" si="5"/>
        <v>文字列結合</v>
      </c>
      <c r="J47">
        <f t="shared" si="7"/>
        <v>44</v>
      </c>
      <c r="K47" t="str">
        <f t="shared" si="0"/>
        <v>文字列結合</v>
      </c>
      <c r="L47" s="58" t="str">
        <f t="shared" si="1"/>
        <v>○</v>
      </c>
      <c r="M47" s="58" t="str">
        <f t="shared" si="2"/>
        <v/>
      </c>
      <c r="N47" s="58" t="str">
        <f t="shared" si="3"/>
        <v/>
      </c>
    </row>
    <row r="48" spans="1:14">
      <c r="A48">
        <f t="shared" si="6"/>
        <v>45</v>
      </c>
      <c r="B48" t="str">
        <f>IFERROR(VLOOKUP($A48,'vbs,vba'!$G:$H,2,FALSE),"")</f>
        <v>文字列抽出 左</v>
      </c>
      <c r="C48" t="str">
        <f>IFERROR(VLOOKUP($A48,python!$F:$G,2,FALSE),"")</f>
        <v/>
      </c>
      <c r="D48" t="str">
        <f>IFERROR(VLOOKUP($A48,bat!$F:$G,2,FALSE),"")</f>
        <v/>
      </c>
      <c r="E48" t="str">
        <f t="shared" si="4"/>
        <v>文字列抽出 左</v>
      </c>
      <c r="F48">
        <f>IF($E48="","",COUNTIF($E$3:$E48,$E48))</f>
        <v>1</v>
      </c>
      <c r="G48">
        <f>IF(OR(F48&gt;1,F48=""),"",COUNTIF($F$3:$F48,1))</f>
        <v>45</v>
      </c>
      <c r="H48" t="str">
        <f t="shared" si="5"/>
        <v>文字列抽出 左</v>
      </c>
      <c r="J48">
        <f t="shared" si="7"/>
        <v>45</v>
      </c>
      <c r="K48" t="str">
        <f t="shared" si="0"/>
        <v>文字列抽出 左</v>
      </c>
      <c r="L48" s="58" t="str">
        <f t="shared" si="1"/>
        <v>○</v>
      </c>
      <c r="M48" s="58" t="str">
        <f t="shared" si="2"/>
        <v/>
      </c>
      <c r="N48" s="58" t="str">
        <f t="shared" si="3"/>
        <v/>
      </c>
    </row>
    <row r="49" spans="1:14">
      <c r="A49">
        <f t="shared" si="6"/>
        <v>46</v>
      </c>
      <c r="B49" t="str">
        <f>IFERROR(VLOOKUP($A49,'vbs,vba'!$G:$H,2,FALSE),"")</f>
        <v>文字列抽出 中</v>
      </c>
      <c r="C49" t="str">
        <f>IFERROR(VLOOKUP($A49,python!$F:$G,2,FALSE),"")</f>
        <v/>
      </c>
      <c r="D49" t="str">
        <f>IFERROR(VLOOKUP($A49,bat!$F:$G,2,FALSE),"")</f>
        <v/>
      </c>
      <c r="E49" t="str">
        <f t="shared" si="4"/>
        <v>文字列抽出 中</v>
      </c>
      <c r="F49">
        <f>IF($E49="","",COUNTIF($E$3:$E49,$E49))</f>
        <v>1</v>
      </c>
      <c r="G49">
        <f>IF(OR(F49&gt;1,F49=""),"",COUNTIF($F$3:$F49,1))</f>
        <v>46</v>
      </c>
      <c r="H49" t="str">
        <f t="shared" si="5"/>
        <v>文字列抽出 中</v>
      </c>
      <c r="J49">
        <f t="shared" si="7"/>
        <v>46</v>
      </c>
      <c r="K49" t="str">
        <f t="shared" si="0"/>
        <v>文字列抽出 中</v>
      </c>
      <c r="L49" s="58" t="str">
        <f t="shared" si="1"/>
        <v>○</v>
      </c>
      <c r="M49" s="58" t="str">
        <f t="shared" si="2"/>
        <v/>
      </c>
      <c r="N49" s="58" t="str">
        <f t="shared" si="3"/>
        <v/>
      </c>
    </row>
    <row r="50" spans="1:14">
      <c r="A50">
        <f t="shared" si="6"/>
        <v>47</v>
      </c>
      <c r="B50" t="str">
        <f>IFERROR(VLOOKUP($A50,'vbs,vba'!$G:$H,2,FALSE),"")</f>
        <v>文字列抽出 右</v>
      </c>
      <c r="C50" t="str">
        <f>IFERROR(VLOOKUP($A50,python!$F:$G,2,FALSE),"")</f>
        <v/>
      </c>
      <c r="D50" t="str">
        <f>IFERROR(VLOOKUP($A50,bat!$F:$G,2,FALSE),"")</f>
        <v/>
      </c>
      <c r="E50" t="str">
        <f t="shared" si="4"/>
        <v>文字列抽出 右</v>
      </c>
      <c r="F50">
        <f>IF($E50="","",COUNTIF($E$3:$E50,$E50))</f>
        <v>1</v>
      </c>
      <c r="G50">
        <f>IF(OR(F50&gt;1,F50=""),"",COUNTIF($F$3:$F50,1))</f>
        <v>47</v>
      </c>
      <c r="H50" t="str">
        <f t="shared" si="5"/>
        <v>文字列抽出 右</v>
      </c>
      <c r="J50">
        <f t="shared" si="7"/>
        <v>47</v>
      </c>
      <c r="K50" t="str">
        <f t="shared" si="0"/>
        <v>文字列抽出 右</v>
      </c>
      <c r="L50" s="58" t="str">
        <f t="shared" si="1"/>
        <v>○</v>
      </c>
      <c r="M50" s="58" t="str">
        <f t="shared" si="2"/>
        <v/>
      </c>
      <c r="N50" s="58" t="str">
        <f t="shared" si="3"/>
        <v/>
      </c>
    </row>
    <row r="51" spans="1:14">
      <c r="A51">
        <f t="shared" si="6"/>
        <v>48</v>
      </c>
      <c r="B51" t="str">
        <f>IFERROR(VLOOKUP($A51,'vbs,vba'!$G:$H,2,FALSE),"")</f>
        <v>文字列長 取得１</v>
      </c>
      <c r="C51" t="str">
        <f>IFERROR(VLOOKUP($A51,python!$F:$G,2,FALSE),"")</f>
        <v/>
      </c>
      <c r="D51" t="str">
        <f>IFERROR(VLOOKUP($A51,bat!$F:$G,2,FALSE),"")</f>
        <v/>
      </c>
      <c r="E51" t="str">
        <f t="shared" si="4"/>
        <v>文字列長 取得１</v>
      </c>
      <c r="F51">
        <f>IF($E51="","",COUNTIF($E$3:$E51,$E51))</f>
        <v>1</v>
      </c>
      <c r="G51">
        <f>IF(OR(F51&gt;1,F51=""),"",COUNTIF($F$3:$F51,1))</f>
        <v>48</v>
      </c>
      <c r="H51" t="str">
        <f t="shared" si="5"/>
        <v>文字列長 取得１</v>
      </c>
      <c r="J51">
        <f t="shared" si="7"/>
        <v>48</v>
      </c>
      <c r="K51" t="str">
        <f t="shared" si="0"/>
        <v>文字列長 取得１</v>
      </c>
      <c r="L51" s="58" t="str">
        <f t="shared" si="1"/>
        <v>○</v>
      </c>
      <c r="M51" s="58" t="str">
        <f t="shared" si="2"/>
        <v/>
      </c>
      <c r="N51" s="58" t="str">
        <f t="shared" si="3"/>
        <v/>
      </c>
    </row>
    <row r="52" spans="1:14">
      <c r="A52">
        <f t="shared" si="6"/>
        <v>49</v>
      </c>
      <c r="B52" t="str">
        <f>IFERROR(VLOOKUP($A52,'vbs,vba'!$G:$H,2,FALSE),"")</f>
        <v>文字列長 取得２</v>
      </c>
      <c r="C52" t="str">
        <f>IFERROR(VLOOKUP($A52,python!$F:$G,2,FALSE),"")</f>
        <v/>
      </c>
      <c r="D52" t="str">
        <f>IFERROR(VLOOKUP($A52,bat!$F:$G,2,FALSE),"")</f>
        <v/>
      </c>
      <c r="E52" t="str">
        <f t="shared" si="4"/>
        <v>文字列長 取得２</v>
      </c>
      <c r="F52">
        <f>IF($E52="","",COUNTIF($E$3:$E52,$E52))</f>
        <v>1</v>
      </c>
      <c r="G52">
        <f>IF(OR(F52&gt;1,F52=""),"",COUNTIF($F$3:$F52,1))</f>
        <v>49</v>
      </c>
      <c r="H52" t="str">
        <f t="shared" si="5"/>
        <v>文字列長 取得２</v>
      </c>
      <c r="J52">
        <f t="shared" si="7"/>
        <v>49</v>
      </c>
      <c r="K52" t="str">
        <f t="shared" si="0"/>
        <v>文字列長 取得２</v>
      </c>
      <c r="L52" s="58" t="str">
        <f t="shared" si="1"/>
        <v>○</v>
      </c>
      <c r="M52" s="58" t="str">
        <f t="shared" si="2"/>
        <v/>
      </c>
      <c r="N52" s="58" t="str">
        <f t="shared" si="3"/>
        <v/>
      </c>
    </row>
    <row r="53" spans="1:14">
      <c r="A53">
        <f t="shared" si="6"/>
        <v>50</v>
      </c>
      <c r="B53" t="str">
        <f>IFERROR(VLOOKUP($A53,'vbs,vba'!$G:$H,2,FALSE),"")</f>
        <v>文字列長 取得３</v>
      </c>
      <c r="C53" t="str">
        <f>IFERROR(VLOOKUP($A53,python!$F:$G,2,FALSE),"")</f>
        <v/>
      </c>
      <c r="D53" t="str">
        <f>IFERROR(VLOOKUP($A53,bat!$F:$G,2,FALSE),"")</f>
        <v/>
      </c>
      <c r="E53" t="str">
        <f t="shared" si="4"/>
        <v>文字列長 取得３</v>
      </c>
      <c r="F53">
        <f>IF($E53="","",COUNTIF($E$3:$E53,$E53))</f>
        <v>1</v>
      </c>
      <c r="G53">
        <f>IF(OR(F53&gt;1,F53=""),"",COUNTIF($F$3:$F53,1))</f>
        <v>50</v>
      </c>
      <c r="H53" t="str">
        <f t="shared" si="5"/>
        <v>文字列長 取得３</v>
      </c>
      <c r="J53">
        <f t="shared" si="7"/>
        <v>50</v>
      </c>
      <c r="K53" t="str">
        <f t="shared" si="0"/>
        <v>文字列長 取得３</v>
      </c>
      <c r="L53" s="58" t="str">
        <f t="shared" si="1"/>
        <v>○</v>
      </c>
      <c r="M53" s="58" t="str">
        <f t="shared" si="2"/>
        <v/>
      </c>
      <c r="N53" s="58" t="str">
        <f t="shared" si="3"/>
        <v/>
      </c>
    </row>
    <row r="54" spans="1:14">
      <c r="A54">
        <f t="shared" si="6"/>
        <v>51</v>
      </c>
      <c r="B54" t="str">
        <f>IFERROR(VLOOKUP($A54,'vbs,vba'!$G:$H,2,FALSE),"")</f>
        <v>文字列⇒ASCII 変換</v>
      </c>
      <c r="C54" t="str">
        <f>IFERROR(VLOOKUP($A54,python!$F:$G,2,FALSE),"")</f>
        <v/>
      </c>
      <c r="D54" t="str">
        <f>IFERROR(VLOOKUP($A54,bat!$F:$G,2,FALSE),"")</f>
        <v/>
      </c>
      <c r="E54" t="str">
        <f t="shared" si="4"/>
        <v>文字列⇒ASCII 変換</v>
      </c>
      <c r="F54">
        <f>IF($E54="","",COUNTIF($E$3:$E54,$E54))</f>
        <v>1</v>
      </c>
      <c r="G54">
        <f>IF(OR(F54&gt;1,F54=""),"",COUNTIF($F$3:$F54,1))</f>
        <v>51</v>
      </c>
      <c r="H54" t="str">
        <f t="shared" si="5"/>
        <v>文字列⇒ASCII 変換</v>
      </c>
      <c r="J54">
        <f t="shared" si="7"/>
        <v>51</v>
      </c>
      <c r="K54" t="str">
        <f t="shared" si="0"/>
        <v>文字列⇒ASCII 変換</v>
      </c>
      <c r="L54" s="58" t="str">
        <f t="shared" si="1"/>
        <v>○</v>
      </c>
      <c r="M54" s="58" t="str">
        <f t="shared" si="2"/>
        <v>○</v>
      </c>
      <c r="N54" s="58" t="str">
        <f t="shared" si="3"/>
        <v/>
      </c>
    </row>
    <row r="55" spans="1:14">
      <c r="A55">
        <f t="shared" si="6"/>
        <v>52</v>
      </c>
      <c r="B55" t="str">
        <f>IFERROR(VLOOKUP($A55,'vbs,vba'!$G:$H,2,FALSE),"")</f>
        <v>文字列の数値判定</v>
      </c>
      <c r="C55" t="str">
        <f>IFERROR(VLOOKUP($A55,python!$F:$G,2,FALSE),"")</f>
        <v/>
      </c>
      <c r="D55" t="str">
        <f>IFERROR(VLOOKUP($A55,bat!$F:$G,2,FALSE),"")</f>
        <v/>
      </c>
      <c r="E55" t="str">
        <f t="shared" si="4"/>
        <v>文字列の数値判定</v>
      </c>
      <c r="F55">
        <f>IF($E55="","",COUNTIF($E$3:$E55,$E55))</f>
        <v>1</v>
      </c>
      <c r="G55">
        <f>IF(OR(F55&gt;1,F55=""),"",COUNTIF($F$3:$F55,1))</f>
        <v>52</v>
      </c>
      <c r="H55" t="str">
        <f t="shared" si="5"/>
        <v>文字列の数値判定</v>
      </c>
      <c r="J55">
        <f t="shared" si="7"/>
        <v>52</v>
      </c>
      <c r="K55" t="str">
        <f t="shared" si="0"/>
        <v>文字列の数値判定</v>
      </c>
      <c r="L55" s="58" t="str">
        <f t="shared" si="1"/>
        <v>○</v>
      </c>
      <c r="M55" s="58" t="str">
        <f t="shared" si="2"/>
        <v/>
      </c>
      <c r="N55" s="58" t="str">
        <f t="shared" si="3"/>
        <v/>
      </c>
    </row>
    <row r="56" spans="1:14">
      <c r="A56">
        <f t="shared" si="6"/>
        <v>53</v>
      </c>
      <c r="B56" t="str">
        <f>IFERROR(VLOOKUP($A56,'vbs,vba'!$G:$H,2,FALSE),"")</f>
        <v>ASCII⇒文字列 変換</v>
      </c>
      <c r="C56" t="str">
        <f>IFERROR(VLOOKUP($A56,python!$F:$G,2,FALSE),"")</f>
        <v/>
      </c>
      <c r="D56" t="str">
        <f>IFERROR(VLOOKUP($A56,bat!$F:$G,2,FALSE),"")</f>
        <v/>
      </c>
      <c r="E56" t="str">
        <f t="shared" si="4"/>
        <v>ASCII⇒文字列 変換</v>
      </c>
      <c r="F56">
        <f>IF($E56="","",COUNTIF($E$3:$E56,$E56))</f>
        <v>1</v>
      </c>
      <c r="G56">
        <f>IF(OR(F56&gt;1,F56=""),"",COUNTIF($F$3:$F56,1))</f>
        <v>53</v>
      </c>
      <c r="H56" t="str">
        <f t="shared" si="5"/>
        <v>ASCII⇒文字列 変換</v>
      </c>
      <c r="J56">
        <f t="shared" si="7"/>
        <v>53</v>
      </c>
      <c r="K56" t="str">
        <f t="shared" si="0"/>
        <v>ASCII⇒文字列 変換</v>
      </c>
      <c r="L56" s="58" t="str">
        <f t="shared" si="1"/>
        <v>○</v>
      </c>
      <c r="M56" s="58" t="str">
        <f t="shared" si="2"/>
        <v>○</v>
      </c>
      <c r="N56" s="58" t="str">
        <f t="shared" si="3"/>
        <v/>
      </c>
    </row>
    <row r="57" spans="1:14">
      <c r="A57">
        <f t="shared" si="6"/>
        <v>54</v>
      </c>
      <c r="B57" t="str">
        <f>IFERROR(VLOOKUP($A57,'vbs,vba'!$G:$H,2,FALSE),"")</f>
        <v>文字列繰り返し</v>
      </c>
      <c r="C57" t="str">
        <f>IFERROR(VLOOKUP($A57,python!$F:$G,2,FALSE),"")</f>
        <v/>
      </c>
      <c r="D57" t="str">
        <f>IFERROR(VLOOKUP($A57,bat!$F:$G,2,FALSE),"")</f>
        <v/>
      </c>
      <c r="E57" t="str">
        <f t="shared" si="4"/>
        <v>文字列繰り返し</v>
      </c>
      <c r="F57">
        <f>IF($E57="","",COUNTIF($E$3:$E57,$E57))</f>
        <v>1</v>
      </c>
      <c r="G57">
        <f>IF(OR(F57&gt;1,F57=""),"",COUNTIF($F$3:$F57,1))</f>
        <v>54</v>
      </c>
      <c r="H57" t="str">
        <f t="shared" si="5"/>
        <v>文字列繰り返し</v>
      </c>
      <c r="J57">
        <f t="shared" si="7"/>
        <v>54</v>
      </c>
      <c r="K57" t="str">
        <f t="shared" si="0"/>
        <v>文字列繰り返し</v>
      </c>
      <c r="L57" s="58" t="str">
        <f t="shared" si="1"/>
        <v>○</v>
      </c>
      <c r="M57" s="58" t="str">
        <f t="shared" si="2"/>
        <v/>
      </c>
      <c r="N57" s="58" t="str">
        <f t="shared" si="3"/>
        <v/>
      </c>
    </row>
    <row r="58" spans="1:14">
      <c r="A58">
        <f t="shared" si="6"/>
        <v>55</v>
      </c>
      <c r="B58" t="str">
        <f>IFERROR(VLOOKUP($A58,'vbs,vba'!$G:$H,2,FALSE),"")</f>
        <v>大文字化</v>
      </c>
      <c r="C58" t="str">
        <f>IFERROR(VLOOKUP($A58,python!$F:$G,2,FALSE),"")</f>
        <v/>
      </c>
      <c r="D58" t="str">
        <f>IFERROR(VLOOKUP($A58,bat!$F:$G,2,FALSE),"")</f>
        <v/>
      </c>
      <c r="E58" t="str">
        <f t="shared" si="4"/>
        <v>大文字化</v>
      </c>
      <c r="F58">
        <f>IF($E58="","",COUNTIF($E$3:$E58,$E58))</f>
        <v>1</v>
      </c>
      <c r="G58">
        <f>IF(OR(F58&gt;1,F58=""),"",COUNTIF($F$3:$F58,1))</f>
        <v>55</v>
      </c>
      <c r="H58" t="str">
        <f t="shared" si="5"/>
        <v>大文字化</v>
      </c>
      <c r="J58">
        <f t="shared" si="7"/>
        <v>55</v>
      </c>
      <c r="K58" t="str">
        <f t="shared" si="0"/>
        <v>大文字化</v>
      </c>
      <c r="L58" s="58" t="str">
        <f t="shared" si="1"/>
        <v>○</v>
      </c>
      <c r="M58" s="58" t="str">
        <f t="shared" si="2"/>
        <v/>
      </c>
      <c r="N58" s="58" t="str">
        <f t="shared" si="3"/>
        <v/>
      </c>
    </row>
    <row r="59" spans="1:14">
      <c r="A59">
        <f t="shared" si="6"/>
        <v>56</v>
      </c>
      <c r="B59" t="str">
        <f>IFERROR(VLOOKUP($A59,'vbs,vba'!$G:$H,2,FALSE),"")</f>
        <v>小文字化</v>
      </c>
      <c r="C59" t="str">
        <f>IFERROR(VLOOKUP($A59,python!$F:$G,2,FALSE),"")</f>
        <v/>
      </c>
      <c r="D59" t="str">
        <f>IFERROR(VLOOKUP($A59,bat!$F:$G,2,FALSE),"")</f>
        <v/>
      </c>
      <c r="E59" t="str">
        <f t="shared" si="4"/>
        <v>小文字化</v>
      </c>
      <c r="F59">
        <f>IF($E59="","",COUNTIF($E$3:$E59,$E59))</f>
        <v>1</v>
      </c>
      <c r="G59">
        <f>IF(OR(F59&gt;1,F59=""),"",COUNTIF($F$3:$F59,1))</f>
        <v>56</v>
      </c>
      <c r="H59" t="str">
        <f t="shared" si="5"/>
        <v>小文字化</v>
      </c>
      <c r="J59">
        <f t="shared" si="7"/>
        <v>56</v>
      </c>
      <c r="K59" t="str">
        <f t="shared" si="0"/>
        <v>小文字化</v>
      </c>
      <c r="L59" s="58" t="str">
        <f t="shared" si="1"/>
        <v>○</v>
      </c>
      <c r="M59" s="58" t="str">
        <f t="shared" si="2"/>
        <v/>
      </c>
      <c r="N59" s="58" t="str">
        <f t="shared" si="3"/>
        <v/>
      </c>
    </row>
    <row r="60" spans="1:14">
      <c r="A60">
        <f t="shared" si="6"/>
        <v>57</v>
      </c>
      <c r="B60" t="str">
        <f>IFERROR(VLOOKUP($A60,'vbs,vba'!$G:$H,2,FALSE),"")</f>
        <v>配列再定義</v>
      </c>
      <c r="C60" t="str">
        <f>IFERROR(VLOOKUP($A60,python!$F:$G,2,FALSE),"")</f>
        <v/>
      </c>
      <c r="D60" t="str">
        <f>IFERROR(VLOOKUP($A60,bat!$F:$G,2,FALSE),"")</f>
        <v/>
      </c>
      <c r="E60" t="str">
        <f t="shared" si="4"/>
        <v>配列再定義</v>
      </c>
      <c r="F60">
        <f>IF($E60="","",COUNTIF($E$3:$E60,$E60))</f>
        <v>1</v>
      </c>
      <c r="G60">
        <f>IF(OR(F60&gt;1,F60=""),"",COUNTIF($F$3:$F60,1))</f>
        <v>57</v>
      </c>
      <c r="H60" t="str">
        <f t="shared" si="5"/>
        <v>配列再定義</v>
      </c>
      <c r="J60">
        <f t="shared" si="7"/>
        <v>57</v>
      </c>
      <c r="K60" t="str">
        <f t="shared" si="0"/>
        <v>配列再定義</v>
      </c>
      <c r="L60" s="58" t="str">
        <f t="shared" si="1"/>
        <v>○</v>
      </c>
      <c r="M60" s="58" t="str">
        <f t="shared" si="2"/>
        <v>○</v>
      </c>
      <c r="N60" s="58" t="str">
        <f t="shared" si="3"/>
        <v/>
      </c>
    </row>
    <row r="61" spans="1:14">
      <c r="A61">
        <f t="shared" si="6"/>
        <v>58</v>
      </c>
      <c r="B61" t="str">
        <f>IFERROR(VLOOKUP($A61,'vbs,vba'!$G:$H,2,FALSE),"")</f>
        <v>配列最大要素数</v>
      </c>
      <c r="C61" t="str">
        <f>IFERROR(VLOOKUP($A61,python!$F:$G,2,FALSE),"")</f>
        <v/>
      </c>
      <c r="D61" t="str">
        <f>IFERROR(VLOOKUP($A61,bat!$F:$G,2,FALSE),"")</f>
        <v/>
      </c>
      <c r="E61" t="str">
        <f t="shared" si="4"/>
        <v>配列最大要素数</v>
      </c>
      <c r="F61">
        <f>IF($E61="","",COUNTIF($E$3:$E61,$E61))</f>
        <v>1</v>
      </c>
      <c r="G61">
        <f>IF(OR(F61&gt;1,F61=""),"",COUNTIF($F$3:$F61,1))</f>
        <v>58</v>
      </c>
      <c r="H61" t="str">
        <f t="shared" si="5"/>
        <v>配列最大要素数</v>
      </c>
      <c r="J61">
        <f t="shared" si="7"/>
        <v>58</v>
      </c>
      <c r="K61" t="str">
        <f t="shared" si="0"/>
        <v>配列最大要素数</v>
      </c>
      <c r="L61" s="58" t="str">
        <f t="shared" si="1"/>
        <v>○</v>
      </c>
      <c r="M61" s="58" t="str">
        <f t="shared" si="2"/>
        <v>○</v>
      </c>
      <c r="N61" s="58" t="str">
        <f t="shared" si="3"/>
        <v/>
      </c>
    </row>
    <row r="62" spans="1:14">
      <c r="A62">
        <f t="shared" si="6"/>
        <v>59</v>
      </c>
      <c r="B62" t="str">
        <f>IFERROR(VLOOKUP($A62,'vbs,vba'!$G:$H,2,FALSE),"")</f>
        <v>要素数０（未初期化）/要素数１配列判定</v>
      </c>
      <c r="C62" t="str">
        <f>IFERROR(VLOOKUP($A62,python!$F:$G,2,FALSE),"")</f>
        <v/>
      </c>
      <c r="D62" t="str">
        <f>IFERROR(VLOOKUP($A62,bat!$F:$G,2,FALSE),"")</f>
        <v/>
      </c>
      <c r="E62" t="str">
        <f t="shared" si="4"/>
        <v>要素数０（未初期化）/要素数１配列判定</v>
      </c>
      <c r="F62">
        <f>IF($E62="","",COUNTIF($E$3:$E62,$E62))</f>
        <v>1</v>
      </c>
      <c r="G62">
        <f>IF(OR(F62&gt;1,F62=""),"",COUNTIF($F$3:$F62,1))</f>
        <v>59</v>
      </c>
      <c r="H62" t="str">
        <f t="shared" si="5"/>
        <v>要素数０（未初期化）/要素数１配列判定</v>
      </c>
      <c r="J62">
        <f t="shared" si="7"/>
        <v>59</v>
      </c>
      <c r="K62" t="str">
        <f t="shared" si="0"/>
        <v>要素数０（未初期化）/要素数１配列判定</v>
      </c>
      <c r="L62" s="58" t="str">
        <f t="shared" si="1"/>
        <v>○</v>
      </c>
      <c r="M62" s="58" t="str">
        <f t="shared" si="2"/>
        <v>○</v>
      </c>
      <c r="N62" s="58" t="str">
        <f t="shared" si="3"/>
        <v/>
      </c>
    </row>
    <row r="63" spans="1:14">
      <c r="A63">
        <f t="shared" si="6"/>
        <v>60</v>
      </c>
      <c r="B63" t="str">
        <f>IFERROR(VLOOKUP($A63,'vbs,vba'!$G:$H,2,FALSE),"")</f>
        <v>配列 結合</v>
      </c>
      <c r="C63" t="str">
        <f>IFERROR(VLOOKUP($A63,python!$F:$G,2,FALSE),"")</f>
        <v/>
      </c>
      <c r="D63" t="str">
        <f>IFERROR(VLOOKUP($A63,bat!$F:$G,2,FALSE),"")</f>
        <v/>
      </c>
      <c r="E63" t="str">
        <f t="shared" si="4"/>
        <v>配列 結合</v>
      </c>
      <c r="F63">
        <f>IF($E63="","",COUNTIF($E$3:$E63,$E63))</f>
        <v>1</v>
      </c>
      <c r="G63">
        <f>IF(OR(F63&gt;1,F63=""),"",COUNTIF($F$3:$F63,1))</f>
        <v>60</v>
      </c>
      <c r="H63" t="str">
        <f t="shared" si="5"/>
        <v>配列 結合</v>
      </c>
      <c r="J63">
        <f t="shared" si="7"/>
        <v>60</v>
      </c>
      <c r="K63" t="str">
        <f t="shared" si="0"/>
        <v>配列 結合</v>
      </c>
      <c r="L63" s="58" t="str">
        <f t="shared" si="1"/>
        <v>○</v>
      </c>
      <c r="M63" s="58" t="str">
        <f t="shared" si="2"/>
        <v>○</v>
      </c>
      <c r="N63" s="58" t="str">
        <f t="shared" si="3"/>
        <v/>
      </c>
    </row>
    <row r="64" spans="1:14">
      <c r="A64">
        <f t="shared" si="6"/>
        <v>61</v>
      </c>
      <c r="B64" t="str">
        <f>IFERROR(VLOOKUP($A64,'vbs,vba'!$G:$H,2,FALSE),"")</f>
        <v>配列 分割</v>
      </c>
      <c r="C64" t="str">
        <f>IFERROR(VLOOKUP($A64,python!$F:$G,2,FALSE),"")</f>
        <v/>
      </c>
      <c r="D64" t="str">
        <f>IFERROR(VLOOKUP($A64,bat!$F:$G,2,FALSE),"")</f>
        <v/>
      </c>
      <c r="E64" t="str">
        <f t="shared" si="4"/>
        <v>配列 分割</v>
      </c>
      <c r="F64">
        <f>IF($E64="","",COUNTIF($E$3:$E64,$E64))</f>
        <v>1</v>
      </c>
      <c r="G64">
        <f>IF(OR(F64&gt;1,F64=""),"",COUNTIF($F$3:$F64,1))</f>
        <v>61</v>
      </c>
      <c r="H64" t="str">
        <f t="shared" si="5"/>
        <v>配列 分割</v>
      </c>
      <c r="J64">
        <f t="shared" si="7"/>
        <v>61</v>
      </c>
      <c r="K64" t="str">
        <f t="shared" si="0"/>
        <v>配列 分割</v>
      </c>
      <c r="L64" s="58" t="str">
        <f t="shared" si="1"/>
        <v>○</v>
      </c>
      <c r="M64" s="58" t="str">
        <f t="shared" si="2"/>
        <v>○</v>
      </c>
      <c r="N64" s="58" t="str">
        <f t="shared" si="3"/>
        <v/>
      </c>
    </row>
    <row r="65" spans="1:14">
      <c r="A65">
        <f t="shared" si="6"/>
        <v>62</v>
      </c>
      <c r="B65" t="str">
        <f>IFERROR(VLOOKUP($A65,'vbs,vba'!$G:$H,2,FALSE),"")</f>
        <v>型取得（文字列）</v>
      </c>
      <c r="C65" t="str">
        <f>IFERROR(VLOOKUP($A65,python!$F:$G,2,FALSE),"")</f>
        <v/>
      </c>
      <c r="D65" t="str">
        <f>IFERROR(VLOOKUP($A65,bat!$F:$G,2,FALSE),"")</f>
        <v/>
      </c>
      <c r="E65" t="str">
        <f t="shared" si="4"/>
        <v>型取得（文字列）</v>
      </c>
      <c r="F65">
        <f>IF($E65="","",COUNTIF($E$3:$E65,$E65))</f>
        <v>1</v>
      </c>
      <c r="G65">
        <f>IF(OR(F65&gt;1,F65=""),"",COUNTIF($F$3:$F65,1))</f>
        <v>62</v>
      </c>
      <c r="H65" t="str">
        <f t="shared" si="5"/>
        <v>型取得（文字列）</v>
      </c>
      <c r="J65">
        <f t="shared" si="7"/>
        <v>62</v>
      </c>
      <c r="K65" t="str">
        <f t="shared" si="0"/>
        <v>型取得（文字列）</v>
      </c>
      <c r="L65" s="58" t="str">
        <f t="shared" si="1"/>
        <v>○</v>
      </c>
      <c r="M65" s="58" t="str">
        <f t="shared" si="2"/>
        <v>○</v>
      </c>
      <c r="N65" s="58" t="str">
        <f t="shared" si="3"/>
        <v/>
      </c>
    </row>
    <row r="66" spans="1:14">
      <c r="A66">
        <f t="shared" si="6"/>
        <v>63</v>
      </c>
      <c r="B66" t="str">
        <f>IFERROR(VLOOKUP($A66,'vbs,vba'!$G:$H,2,FALSE),"")</f>
        <v>型取得（値）</v>
      </c>
      <c r="C66" t="str">
        <f>IFERROR(VLOOKUP($A66,python!$F:$G,2,FALSE),"")</f>
        <v/>
      </c>
      <c r="D66" t="str">
        <f>IFERROR(VLOOKUP($A66,bat!$F:$G,2,FALSE),"")</f>
        <v/>
      </c>
      <c r="E66" t="str">
        <f t="shared" si="4"/>
        <v>型取得（値）</v>
      </c>
      <c r="F66">
        <f>IF($E66="","",COUNTIF($E$3:$E66,$E66))</f>
        <v>1</v>
      </c>
      <c r="G66">
        <f>IF(OR(F66&gt;1,F66=""),"",COUNTIF($F$3:$F66,1))</f>
        <v>63</v>
      </c>
      <c r="H66" t="str">
        <f t="shared" si="5"/>
        <v>型取得（値）</v>
      </c>
      <c r="J66">
        <f t="shared" si="7"/>
        <v>63</v>
      </c>
      <c r="K66" t="str">
        <f t="shared" si="0"/>
        <v>型取得（値）</v>
      </c>
      <c r="L66" s="58" t="str">
        <f t="shared" si="1"/>
        <v>○</v>
      </c>
      <c r="M66" s="58" t="str">
        <f t="shared" si="2"/>
        <v>○</v>
      </c>
      <c r="N66" s="58" t="str">
        <f t="shared" si="3"/>
        <v/>
      </c>
    </row>
    <row r="67" spans="1:14">
      <c r="A67">
        <f t="shared" si="6"/>
        <v>64</v>
      </c>
      <c r="B67" t="str">
        <f>IFERROR(VLOOKUP($A67,'vbs,vba'!$G:$H,2,FALSE),"")</f>
        <v>10⇒16進数変換</v>
      </c>
      <c r="C67" t="str">
        <f>IFERROR(VLOOKUP($A67,python!$F:$G,2,FALSE),"")</f>
        <v/>
      </c>
      <c r="D67" t="str">
        <f>IFERROR(VLOOKUP($A67,bat!$F:$G,2,FALSE),"")</f>
        <v/>
      </c>
      <c r="E67" t="str">
        <f t="shared" si="4"/>
        <v>10⇒16進数変換</v>
      </c>
      <c r="F67">
        <f>IF($E67="","",COUNTIF($E$3:$E67,$E67))</f>
        <v>1</v>
      </c>
      <c r="G67">
        <f>IF(OR(F67&gt;1,F67=""),"",COUNTIF($F$3:$F67,1))</f>
        <v>64</v>
      </c>
      <c r="H67" t="str">
        <f t="shared" si="5"/>
        <v>10⇒16進数変換</v>
      </c>
      <c r="J67">
        <f t="shared" si="7"/>
        <v>64</v>
      </c>
      <c r="K67" t="str">
        <f t="shared" si="0"/>
        <v>10⇒16進数変換</v>
      </c>
      <c r="L67" s="58" t="str">
        <f t="shared" si="1"/>
        <v>○</v>
      </c>
      <c r="M67" s="58" t="str">
        <f t="shared" si="2"/>
        <v>○</v>
      </c>
      <c r="N67" s="58" t="str">
        <f t="shared" si="3"/>
        <v/>
      </c>
    </row>
    <row r="68" spans="1:14">
      <c r="A68">
        <f t="shared" si="6"/>
        <v>65</v>
      </c>
      <c r="B68" t="str">
        <f>IFERROR(VLOOKUP($A68,'vbs,vba'!$G:$H,2,FALSE),"")</f>
        <v>16⇒10進数変換</v>
      </c>
      <c r="C68" t="str">
        <f>IFERROR(VLOOKUP($A68,python!$F:$G,2,FALSE),"")</f>
        <v/>
      </c>
      <c r="D68" t="str">
        <f>IFERROR(VLOOKUP($A68,bat!$F:$G,2,FALSE),"")</f>
        <v/>
      </c>
      <c r="E68" t="str">
        <f t="shared" si="4"/>
        <v>16⇒10進数変換</v>
      </c>
      <c r="F68">
        <f>IF($E68="","",COUNTIF($E$3:$E68,$E68))</f>
        <v>1</v>
      </c>
      <c r="G68">
        <f>IF(OR(F68&gt;1,F68=""),"",COUNTIF($F$3:$F68,1))</f>
        <v>65</v>
      </c>
      <c r="H68" t="str">
        <f t="shared" si="5"/>
        <v>16⇒10進数変換</v>
      </c>
      <c r="J68">
        <f t="shared" si="7"/>
        <v>65</v>
      </c>
      <c r="K68" t="str">
        <f t="shared" ref="K68:K131" si="8">IFERROR(VLOOKUP($J68,$G:$H,2,FALSE),"")</f>
        <v>16⇒10進数変換</v>
      </c>
      <c r="L68" s="58" t="str">
        <f t="shared" ref="L68:L131" si="9">IF($K68="","",IF(COUNTIF(B$3:B$1004,$K68)&gt;0,"○",""))</f>
        <v>○</v>
      </c>
      <c r="M68" s="58" t="str">
        <f t="shared" ref="M68:M131" si="10">IF($K68="","",IF(COUNTIF(C$3:C$1004,$K68)&gt;0,"○",""))</f>
        <v>○</v>
      </c>
      <c r="N68" s="58" t="str">
        <f t="shared" ref="N68:N131" si="11">IF($K68="","",IF(COUNTIF(D$3:D$1004,$K68)&gt;0,"○",""))</f>
        <v/>
      </c>
    </row>
    <row r="69" spans="1:14">
      <c r="A69">
        <f t="shared" si="6"/>
        <v>66</v>
      </c>
      <c r="B69" t="str">
        <f>IFERROR(VLOOKUP($A69,'vbs,vba'!$G:$H,2,FALSE),"")</f>
        <v>符号つき16進数表現</v>
      </c>
      <c r="C69" t="str">
        <f>IFERROR(VLOOKUP($A69,python!$F:$G,2,FALSE),"")</f>
        <v/>
      </c>
      <c r="D69" t="str">
        <f>IFERROR(VLOOKUP($A69,bat!$F:$G,2,FALSE),"")</f>
        <v/>
      </c>
      <c r="E69" t="str">
        <f t="shared" ref="E69:E132" si="12">B69&amp;C69&amp;D69</f>
        <v>符号つき16進数表現</v>
      </c>
      <c r="F69">
        <f>IF($E69="","",COUNTIF($E$3:$E69,$E69))</f>
        <v>1</v>
      </c>
      <c r="G69">
        <f>IF(OR(F69&gt;1,F69=""),"",COUNTIF($F$3:$F69,1))</f>
        <v>66</v>
      </c>
      <c r="H69" t="str">
        <f t="shared" ref="H69:H132" si="13">E69</f>
        <v>符号つき16進数表現</v>
      </c>
      <c r="J69">
        <f t="shared" si="7"/>
        <v>66</v>
      </c>
      <c r="K69" t="str">
        <f t="shared" si="8"/>
        <v>符号つき16進数表現</v>
      </c>
      <c r="L69" s="58" t="str">
        <f t="shared" si="9"/>
        <v>○</v>
      </c>
      <c r="M69" s="58" t="str">
        <f t="shared" si="10"/>
        <v>○</v>
      </c>
      <c r="N69" s="58" t="str">
        <f t="shared" si="11"/>
        <v/>
      </c>
    </row>
    <row r="70" spans="1:14">
      <c r="A70">
        <f t="shared" ref="A70:A133" si="14">A69+1</f>
        <v>67</v>
      </c>
      <c r="B70" t="str">
        <f>IFERROR(VLOOKUP($A70,'vbs,vba'!$G:$H,2,FALSE),"")</f>
        <v>符号なし16進数表現</v>
      </c>
      <c r="C70" t="str">
        <f>IFERROR(VLOOKUP($A70,python!$F:$G,2,FALSE),"")</f>
        <v/>
      </c>
      <c r="D70" t="str">
        <f>IFERROR(VLOOKUP($A70,bat!$F:$G,2,FALSE),"")</f>
        <v/>
      </c>
      <c r="E70" t="str">
        <f t="shared" si="12"/>
        <v>符号なし16進数表現</v>
      </c>
      <c r="F70">
        <f>IF($E70="","",COUNTIF($E$3:$E70,$E70))</f>
        <v>1</v>
      </c>
      <c r="G70">
        <f>IF(OR(F70&gt;1,F70=""),"",COUNTIF($F$3:$F70,1))</f>
        <v>67</v>
      </c>
      <c r="H70" t="str">
        <f t="shared" si="13"/>
        <v>符号なし16進数表現</v>
      </c>
      <c r="J70">
        <f t="shared" ref="J70:J133" si="15">J69+1</f>
        <v>67</v>
      </c>
      <c r="K70" t="str">
        <f t="shared" si="8"/>
        <v>符号なし16進数表現</v>
      </c>
      <c r="L70" s="58" t="str">
        <f t="shared" si="9"/>
        <v>○</v>
      </c>
      <c r="M70" s="58" t="str">
        <f t="shared" si="10"/>
        <v>○</v>
      </c>
      <c r="N70" s="58" t="str">
        <f t="shared" si="11"/>
        <v/>
      </c>
    </row>
    <row r="71" spans="1:14">
      <c r="A71">
        <f t="shared" si="14"/>
        <v>68</v>
      </c>
      <c r="B71" t="str">
        <f>IFERROR(VLOOKUP($A71,'vbs,vba'!$G:$H,2,FALSE),"")</f>
        <v>数値⇒文字列 変換</v>
      </c>
      <c r="C71" t="str">
        <f>IFERROR(VLOOKUP($A71,python!$F:$G,2,FALSE),"")</f>
        <v/>
      </c>
      <c r="D71" t="str">
        <f>IFERROR(VLOOKUP($A71,bat!$F:$G,2,FALSE),"")</f>
        <v/>
      </c>
      <c r="E71" t="str">
        <f t="shared" si="12"/>
        <v>数値⇒文字列 変換</v>
      </c>
      <c r="F71">
        <f>IF($E71="","",COUNTIF($E$3:$E71,$E71))</f>
        <v>1</v>
      </c>
      <c r="G71">
        <f>IF(OR(F71&gt;1,F71=""),"",COUNTIF($F$3:$F71,1))</f>
        <v>68</v>
      </c>
      <c r="H71" t="str">
        <f t="shared" si="13"/>
        <v>数値⇒文字列 変換</v>
      </c>
      <c r="J71">
        <f t="shared" si="15"/>
        <v>68</v>
      </c>
      <c r="K71" t="str">
        <f t="shared" si="8"/>
        <v>数値⇒文字列 変換</v>
      </c>
      <c r="L71" s="58" t="str">
        <f t="shared" si="9"/>
        <v>○</v>
      </c>
      <c r="M71" s="58" t="str">
        <f t="shared" si="10"/>
        <v>○</v>
      </c>
      <c r="N71" s="58" t="str">
        <f t="shared" si="11"/>
        <v/>
      </c>
    </row>
    <row r="72" spans="1:14">
      <c r="A72">
        <f t="shared" si="14"/>
        <v>69</v>
      </c>
      <c r="B72" t="str">
        <f>IFERROR(VLOOKUP($A72,'vbs,vba'!$G:$H,2,FALSE),"")</f>
        <v>文字列⇒数値 変換①</v>
      </c>
      <c r="C72" t="str">
        <f>IFERROR(VLOOKUP($A72,python!$F:$G,2,FALSE),"")</f>
        <v/>
      </c>
      <c r="D72" t="str">
        <f>IFERROR(VLOOKUP($A72,bat!$F:$G,2,FALSE),"")</f>
        <v/>
      </c>
      <c r="E72" t="str">
        <f t="shared" si="12"/>
        <v>文字列⇒数値 変換①</v>
      </c>
      <c r="F72">
        <f>IF($E72="","",COUNTIF($E$3:$E72,$E72))</f>
        <v>1</v>
      </c>
      <c r="G72">
        <f>IF(OR(F72&gt;1,F72=""),"",COUNTIF($F$3:$F72,1))</f>
        <v>69</v>
      </c>
      <c r="H72" t="str">
        <f t="shared" si="13"/>
        <v>文字列⇒数値 変換①</v>
      </c>
      <c r="J72">
        <f t="shared" si="15"/>
        <v>69</v>
      </c>
      <c r="K72" t="str">
        <f t="shared" si="8"/>
        <v>文字列⇒数値 変換①</v>
      </c>
      <c r="L72" s="58" t="str">
        <f t="shared" si="9"/>
        <v>○</v>
      </c>
      <c r="M72" s="58" t="str">
        <f t="shared" si="10"/>
        <v/>
      </c>
      <c r="N72" s="58" t="str">
        <f t="shared" si="11"/>
        <v/>
      </c>
    </row>
    <row r="73" spans="1:14">
      <c r="A73">
        <f t="shared" si="14"/>
        <v>70</v>
      </c>
      <c r="B73" t="str">
        <f>IFERROR(VLOOKUP($A73,'vbs,vba'!$G:$H,2,FALSE),"")</f>
        <v>文字列⇒数値 変換②</v>
      </c>
      <c r="C73" t="str">
        <f>IFERROR(VLOOKUP($A73,python!$F:$G,2,FALSE),"")</f>
        <v/>
      </c>
      <c r="D73" t="str">
        <f>IFERROR(VLOOKUP($A73,bat!$F:$G,2,FALSE),"")</f>
        <v/>
      </c>
      <c r="E73" t="str">
        <f t="shared" si="12"/>
        <v>文字列⇒数値 変換②</v>
      </c>
      <c r="F73">
        <f>IF($E73="","",COUNTIF($E$3:$E73,$E73))</f>
        <v>1</v>
      </c>
      <c r="G73">
        <f>IF(OR(F73&gt;1,F73=""),"",COUNTIF($F$3:$F73,1))</f>
        <v>70</v>
      </c>
      <c r="H73" t="str">
        <f t="shared" si="13"/>
        <v>文字列⇒数値 変換②</v>
      </c>
      <c r="J73">
        <f t="shared" si="15"/>
        <v>70</v>
      </c>
      <c r="K73" t="str">
        <f t="shared" si="8"/>
        <v>文字列⇒数値 変換②</v>
      </c>
      <c r="L73" s="58" t="str">
        <f t="shared" si="9"/>
        <v>○</v>
      </c>
      <c r="M73" s="58" t="str">
        <f t="shared" si="10"/>
        <v/>
      </c>
      <c r="N73" s="58" t="str">
        <f t="shared" si="11"/>
        <v/>
      </c>
    </row>
    <row r="74" spans="1:14">
      <c r="A74">
        <f t="shared" si="14"/>
        <v>71</v>
      </c>
      <c r="B74" t="str">
        <f>IFERROR(VLOOKUP($A74,'vbs,vba'!$G:$H,2,FALSE),"")</f>
        <v>改行</v>
      </c>
      <c r="C74" t="str">
        <f>IFERROR(VLOOKUP($A74,python!$F:$G,2,FALSE),"")</f>
        <v/>
      </c>
      <c r="D74" t="str">
        <f>IFERROR(VLOOKUP($A74,bat!$F:$G,2,FALSE),"")</f>
        <v/>
      </c>
      <c r="E74" t="str">
        <f t="shared" si="12"/>
        <v>改行</v>
      </c>
      <c r="F74">
        <f>IF($E74="","",COUNTIF($E$3:$E74,$E74))</f>
        <v>1</v>
      </c>
      <c r="G74">
        <f>IF(OR(F74&gt;1,F74=""),"",COUNTIF($F$3:$F74,1))</f>
        <v>71</v>
      </c>
      <c r="H74" t="str">
        <f t="shared" si="13"/>
        <v>改行</v>
      </c>
      <c r="J74">
        <f t="shared" si="15"/>
        <v>71</v>
      </c>
      <c r="K74" t="str">
        <f t="shared" si="8"/>
        <v>改行</v>
      </c>
      <c r="L74" s="58" t="str">
        <f t="shared" si="9"/>
        <v>○</v>
      </c>
      <c r="M74" s="58" t="str">
        <f t="shared" si="10"/>
        <v>○</v>
      </c>
      <c r="N74" s="58" t="str">
        <f t="shared" si="11"/>
        <v/>
      </c>
    </row>
    <row r="75" spans="1:14">
      <c r="A75">
        <f t="shared" si="14"/>
        <v>72</v>
      </c>
      <c r="B75" t="str">
        <f>IFERROR(VLOOKUP($A75,'vbs,vba'!$G:$H,2,FALSE),"")</f>
        <v>少数 正数 切り捨て①</v>
      </c>
      <c r="C75" t="str">
        <f>IFERROR(VLOOKUP($A75,python!$F:$G,2,FALSE),"")</f>
        <v/>
      </c>
      <c r="D75" t="str">
        <f>IFERROR(VLOOKUP($A75,bat!$F:$G,2,FALSE),"")</f>
        <v/>
      </c>
      <c r="E75" t="str">
        <f t="shared" si="12"/>
        <v>少数 正数 切り捨て①</v>
      </c>
      <c r="F75">
        <f>IF($E75="","",COUNTIF($E$3:$E75,$E75))</f>
        <v>1</v>
      </c>
      <c r="G75">
        <f>IF(OR(F75&gt;1,F75=""),"",COUNTIF($F$3:$F75,1))</f>
        <v>72</v>
      </c>
      <c r="H75" t="str">
        <f t="shared" si="13"/>
        <v>少数 正数 切り捨て①</v>
      </c>
      <c r="J75">
        <f t="shared" si="15"/>
        <v>72</v>
      </c>
      <c r="K75" t="str">
        <f t="shared" si="8"/>
        <v>少数 正数 切り捨て①</v>
      </c>
      <c r="L75" s="58" t="str">
        <f t="shared" si="9"/>
        <v>○</v>
      </c>
      <c r="M75" s="58" t="str">
        <f t="shared" si="10"/>
        <v>○</v>
      </c>
      <c r="N75" s="58" t="str">
        <f t="shared" si="11"/>
        <v/>
      </c>
    </row>
    <row r="76" spans="1:14">
      <c r="A76">
        <f t="shared" si="14"/>
        <v>73</v>
      </c>
      <c r="B76" t="str">
        <f>IFERROR(VLOOKUP($A76,'vbs,vba'!$G:$H,2,FALSE),"")</f>
        <v>少数 正数 切り捨て②</v>
      </c>
      <c r="C76" t="str">
        <f>IFERROR(VLOOKUP($A76,python!$F:$G,2,FALSE),"")</f>
        <v/>
      </c>
      <c r="D76" t="str">
        <f>IFERROR(VLOOKUP($A76,bat!$F:$G,2,FALSE),"")</f>
        <v/>
      </c>
      <c r="E76" t="str">
        <f t="shared" si="12"/>
        <v>少数 正数 切り捨て②</v>
      </c>
      <c r="F76">
        <f>IF($E76="","",COUNTIF($E$3:$E76,$E76))</f>
        <v>1</v>
      </c>
      <c r="G76">
        <f>IF(OR(F76&gt;1,F76=""),"",COUNTIF($F$3:$F76,1))</f>
        <v>73</v>
      </c>
      <c r="H76" t="str">
        <f t="shared" si="13"/>
        <v>少数 正数 切り捨て②</v>
      </c>
      <c r="J76">
        <f t="shared" si="15"/>
        <v>73</v>
      </c>
      <c r="K76" t="str">
        <f t="shared" si="8"/>
        <v>少数 正数 切り捨て②</v>
      </c>
      <c r="L76" s="58" t="str">
        <f t="shared" si="9"/>
        <v>○</v>
      </c>
      <c r="M76" s="58" t="str">
        <f t="shared" si="10"/>
        <v>○</v>
      </c>
      <c r="N76" s="58" t="str">
        <f t="shared" si="11"/>
        <v/>
      </c>
    </row>
    <row r="77" spans="1:14">
      <c r="A77">
        <f t="shared" si="14"/>
        <v>74</v>
      </c>
      <c r="B77" t="str">
        <f>IFERROR(VLOOKUP($A77,'vbs,vba'!$G:$H,2,FALSE),"")</f>
        <v>少数 負数 切り捨て①</v>
      </c>
      <c r="C77" t="str">
        <f>IFERROR(VLOOKUP($A77,python!$F:$G,2,FALSE),"")</f>
        <v/>
      </c>
      <c r="D77" t="str">
        <f>IFERROR(VLOOKUP($A77,bat!$F:$G,2,FALSE),"")</f>
        <v/>
      </c>
      <c r="E77" t="str">
        <f t="shared" si="12"/>
        <v>少数 負数 切り捨て①</v>
      </c>
      <c r="F77">
        <f>IF($E77="","",COUNTIF($E$3:$E77,$E77))</f>
        <v>1</v>
      </c>
      <c r="G77">
        <f>IF(OR(F77&gt;1,F77=""),"",COUNTIF($F$3:$F77,1))</f>
        <v>74</v>
      </c>
      <c r="H77" t="str">
        <f t="shared" si="13"/>
        <v>少数 負数 切り捨て①</v>
      </c>
      <c r="J77">
        <f t="shared" si="15"/>
        <v>74</v>
      </c>
      <c r="K77" t="str">
        <f t="shared" si="8"/>
        <v>少数 負数 切り捨て①</v>
      </c>
      <c r="L77" s="58" t="str">
        <f t="shared" si="9"/>
        <v>○</v>
      </c>
      <c r="M77" s="58" t="str">
        <f t="shared" si="10"/>
        <v>○</v>
      </c>
      <c r="N77" s="58" t="str">
        <f t="shared" si="11"/>
        <v/>
      </c>
    </row>
    <row r="78" spans="1:14">
      <c r="A78">
        <f t="shared" si="14"/>
        <v>75</v>
      </c>
      <c r="B78" t="str">
        <f>IFERROR(VLOOKUP($A78,'vbs,vba'!$G:$H,2,FALSE),"")</f>
        <v>少数 負数 切り捨て②</v>
      </c>
      <c r="C78" t="str">
        <f>IFERROR(VLOOKUP($A78,python!$F:$G,2,FALSE),"")</f>
        <v/>
      </c>
      <c r="D78" t="str">
        <f>IFERROR(VLOOKUP($A78,bat!$F:$G,2,FALSE),"")</f>
        <v/>
      </c>
      <c r="E78" t="str">
        <f t="shared" si="12"/>
        <v>少数 負数 切り捨て②</v>
      </c>
      <c r="F78">
        <f>IF($E78="","",COUNTIF($E$3:$E78,$E78))</f>
        <v>1</v>
      </c>
      <c r="G78">
        <f>IF(OR(F78&gt;1,F78=""),"",COUNTIF($F$3:$F78,1))</f>
        <v>75</v>
      </c>
      <c r="H78" t="str">
        <f t="shared" si="13"/>
        <v>少数 負数 切り捨て②</v>
      </c>
      <c r="J78">
        <f t="shared" si="15"/>
        <v>75</v>
      </c>
      <c r="K78" t="str">
        <f t="shared" si="8"/>
        <v>少数 負数 切り捨て②</v>
      </c>
      <c r="L78" s="58" t="str">
        <f t="shared" si="9"/>
        <v>○</v>
      </c>
      <c r="M78" s="58" t="str">
        <f t="shared" si="10"/>
        <v>○</v>
      </c>
      <c r="N78" s="58" t="str">
        <f t="shared" si="11"/>
        <v/>
      </c>
    </row>
    <row r="79" spans="1:14">
      <c r="A79">
        <f t="shared" si="14"/>
        <v>76</v>
      </c>
      <c r="B79" t="str">
        <f>IFERROR(VLOOKUP($A79,'vbs,vba'!$G:$H,2,FALSE),"")</f>
        <v>少数 正数 四捨五入（第一位）</v>
      </c>
      <c r="C79" t="str">
        <f>IFERROR(VLOOKUP($A79,python!$F:$G,2,FALSE),"")</f>
        <v/>
      </c>
      <c r="D79" t="str">
        <f>IFERROR(VLOOKUP($A79,bat!$F:$G,2,FALSE),"")</f>
        <v/>
      </c>
      <c r="E79" t="str">
        <f t="shared" si="12"/>
        <v>少数 正数 四捨五入（第一位）</v>
      </c>
      <c r="F79">
        <f>IF($E79="","",COUNTIF($E$3:$E79,$E79))</f>
        <v>1</v>
      </c>
      <c r="G79">
        <f>IF(OR(F79&gt;1,F79=""),"",COUNTIF($F$3:$F79,1))</f>
        <v>76</v>
      </c>
      <c r="H79" t="str">
        <f t="shared" si="13"/>
        <v>少数 正数 四捨五入（第一位）</v>
      </c>
      <c r="J79">
        <f t="shared" si="15"/>
        <v>76</v>
      </c>
      <c r="K79" t="str">
        <f t="shared" si="8"/>
        <v>少数 正数 四捨五入（第一位）</v>
      </c>
      <c r="L79" s="58" t="str">
        <f t="shared" si="9"/>
        <v>○</v>
      </c>
      <c r="M79" s="58" t="str">
        <f t="shared" si="10"/>
        <v>○</v>
      </c>
      <c r="N79" s="58" t="str">
        <f t="shared" si="11"/>
        <v/>
      </c>
    </row>
    <row r="80" spans="1:14">
      <c r="A80">
        <f t="shared" si="14"/>
        <v>77</v>
      </c>
      <c r="B80" t="str">
        <f>IFERROR(VLOOKUP($A80,'vbs,vba'!$G:$H,2,FALSE),"")</f>
        <v>少数 正数 四捨五入（第二位）</v>
      </c>
      <c r="C80" t="str">
        <f>IFERROR(VLOOKUP($A80,python!$F:$G,2,FALSE),"")</f>
        <v/>
      </c>
      <c r="D80" t="str">
        <f>IFERROR(VLOOKUP($A80,bat!$F:$G,2,FALSE),"")</f>
        <v/>
      </c>
      <c r="E80" t="str">
        <f t="shared" si="12"/>
        <v>少数 正数 四捨五入（第二位）</v>
      </c>
      <c r="F80">
        <f>IF($E80="","",COUNTIF($E$3:$E80,$E80))</f>
        <v>1</v>
      </c>
      <c r="G80">
        <f>IF(OR(F80&gt;1,F80=""),"",COUNTIF($F$3:$F80,1))</f>
        <v>77</v>
      </c>
      <c r="H80" t="str">
        <f t="shared" si="13"/>
        <v>少数 正数 四捨五入（第二位）</v>
      </c>
      <c r="J80">
        <f t="shared" si="15"/>
        <v>77</v>
      </c>
      <c r="K80" t="str">
        <f t="shared" si="8"/>
        <v>少数 正数 四捨五入（第二位）</v>
      </c>
      <c r="L80" s="58" t="str">
        <f t="shared" si="9"/>
        <v>○</v>
      </c>
      <c r="M80" s="58" t="str">
        <f t="shared" si="10"/>
        <v>○</v>
      </c>
      <c r="N80" s="58" t="str">
        <f t="shared" si="11"/>
        <v/>
      </c>
    </row>
    <row r="81" spans="1:14">
      <c r="A81">
        <f t="shared" si="14"/>
        <v>78</v>
      </c>
      <c r="B81" t="str">
        <f>IFERROR(VLOOKUP($A81,'vbs,vba'!$G:$H,2,FALSE),"")</f>
        <v>少数 正数 四捨五入（第三位）</v>
      </c>
      <c r="C81" t="str">
        <f>IFERROR(VLOOKUP($A81,python!$F:$G,2,FALSE),"")</f>
        <v/>
      </c>
      <c r="D81" t="str">
        <f>IFERROR(VLOOKUP($A81,bat!$F:$G,2,FALSE),"")</f>
        <v/>
      </c>
      <c r="E81" t="str">
        <f t="shared" si="12"/>
        <v>少数 正数 四捨五入（第三位）</v>
      </c>
      <c r="F81">
        <f>IF($E81="","",COUNTIF($E$3:$E81,$E81))</f>
        <v>1</v>
      </c>
      <c r="G81">
        <f>IF(OR(F81&gt;1,F81=""),"",COUNTIF($F$3:$F81,1))</f>
        <v>78</v>
      </c>
      <c r="H81" t="str">
        <f t="shared" si="13"/>
        <v>少数 正数 四捨五入（第三位）</v>
      </c>
      <c r="J81">
        <f t="shared" si="15"/>
        <v>78</v>
      </c>
      <c r="K81" t="str">
        <f t="shared" si="8"/>
        <v>少数 正数 四捨五入（第三位）</v>
      </c>
      <c r="L81" s="58" t="str">
        <f t="shared" si="9"/>
        <v>○</v>
      </c>
      <c r="M81" s="58" t="str">
        <f t="shared" si="10"/>
        <v>○</v>
      </c>
      <c r="N81" s="58" t="str">
        <f t="shared" si="11"/>
        <v/>
      </c>
    </row>
    <row r="82" spans="1:14">
      <c r="A82">
        <f t="shared" si="14"/>
        <v>79</v>
      </c>
      <c r="B82" t="str">
        <f>IFERROR(VLOOKUP($A82,'vbs,vba'!$G:$H,2,FALSE),"")</f>
        <v>少数 負数 四捨五入（第一位）</v>
      </c>
      <c r="C82" t="str">
        <f>IFERROR(VLOOKUP($A82,python!$F:$G,2,FALSE),"")</f>
        <v/>
      </c>
      <c r="D82" t="str">
        <f>IFERROR(VLOOKUP($A82,bat!$F:$G,2,FALSE),"")</f>
        <v/>
      </c>
      <c r="E82" t="str">
        <f t="shared" si="12"/>
        <v>少数 負数 四捨五入（第一位）</v>
      </c>
      <c r="F82">
        <f>IF($E82="","",COUNTIF($E$3:$E82,$E82))</f>
        <v>1</v>
      </c>
      <c r="G82">
        <f>IF(OR(F82&gt;1,F82=""),"",COUNTIF($F$3:$F82,1))</f>
        <v>79</v>
      </c>
      <c r="H82" t="str">
        <f t="shared" si="13"/>
        <v>少数 負数 四捨五入（第一位）</v>
      </c>
      <c r="J82">
        <f t="shared" si="15"/>
        <v>79</v>
      </c>
      <c r="K82" t="str">
        <f t="shared" si="8"/>
        <v>少数 負数 四捨五入（第一位）</v>
      </c>
      <c r="L82" s="58" t="str">
        <f t="shared" si="9"/>
        <v>○</v>
      </c>
      <c r="M82" s="58" t="str">
        <f t="shared" si="10"/>
        <v>○</v>
      </c>
      <c r="N82" s="58" t="str">
        <f t="shared" si="11"/>
        <v/>
      </c>
    </row>
    <row r="83" spans="1:14">
      <c r="A83">
        <f t="shared" si="14"/>
        <v>80</v>
      </c>
      <c r="B83" t="str">
        <f>IFERROR(VLOOKUP($A83,'vbs,vba'!$G:$H,2,FALSE),"")</f>
        <v>少数 負数 四捨五入（第二位）</v>
      </c>
      <c r="C83" t="str">
        <f>IFERROR(VLOOKUP($A83,python!$F:$G,2,FALSE),"")</f>
        <v/>
      </c>
      <c r="D83" t="str">
        <f>IFERROR(VLOOKUP($A83,bat!$F:$G,2,FALSE),"")</f>
        <v/>
      </c>
      <c r="E83" t="str">
        <f t="shared" si="12"/>
        <v>少数 負数 四捨五入（第二位）</v>
      </c>
      <c r="F83">
        <f>IF($E83="","",COUNTIF($E$3:$E83,$E83))</f>
        <v>1</v>
      </c>
      <c r="G83">
        <f>IF(OR(F83&gt;1,F83=""),"",COUNTIF($F$3:$F83,1))</f>
        <v>80</v>
      </c>
      <c r="H83" t="str">
        <f t="shared" si="13"/>
        <v>少数 負数 四捨五入（第二位）</v>
      </c>
      <c r="J83">
        <f t="shared" si="15"/>
        <v>80</v>
      </c>
      <c r="K83" t="str">
        <f t="shared" si="8"/>
        <v>少数 負数 四捨五入（第二位）</v>
      </c>
      <c r="L83" s="58" t="str">
        <f t="shared" si="9"/>
        <v>○</v>
      </c>
      <c r="M83" s="58" t="str">
        <f t="shared" si="10"/>
        <v>○</v>
      </c>
      <c r="N83" s="58" t="str">
        <f t="shared" si="11"/>
        <v/>
      </c>
    </row>
    <row r="84" spans="1:14">
      <c r="A84">
        <f t="shared" si="14"/>
        <v>81</v>
      </c>
      <c r="B84" t="str">
        <f>IFERROR(VLOOKUP($A84,'vbs,vba'!$G:$H,2,FALSE),"")</f>
        <v>少数 負数 四捨五入（第三位）</v>
      </c>
      <c r="C84" t="str">
        <f>IFERROR(VLOOKUP($A84,python!$F:$G,2,FALSE),"")</f>
        <v/>
      </c>
      <c r="D84" t="str">
        <f>IFERROR(VLOOKUP($A84,bat!$F:$G,2,FALSE),"")</f>
        <v/>
      </c>
      <c r="E84" t="str">
        <f t="shared" si="12"/>
        <v>少数 負数 四捨五入（第三位）</v>
      </c>
      <c r="F84">
        <f>IF($E84="","",COUNTIF($E$3:$E84,$E84))</f>
        <v>1</v>
      </c>
      <c r="G84">
        <f>IF(OR(F84&gt;1,F84=""),"",COUNTIF($F$3:$F84,1))</f>
        <v>81</v>
      </c>
      <c r="H84" t="str">
        <f t="shared" si="13"/>
        <v>少数 負数 四捨五入（第三位）</v>
      </c>
      <c r="J84">
        <f t="shared" si="15"/>
        <v>81</v>
      </c>
      <c r="K84" t="str">
        <f t="shared" si="8"/>
        <v>少数 負数 四捨五入（第三位）</v>
      </c>
      <c r="L84" s="58" t="str">
        <f t="shared" si="9"/>
        <v>○</v>
      </c>
      <c r="M84" s="58" t="str">
        <f t="shared" si="10"/>
        <v>○</v>
      </c>
      <c r="N84" s="58" t="str">
        <f t="shared" si="11"/>
        <v/>
      </c>
    </row>
    <row r="85" spans="1:14">
      <c r="A85">
        <f t="shared" si="14"/>
        <v>82</v>
      </c>
      <c r="B85" t="str">
        <f>IFERROR(VLOOKUP($A85,'vbs,vba'!$G:$H,2,FALSE),"")</f>
        <v>少数 正数 切り上げ（第一位）</v>
      </c>
      <c r="C85" t="str">
        <f>IFERROR(VLOOKUP($A85,python!$F:$G,2,FALSE),"")</f>
        <v/>
      </c>
      <c r="D85" t="str">
        <f>IFERROR(VLOOKUP($A85,bat!$F:$G,2,FALSE),"")</f>
        <v/>
      </c>
      <c r="E85" t="str">
        <f t="shared" si="12"/>
        <v>少数 正数 切り上げ（第一位）</v>
      </c>
      <c r="F85">
        <f>IF($E85="","",COUNTIF($E$3:$E85,$E85))</f>
        <v>1</v>
      </c>
      <c r="G85">
        <f>IF(OR(F85&gt;1,F85=""),"",COUNTIF($F$3:$F85,1))</f>
        <v>82</v>
      </c>
      <c r="H85" t="str">
        <f t="shared" si="13"/>
        <v>少数 正数 切り上げ（第一位）</v>
      </c>
      <c r="J85">
        <f t="shared" si="15"/>
        <v>82</v>
      </c>
      <c r="K85" t="str">
        <f t="shared" si="8"/>
        <v>少数 正数 切り上げ（第一位）</v>
      </c>
      <c r="L85" s="58" t="str">
        <f t="shared" si="9"/>
        <v>○</v>
      </c>
      <c r="M85" s="58" t="str">
        <f t="shared" si="10"/>
        <v>○</v>
      </c>
      <c r="N85" s="58" t="str">
        <f t="shared" si="11"/>
        <v/>
      </c>
    </row>
    <row r="86" spans="1:14">
      <c r="A86">
        <f t="shared" si="14"/>
        <v>83</v>
      </c>
      <c r="B86" t="str">
        <f>IFERROR(VLOOKUP($A86,'vbs,vba'!$G:$H,2,FALSE),"")</f>
        <v>少数 正数 切り上げ（第二位）</v>
      </c>
      <c r="C86" t="str">
        <f>IFERROR(VLOOKUP($A86,python!$F:$G,2,FALSE),"")</f>
        <v/>
      </c>
      <c r="D86" t="str">
        <f>IFERROR(VLOOKUP($A86,bat!$F:$G,2,FALSE),"")</f>
        <v/>
      </c>
      <c r="E86" t="str">
        <f t="shared" si="12"/>
        <v>少数 正数 切り上げ（第二位）</v>
      </c>
      <c r="F86">
        <f>IF($E86="","",COUNTIF($E$3:$E86,$E86))</f>
        <v>1</v>
      </c>
      <c r="G86">
        <f>IF(OR(F86&gt;1,F86=""),"",COUNTIF($F$3:$F86,1))</f>
        <v>83</v>
      </c>
      <c r="H86" t="str">
        <f t="shared" si="13"/>
        <v>少数 正数 切り上げ（第二位）</v>
      </c>
      <c r="J86">
        <f t="shared" si="15"/>
        <v>83</v>
      </c>
      <c r="K86" t="str">
        <f t="shared" si="8"/>
        <v>少数 正数 切り上げ（第二位）</v>
      </c>
      <c r="L86" s="58" t="str">
        <f t="shared" si="9"/>
        <v>○</v>
      </c>
      <c r="M86" s="58" t="str">
        <f t="shared" si="10"/>
        <v>○</v>
      </c>
      <c r="N86" s="58" t="str">
        <f t="shared" si="11"/>
        <v/>
      </c>
    </row>
    <row r="87" spans="1:14">
      <c r="A87">
        <f t="shared" si="14"/>
        <v>84</v>
      </c>
      <c r="B87" t="str">
        <f>IFERROR(VLOOKUP($A87,'vbs,vba'!$G:$H,2,FALSE),"")</f>
        <v>少数 負数 切り上げ（第一位）</v>
      </c>
      <c r="C87" t="str">
        <f>IFERROR(VLOOKUP($A87,python!$F:$G,2,FALSE),"")</f>
        <v/>
      </c>
      <c r="D87" t="str">
        <f>IFERROR(VLOOKUP($A87,bat!$F:$G,2,FALSE),"")</f>
        <v/>
      </c>
      <c r="E87" t="str">
        <f t="shared" si="12"/>
        <v>少数 負数 切り上げ（第一位）</v>
      </c>
      <c r="F87">
        <f>IF($E87="","",COUNTIF($E$3:$E87,$E87))</f>
        <v>1</v>
      </c>
      <c r="G87">
        <f>IF(OR(F87&gt;1,F87=""),"",COUNTIF($F$3:$F87,1))</f>
        <v>84</v>
      </c>
      <c r="H87" t="str">
        <f t="shared" si="13"/>
        <v>少数 負数 切り上げ（第一位）</v>
      </c>
      <c r="J87">
        <f t="shared" si="15"/>
        <v>84</v>
      </c>
      <c r="K87" t="str">
        <f t="shared" si="8"/>
        <v>少数 負数 切り上げ（第一位）</v>
      </c>
      <c r="L87" s="58" t="str">
        <f t="shared" si="9"/>
        <v>○</v>
      </c>
      <c r="M87" s="58" t="str">
        <f t="shared" si="10"/>
        <v>○</v>
      </c>
      <c r="N87" s="58" t="str">
        <f t="shared" si="11"/>
        <v/>
      </c>
    </row>
    <row r="88" spans="1:14">
      <c r="A88">
        <f t="shared" si="14"/>
        <v>85</v>
      </c>
      <c r="B88" t="str">
        <f>IFERROR(VLOOKUP($A88,'vbs,vba'!$G:$H,2,FALSE),"")</f>
        <v>少数 負数 切り上げ（第二位）</v>
      </c>
      <c r="C88" t="str">
        <f>IFERROR(VLOOKUP($A88,python!$F:$G,2,FALSE),"")</f>
        <v/>
      </c>
      <c r="D88" t="str">
        <f>IFERROR(VLOOKUP($A88,bat!$F:$G,2,FALSE),"")</f>
        <v/>
      </c>
      <c r="E88" t="str">
        <f t="shared" si="12"/>
        <v>少数 負数 切り上げ（第二位）</v>
      </c>
      <c r="F88">
        <f>IF($E88="","",COUNTIF($E$3:$E88,$E88))</f>
        <v>1</v>
      </c>
      <c r="G88">
        <f>IF(OR(F88&gt;1,F88=""),"",COUNTIF($F$3:$F88,1))</f>
        <v>85</v>
      </c>
      <c r="H88" t="str">
        <f t="shared" si="13"/>
        <v>少数 負数 切り上げ（第二位）</v>
      </c>
      <c r="J88">
        <f t="shared" si="15"/>
        <v>85</v>
      </c>
      <c r="K88" t="str">
        <f t="shared" si="8"/>
        <v>少数 負数 切り上げ（第二位）</v>
      </c>
      <c r="L88" s="58" t="str">
        <f t="shared" si="9"/>
        <v>○</v>
      </c>
      <c r="M88" s="58" t="str">
        <f t="shared" si="10"/>
        <v>○</v>
      </c>
      <c r="N88" s="58" t="str">
        <f t="shared" si="11"/>
        <v/>
      </c>
    </row>
    <row r="89" spans="1:14">
      <c r="A89">
        <f t="shared" si="14"/>
        <v>86</v>
      </c>
      <c r="B89" t="str">
        <f>IFERROR(VLOOKUP($A89,'vbs,vba'!$G:$H,2,FALSE),"")</f>
        <v>少数 正数 切り下げ（第一位）</v>
      </c>
      <c r="C89" t="str">
        <f>IFERROR(VLOOKUP($A89,python!$F:$G,2,FALSE),"")</f>
        <v/>
      </c>
      <c r="D89" t="str">
        <f>IFERROR(VLOOKUP($A89,bat!$F:$G,2,FALSE),"")</f>
        <v/>
      </c>
      <c r="E89" t="str">
        <f t="shared" si="12"/>
        <v>少数 正数 切り下げ（第一位）</v>
      </c>
      <c r="F89">
        <f>IF($E89="","",COUNTIF($E$3:$E89,$E89))</f>
        <v>1</v>
      </c>
      <c r="G89">
        <f>IF(OR(F89&gt;1,F89=""),"",COUNTIF($F$3:$F89,1))</f>
        <v>86</v>
      </c>
      <c r="H89" t="str">
        <f t="shared" si="13"/>
        <v>少数 正数 切り下げ（第一位）</v>
      </c>
      <c r="J89">
        <f t="shared" si="15"/>
        <v>86</v>
      </c>
      <c r="K89" t="str">
        <f t="shared" si="8"/>
        <v>少数 正数 切り下げ（第一位）</v>
      </c>
      <c r="L89" s="58" t="str">
        <f t="shared" si="9"/>
        <v>○</v>
      </c>
      <c r="M89" s="58" t="str">
        <f t="shared" si="10"/>
        <v>○</v>
      </c>
      <c r="N89" s="58" t="str">
        <f t="shared" si="11"/>
        <v/>
      </c>
    </row>
    <row r="90" spans="1:14">
      <c r="A90">
        <f t="shared" si="14"/>
        <v>87</v>
      </c>
      <c r="B90" t="str">
        <f>IFERROR(VLOOKUP($A90,'vbs,vba'!$G:$H,2,FALSE),"")</f>
        <v>少数 正数 切り下げ（第二位）</v>
      </c>
      <c r="C90" t="str">
        <f>IFERROR(VLOOKUP($A90,python!$F:$G,2,FALSE),"")</f>
        <v/>
      </c>
      <c r="D90" t="str">
        <f>IFERROR(VLOOKUP($A90,bat!$F:$G,2,FALSE),"")</f>
        <v/>
      </c>
      <c r="E90" t="str">
        <f t="shared" si="12"/>
        <v>少数 正数 切り下げ（第二位）</v>
      </c>
      <c r="F90">
        <f>IF($E90="","",COUNTIF($E$3:$E90,$E90))</f>
        <v>1</v>
      </c>
      <c r="G90">
        <f>IF(OR(F90&gt;1,F90=""),"",COUNTIF($F$3:$F90,1))</f>
        <v>87</v>
      </c>
      <c r="H90" t="str">
        <f t="shared" si="13"/>
        <v>少数 正数 切り下げ（第二位）</v>
      </c>
      <c r="J90">
        <f t="shared" si="15"/>
        <v>87</v>
      </c>
      <c r="K90" t="str">
        <f t="shared" si="8"/>
        <v>少数 正数 切り下げ（第二位）</v>
      </c>
      <c r="L90" s="58" t="str">
        <f t="shared" si="9"/>
        <v>○</v>
      </c>
      <c r="M90" s="58" t="str">
        <f t="shared" si="10"/>
        <v>○</v>
      </c>
      <c r="N90" s="58" t="str">
        <f t="shared" si="11"/>
        <v/>
      </c>
    </row>
    <row r="91" spans="1:14">
      <c r="A91">
        <f t="shared" si="14"/>
        <v>88</v>
      </c>
      <c r="B91" t="str">
        <f>IFERROR(VLOOKUP($A91,'vbs,vba'!$G:$H,2,FALSE),"")</f>
        <v>少数 負数 切り下げ（第一位）</v>
      </c>
      <c r="C91" t="str">
        <f>IFERROR(VLOOKUP($A91,python!$F:$G,2,FALSE),"")</f>
        <v/>
      </c>
      <c r="D91" t="str">
        <f>IFERROR(VLOOKUP($A91,bat!$F:$G,2,FALSE),"")</f>
        <v/>
      </c>
      <c r="E91" t="str">
        <f t="shared" si="12"/>
        <v>少数 負数 切り下げ（第一位）</v>
      </c>
      <c r="F91">
        <f>IF($E91="","",COUNTIF($E$3:$E91,$E91))</f>
        <v>1</v>
      </c>
      <c r="G91">
        <f>IF(OR(F91&gt;1,F91=""),"",COUNTIF($F$3:$F91,1))</f>
        <v>88</v>
      </c>
      <c r="H91" t="str">
        <f t="shared" si="13"/>
        <v>少数 負数 切り下げ（第一位）</v>
      </c>
      <c r="J91">
        <f t="shared" si="15"/>
        <v>88</v>
      </c>
      <c r="K91" t="str">
        <f t="shared" si="8"/>
        <v>少数 負数 切り下げ（第一位）</v>
      </c>
      <c r="L91" s="58" t="str">
        <f t="shared" si="9"/>
        <v>○</v>
      </c>
      <c r="M91" s="58" t="str">
        <f t="shared" si="10"/>
        <v>○</v>
      </c>
      <c r="N91" s="58" t="str">
        <f t="shared" si="11"/>
        <v/>
      </c>
    </row>
    <row r="92" spans="1:14">
      <c r="A92">
        <f t="shared" si="14"/>
        <v>89</v>
      </c>
      <c r="B92" t="str">
        <f>IFERROR(VLOOKUP($A92,'vbs,vba'!$G:$H,2,FALSE),"")</f>
        <v>少数 負数 切り下げ（第二位）</v>
      </c>
      <c r="C92" t="str">
        <f>IFERROR(VLOOKUP($A92,python!$F:$G,2,FALSE),"")</f>
        <v/>
      </c>
      <c r="D92" t="str">
        <f>IFERROR(VLOOKUP($A92,bat!$F:$G,2,FALSE),"")</f>
        <v/>
      </c>
      <c r="E92" t="str">
        <f t="shared" si="12"/>
        <v>少数 負数 切り下げ（第二位）</v>
      </c>
      <c r="F92">
        <f>IF($E92="","",COUNTIF($E$3:$E92,$E92))</f>
        <v>1</v>
      </c>
      <c r="G92">
        <f>IF(OR(F92&gt;1,F92=""),"",COUNTIF($F$3:$F92,1))</f>
        <v>89</v>
      </c>
      <c r="H92" t="str">
        <f t="shared" si="13"/>
        <v>少数 負数 切り下げ（第二位）</v>
      </c>
      <c r="J92">
        <f t="shared" si="15"/>
        <v>89</v>
      </c>
      <c r="K92" t="str">
        <f t="shared" si="8"/>
        <v>少数 負数 切り下げ（第二位）</v>
      </c>
      <c r="L92" s="58" t="str">
        <f t="shared" si="9"/>
        <v>○</v>
      </c>
      <c r="M92" s="58" t="str">
        <f t="shared" si="10"/>
        <v>○</v>
      </c>
      <c r="N92" s="58" t="str">
        <f t="shared" si="11"/>
        <v/>
      </c>
    </row>
    <row r="93" spans="1:14">
      <c r="A93">
        <f t="shared" si="14"/>
        <v>90</v>
      </c>
      <c r="B93" t="str">
        <f>IFERROR(VLOOKUP($A93,'vbs,vba'!$G:$H,2,FALSE),"")</f>
        <v>文字列表示形式(日付)</v>
      </c>
      <c r="C93" t="str">
        <f>IFERROR(VLOOKUP($A93,python!$F:$G,2,FALSE),"")</f>
        <v/>
      </c>
      <c r="D93" t="str">
        <f>IFERROR(VLOOKUP($A93,bat!$F:$G,2,FALSE),"")</f>
        <v/>
      </c>
      <c r="E93" t="str">
        <f t="shared" si="12"/>
        <v>文字列表示形式(日付)</v>
      </c>
      <c r="F93">
        <f>IF($E93="","",COUNTIF($E$3:$E93,$E93))</f>
        <v>1</v>
      </c>
      <c r="G93">
        <f>IF(OR(F93&gt;1,F93=""),"",COUNTIF($F$3:$F93,1))</f>
        <v>90</v>
      </c>
      <c r="H93" t="str">
        <f t="shared" si="13"/>
        <v>文字列表示形式(日付)</v>
      </c>
      <c r="J93">
        <f t="shared" si="15"/>
        <v>90</v>
      </c>
      <c r="K93" t="str">
        <f t="shared" si="8"/>
        <v>文字列表示形式(日付)</v>
      </c>
      <c r="L93" s="58" t="str">
        <f t="shared" si="9"/>
        <v>○</v>
      </c>
      <c r="M93" s="58" t="str">
        <f t="shared" si="10"/>
        <v>○</v>
      </c>
      <c r="N93" s="58" t="str">
        <f t="shared" si="11"/>
        <v/>
      </c>
    </row>
    <row r="94" spans="1:14">
      <c r="A94">
        <f t="shared" si="14"/>
        <v>91</v>
      </c>
      <c r="B94" t="str">
        <f>IFERROR(VLOOKUP($A94,'vbs,vba'!$G:$H,2,FALSE),"")</f>
        <v>文字列表示形式(数値)</v>
      </c>
      <c r="C94" t="str">
        <f>IFERROR(VLOOKUP($A94,python!$F:$G,2,FALSE),"")</f>
        <v/>
      </c>
      <c r="D94" t="str">
        <f>IFERROR(VLOOKUP($A94,bat!$F:$G,2,FALSE),"")</f>
        <v/>
      </c>
      <c r="E94" t="str">
        <f t="shared" si="12"/>
        <v>文字列表示形式(数値)</v>
      </c>
      <c r="F94">
        <f>IF($E94="","",COUNTIF($E$3:$E94,$E94))</f>
        <v>1</v>
      </c>
      <c r="G94">
        <f>IF(OR(F94&gt;1,F94=""),"",COUNTIF($F$3:$F94,1))</f>
        <v>91</v>
      </c>
      <c r="H94" t="str">
        <f t="shared" si="13"/>
        <v>文字列表示形式(数値)</v>
      </c>
      <c r="J94">
        <f t="shared" si="15"/>
        <v>91</v>
      </c>
      <c r="K94" t="str">
        <f t="shared" si="8"/>
        <v>文字列表示形式(数値)</v>
      </c>
      <c r="L94" s="58" t="str">
        <f t="shared" si="9"/>
        <v>○</v>
      </c>
      <c r="M94" s="58" t="str">
        <f t="shared" si="10"/>
        <v>○</v>
      </c>
      <c r="N94" s="58" t="str">
        <f t="shared" si="11"/>
        <v/>
      </c>
    </row>
    <row r="95" spans="1:14">
      <c r="A95">
        <f t="shared" si="14"/>
        <v>92</v>
      </c>
      <c r="B95" t="str">
        <f>IFERROR(VLOOKUP($A95,'vbs,vba'!$G:$H,2,FALSE),"")</f>
        <v>文字列表示形式(割合)</v>
      </c>
      <c r="C95" t="str">
        <f>IFERROR(VLOOKUP($A95,python!$F:$G,2,FALSE),"")</f>
        <v/>
      </c>
      <c r="D95" t="str">
        <f>IFERROR(VLOOKUP($A95,bat!$F:$G,2,FALSE),"")</f>
        <v/>
      </c>
      <c r="E95" t="str">
        <f t="shared" si="12"/>
        <v>文字列表示形式(割合)</v>
      </c>
      <c r="F95">
        <f>IF($E95="","",COUNTIF($E$3:$E95,$E95))</f>
        <v>1</v>
      </c>
      <c r="G95">
        <f>IF(OR(F95&gt;1,F95=""),"",COUNTIF($F$3:$F95,1))</f>
        <v>92</v>
      </c>
      <c r="H95" t="str">
        <f t="shared" si="13"/>
        <v>文字列表示形式(割合)</v>
      </c>
      <c r="J95">
        <f t="shared" si="15"/>
        <v>92</v>
      </c>
      <c r="K95" t="str">
        <f t="shared" si="8"/>
        <v>文字列表示形式(割合)</v>
      </c>
      <c r="L95" s="58" t="str">
        <f t="shared" si="9"/>
        <v>○</v>
      </c>
      <c r="M95" s="58" t="str">
        <f t="shared" si="10"/>
        <v>○</v>
      </c>
      <c r="N95" s="58" t="str">
        <f t="shared" si="11"/>
        <v/>
      </c>
    </row>
    <row r="96" spans="1:14">
      <c r="A96">
        <f t="shared" si="14"/>
        <v>93</v>
      </c>
      <c r="B96" t="str">
        <f>IFERROR(VLOOKUP($A96,'vbs,vba'!$G:$H,2,FALSE),"")</f>
        <v>文字列表示形式(通貨)</v>
      </c>
      <c r="C96" t="str">
        <f>IFERROR(VLOOKUP($A96,python!$F:$G,2,FALSE),"")</f>
        <v/>
      </c>
      <c r="D96" t="str">
        <f>IFERROR(VLOOKUP($A96,bat!$F:$G,2,FALSE),"")</f>
        <v/>
      </c>
      <c r="E96" t="str">
        <f t="shared" si="12"/>
        <v>文字列表示形式(通貨)</v>
      </c>
      <c r="F96">
        <f>IF($E96="","",COUNTIF($E$3:$E96,$E96))</f>
        <v>1</v>
      </c>
      <c r="G96">
        <f>IF(OR(F96&gt;1,F96=""),"",COUNTIF($F$3:$F96,1))</f>
        <v>93</v>
      </c>
      <c r="H96" t="str">
        <f t="shared" si="13"/>
        <v>文字列表示形式(通貨)</v>
      </c>
      <c r="J96">
        <f t="shared" si="15"/>
        <v>93</v>
      </c>
      <c r="K96" t="str">
        <f t="shared" si="8"/>
        <v>文字列表示形式(通貨)</v>
      </c>
      <c r="L96" s="58" t="str">
        <f t="shared" si="9"/>
        <v>○</v>
      </c>
      <c r="M96" s="58" t="str">
        <f t="shared" si="10"/>
        <v>○</v>
      </c>
      <c r="N96" s="58" t="str">
        <f t="shared" si="11"/>
        <v/>
      </c>
    </row>
    <row r="97" spans="1:14">
      <c r="A97">
        <f t="shared" si="14"/>
        <v>94</v>
      </c>
      <c r="B97" t="str">
        <f>IFERROR(VLOOKUP($A97,'vbs,vba'!$G:$H,2,FALSE),"")</f>
        <v>エラー設定</v>
      </c>
      <c r="C97" t="str">
        <f>IFERROR(VLOOKUP($A97,python!$F:$G,2,FALSE),"")</f>
        <v/>
      </c>
      <c r="D97" t="str">
        <f>IFERROR(VLOOKUP($A97,bat!$F:$G,2,FALSE),"")</f>
        <v/>
      </c>
      <c r="E97" t="str">
        <f t="shared" si="12"/>
        <v>エラー設定</v>
      </c>
      <c r="F97">
        <f>IF($E97="","",COUNTIF($E$3:$E97,$E97))</f>
        <v>1</v>
      </c>
      <c r="G97">
        <f>IF(OR(F97&gt;1,F97=""),"",COUNTIF($F$3:$F97,1))</f>
        <v>94</v>
      </c>
      <c r="H97" t="str">
        <f t="shared" si="13"/>
        <v>エラー設定</v>
      </c>
      <c r="J97">
        <f t="shared" si="15"/>
        <v>94</v>
      </c>
      <c r="K97" t="str">
        <f t="shared" si="8"/>
        <v>エラー設定</v>
      </c>
      <c r="L97" s="58" t="str">
        <f t="shared" si="9"/>
        <v>○</v>
      </c>
      <c r="M97" s="58" t="str">
        <f t="shared" si="10"/>
        <v>○</v>
      </c>
      <c r="N97" s="58" t="str">
        <f t="shared" si="11"/>
        <v/>
      </c>
    </row>
    <row r="98" spans="1:14">
      <c r="A98">
        <f t="shared" si="14"/>
        <v>95</v>
      </c>
      <c r="B98" t="str">
        <f>IFERROR(VLOOKUP($A98,'vbs,vba'!$G:$H,2,FALSE),"")</f>
        <v>エラー解除</v>
      </c>
      <c r="C98" t="str">
        <f>IFERROR(VLOOKUP($A98,python!$F:$G,2,FALSE),"")</f>
        <v/>
      </c>
      <c r="D98" t="str">
        <f>IFERROR(VLOOKUP($A98,bat!$F:$G,2,FALSE),"")</f>
        <v/>
      </c>
      <c r="E98" t="str">
        <f t="shared" si="12"/>
        <v>エラー解除</v>
      </c>
      <c r="F98">
        <f>IF($E98="","",COUNTIF($E$3:$E98,$E98))</f>
        <v>1</v>
      </c>
      <c r="G98">
        <f>IF(OR(F98&gt;1,F98=""),"",COUNTIF($F$3:$F98,1))</f>
        <v>95</v>
      </c>
      <c r="H98" t="str">
        <f t="shared" si="13"/>
        <v>エラー解除</v>
      </c>
      <c r="J98">
        <f t="shared" si="15"/>
        <v>95</v>
      </c>
      <c r="K98" t="str">
        <f t="shared" si="8"/>
        <v>エラー解除</v>
      </c>
      <c r="L98" s="58" t="str">
        <f t="shared" si="9"/>
        <v>○</v>
      </c>
      <c r="M98" s="58" t="str">
        <f t="shared" si="10"/>
        <v>○</v>
      </c>
      <c r="N98" s="58" t="str">
        <f t="shared" si="11"/>
        <v/>
      </c>
    </row>
    <row r="99" spans="1:14">
      <c r="A99">
        <f t="shared" si="14"/>
        <v>96</v>
      </c>
      <c r="B99" t="str">
        <f>IFERROR(VLOOKUP($A99,'vbs,vba'!$G:$H,2,FALSE),"")</f>
        <v>エラー番号</v>
      </c>
      <c r="C99" t="str">
        <f>IFERROR(VLOOKUP($A99,python!$F:$G,2,FALSE),"")</f>
        <v/>
      </c>
      <c r="D99" t="str">
        <f>IFERROR(VLOOKUP($A99,bat!$F:$G,2,FALSE),"")</f>
        <v/>
      </c>
      <c r="E99" t="str">
        <f t="shared" si="12"/>
        <v>エラー番号</v>
      </c>
      <c r="F99">
        <f>IF($E99="","",COUNTIF($E$3:$E99,$E99))</f>
        <v>1</v>
      </c>
      <c r="G99">
        <f>IF(OR(F99&gt;1,F99=""),"",COUNTIF($F$3:$F99,1))</f>
        <v>96</v>
      </c>
      <c r="H99" t="str">
        <f t="shared" si="13"/>
        <v>エラー番号</v>
      </c>
      <c r="J99">
        <f t="shared" si="15"/>
        <v>96</v>
      </c>
      <c r="K99" t="str">
        <f t="shared" si="8"/>
        <v>エラー番号</v>
      </c>
      <c r="L99" s="58" t="str">
        <f t="shared" si="9"/>
        <v>○</v>
      </c>
      <c r="M99" s="58" t="str">
        <f t="shared" si="10"/>
        <v>○</v>
      </c>
      <c r="N99" s="58" t="str">
        <f t="shared" si="11"/>
        <v/>
      </c>
    </row>
    <row r="100" spans="1:14">
      <c r="A100">
        <f t="shared" si="14"/>
        <v>97</v>
      </c>
      <c r="B100" t="str">
        <f>IFERROR(VLOOKUP($A100,'vbs,vba'!$G:$H,2,FALSE),"")</f>
        <v>エラー内容</v>
      </c>
      <c r="C100" t="str">
        <f>IFERROR(VLOOKUP($A100,python!$F:$G,2,FALSE),"")</f>
        <v/>
      </c>
      <c r="D100" t="str">
        <f>IFERROR(VLOOKUP($A100,bat!$F:$G,2,FALSE),"")</f>
        <v/>
      </c>
      <c r="E100" t="str">
        <f t="shared" si="12"/>
        <v>エラー内容</v>
      </c>
      <c r="F100">
        <f>IF($E100="","",COUNTIF($E$3:$E100,$E100))</f>
        <v>1</v>
      </c>
      <c r="G100">
        <f>IF(OR(F100&gt;1,F100=""),"",COUNTIF($F$3:$F100,1))</f>
        <v>97</v>
      </c>
      <c r="H100" t="str">
        <f t="shared" si="13"/>
        <v>エラー内容</v>
      </c>
      <c r="J100">
        <f t="shared" si="15"/>
        <v>97</v>
      </c>
      <c r="K100" t="str">
        <f t="shared" si="8"/>
        <v>エラー内容</v>
      </c>
      <c r="L100" s="58" t="str">
        <f t="shared" si="9"/>
        <v>○</v>
      </c>
      <c r="M100" s="58" t="str">
        <f t="shared" si="10"/>
        <v>○</v>
      </c>
      <c r="N100" s="58" t="str">
        <f t="shared" si="11"/>
        <v/>
      </c>
    </row>
    <row r="101" spans="1:14">
      <c r="A101">
        <f t="shared" si="14"/>
        <v>98</v>
      </c>
      <c r="B101" t="str">
        <f>IFERROR(VLOOKUP($A101,'vbs,vba'!$G:$H,2,FALSE),"")</f>
        <v>エラーラベル</v>
      </c>
      <c r="C101" t="str">
        <f>IFERROR(VLOOKUP($A101,python!$F:$G,2,FALSE),"")</f>
        <v/>
      </c>
      <c r="D101" t="str">
        <f>IFERROR(VLOOKUP($A101,bat!$F:$G,2,FALSE),"")</f>
        <v/>
      </c>
      <c r="E101" t="str">
        <f t="shared" si="12"/>
        <v>エラーラベル</v>
      </c>
      <c r="F101">
        <f>IF($E101="","",COUNTIF($E$3:$E101,$E101))</f>
        <v>1</v>
      </c>
      <c r="G101">
        <f>IF(OR(F101&gt;1,F101=""),"",COUNTIF($F$3:$F101,1))</f>
        <v>98</v>
      </c>
      <c r="H101" t="str">
        <f t="shared" si="13"/>
        <v>エラーラベル</v>
      </c>
      <c r="J101">
        <f t="shared" si="15"/>
        <v>98</v>
      </c>
      <c r="K101" t="str">
        <f t="shared" si="8"/>
        <v>エラーラベル</v>
      </c>
      <c r="L101" s="58" t="str">
        <f t="shared" si="9"/>
        <v>○</v>
      </c>
      <c r="M101" s="58" t="str">
        <f t="shared" si="10"/>
        <v>○</v>
      </c>
      <c r="N101" s="58" t="str">
        <f t="shared" si="11"/>
        <v/>
      </c>
    </row>
    <row r="102" spans="1:14">
      <c r="A102">
        <f t="shared" si="14"/>
        <v>99</v>
      </c>
      <c r="B102" t="str">
        <f>IFERROR(VLOOKUP($A102,'vbs,vba'!$G:$H,2,FALSE),"")</f>
        <v>ラベル定義</v>
      </c>
      <c r="C102" t="str">
        <f>IFERROR(VLOOKUP($A102,python!$F:$G,2,FALSE),"")</f>
        <v/>
      </c>
      <c r="D102" t="str">
        <f>IFERROR(VLOOKUP($A102,bat!$F:$G,2,FALSE),"")</f>
        <v/>
      </c>
      <c r="E102" t="str">
        <f t="shared" si="12"/>
        <v>ラベル定義</v>
      </c>
      <c r="F102">
        <f>IF($E102="","",COUNTIF($E$3:$E102,$E102))</f>
        <v>1</v>
      </c>
      <c r="G102">
        <f>IF(OR(F102&gt;1,F102=""),"",COUNTIF($F$3:$F102,1))</f>
        <v>99</v>
      </c>
      <c r="H102" t="str">
        <f t="shared" si="13"/>
        <v>ラベル定義</v>
      </c>
      <c r="J102">
        <f t="shared" si="15"/>
        <v>99</v>
      </c>
      <c r="K102" t="str">
        <f t="shared" si="8"/>
        <v>ラベル定義</v>
      </c>
      <c r="L102" s="58" t="str">
        <f t="shared" si="9"/>
        <v>○</v>
      </c>
      <c r="M102" s="58" t="str">
        <f t="shared" si="10"/>
        <v>○</v>
      </c>
      <c r="N102" s="58" t="str">
        <f t="shared" si="11"/>
        <v/>
      </c>
    </row>
    <row r="103" spans="1:14">
      <c r="A103">
        <f t="shared" si="14"/>
        <v>100</v>
      </c>
      <c r="B103" t="str">
        <f>IFERROR(VLOOKUP($A103,'vbs,vba'!$G:$H,2,FALSE),"")</f>
        <v>ＴＸＴ(簡略版) オープン</v>
      </c>
      <c r="C103" t="str">
        <f>IFERROR(VLOOKUP($A103,python!$F:$G,2,FALSE),"")</f>
        <v/>
      </c>
      <c r="D103" t="str">
        <f>IFERROR(VLOOKUP($A103,bat!$F:$G,2,FALSE),"")</f>
        <v/>
      </c>
      <c r="E103" t="str">
        <f t="shared" si="12"/>
        <v>ＴＸＴ(簡略版) オープン</v>
      </c>
      <c r="F103">
        <f>IF($E103="","",COUNTIF($E$3:$E103,$E103))</f>
        <v>1</v>
      </c>
      <c r="G103">
        <f>IF(OR(F103&gt;1,F103=""),"",COUNTIF($F$3:$F103,1))</f>
        <v>100</v>
      </c>
      <c r="H103" t="str">
        <f t="shared" si="13"/>
        <v>ＴＸＴ(簡略版) オープン</v>
      </c>
      <c r="J103">
        <f t="shared" si="15"/>
        <v>100</v>
      </c>
      <c r="K103" t="str">
        <f t="shared" si="8"/>
        <v>ＴＸＴ(簡略版) オープン</v>
      </c>
      <c r="L103" s="58" t="str">
        <f t="shared" si="9"/>
        <v>○</v>
      </c>
      <c r="M103" s="58" t="str">
        <f t="shared" si="10"/>
        <v/>
      </c>
      <c r="N103" s="58" t="str">
        <f t="shared" si="11"/>
        <v/>
      </c>
    </row>
    <row r="104" spans="1:14">
      <c r="A104">
        <f t="shared" si="14"/>
        <v>101</v>
      </c>
      <c r="B104" t="str">
        <f>IFERROR(VLOOKUP($A104,'vbs,vba'!$G:$H,2,FALSE),"")</f>
        <v>ＴＸＴ(簡略版) 読込（一行ずつ）</v>
      </c>
      <c r="C104" t="str">
        <f>IFERROR(VLOOKUP($A104,python!$F:$G,2,FALSE),"")</f>
        <v/>
      </c>
      <c r="D104" t="str">
        <f>IFERROR(VLOOKUP($A104,bat!$F:$G,2,FALSE),"")</f>
        <v/>
      </c>
      <c r="E104" t="str">
        <f t="shared" si="12"/>
        <v>ＴＸＴ(簡略版) 読込（一行ずつ）</v>
      </c>
      <c r="F104">
        <f>IF($E104="","",COUNTIF($E$3:$E104,$E104))</f>
        <v>1</v>
      </c>
      <c r="G104">
        <f>IF(OR(F104&gt;1,F104=""),"",COUNTIF($F$3:$F104,1))</f>
        <v>101</v>
      </c>
      <c r="H104" t="str">
        <f t="shared" si="13"/>
        <v>ＴＸＴ(簡略版) 読込（一行ずつ）</v>
      </c>
      <c r="J104">
        <f t="shared" si="15"/>
        <v>101</v>
      </c>
      <c r="K104" t="str">
        <f t="shared" si="8"/>
        <v>ＴＸＴ(簡略版) 読込（一行ずつ）</v>
      </c>
      <c r="L104" s="58" t="str">
        <f t="shared" si="9"/>
        <v>○</v>
      </c>
      <c r="M104" s="58" t="str">
        <f t="shared" si="10"/>
        <v/>
      </c>
      <c r="N104" s="58" t="str">
        <f t="shared" si="11"/>
        <v/>
      </c>
    </row>
    <row r="105" spans="1:14">
      <c r="A105">
        <f t="shared" si="14"/>
        <v>102</v>
      </c>
      <c r="B105" t="str">
        <f>IFERROR(VLOOKUP($A105,'vbs,vba'!$G:$H,2,FALSE),"")</f>
        <v>ＴＸＴ(簡略版) 読込（一括）</v>
      </c>
      <c r="C105" t="str">
        <f>IFERROR(VLOOKUP($A105,python!$F:$G,2,FALSE),"")</f>
        <v/>
      </c>
      <c r="D105" t="str">
        <f>IFERROR(VLOOKUP($A105,bat!$F:$G,2,FALSE),"")</f>
        <v/>
      </c>
      <c r="E105" t="str">
        <f t="shared" si="12"/>
        <v>ＴＸＴ(簡略版) 読込（一括）</v>
      </c>
      <c r="F105">
        <f>IF($E105="","",COUNTIF($E$3:$E105,$E105))</f>
        <v>1</v>
      </c>
      <c r="G105">
        <f>IF(OR(F105&gt;1,F105=""),"",COUNTIF($F$3:$F105,1))</f>
        <v>102</v>
      </c>
      <c r="H105" t="str">
        <f t="shared" si="13"/>
        <v>ＴＸＴ(簡略版) 読込（一括）</v>
      </c>
      <c r="J105">
        <f t="shared" si="15"/>
        <v>102</v>
      </c>
      <c r="K105" t="str">
        <f t="shared" si="8"/>
        <v>ＴＸＴ(簡略版) 読込（一括）</v>
      </c>
      <c r="L105" s="58" t="str">
        <f t="shared" si="9"/>
        <v>○</v>
      </c>
      <c r="M105" s="58" t="str">
        <f t="shared" si="10"/>
        <v/>
      </c>
      <c r="N105" s="58" t="str">
        <f t="shared" si="11"/>
        <v/>
      </c>
    </row>
    <row r="106" spans="1:14">
      <c r="A106">
        <f t="shared" si="14"/>
        <v>103</v>
      </c>
      <c r="B106" t="str">
        <f>IFERROR(VLOOKUP($A106,'vbs,vba'!$G:$H,2,FALSE),"")</f>
        <v>ＴＸＴ(簡略版) 書込</v>
      </c>
      <c r="C106" t="str">
        <f>IFERROR(VLOOKUP($A106,python!$F:$G,2,FALSE),"")</f>
        <v/>
      </c>
      <c r="D106" t="str">
        <f>IFERROR(VLOOKUP($A106,bat!$F:$G,2,FALSE),"")</f>
        <v/>
      </c>
      <c r="E106" t="str">
        <f t="shared" si="12"/>
        <v>ＴＸＴ(簡略版) 書込</v>
      </c>
      <c r="F106">
        <f>IF($E106="","",COUNTIF($E$3:$E106,$E106))</f>
        <v>1</v>
      </c>
      <c r="G106">
        <f>IF(OR(F106&gt;1,F106=""),"",COUNTIF($F$3:$F106,1))</f>
        <v>103</v>
      </c>
      <c r="H106" t="str">
        <f t="shared" si="13"/>
        <v>ＴＸＴ(簡略版) 書込</v>
      </c>
      <c r="J106">
        <f t="shared" si="15"/>
        <v>103</v>
      </c>
      <c r="K106" t="str">
        <f t="shared" si="8"/>
        <v>ＴＸＴ(簡略版) 書込</v>
      </c>
      <c r="L106" s="58" t="str">
        <f t="shared" si="9"/>
        <v>○</v>
      </c>
      <c r="M106" s="58" t="str">
        <f t="shared" si="10"/>
        <v/>
      </c>
      <c r="N106" s="58" t="str">
        <f t="shared" si="11"/>
        <v/>
      </c>
    </row>
    <row r="107" spans="1:14">
      <c r="A107">
        <f t="shared" si="14"/>
        <v>104</v>
      </c>
      <c r="B107" t="str">
        <f>IFERROR(VLOOKUP($A107,'vbs,vba'!$G:$H,2,FALSE),"")</f>
        <v>ＴＸＴ(簡略版) クローズ</v>
      </c>
      <c r="C107" t="str">
        <f>IFERROR(VLOOKUP($A107,python!$F:$G,2,FALSE),"")</f>
        <v/>
      </c>
      <c r="D107" t="str">
        <f>IFERROR(VLOOKUP($A107,bat!$F:$G,2,FALSE),"")</f>
        <v/>
      </c>
      <c r="E107" t="str">
        <f t="shared" si="12"/>
        <v>ＴＸＴ(簡略版) クローズ</v>
      </c>
      <c r="F107">
        <f>IF($E107="","",COUNTIF($E$3:$E107,$E107))</f>
        <v>1</v>
      </c>
      <c r="G107">
        <f>IF(OR(F107&gt;1,F107=""),"",COUNTIF($F$3:$F107,1))</f>
        <v>104</v>
      </c>
      <c r="H107" t="str">
        <f t="shared" si="13"/>
        <v>ＴＸＴ(簡略版) クローズ</v>
      </c>
      <c r="J107">
        <f t="shared" si="15"/>
        <v>104</v>
      </c>
      <c r="K107" t="str">
        <f t="shared" si="8"/>
        <v>ＴＸＴ(簡略版) クローズ</v>
      </c>
      <c r="L107" s="58" t="str">
        <f t="shared" si="9"/>
        <v>○</v>
      </c>
      <c r="M107" s="58" t="str">
        <f t="shared" si="10"/>
        <v/>
      </c>
      <c r="N107" s="58" t="str">
        <f t="shared" si="11"/>
        <v/>
      </c>
    </row>
    <row r="108" spans="1:14">
      <c r="A108">
        <f t="shared" si="14"/>
        <v>105</v>
      </c>
      <c r="B108" t="str">
        <f>IFERROR(VLOOKUP($A108,'vbs,vba'!$G:$H,2,FALSE),"")</f>
        <v>ＴＸＴ(詳細版) 定義</v>
      </c>
      <c r="C108" t="str">
        <f>IFERROR(VLOOKUP($A108,python!$F:$G,2,FALSE),"")</f>
        <v/>
      </c>
      <c r="D108" t="str">
        <f>IFERROR(VLOOKUP($A108,bat!$F:$G,2,FALSE),"")</f>
        <v/>
      </c>
      <c r="E108" t="str">
        <f t="shared" si="12"/>
        <v>ＴＸＴ(詳細版) 定義</v>
      </c>
      <c r="F108">
        <f>IF($E108="","",COUNTIF($E$3:$E108,$E108))</f>
        <v>1</v>
      </c>
      <c r="G108">
        <f>IF(OR(F108&gt;1,F108=""),"",COUNTIF($F$3:$F108,1))</f>
        <v>105</v>
      </c>
      <c r="H108" t="str">
        <f t="shared" si="13"/>
        <v>ＴＸＴ(詳細版) 定義</v>
      </c>
      <c r="J108">
        <f t="shared" si="15"/>
        <v>105</v>
      </c>
      <c r="K108" t="str">
        <f t="shared" si="8"/>
        <v>ＴＸＴ(詳細版) 定義</v>
      </c>
      <c r="L108" s="58" t="str">
        <f t="shared" si="9"/>
        <v>○</v>
      </c>
      <c r="M108" s="58" t="str">
        <f t="shared" si="10"/>
        <v/>
      </c>
      <c r="N108" s="58" t="str">
        <f t="shared" si="11"/>
        <v/>
      </c>
    </row>
    <row r="109" spans="1:14">
      <c r="A109">
        <f t="shared" si="14"/>
        <v>106</v>
      </c>
      <c r="B109" t="str">
        <f>IFERROR(VLOOKUP($A109,'vbs,vba'!$G:$H,2,FALSE),"")</f>
        <v>ＴＸＴ(詳細版) ファイル種別指定</v>
      </c>
      <c r="C109" t="str">
        <f>IFERROR(VLOOKUP($A109,python!$F:$G,2,FALSE),"")</f>
        <v/>
      </c>
      <c r="D109" t="str">
        <f>IFERROR(VLOOKUP($A109,bat!$F:$G,2,FALSE),"")</f>
        <v/>
      </c>
      <c r="E109" t="str">
        <f t="shared" si="12"/>
        <v>ＴＸＴ(詳細版) ファイル種別指定</v>
      </c>
      <c r="F109">
        <f>IF($E109="","",COUNTIF($E$3:$E109,$E109))</f>
        <v>1</v>
      </c>
      <c r="G109">
        <f>IF(OR(F109&gt;1,F109=""),"",COUNTIF($F$3:$F109,1))</f>
        <v>106</v>
      </c>
      <c r="H109" t="str">
        <f t="shared" si="13"/>
        <v>ＴＸＴ(詳細版) ファイル種別指定</v>
      </c>
      <c r="J109">
        <f t="shared" si="15"/>
        <v>106</v>
      </c>
      <c r="K109" t="str">
        <f t="shared" si="8"/>
        <v>ＴＸＴ(詳細版) ファイル種別指定</v>
      </c>
      <c r="L109" s="58" t="str">
        <f t="shared" si="9"/>
        <v>○</v>
      </c>
      <c r="M109" s="58" t="str">
        <f t="shared" si="10"/>
        <v/>
      </c>
      <c r="N109" s="58" t="str">
        <f t="shared" si="11"/>
        <v/>
      </c>
    </row>
    <row r="110" spans="1:14">
      <c r="A110">
        <f t="shared" si="14"/>
        <v>107</v>
      </c>
      <c r="B110" t="str">
        <f>IFERROR(VLOOKUP($A110,'vbs,vba'!$G:$H,2,FALSE),"")</f>
        <v>ＴＸＴ(詳細版) 文字コード指定</v>
      </c>
      <c r="C110" t="str">
        <f>IFERROR(VLOOKUP($A110,python!$F:$G,2,FALSE),"")</f>
        <v/>
      </c>
      <c r="D110" t="str">
        <f>IFERROR(VLOOKUP($A110,bat!$F:$G,2,FALSE),"")</f>
        <v/>
      </c>
      <c r="E110" t="str">
        <f t="shared" si="12"/>
        <v>ＴＸＴ(詳細版) 文字コード指定</v>
      </c>
      <c r="F110">
        <f>IF($E110="","",COUNTIF($E$3:$E110,$E110))</f>
        <v>1</v>
      </c>
      <c r="G110">
        <f>IF(OR(F110&gt;1,F110=""),"",COUNTIF($F$3:$F110,1))</f>
        <v>107</v>
      </c>
      <c r="H110" t="str">
        <f t="shared" si="13"/>
        <v>ＴＸＴ(詳細版) 文字コード指定</v>
      </c>
      <c r="J110">
        <f t="shared" si="15"/>
        <v>107</v>
      </c>
      <c r="K110" t="str">
        <f t="shared" si="8"/>
        <v>ＴＸＴ(詳細版) 文字コード指定</v>
      </c>
      <c r="L110" s="58" t="str">
        <f t="shared" si="9"/>
        <v>○</v>
      </c>
      <c r="M110" s="58" t="str">
        <f t="shared" si="10"/>
        <v/>
      </c>
      <c r="N110" s="58" t="str">
        <f t="shared" si="11"/>
        <v/>
      </c>
    </row>
    <row r="111" spans="1:14">
      <c r="A111">
        <f t="shared" si="14"/>
        <v>108</v>
      </c>
      <c r="B111" t="str">
        <f>IFERROR(VLOOKUP($A111,'vbs,vba'!$G:$H,2,FALSE),"")</f>
        <v>ＴＸＴ(詳細版) 改行コード指定</v>
      </c>
      <c r="C111" t="str">
        <f>IFERROR(VLOOKUP($A111,python!$F:$G,2,FALSE),"")</f>
        <v/>
      </c>
      <c r="D111" t="str">
        <f>IFERROR(VLOOKUP($A111,bat!$F:$G,2,FALSE),"")</f>
        <v/>
      </c>
      <c r="E111" t="str">
        <f t="shared" si="12"/>
        <v>ＴＸＴ(詳細版) 改行コード指定</v>
      </c>
      <c r="F111">
        <f>IF($E111="","",COUNTIF($E$3:$E111,$E111))</f>
        <v>1</v>
      </c>
      <c r="G111">
        <f>IF(OR(F111&gt;1,F111=""),"",COUNTIF($F$3:$F111,1))</f>
        <v>108</v>
      </c>
      <c r="H111" t="str">
        <f t="shared" si="13"/>
        <v>ＴＸＴ(詳細版) 改行コード指定</v>
      </c>
      <c r="J111">
        <f t="shared" si="15"/>
        <v>108</v>
      </c>
      <c r="K111" t="str">
        <f t="shared" si="8"/>
        <v>ＴＸＴ(詳細版) 改行コード指定</v>
      </c>
      <c r="L111" s="58" t="str">
        <f t="shared" si="9"/>
        <v>○</v>
      </c>
      <c r="M111" s="58" t="str">
        <f t="shared" si="10"/>
        <v/>
      </c>
      <c r="N111" s="58" t="str">
        <f t="shared" si="11"/>
        <v/>
      </c>
    </row>
    <row r="112" spans="1:14">
      <c r="A112">
        <f t="shared" si="14"/>
        <v>109</v>
      </c>
      <c r="B112" t="str">
        <f>IFERROR(VLOOKUP($A112,'vbs,vba'!$G:$H,2,FALSE),"")</f>
        <v>ＴＸＴ(詳細版) オープン(読込時用)</v>
      </c>
      <c r="C112" t="str">
        <f>IFERROR(VLOOKUP($A112,python!$F:$G,2,FALSE),"")</f>
        <v/>
      </c>
      <c r="D112" t="str">
        <f>IFERROR(VLOOKUP($A112,bat!$F:$G,2,FALSE),"")</f>
        <v/>
      </c>
      <c r="E112" t="str">
        <f t="shared" si="12"/>
        <v>ＴＸＴ(詳細版) オープン(読込時用)</v>
      </c>
      <c r="F112">
        <f>IF($E112="","",COUNTIF($E$3:$E112,$E112))</f>
        <v>1</v>
      </c>
      <c r="G112">
        <f>IF(OR(F112&gt;1,F112=""),"",COUNTIF($F$3:$F112,1))</f>
        <v>109</v>
      </c>
      <c r="H112" t="str">
        <f t="shared" si="13"/>
        <v>ＴＸＴ(詳細版) オープン(読込時用)</v>
      </c>
      <c r="J112">
        <f t="shared" si="15"/>
        <v>109</v>
      </c>
      <c r="K112" t="str">
        <f t="shared" si="8"/>
        <v>ＴＸＴ(詳細版) オープン(読込時用)</v>
      </c>
      <c r="L112" s="58" t="str">
        <f t="shared" si="9"/>
        <v>○</v>
      </c>
      <c r="M112" s="58" t="str">
        <f t="shared" si="10"/>
        <v/>
      </c>
      <c r="N112" s="58" t="str">
        <f t="shared" si="11"/>
        <v/>
      </c>
    </row>
    <row r="113" spans="1:14">
      <c r="A113">
        <f t="shared" si="14"/>
        <v>110</v>
      </c>
      <c r="B113" t="str">
        <f>IFERROR(VLOOKUP($A113,'vbs,vba'!$G:$H,2,FALSE),"")</f>
        <v>ＴＸＴ(詳細版) オープン(書込時用)</v>
      </c>
      <c r="C113" t="str">
        <f>IFERROR(VLOOKUP($A113,python!$F:$G,2,FALSE),"")</f>
        <v/>
      </c>
      <c r="D113" t="str">
        <f>IFERROR(VLOOKUP($A113,bat!$F:$G,2,FALSE),"")</f>
        <v/>
      </c>
      <c r="E113" t="str">
        <f t="shared" si="12"/>
        <v>ＴＸＴ(詳細版) オープン(書込時用)</v>
      </c>
      <c r="F113">
        <f>IF($E113="","",COUNTIF($E$3:$E113,$E113))</f>
        <v>1</v>
      </c>
      <c r="G113">
        <f>IF(OR(F113&gt;1,F113=""),"",COUNTIF($F$3:$F113,1))</f>
        <v>110</v>
      </c>
      <c r="H113" t="str">
        <f t="shared" si="13"/>
        <v>ＴＸＴ(詳細版) オープン(書込時用)</v>
      </c>
      <c r="J113">
        <f t="shared" si="15"/>
        <v>110</v>
      </c>
      <c r="K113" t="str">
        <f t="shared" si="8"/>
        <v>ＴＸＴ(詳細版) オープン(書込時用)</v>
      </c>
      <c r="L113" s="58" t="str">
        <f t="shared" si="9"/>
        <v>○</v>
      </c>
      <c r="M113" s="58" t="str">
        <f t="shared" si="10"/>
        <v/>
      </c>
      <c r="N113" s="58" t="str">
        <f t="shared" si="11"/>
        <v/>
      </c>
    </row>
    <row r="114" spans="1:14">
      <c r="A114">
        <f t="shared" si="14"/>
        <v>111</v>
      </c>
      <c r="B114" t="str">
        <f>IFERROR(VLOOKUP($A114,'vbs,vba'!$G:$H,2,FALSE),"")</f>
        <v>ＴＸＴ(詳細版) 読込（一行ずつ）</v>
      </c>
      <c r="C114" t="str">
        <f>IFERROR(VLOOKUP($A114,python!$F:$G,2,FALSE),"")</f>
        <v/>
      </c>
      <c r="D114" t="str">
        <f>IFERROR(VLOOKUP($A114,bat!$F:$G,2,FALSE),"")</f>
        <v/>
      </c>
      <c r="E114" t="str">
        <f t="shared" si="12"/>
        <v>ＴＸＴ(詳細版) 読込（一行ずつ）</v>
      </c>
      <c r="F114">
        <f>IF($E114="","",COUNTIF($E$3:$E114,$E114))</f>
        <v>1</v>
      </c>
      <c r="G114">
        <f>IF(OR(F114&gt;1,F114=""),"",COUNTIF($F$3:$F114,1))</f>
        <v>111</v>
      </c>
      <c r="H114" t="str">
        <f t="shared" si="13"/>
        <v>ＴＸＴ(詳細版) 読込（一行ずつ）</v>
      </c>
      <c r="J114">
        <f t="shared" si="15"/>
        <v>111</v>
      </c>
      <c r="K114" t="str">
        <f t="shared" si="8"/>
        <v>ＴＸＴ(詳細版) 読込（一行ずつ）</v>
      </c>
      <c r="L114" s="58" t="str">
        <f t="shared" si="9"/>
        <v>○</v>
      </c>
      <c r="M114" s="58" t="str">
        <f t="shared" si="10"/>
        <v/>
      </c>
      <c r="N114" s="58" t="str">
        <f t="shared" si="11"/>
        <v/>
      </c>
    </row>
    <row r="115" spans="1:14">
      <c r="A115">
        <f t="shared" si="14"/>
        <v>112</v>
      </c>
      <c r="B115" t="str">
        <f>IFERROR(VLOOKUP($A115,'vbs,vba'!$G:$H,2,FALSE),"")</f>
        <v>ＴＸＴ(詳細版) 読込（一括）</v>
      </c>
      <c r="C115" t="str">
        <f>IFERROR(VLOOKUP($A115,python!$F:$G,2,FALSE),"")</f>
        <v/>
      </c>
      <c r="D115" t="str">
        <f>IFERROR(VLOOKUP($A115,bat!$F:$G,2,FALSE),"")</f>
        <v/>
      </c>
      <c r="E115" t="str">
        <f t="shared" si="12"/>
        <v>ＴＸＴ(詳細版) 読込（一括）</v>
      </c>
      <c r="F115">
        <f>IF($E115="","",COUNTIF($E$3:$E115,$E115))</f>
        <v>1</v>
      </c>
      <c r="G115">
        <f>IF(OR(F115&gt;1,F115=""),"",COUNTIF($F$3:$F115,1))</f>
        <v>112</v>
      </c>
      <c r="H115" t="str">
        <f t="shared" si="13"/>
        <v>ＴＸＴ(詳細版) 読込（一括）</v>
      </c>
      <c r="J115">
        <f t="shared" si="15"/>
        <v>112</v>
      </c>
      <c r="K115" t="str">
        <f t="shared" si="8"/>
        <v>ＴＸＴ(詳細版) 読込（一括）</v>
      </c>
      <c r="L115" s="58" t="str">
        <f t="shared" si="9"/>
        <v>○</v>
      </c>
      <c r="M115" s="58" t="str">
        <f t="shared" si="10"/>
        <v/>
      </c>
      <c r="N115" s="58" t="str">
        <f t="shared" si="11"/>
        <v/>
      </c>
    </row>
    <row r="116" spans="1:14">
      <c r="A116">
        <f t="shared" si="14"/>
        <v>113</v>
      </c>
      <c r="B116" t="str">
        <f>IFERROR(VLOOKUP($A116,'vbs,vba'!$G:$H,2,FALSE),"")</f>
        <v>ＴＸＴ(詳細版) 書込</v>
      </c>
      <c r="C116" t="str">
        <f>IFERROR(VLOOKUP($A116,python!$F:$G,2,FALSE),"")</f>
        <v/>
      </c>
      <c r="D116" t="str">
        <f>IFERROR(VLOOKUP($A116,bat!$F:$G,2,FALSE),"")</f>
        <v/>
      </c>
      <c r="E116" t="str">
        <f t="shared" si="12"/>
        <v>ＴＸＴ(詳細版) 書込</v>
      </c>
      <c r="F116">
        <f>IF($E116="","",COUNTIF($E$3:$E116,$E116))</f>
        <v>1</v>
      </c>
      <c r="G116">
        <f>IF(OR(F116&gt;1,F116=""),"",COUNTIF($F$3:$F116,1))</f>
        <v>113</v>
      </c>
      <c r="H116" t="str">
        <f t="shared" si="13"/>
        <v>ＴＸＴ(詳細版) 書込</v>
      </c>
      <c r="J116">
        <f t="shared" si="15"/>
        <v>113</v>
      </c>
      <c r="K116" t="str">
        <f t="shared" si="8"/>
        <v>ＴＸＴ(詳細版) 書込</v>
      </c>
      <c r="L116" s="58" t="str">
        <f t="shared" si="9"/>
        <v>○</v>
      </c>
      <c r="M116" s="58" t="str">
        <f t="shared" si="10"/>
        <v/>
      </c>
      <c r="N116" s="58" t="str">
        <f t="shared" si="11"/>
        <v/>
      </c>
    </row>
    <row r="117" spans="1:14">
      <c r="A117">
        <f t="shared" si="14"/>
        <v>114</v>
      </c>
      <c r="B117" t="str">
        <f>IFERROR(VLOOKUP($A117,'vbs,vba'!$G:$H,2,FALSE),"")</f>
        <v>ＴＸＴ(詳細版) 保存(書込時用)</v>
      </c>
      <c r="C117" t="str">
        <f>IFERROR(VLOOKUP($A117,python!$F:$G,2,FALSE),"")</f>
        <v/>
      </c>
      <c r="D117" t="str">
        <f>IFERROR(VLOOKUP($A117,bat!$F:$G,2,FALSE),"")</f>
        <v/>
      </c>
      <c r="E117" t="str">
        <f t="shared" si="12"/>
        <v>ＴＸＴ(詳細版) 保存(書込時用)</v>
      </c>
      <c r="F117">
        <f>IF($E117="","",COUNTIF($E$3:$E117,$E117))</f>
        <v>1</v>
      </c>
      <c r="G117">
        <f>IF(OR(F117&gt;1,F117=""),"",COUNTIF($F$3:$F117,1))</f>
        <v>114</v>
      </c>
      <c r="H117" t="str">
        <f t="shared" si="13"/>
        <v>ＴＸＴ(詳細版) 保存(書込時用)</v>
      </c>
      <c r="J117">
        <f t="shared" si="15"/>
        <v>114</v>
      </c>
      <c r="K117" t="str">
        <f t="shared" si="8"/>
        <v>ＴＸＴ(詳細版) 保存(書込時用)</v>
      </c>
      <c r="L117" s="58" t="str">
        <f t="shared" si="9"/>
        <v>○</v>
      </c>
      <c r="M117" s="58" t="str">
        <f t="shared" si="10"/>
        <v/>
      </c>
      <c r="N117" s="58" t="str">
        <f t="shared" si="11"/>
        <v/>
      </c>
    </row>
    <row r="118" spans="1:14">
      <c r="A118">
        <f t="shared" si="14"/>
        <v>115</v>
      </c>
      <c r="B118" t="str">
        <f>IFERROR(VLOOKUP($A118,'vbs,vba'!$G:$H,2,FALSE),"")</f>
        <v>ＴＸＴ(詳細版) クローズ</v>
      </c>
      <c r="C118" t="str">
        <f>IFERROR(VLOOKUP($A118,python!$F:$G,2,FALSE),"")</f>
        <v/>
      </c>
      <c r="D118" t="str">
        <f>IFERROR(VLOOKUP($A118,bat!$F:$G,2,FALSE),"")</f>
        <v/>
      </c>
      <c r="E118" t="str">
        <f t="shared" si="12"/>
        <v>ＴＸＴ(詳細版) クローズ</v>
      </c>
      <c r="F118">
        <f>IF($E118="","",COUNTIF($E$3:$E118,$E118))</f>
        <v>1</v>
      </c>
      <c r="G118">
        <f>IF(OR(F118&gt;1,F118=""),"",COUNTIF($F$3:$F118,1))</f>
        <v>115</v>
      </c>
      <c r="H118" t="str">
        <f t="shared" si="13"/>
        <v>ＴＸＴ(詳細版) クローズ</v>
      </c>
      <c r="J118">
        <f t="shared" si="15"/>
        <v>115</v>
      </c>
      <c r="K118" t="str">
        <f t="shared" si="8"/>
        <v>ＴＸＴ(詳細版) クローズ</v>
      </c>
      <c r="L118" s="58" t="str">
        <f t="shared" si="9"/>
        <v>○</v>
      </c>
      <c r="M118" s="58" t="str">
        <f t="shared" si="10"/>
        <v/>
      </c>
      <c r="N118" s="58" t="str">
        <f t="shared" si="11"/>
        <v/>
      </c>
    </row>
    <row r="119" spans="1:14">
      <c r="A119">
        <f t="shared" si="14"/>
        <v>116</v>
      </c>
      <c r="B119" t="str">
        <f>IFERROR(VLOOKUP($A119,'vbs,vba'!$G:$H,2,FALSE),"")</f>
        <v>ＴＸＴ(詳細版) 保存＆クローズ（BOMなしUTF-8出力用）</v>
      </c>
      <c r="C119" t="str">
        <f>IFERROR(VLOOKUP($A119,python!$F:$G,2,FALSE),"")</f>
        <v/>
      </c>
      <c r="D119" t="str">
        <f>IFERROR(VLOOKUP($A119,bat!$F:$G,2,FALSE),"")</f>
        <v/>
      </c>
      <c r="E119" t="str">
        <f t="shared" si="12"/>
        <v>ＴＸＴ(詳細版) 保存＆クローズ（BOMなしUTF-8出力用）</v>
      </c>
      <c r="F119">
        <f>IF($E119="","",COUNTIF($E$3:$E119,$E119))</f>
        <v>1</v>
      </c>
      <c r="G119">
        <f>IF(OR(F119&gt;1,F119=""),"",COUNTIF($F$3:$F119,1))</f>
        <v>116</v>
      </c>
      <c r="H119" t="str">
        <f t="shared" si="13"/>
        <v>ＴＸＴ(詳細版) 保存＆クローズ（BOMなしUTF-8出力用）</v>
      </c>
      <c r="J119">
        <f t="shared" si="15"/>
        <v>116</v>
      </c>
      <c r="K119" t="str">
        <f t="shared" si="8"/>
        <v>ＴＸＴ(詳細版) 保存＆クローズ（BOMなしUTF-8出力用）</v>
      </c>
      <c r="L119" s="58" t="str">
        <f t="shared" si="9"/>
        <v>○</v>
      </c>
      <c r="M119" s="58" t="str">
        <f t="shared" si="10"/>
        <v/>
      </c>
      <c r="N119" s="58" t="str">
        <f t="shared" si="11"/>
        <v/>
      </c>
    </row>
    <row r="120" spans="1:14">
      <c r="A120">
        <f t="shared" si="14"/>
        <v>117</v>
      </c>
      <c r="B120" t="str">
        <f>IFERROR(VLOOKUP($A120,'vbs,vba'!$G:$H,2,FALSE),"")</f>
        <v>現在時刻取得</v>
      </c>
      <c r="C120" t="str">
        <f>IFERROR(VLOOKUP($A120,python!$F:$G,2,FALSE),"")</f>
        <v/>
      </c>
      <c r="D120" t="str">
        <f>IFERROR(VLOOKUP($A120,bat!$F:$G,2,FALSE),"")</f>
        <v/>
      </c>
      <c r="E120" t="str">
        <f t="shared" si="12"/>
        <v>現在時刻取得</v>
      </c>
      <c r="F120">
        <f>IF($E120="","",COUNTIF($E$3:$E120,$E120))</f>
        <v>1</v>
      </c>
      <c r="G120">
        <f>IF(OR(F120&gt;1,F120=""),"",COUNTIF($F$3:$F120,1))</f>
        <v>117</v>
      </c>
      <c r="H120" t="str">
        <f t="shared" si="13"/>
        <v>現在時刻取得</v>
      </c>
      <c r="J120">
        <f t="shared" si="15"/>
        <v>117</v>
      </c>
      <c r="K120" t="str">
        <f t="shared" si="8"/>
        <v>現在時刻取得</v>
      </c>
      <c r="L120" s="58" t="str">
        <f t="shared" si="9"/>
        <v>○</v>
      </c>
      <c r="M120" s="58" t="str">
        <f t="shared" si="10"/>
        <v>○</v>
      </c>
      <c r="N120" s="58" t="str">
        <f t="shared" si="11"/>
        <v/>
      </c>
    </row>
    <row r="121" spans="1:14">
      <c r="A121">
        <f t="shared" si="14"/>
        <v>118</v>
      </c>
      <c r="B121" t="str">
        <f>IFERROR(VLOOKUP($A121,'vbs,vba'!$G:$H,2,FALSE),"")</f>
        <v>現在年月日取得</v>
      </c>
      <c r="C121" t="str">
        <f>IFERROR(VLOOKUP($A121,python!$F:$G,2,FALSE),"")</f>
        <v/>
      </c>
      <c r="D121" t="str">
        <f>IFERROR(VLOOKUP($A121,bat!$F:$G,2,FALSE),"")</f>
        <v/>
      </c>
      <c r="E121" t="str">
        <f t="shared" si="12"/>
        <v>現在年月日取得</v>
      </c>
      <c r="F121">
        <f>IF($E121="","",COUNTIF($E$3:$E121,$E121))</f>
        <v>1</v>
      </c>
      <c r="G121">
        <f>IF(OR(F121&gt;1,F121=""),"",COUNTIF($F$3:$F121,1))</f>
        <v>118</v>
      </c>
      <c r="H121" t="str">
        <f t="shared" si="13"/>
        <v>現在年月日取得</v>
      </c>
      <c r="J121">
        <f t="shared" si="15"/>
        <v>118</v>
      </c>
      <c r="K121" t="str">
        <f t="shared" si="8"/>
        <v>現在年月日取得</v>
      </c>
      <c r="L121" s="58" t="str">
        <f t="shared" si="9"/>
        <v>○</v>
      </c>
      <c r="M121" s="58" t="str">
        <f t="shared" si="10"/>
        <v>○</v>
      </c>
      <c r="N121" s="58" t="str">
        <f t="shared" si="11"/>
        <v/>
      </c>
    </row>
    <row r="122" spans="1:14">
      <c r="A122">
        <f t="shared" si="14"/>
        <v>119</v>
      </c>
      <c r="B122" t="str">
        <f>IFERROR(VLOOKUP($A122,'vbs,vba'!$G:$H,2,FALSE),"")</f>
        <v>0:00から現在までの経過時間（秒数）</v>
      </c>
      <c r="C122" t="str">
        <f>IFERROR(VLOOKUP($A122,python!$F:$G,2,FALSE),"")</f>
        <v/>
      </c>
      <c r="D122" t="str">
        <f>IFERROR(VLOOKUP($A122,bat!$F:$G,2,FALSE),"")</f>
        <v/>
      </c>
      <c r="E122" t="str">
        <f t="shared" si="12"/>
        <v>0:00から現在までの経過時間（秒数）</v>
      </c>
      <c r="F122">
        <f>IF($E122="","",COUNTIF($E$3:$E122,$E122))</f>
        <v>1</v>
      </c>
      <c r="G122">
        <f>IF(OR(F122&gt;1,F122=""),"",COUNTIF($F$3:$F122,1))</f>
        <v>119</v>
      </c>
      <c r="H122" t="str">
        <f t="shared" si="13"/>
        <v>0:00から現在までの経過時間（秒数）</v>
      </c>
      <c r="J122">
        <f t="shared" si="15"/>
        <v>119</v>
      </c>
      <c r="K122" t="str">
        <f t="shared" si="8"/>
        <v>0:00から現在までの経過時間（秒数）</v>
      </c>
      <c r="L122" s="58" t="str">
        <f t="shared" si="9"/>
        <v>○</v>
      </c>
      <c r="M122" s="58" t="str">
        <f t="shared" si="10"/>
        <v>○</v>
      </c>
      <c r="N122" s="58" t="str">
        <f t="shared" si="11"/>
        <v/>
      </c>
    </row>
    <row r="123" spans="1:14">
      <c r="A123">
        <f t="shared" si="14"/>
        <v>120</v>
      </c>
      <c r="B123" t="str">
        <f>IFERROR(VLOOKUP($A123,'vbs,vba'!$G:$H,2,FALSE),"")</f>
        <v>日付比較</v>
      </c>
      <c r="C123" t="str">
        <f>IFERROR(VLOOKUP($A123,python!$F:$G,2,FALSE),"")</f>
        <v/>
      </c>
      <c r="D123" t="str">
        <f>IFERROR(VLOOKUP($A123,bat!$F:$G,2,FALSE),"")</f>
        <v/>
      </c>
      <c r="E123" t="str">
        <f t="shared" si="12"/>
        <v>日付比較</v>
      </c>
      <c r="F123">
        <f>IF($E123="","",COUNTIF($E$3:$E123,$E123))</f>
        <v>1</v>
      </c>
      <c r="G123">
        <f>IF(OR(F123&gt;1,F123=""),"",COUNTIF($F$3:$F123,1))</f>
        <v>120</v>
      </c>
      <c r="H123" t="str">
        <f t="shared" si="13"/>
        <v>日付比較</v>
      </c>
      <c r="J123">
        <f t="shared" si="15"/>
        <v>120</v>
      </c>
      <c r="K123" t="str">
        <f t="shared" si="8"/>
        <v>日付比較</v>
      </c>
      <c r="L123" s="58" t="str">
        <f t="shared" si="9"/>
        <v>○</v>
      </c>
      <c r="M123" s="58" t="str">
        <f t="shared" si="10"/>
        <v>○</v>
      </c>
      <c r="N123" s="58" t="str">
        <f t="shared" si="11"/>
        <v/>
      </c>
    </row>
    <row r="124" spans="1:14">
      <c r="A124">
        <f t="shared" si="14"/>
        <v>121</v>
      </c>
      <c r="B124" t="str">
        <f>IFERROR(VLOOKUP($A124,'vbs,vba'!$G:$H,2,FALSE),"")</f>
        <v>Wait処理</v>
      </c>
      <c r="C124" t="str">
        <f>IFERROR(VLOOKUP($A124,python!$F:$G,2,FALSE),"")</f>
        <v/>
      </c>
      <c r="D124" t="str">
        <f>IFERROR(VLOOKUP($A124,bat!$F:$G,2,FALSE),"")</f>
        <v/>
      </c>
      <c r="E124" t="str">
        <f t="shared" si="12"/>
        <v>Wait処理</v>
      </c>
      <c r="F124">
        <f>IF($E124="","",COUNTIF($E$3:$E124,$E124))</f>
        <v>1</v>
      </c>
      <c r="G124">
        <f>IF(OR(F124&gt;1,F124=""),"",COUNTIF($F$3:$F124,1))</f>
        <v>121</v>
      </c>
      <c r="H124" t="str">
        <f t="shared" si="13"/>
        <v>Wait処理</v>
      </c>
      <c r="J124">
        <f t="shared" si="15"/>
        <v>121</v>
      </c>
      <c r="K124" t="str">
        <f t="shared" si="8"/>
        <v>Wait処理</v>
      </c>
      <c r="L124" s="58" t="str">
        <f t="shared" si="9"/>
        <v>○</v>
      </c>
      <c r="M124" s="58" t="str">
        <f t="shared" si="10"/>
        <v/>
      </c>
      <c r="N124" s="58" t="str">
        <f t="shared" si="11"/>
        <v/>
      </c>
    </row>
    <row r="125" spans="1:14">
      <c r="A125">
        <f t="shared" si="14"/>
        <v>122</v>
      </c>
      <c r="B125" t="str">
        <f>IFERROR(VLOOKUP($A125,'vbs,vba'!$G:$H,2,FALSE),"")</f>
        <v>オブジェクト定義</v>
      </c>
      <c r="C125" t="str">
        <f>IFERROR(VLOOKUP($A125,python!$F:$G,2,FALSE),"")</f>
        <v/>
      </c>
      <c r="D125" t="str">
        <f>IFERROR(VLOOKUP($A125,bat!$F:$G,2,FALSE),"")</f>
        <v/>
      </c>
      <c r="E125" t="str">
        <f t="shared" si="12"/>
        <v>オブジェクト定義</v>
      </c>
      <c r="F125">
        <f>IF($E125="","",COUNTIF($E$3:$E125,$E125))</f>
        <v>1</v>
      </c>
      <c r="G125">
        <f>IF(OR(F125&gt;1,F125=""),"",COUNTIF($F$3:$F125,1))</f>
        <v>122</v>
      </c>
      <c r="H125" t="str">
        <f t="shared" si="13"/>
        <v>オブジェクト定義</v>
      </c>
      <c r="J125">
        <f t="shared" si="15"/>
        <v>122</v>
      </c>
      <c r="K125" t="str">
        <f t="shared" si="8"/>
        <v>オブジェクト定義</v>
      </c>
      <c r="L125" s="58" t="str">
        <f t="shared" si="9"/>
        <v>○</v>
      </c>
      <c r="M125" s="58" t="str">
        <f t="shared" si="10"/>
        <v>○</v>
      </c>
      <c r="N125" s="58" t="str">
        <f t="shared" si="11"/>
        <v/>
      </c>
    </row>
    <row r="126" spans="1:14">
      <c r="A126">
        <f t="shared" si="14"/>
        <v>123</v>
      </c>
      <c r="B126" t="str">
        <f>IFERROR(VLOOKUP($A126,'vbs,vba'!$G:$H,2,FALSE),"")</f>
        <v>追加</v>
      </c>
      <c r="C126" t="str">
        <f>IFERROR(VLOOKUP($A126,python!$F:$G,2,FALSE),"")</f>
        <v/>
      </c>
      <c r="D126" t="str">
        <f>IFERROR(VLOOKUP($A126,bat!$F:$G,2,FALSE),"")</f>
        <v/>
      </c>
      <c r="E126" t="str">
        <f t="shared" si="12"/>
        <v>追加</v>
      </c>
      <c r="F126">
        <f>IF($E126="","",COUNTIF($E$3:$E126,$E126))</f>
        <v>1</v>
      </c>
      <c r="G126">
        <f>IF(OR(F126&gt;1,F126=""),"",COUNTIF($F$3:$F126,1))</f>
        <v>123</v>
      </c>
      <c r="H126" t="str">
        <f t="shared" si="13"/>
        <v>追加</v>
      </c>
      <c r="J126">
        <f t="shared" si="15"/>
        <v>123</v>
      </c>
      <c r="K126" t="str">
        <f t="shared" si="8"/>
        <v>追加</v>
      </c>
      <c r="L126" s="58" t="str">
        <f t="shared" si="9"/>
        <v>○</v>
      </c>
      <c r="M126" s="58" t="str">
        <f t="shared" si="10"/>
        <v>○</v>
      </c>
      <c r="N126" s="58" t="str">
        <f t="shared" si="11"/>
        <v/>
      </c>
    </row>
    <row r="127" spans="1:14">
      <c r="A127">
        <f t="shared" si="14"/>
        <v>124</v>
      </c>
      <c r="B127" t="str">
        <f>IFERROR(VLOOKUP($A127,'vbs,vba'!$G:$H,2,FALSE),"")</f>
        <v>項目取得 その１</v>
      </c>
      <c r="C127" t="str">
        <f>IFERROR(VLOOKUP($A127,python!$F:$G,2,FALSE),"")</f>
        <v/>
      </c>
      <c r="D127" t="str">
        <f>IFERROR(VLOOKUP($A127,bat!$F:$G,2,FALSE),"")</f>
        <v/>
      </c>
      <c r="E127" t="str">
        <f t="shared" si="12"/>
        <v>項目取得 その１</v>
      </c>
      <c r="F127">
        <f>IF($E127="","",COUNTIF($E$3:$E127,$E127))</f>
        <v>1</v>
      </c>
      <c r="G127">
        <f>IF(OR(F127&gt;1,F127=""),"",COUNTIF($F$3:$F127,1))</f>
        <v>124</v>
      </c>
      <c r="H127" t="str">
        <f t="shared" si="13"/>
        <v>項目取得 その１</v>
      </c>
      <c r="J127">
        <f t="shared" si="15"/>
        <v>124</v>
      </c>
      <c r="K127" t="str">
        <f t="shared" si="8"/>
        <v>項目取得 その１</v>
      </c>
      <c r="L127" s="58" t="str">
        <f t="shared" si="9"/>
        <v>○</v>
      </c>
      <c r="M127" s="58" t="str">
        <f t="shared" si="10"/>
        <v>○</v>
      </c>
      <c r="N127" s="58" t="str">
        <f t="shared" si="11"/>
        <v/>
      </c>
    </row>
    <row r="128" spans="1:14">
      <c r="A128">
        <f t="shared" si="14"/>
        <v>125</v>
      </c>
      <c r="B128" t="str">
        <f>IFERROR(VLOOKUP($A128,'vbs,vba'!$G:$H,2,FALSE),"")</f>
        <v>項目取得 その２</v>
      </c>
      <c r="C128" t="str">
        <f>IFERROR(VLOOKUP($A128,python!$F:$G,2,FALSE),"")</f>
        <v/>
      </c>
      <c r="D128" t="str">
        <f>IFERROR(VLOOKUP($A128,bat!$F:$G,2,FALSE),"")</f>
        <v/>
      </c>
      <c r="E128" t="str">
        <f t="shared" si="12"/>
        <v>項目取得 その２</v>
      </c>
      <c r="F128">
        <f>IF($E128="","",COUNTIF($E$3:$E128,$E128))</f>
        <v>1</v>
      </c>
      <c r="G128">
        <f>IF(OR(F128&gt;1,F128=""),"",COUNTIF($F$3:$F128,1))</f>
        <v>125</v>
      </c>
      <c r="H128" t="str">
        <f t="shared" si="13"/>
        <v>項目取得 その２</v>
      </c>
      <c r="J128">
        <f t="shared" si="15"/>
        <v>125</v>
      </c>
      <c r="K128" t="str">
        <f t="shared" si="8"/>
        <v>項目取得 その２</v>
      </c>
      <c r="L128" s="58" t="str">
        <f t="shared" si="9"/>
        <v>○</v>
      </c>
      <c r="M128" s="58" t="str">
        <f t="shared" si="10"/>
        <v>○</v>
      </c>
      <c r="N128" s="58" t="str">
        <f t="shared" si="11"/>
        <v/>
      </c>
    </row>
    <row r="129" spans="1:14">
      <c r="A129">
        <f t="shared" si="14"/>
        <v>126</v>
      </c>
      <c r="B129" t="str">
        <f>IFERROR(VLOOKUP($A129,'vbs,vba'!$G:$H,2,FALSE),"")</f>
        <v>項目取得 ループ</v>
      </c>
      <c r="C129" t="str">
        <f>IFERROR(VLOOKUP($A129,python!$F:$G,2,FALSE),"")</f>
        <v/>
      </c>
      <c r="D129" t="str">
        <f>IFERROR(VLOOKUP($A129,bat!$F:$G,2,FALSE),"")</f>
        <v/>
      </c>
      <c r="E129" t="str">
        <f t="shared" si="12"/>
        <v>項目取得 ループ</v>
      </c>
      <c r="F129">
        <f>IF($E129="","",COUNTIF($E$3:$E129,$E129))</f>
        <v>1</v>
      </c>
      <c r="G129">
        <f>IF(OR(F129&gt;1,F129=""),"",COUNTIF($F$3:$F129,1))</f>
        <v>126</v>
      </c>
      <c r="H129" t="str">
        <f t="shared" si="13"/>
        <v>項目取得 ループ</v>
      </c>
      <c r="J129">
        <f t="shared" si="15"/>
        <v>126</v>
      </c>
      <c r="K129" t="str">
        <f t="shared" si="8"/>
        <v>項目取得 ループ</v>
      </c>
      <c r="L129" s="58" t="str">
        <f t="shared" si="9"/>
        <v>○</v>
      </c>
      <c r="M129" s="58" t="str">
        <f t="shared" si="10"/>
        <v>○</v>
      </c>
      <c r="N129" s="58" t="str">
        <f t="shared" si="11"/>
        <v/>
      </c>
    </row>
    <row r="130" spans="1:14">
      <c r="A130">
        <f t="shared" si="14"/>
        <v>127</v>
      </c>
      <c r="B130" t="str">
        <f>IFERROR(VLOOKUP($A130,'vbs,vba'!$G:$H,2,FALSE),"")</f>
        <v>要素数取得</v>
      </c>
      <c r="C130" t="str">
        <f>IFERROR(VLOOKUP($A130,python!$F:$G,2,FALSE),"")</f>
        <v/>
      </c>
      <c r="D130" t="str">
        <f>IFERROR(VLOOKUP($A130,bat!$F:$G,2,FALSE),"")</f>
        <v/>
      </c>
      <c r="E130" t="str">
        <f t="shared" si="12"/>
        <v>要素数取得</v>
      </c>
      <c r="F130">
        <f>IF($E130="","",COUNTIF($E$3:$E130,$E130))</f>
        <v>1</v>
      </c>
      <c r="G130">
        <f>IF(OR(F130&gt;1,F130=""),"",COUNTIF($F$3:$F130,1))</f>
        <v>127</v>
      </c>
      <c r="H130" t="str">
        <f t="shared" si="13"/>
        <v>要素数取得</v>
      </c>
      <c r="J130">
        <f t="shared" si="15"/>
        <v>127</v>
      </c>
      <c r="K130" t="str">
        <f t="shared" si="8"/>
        <v>要素数取得</v>
      </c>
      <c r="L130" s="58" t="str">
        <f t="shared" si="9"/>
        <v>○</v>
      </c>
      <c r="M130" s="58" t="str">
        <f t="shared" si="10"/>
        <v>○</v>
      </c>
      <c r="N130" s="58" t="str">
        <f t="shared" si="11"/>
        <v/>
      </c>
    </row>
    <row r="131" spans="1:14">
      <c r="A131">
        <f t="shared" si="14"/>
        <v>128</v>
      </c>
      <c r="B131" t="str">
        <f>IFERROR(VLOOKUP($A131,'vbs,vba'!$G:$H,2,FALSE),"")</f>
        <v>削除</v>
      </c>
      <c r="C131" t="str">
        <f>IFERROR(VLOOKUP($A131,python!$F:$G,2,FALSE),"")</f>
        <v/>
      </c>
      <c r="D131" t="str">
        <f>IFERROR(VLOOKUP($A131,bat!$F:$G,2,FALSE),"")</f>
        <v/>
      </c>
      <c r="E131" t="str">
        <f t="shared" si="12"/>
        <v>削除</v>
      </c>
      <c r="F131">
        <f>IF($E131="","",COUNTIF($E$3:$E131,$E131))</f>
        <v>1</v>
      </c>
      <c r="G131">
        <f>IF(OR(F131&gt;1,F131=""),"",COUNTIF($F$3:$F131,1))</f>
        <v>128</v>
      </c>
      <c r="H131" t="str">
        <f t="shared" si="13"/>
        <v>削除</v>
      </c>
      <c r="J131">
        <f t="shared" si="15"/>
        <v>128</v>
      </c>
      <c r="K131" t="str">
        <f t="shared" si="8"/>
        <v>削除</v>
      </c>
      <c r="L131" s="58" t="str">
        <f t="shared" si="9"/>
        <v>○</v>
      </c>
      <c r="M131" s="58" t="str">
        <f t="shared" si="10"/>
        <v>○</v>
      </c>
      <c r="N131" s="58" t="str">
        <f t="shared" si="11"/>
        <v/>
      </c>
    </row>
    <row r="132" spans="1:14">
      <c r="A132">
        <f t="shared" si="14"/>
        <v>129</v>
      </c>
      <c r="B132" t="str">
        <f>IFERROR(VLOOKUP($A132,'vbs,vba'!$G:$H,2,FALSE),"")</f>
        <v>挿入</v>
      </c>
      <c r="C132" t="str">
        <f>IFERROR(VLOOKUP($A132,python!$F:$G,2,FALSE),"")</f>
        <v/>
      </c>
      <c r="D132" t="str">
        <f>IFERROR(VLOOKUP($A132,bat!$F:$G,2,FALSE),"")</f>
        <v/>
      </c>
      <c r="E132" t="str">
        <f t="shared" si="12"/>
        <v>挿入</v>
      </c>
      <c r="F132">
        <f>IF($E132="","",COUNTIF($E$3:$E132,$E132))</f>
        <v>1</v>
      </c>
      <c r="G132">
        <f>IF(OR(F132&gt;1,F132=""),"",COUNTIF($F$3:$F132,1))</f>
        <v>129</v>
      </c>
      <c r="H132" t="str">
        <f t="shared" si="13"/>
        <v>挿入</v>
      </c>
      <c r="J132">
        <f t="shared" si="15"/>
        <v>129</v>
      </c>
      <c r="K132" t="str">
        <f t="shared" ref="K132:K195" si="16">IFERROR(VLOOKUP($J132,$G:$H,2,FALSE),"")</f>
        <v>挿入</v>
      </c>
      <c r="L132" s="58" t="str">
        <f t="shared" ref="L132:L195" si="17">IF($K132="","",IF(COUNTIF(B$3:B$1004,$K132)&gt;0,"○",""))</f>
        <v>○</v>
      </c>
      <c r="M132" s="58" t="str">
        <f t="shared" ref="M132:M195" si="18">IF($K132="","",IF(COUNTIF(C$3:C$1004,$K132)&gt;0,"○",""))</f>
        <v>○</v>
      </c>
      <c r="N132" s="58" t="str">
        <f t="shared" ref="N132:N195" si="19">IF($K132="","",IF(COUNTIF(D$3:D$1004,$K132)&gt;0,"○",""))</f>
        <v/>
      </c>
    </row>
    <row r="133" spans="1:14">
      <c r="A133">
        <f t="shared" si="14"/>
        <v>130</v>
      </c>
      <c r="B133" t="str">
        <f>IFERROR(VLOOKUP($A133,'vbs,vba'!$G:$H,2,FALSE),"")</f>
        <v>ソート</v>
      </c>
      <c r="C133" t="str">
        <f>IFERROR(VLOOKUP($A133,python!$F:$G,2,FALSE),"")</f>
        <v/>
      </c>
      <c r="D133" t="str">
        <f>IFERROR(VLOOKUP($A133,bat!$F:$G,2,FALSE),"")</f>
        <v/>
      </c>
      <c r="E133" t="str">
        <f t="shared" ref="E133:E196" si="20">B133&amp;C133&amp;D133</f>
        <v>ソート</v>
      </c>
      <c r="F133">
        <f>IF($E133="","",COUNTIF($E$3:$E133,$E133))</f>
        <v>1</v>
      </c>
      <c r="G133">
        <f>IF(OR(F133&gt;1,F133=""),"",COUNTIF($F$3:$F133,1))</f>
        <v>130</v>
      </c>
      <c r="H133" t="str">
        <f t="shared" ref="H133:H196" si="21">E133</f>
        <v>ソート</v>
      </c>
      <c r="J133">
        <f t="shared" si="15"/>
        <v>130</v>
      </c>
      <c r="K133" t="str">
        <f t="shared" si="16"/>
        <v>ソート</v>
      </c>
      <c r="L133" s="58" t="str">
        <f t="shared" si="17"/>
        <v>○</v>
      </c>
      <c r="M133" s="58" t="str">
        <f t="shared" si="18"/>
        <v>○</v>
      </c>
      <c r="N133" s="58" t="str">
        <f t="shared" si="19"/>
        <v/>
      </c>
    </row>
    <row r="134" spans="1:14">
      <c r="A134">
        <f t="shared" ref="A134:A197" si="22">A133+1</f>
        <v>131</v>
      </c>
      <c r="B134" t="str">
        <f>IFERROR(VLOOKUP($A134,'vbs,vba'!$G:$H,2,FALSE),"")</f>
        <v>配列変換</v>
      </c>
      <c r="C134" t="str">
        <f>IFERROR(VLOOKUP($A134,python!$F:$G,2,FALSE),"")</f>
        <v/>
      </c>
      <c r="D134" t="str">
        <f>IFERROR(VLOOKUP($A134,bat!$F:$G,2,FALSE),"")</f>
        <v/>
      </c>
      <c r="E134" t="str">
        <f t="shared" si="20"/>
        <v>配列変換</v>
      </c>
      <c r="F134">
        <f>IF($E134="","",COUNTIF($E$3:$E134,$E134))</f>
        <v>1</v>
      </c>
      <c r="G134">
        <f>IF(OR(F134&gt;1,F134=""),"",COUNTIF($F$3:$F134,1))</f>
        <v>131</v>
      </c>
      <c r="H134" t="str">
        <f t="shared" si="21"/>
        <v>配列変換</v>
      </c>
      <c r="J134">
        <f t="shared" ref="J134:J197" si="23">J133+1</f>
        <v>131</v>
      </c>
      <c r="K134" t="str">
        <f t="shared" si="16"/>
        <v>配列変換</v>
      </c>
      <c r="L134" s="58" t="str">
        <f t="shared" si="17"/>
        <v>○</v>
      </c>
      <c r="M134" s="58" t="str">
        <f t="shared" si="18"/>
        <v>○</v>
      </c>
      <c r="N134" s="58" t="str">
        <f t="shared" si="19"/>
        <v/>
      </c>
    </row>
    <row r="135" spans="1:14">
      <c r="A135">
        <f t="shared" si="22"/>
        <v>132</v>
      </c>
      <c r="B135" t="str">
        <f>IFERROR(VLOOKUP($A135,'vbs,vba'!$G:$H,2,FALSE),"")</f>
        <v>全要素削除</v>
      </c>
      <c r="C135" t="str">
        <f>IFERROR(VLOOKUP($A135,python!$F:$G,2,FALSE),"")</f>
        <v/>
      </c>
      <c r="D135" t="str">
        <f>IFERROR(VLOOKUP($A135,bat!$F:$G,2,FALSE),"")</f>
        <v/>
      </c>
      <c r="E135" t="str">
        <f t="shared" si="20"/>
        <v>全要素削除</v>
      </c>
      <c r="F135">
        <f>IF($E135="","",COUNTIF($E$3:$E135,$E135))</f>
        <v>1</v>
      </c>
      <c r="G135">
        <f>IF(OR(F135&gt;1,F135=""),"",COUNTIF($F$3:$F135,1))</f>
        <v>132</v>
      </c>
      <c r="H135" t="str">
        <f t="shared" si="21"/>
        <v>全要素削除</v>
      </c>
      <c r="J135">
        <f t="shared" si="23"/>
        <v>132</v>
      </c>
      <c r="K135" t="str">
        <f t="shared" si="16"/>
        <v>全要素削除</v>
      </c>
      <c r="L135" s="58" t="str">
        <f t="shared" si="17"/>
        <v>○</v>
      </c>
      <c r="M135" s="58" t="str">
        <f t="shared" si="18"/>
        <v>○</v>
      </c>
      <c r="N135" s="58" t="str">
        <f t="shared" si="19"/>
        <v/>
      </c>
    </row>
    <row r="136" spans="1:14">
      <c r="A136">
        <f t="shared" si="22"/>
        <v>133</v>
      </c>
      <c r="B136" t="str">
        <f>IFERROR(VLOOKUP($A136,'vbs,vba'!$G:$H,2,FALSE),"")</f>
        <v>オブジェクト定義</v>
      </c>
      <c r="C136" t="str">
        <f>IFERROR(VLOOKUP($A136,python!$F:$G,2,FALSE),"")</f>
        <v/>
      </c>
      <c r="D136" t="str">
        <f>IFERROR(VLOOKUP($A136,bat!$F:$G,2,FALSE),"")</f>
        <v/>
      </c>
      <c r="E136" t="str">
        <f t="shared" si="20"/>
        <v>オブジェクト定義</v>
      </c>
      <c r="F136">
        <f>IF($E136="","",COUNTIF($E$3:$E136,$E136))</f>
        <v>2</v>
      </c>
      <c r="G136" t="str">
        <f>IF(OR(F136&gt;1,F136=""),"",COUNTIF($F$3:$F136,1))</f>
        <v/>
      </c>
      <c r="H136" t="str">
        <f t="shared" si="21"/>
        <v>オブジェクト定義</v>
      </c>
      <c r="J136">
        <f t="shared" si="23"/>
        <v>133</v>
      </c>
      <c r="K136" t="str">
        <f t="shared" si="16"/>
        <v>連想配列 キー/項目追加</v>
      </c>
      <c r="L136" s="58" t="str">
        <f t="shared" si="17"/>
        <v>○</v>
      </c>
      <c r="M136" s="58" t="str">
        <f t="shared" si="18"/>
        <v>○</v>
      </c>
      <c r="N136" s="58" t="str">
        <f t="shared" si="19"/>
        <v/>
      </c>
    </row>
    <row r="137" spans="1:14">
      <c r="A137">
        <f t="shared" si="22"/>
        <v>134</v>
      </c>
      <c r="B137" t="str">
        <f>IFERROR(VLOOKUP($A137,'vbs,vba'!$G:$H,2,FALSE),"")</f>
        <v>連想配列 キー/項目追加</v>
      </c>
      <c r="C137" t="str">
        <f>IFERROR(VLOOKUP($A137,python!$F:$G,2,FALSE),"")</f>
        <v/>
      </c>
      <c r="D137" t="str">
        <f>IFERROR(VLOOKUP($A137,bat!$F:$G,2,FALSE),"")</f>
        <v/>
      </c>
      <c r="E137" t="str">
        <f t="shared" si="20"/>
        <v>連想配列 キー/項目追加</v>
      </c>
      <c r="F137">
        <f>IF($E137="","",COUNTIF($E$3:$E137,$E137))</f>
        <v>1</v>
      </c>
      <c r="G137">
        <f>IF(OR(F137&gt;1,F137=""),"",COUNTIF($F$3:$F137,1))</f>
        <v>133</v>
      </c>
      <c r="H137" t="str">
        <f t="shared" si="21"/>
        <v>連想配列 キー/項目追加</v>
      </c>
      <c r="J137">
        <f t="shared" si="23"/>
        <v>134</v>
      </c>
      <c r="K137" t="str">
        <f t="shared" si="16"/>
        <v>連想配列 存在確認</v>
      </c>
      <c r="L137" s="58" t="str">
        <f t="shared" si="17"/>
        <v>○</v>
      </c>
      <c r="M137" s="58" t="str">
        <f t="shared" si="18"/>
        <v>○</v>
      </c>
      <c r="N137" s="58" t="str">
        <f t="shared" si="19"/>
        <v/>
      </c>
    </row>
    <row r="138" spans="1:14">
      <c r="A138">
        <f t="shared" si="22"/>
        <v>135</v>
      </c>
      <c r="B138" t="str">
        <f>IFERROR(VLOOKUP($A138,'vbs,vba'!$G:$H,2,FALSE),"")</f>
        <v>連想配列 存在確認</v>
      </c>
      <c r="C138" t="str">
        <f>IFERROR(VLOOKUP($A138,python!$F:$G,2,FALSE),"")</f>
        <v/>
      </c>
      <c r="D138" t="str">
        <f>IFERROR(VLOOKUP($A138,bat!$F:$G,2,FALSE),"")</f>
        <v/>
      </c>
      <c r="E138" t="str">
        <f t="shared" si="20"/>
        <v>連想配列 存在確認</v>
      </c>
      <c r="F138">
        <f>IF($E138="","",COUNTIF($E$3:$E138,$E138))</f>
        <v>1</v>
      </c>
      <c r="G138">
        <f>IF(OR(F138&gt;1,F138=""),"",COUNTIF($F$3:$F138,1))</f>
        <v>134</v>
      </c>
      <c r="H138" t="str">
        <f t="shared" si="21"/>
        <v>連想配列 存在確認</v>
      </c>
      <c r="J138">
        <f t="shared" si="23"/>
        <v>135</v>
      </c>
      <c r="K138" t="str">
        <f t="shared" si="16"/>
        <v>連想配列 キー取得（For Each）</v>
      </c>
      <c r="L138" s="58" t="str">
        <f t="shared" si="17"/>
        <v>○</v>
      </c>
      <c r="M138" s="58" t="str">
        <f t="shared" si="18"/>
        <v>○</v>
      </c>
      <c r="N138" s="58" t="str">
        <f t="shared" si="19"/>
        <v/>
      </c>
    </row>
    <row r="139" spans="1:14">
      <c r="A139">
        <f t="shared" si="22"/>
        <v>136</v>
      </c>
      <c r="B139" t="str">
        <f>IFERROR(VLOOKUP($A139,'vbs,vba'!$G:$H,2,FALSE),"")</f>
        <v>連想配列 キー取得（For Each）</v>
      </c>
      <c r="C139" t="str">
        <f>IFERROR(VLOOKUP($A139,python!$F:$G,2,FALSE),"")</f>
        <v/>
      </c>
      <c r="D139" t="str">
        <f>IFERROR(VLOOKUP($A139,bat!$F:$G,2,FALSE),"")</f>
        <v/>
      </c>
      <c r="E139" t="str">
        <f t="shared" si="20"/>
        <v>連想配列 キー取得（For Each）</v>
      </c>
      <c r="F139">
        <f>IF($E139="","",COUNTIF($E$3:$E139,$E139))</f>
        <v>1</v>
      </c>
      <c r="G139">
        <f>IF(OR(F139&gt;1,F139=""),"",COUNTIF($F$3:$F139,1))</f>
        <v>135</v>
      </c>
      <c r="H139" t="str">
        <f t="shared" si="21"/>
        <v>連想配列 キー取得（For Each）</v>
      </c>
      <c r="J139">
        <f t="shared" si="23"/>
        <v>136</v>
      </c>
      <c r="K139" t="str">
        <f t="shared" si="16"/>
        <v>連想配列 項目取得（キー）</v>
      </c>
      <c r="L139" s="58" t="str">
        <f t="shared" si="17"/>
        <v>○</v>
      </c>
      <c r="M139" s="58" t="str">
        <f t="shared" si="18"/>
        <v>○</v>
      </c>
      <c r="N139" s="58" t="str">
        <f t="shared" si="19"/>
        <v/>
      </c>
    </row>
    <row r="140" spans="1:14">
      <c r="A140">
        <f t="shared" si="22"/>
        <v>137</v>
      </c>
      <c r="B140" t="str">
        <f>IFERROR(VLOOKUP($A140,'vbs,vba'!$G:$H,2,FALSE),"")</f>
        <v>連想配列 項目取得（キー）</v>
      </c>
      <c r="C140" t="str">
        <f>IFERROR(VLOOKUP($A140,python!$F:$G,2,FALSE),"")</f>
        <v/>
      </c>
      <c r="D140" t="str">
        <f>IFERROR(VLOOKUP($A140,bat!$F:$G,2,FALSE),"")</f>
        <v/>
      </c>
      <c r="E140" t="str">
        <f t="shared" si="20"/>
        <v>連想配列 項目取得（キー）</v>
      </c>
      <c r="F140">
        <f>IF($E140="","",COUNTIF($E$3:$E140,$E140))</f>
        <v>1</v>
      </c>
      <c r="G140">
        <f>IF(OR(F140&gt;1,F140=""),"",COUNTIF($F$3:$F140,1))</f>
        <v>136</v>
      </c>
      <c r="H140" t="str">
        <f t="shared" si="21"/>
        <v>連想配列 項目取得（キー）</v>
      </c>
      <c r="J140">
        <f t="shared" si="23"/>
        <v>137</v>
      </c>
      <c r="K140" t="str">
        <f t="shared" si="16"/>
        <v>連想配列 キー取得（インデックス）</v>
      </c>
      <c r="L140" s="58" t="str">
        <f t="shared" si="17"/>
        <v>○</v>
      </c>
      <c r="M140" s="58" t="str">
        <f t="shared" si="18"/>
        <v>○</v>
      </c>
      <c r="N140" s="58" t="str">
        <f t="shared" si="19"/>
        <v/>
      </c>
    </row>
    <row r="141" spans="1:14">
      <c r="A141">
        <f t="shared" si="22"/>
        <v>138</v>
      </c>
      <c r="B141" t="str">
        <f>IFERROR(VLOOKUP($A141,'vbs,vba'!$G:$H,2,FALSE),"")</f>
        <v>連想配列 キー取得（インデックス）</v>
      </c>
      <c r="C141" t="str">
        <f>IFERROR(VLOOKUP($A141,python!$F:$G,2,FALSE),"")</f>
        <v/>
      </c>
      <c r="D141" t="str">
        <f>IFERROR(VLOOKUP($A141,bat!$F:$G,2,FALSE),"")</f>
        <v/>
      </c>
      <c r="E141" t="str">
        <f t="shared" si="20"/>
        <v>連想配列 キー取得（インデックス）</v>
      </c>
      <c r="F141">
        <f>IF($E141="","",COUNTIF($E$3:$E141,$E141))</f>
        <v>1</v>
      </c>
      <c r="G141">
        <f>IF(OR(F141&gt;1,F141=""),"",COUNTIF($F$3:$F141,1))</f>
        <v>137</v>
      </c>
      <c r="H141" t="str">
        <f t="shared" si="21"/>
        <v>連想配列 キー取得（インデックス）</v>
      </c>
      <c r="J141">
        <f t="shared" si="23"/>
        <v>138</v>
      </c>
      <c r="K141" t="str">
        <f t="shared" si="16"/>
        <v>連想配列 項目取得（インデックス）</v>
      </c>
      <c r="L141" s="58" t="str">
        <f t="shared" si="17"/>
        <v>○</v>
      </c>
      <c r="M141" s="58" t="str">
        <f t="shared" si="18"/>
        <v>○</v>
      </c>
      <c r="N141" s="58" t="str">
        <f t="shared" si="19"/>
        <v/>
      </c>
    </row>
    <row r="142" spans="1:14">
      <c r="A142">
        <f t="shared" si="22"/>
        <v>139</v>
      </c>
      <c r="B142" t="str">
        <f>IFERROR(VLOOKUP($A142,'vbs,vba'!$G:$H,2,FALSE),"")</f>
        <v>連想配列 項目取得（インデックス）</v>
      </c>
      <c r="C142" t="str">
        <f>IFERROR(VLOOKUP($A142,python!$F:$G,2,FALSE),"")</f>
        <v/>
      </c>
      <c r="D142" t="str">
        <f>IFERROR(VLOOKUP($A142,bat!$F:$G,2,FALSE),"")</f>
        <v/>
      </c>
      <c r="E142" t="str">
        <f t="shared" si="20"/>
        <v>連想配列 項目取得（インデックス）</v>
      </c>
      <c r="F142">
        <f>IF($E142="","",COUNTIF($E$3:$E142,$E142))</f>
        <v>1</v>
      </c>
      <c r="G142">
        <f>IF(OR(F142&gt;1,F142=""),"",COUNTIF($F$3:$F142,1))</f>
        <v>138</v>
      </c>
      <c r="H142" t="str">
        <f t="shared" si="21"/>
        <v>連想配列 項目取得（インデックス）</v>
      </c>
      <c r="J142">
        <f t="shared" si="23"/>
        <v>139</v>
      </c>
      <c r="K142" t="str">
        <f t="shared" si="16"/>
        <v>連想配列 キー置換</v>
      </c>
      <c r="L142" s="58" t="str">
        <f t="shared" si="17"/>
        <v>○</v>
      </c>
      <c r="M142" s="58" t="str">
        <f t="shared" si="18"/>
        <v>○</v>
      </c>
      <c r="N142" s="58" t="str">
        <f t="shared" si="19"/>
        <v/>
      </c>
    </row>
    <row r="143" spans="1:14">
      <c r="A143">
        <f t="shared" si="22"/>
        <v>140</v>
      </c>
      <c r="B143" t="str">
        <f>IFERROR(VLOOKUP($A143,'vbs,vba'!$G:$H,2,FALSE),"")</f>
        <v>連想配列 キー置換</v>
      </c>
      <c r="C143" t="str">
        <f>IFERROR(VLOOKUP($A143,python!$F:$G,2,FALSE),"")</f>
        <v/>
      </c>
      <c r="D143" t="str">
        <f>IFERROR(VLOOKUP($A143,bat!$F:$G,2,FALSE),"")</f>
        <v/>
      </c>
      <c r="E143" t="str">
        <f t="shared" si="20"/>
        <v>連想配列 キー置換</v>
      </c>
      <c r="F143">
        <f>IF($E143="","",COUNTIF($E$3:$E143,$E143))</f>
        <v>1</v>
      </c>
      <c r="G143">
        <f>IF(OR(F143&gt;1,F143=""),"",COUNTIF($F$3:$F143,1))</f>
        <v>139</v>
      </c>
      <c r="H143" t="str">
        <f t="shared" si="21"/>
        <v>連想配列 キー置換</v>
      </c>
      <c r="J143">
        <f t="shared" si="23"/>
        <v>140</v>
      </c>
      <c r="K143" t="str">
        <f t="shared" si="16"/>
        <v>連想配列 キー関連付け</v>
      </c>
      <c r="L143" s="58" t="str">
        <f t="shared" si="17"/>
        <v>○</v>
      </c>
      <c r="M143" s="58" t="str">
        <f t="shared" si="18"/>
        <v>○</v>
      </c>
      <c r="N143" s="58" t="str">
        <f t="shared" si="19"/>
        <v/>
      </c>
    </row>
    <row r="144" spans="1:14">
      <c r="A144">
        <f t="shared" si="22"/>
        <v>141</v>
      </c>
      <c r="B144" t="str">
        <f>IFERROR(VLOOKUP($A144,'vbs,vba'!$G:$H,2,FALSE),"")</f>
        <v>連想配列 キー関連付け</v>
      </c>
      <c r="C144" t="str">
        <f>IFERROR(VLOOKUP($A144,python!$F:$G,2,FALSE),"")</f>
        <v/>
      </c>
      <c r="D144" t="str">
        <f>IFERROR(VLOOKUP($A144,bat!$F:$G,2,FALSE),"")</f>
        <v/>
      </c>
      <c r="E144" t="str">
        <f t="shared" si="20"/>
        <v>連想配列 キー関連付け</v>
      </c>
      <c r="F144">
        <f>IF($E144="","",COUNTIF($E$3:$E144,$E144))</f>
        <v>1</v>
      </c>
      <c r="G144">
        <f>IF(OR(F144&gt;1,F144=""),"",COUNTIF($F$3:$F144,1))</f>
        <v>140</v>
      </c>
      <c r="H144" t="str">
        <f t="shared" si="21"/>
        <v>連想配列 キー関連付け</v>
      </c>
      <c r="J144">
        <f t="shared" si="23"/>
        <v>141</v>
      </c>
      <c r="K144" t="str">
        <f t="shared" si="16"/>
        <v>連想配列 キー/項目数取得</v>
      </c>
      <c r="L144" s="58" t="str">
        <f t="shared" si="17"/>
        <v>○</v>
      </c>
      <c r="M144" s="58" t="str">
        <f t="shared" si="18"/>
        <v>○</v>
      </c>
      <c r="N144" s="58" t="str">
        <f t="shared" si="19"/>
        <v/>
      </c>
    </row>
    <row r="145" spans="1:14">
      <c r="A145">
        <f t="shared" si="22"/>
        <v>142</v>
      </c>
      <c r="B145" t="str">
        <f>IFERROR(VLOOKUP($A145,'vbs,vba'!$G:$H,2,FALSE),"")</f>
        <v>連想配列 キー/項目数取得</v>
      </c>
      <c r="C145" t="str">
        <f>IFERROR(VLOOKUP($A145,python!$F:$G,2,FALSE),"")</f>
        <v/>
      </c>
      <c r="D145" t="str">
        <f>IFERROR(VLOOKUP($A145,bat!$F:$G,2,FALSE),"")</f>
        <v/>
      </c>
      <c r="E145" t="str">
        <f t="shared" si="20"/>
        <v>連想配列 キー/項目数取得</v>
      </c>
      <c r="F145">
        <f>IF($E145="","",COUNTIF($E$3:$E145,$E145))</f>
        <v>1</v>
      </c>
      <c r="G145">
        <f>IF(OR(F145&gt;1,F145=""),"",COUNTIF($F$3:$F145,1))</f>
        <v>141</v>
      </c>
      <c r="H145" t="str">
        <f t="shared" si="21"/>
        <v>連想配列 キー/項目数取得</v>
      </c>
      <c r="J145">
        <f t="shared" si="23"/>
        <v>142</v>
      </c>
      <c r="K145" t="str">
        <f t="shared" si="16"/>
        <v>連想配列 キー/項目削除</v>
      </c>
      <c r="L145" s="58" t="str">
        <f t="shared" si="17"/>
        <v>○</v>
      </c>
      <c r="M145" s="58" t="str">
        <f t="shared" si="18"/>
        <v>○</v>
      </c>
      <c r="N145" s="58" t="str">
        <f t="shared" si="19"/>
        <v/>
      </c>
    </row>
    <row r="146" spans="1:14">
      <c r="A146">
        <f t="shared" si="22"/>
        <v>143</v>
      </c>
      <c r="B146" t="str">
        <f>IFERROR(VLOOKUP($A146,'vbs,vba'!$G:$H,2,FALSE),"")</f>
        <v>連想配列 キー/項目削除</v>
      </c>
      <c r="C146" t="str">
        <f>IFERROR(VLOOKUP($A146,python!$F:$G,2,FALSE),"")</f>
        <v/>
      </c>
      <c r="D146" t="str">
        <f>IFERROR(VLOOKUP($A146,bat!$F:$G,2,FALSE),"")</f>
        <v/>
      </c>
      <c r="E146" t="str">
        <f t="shared" si="20"/>
        <v>連想配列 キー/項目削除</v>
      </c>
      <c r="F146">
        <f>IF($E146="","",COUNTIF($E$3:$E146,$E146))</f>
        <v>1</v>
      </c>
      <c r="G146">
        <f>IF(OR(F146&gt;1,F146=""),"",COUNTIF($F$3:$F146,1))</f>
        <v>142</v>
      </c>
      <c r="H146" t="str">
        <f t="shared" si="21"/>
        <v>連想配列 キー/項目削除</v>
      </c>
      <c r="J146">
        <f t="shared" si="23"/>
        <v>143</v>
      </c>
      <c r="K146" t="str">
        <f t="shared" si="16"/>
        <v>連想配列 キー/項目全削除</v>
      </c>
      <c r="L146" s="58" t="str">
        <f t="shared" si="17"/>
        <v>○</v>
      </c>
      <c r="M146" s="58" t="str">
        <f t="shared" si="18"/>
        <v>○</v>
      </c>
      <c r="N146" s="58" t="str">
        <f t="shared" si="19"/>
        <v/>
      </c>
    </row>
    <row r="147" spans="1:14">
      <c r="A147">
        <f t="shared" si="22"/>
        <v>144</v>
      </c>
      <c r="B147" t="str">
        <f>IFERROR(VLOOKUP($A147,'vbs,vba'!$G:$H,2,FALSE),"")</f>
        <v>連想配列 キー/項目全削除</v>
      </c>
      <c r="C147" t="str">
        <f>IFERROR(VLOOKUP($A147,python!$F:$G,2,FALSE),"")</f>
        <v/>
      </c>
      <c r="D147" t="str">
        <f>IFERROR(VLOOKUP($A147,bat!$F:$G,2,FALSE),"")</f>
        <v/>
      </c>
      <c r="E147" t="str">
        <f t="shared" si="20"/>
        <v>連想配列 キー/項目全削除</v>
      </c>
      <c r="F147">
        <f>IF($E147="","",COUNTIF($E$3:$E147,$E147))</f>
        <v>1</v>
      </c>
      <c r="G147">
        <f>IF(OR(F147&gt;1,F147=""),"",COUNTIF($F$3:$F147,1))</f>
        <v>143</v>
      </c>
      <c r="H147" t="str">
        <f t="shared" si="21"/>
        <v>連想配列 キー/項目全削除</v>
      </c>
      <c r="J147">
        <f t="shared" si="23"/>
        <v>144</v>
      </c>
      <c r="K147" t="str">
        <f t="shared" si="16"/>
        <v>連想配列 配列変換（項目）</v>
      </c>
      <c r="L147" s="58" t="str">
        <f t="shared" si="17"/>
        <v>○</v>
      </c>
      <c r="M147" s="58" t="str">
        <f t="shared" si="18"/>
        <v>○</v>
      </c>
      <c r="N147" s="58" t="str">
        <f t="shared" si="19"/>
        <v/>
      </c>
    </row>
    <row r="148" spans="1:14">
      <c r="A148">
        <f t="shared" si="22"/>
        <v>145</v>
      </c>
      <c r="B148" t="str">
        <f>IFERROR(VLOOKUP($A148,'vbs,vba'!$G:$H,2,FALSE),"")</f>
        <v>連想配列 配列変換（項目）</v>
      </c>
      <c r="C148" t="str">
        <f>IFERROR(VLOOKUP($A148,python!$F:$G,2,FALSE),"")</f>
        <v/>
      </c>
      <c r="D148" t="str">
        <f>IFERROR(VLOOKUP($A148,bat!$F:$G,2,FALSE),"")</f>
        <v/>
      </c>
      <c r="E148" t="str">
        <f t="shared" si="20"/>
        <v>連想配列 配列変換（項目）</v>
      </c>
      <c r="F148">
        <f>IF($E148="","",COUNTIF($E$3:$E148,$E148))</f>
        <v>1</v>
      </c>
      <c r="G148">
        <f>IF(OR(F148&gt;1,F148=""),"",COUNTIF($F$3:$F148,1))</f>
        <v>144</v>
      </c>
      <c r="H148" t="str">
        <f t="shared" si="21"/>
        <v>連想配列 配列変換（項目）</v>
      </c>
      <c r="J148">
        <f t="shared" si="23"/>
        <v>145</v>
      </c>
      <c r="K148" t="str">
        <f t="shared" si="16"/>
        <v>連想配列 配列変換（キー）</v>
      </c>
      <c r="L148" s="58" t="str">
        <f t="shared" si="17"/>
        <v>○</v>
      </c>
      <c r="M148" s="58" t="str">
        <f t="shared" si="18"/>
        <v>○</v>
      </c>
      <c r="N148" s="58" t="str">
        <f t="shared" si="19"/>
        <v/>
      </c>
    </row>
    <row r="149" spans="1:14">
      <c r="A149">
        <f t="shared" si="22"/>
        <v>146</v>
      </c>
      <c r="B149" t="str">
        <f>IFERROR(VLOOKUP($A149,'vbs,vba'!$G:$H,2,FALSE),"")</f>
        <v>連想配列 配列変換（キー）</v>
      </c>
      <c r="C149" t="str">
        <f>IFERROR(VLOOKUP($A149,python!$F:$G,2,FALSE),"")</f>
        <v/>
      </c>
      <c r="D149" t="str">
        <f>IFERROR(VLOOKUP($A149,bat!$F:$G,2,FALSE),"")</f>
        <v/>
      </c>
      <c r="E149" t="str">
        <f t="shared" si="20"/>
        <v>連想配列 配列変換（キー）</v>
      </c>
      <c r="F149">
        <f>IF($E149="","",COUNTIF($E$3:$E149,$E149))</f>
        <v>1</v>
      </c>
      <c r="G149">
        <f>IF(OR(F149&gt;1,F149=""),"",COUNTIF($F$3:$F149,1))</f>
        <v>145</v>
      </c>
      <c r="H149" t="str">
        <f t="shared" si="21"/>
        <v>連想配列 配列変換（キー）</v>
      </c>
      <c r="J149">
        <f t="shared" si="23"/>
        <v>146</v>
      </c>
      <c r="K149" t="str">
        <f t="shared" si="16"/>
        <v>連想配列 設定変更</v>
      </c>
      <c r="L149" s="58" t="str">
        <f t="shared" si="17"/>
        <v>○</v>
      </c>
      <c r="M149" s="58" t="str">
        <f t="shared" si="18"/>
        <v>○</v>
      </c>
      <c r="N149" s="58" t="str">
        <f t="shared" si="19"/>
        <v/>
      </c>
    </row>
    <row r="150" spans="1:14">
      <c r="A150">
        <f t="shared" si="22"/>
        <v>147</v>
      </c>
      <c r="B150" t="str">
        <f>IFERROR(VLOOKUP($A150,'vbs,vba'!$G:$H,2,FALSE),"")</f>
        <v>連想配列 設定変更</v>
      </c>
      <c r="C150" t="str">
        <f>IFERROR(VLOOKUP($A150,python!$F:$G,2,FALSE),"")</f>
        <v/>
      </c>
      <c r="D150" t="str">
        <f>IFERROR(VLOOKUP($A150,bat!$F:$G,2,FALSE),"")</f>
        <v/>
      </c>
      <c r="E150" t="str">
        <f t="shared" si="20"/>
        <v>連想配列 設定変更</v>
      </c>
      <c r="F150">
        <f>IF($E150="","",COUNTIF($E$3:$E150,$E150))</f>
        <v>1</v>
      </c>
      <c r="G150">
        <f>IF(OR(F150&gt;1,F150=""),"",COUNTIF($F$3:$F150,1))</f>
        <v>146</v>
      </c>
      <c r="H150" t="str">
        <f t="shared" si="21"/>
        <v>連想配列 設定変更</v>
      </c>
      <c r="J150">
        <f t="shared" si="23"/>
        <v>147</v>
      </c>
      <c r="K150" t="str">
        <f t="shared" si="16"/>
        <v>バッチ実行①</v>
      </c>
      <c r="L150" s="58" t="str">
        <f t="shared" si="17"/>
        <v>○</v>
      </c>
      <c r="M150" s="58" t="str">
        <f t="shared" si="18"/>
        <v/>
      </c>
      <c r="N150" s="58" t="str">
        <f t="shared" si="19"/>
        <v/>
      </c>
    </row>
    <row r="151" spans="1:14">
      <c r="A151">
        <f t="shared" si="22"/>
        <v>148</v>
      </c>
      <c r="B151" t="str">
        <f>IFERROR(VLOOKUP($A151,'vbs,vba'!$G:$H,2,FALSE),"")</f>
        <v>オブジェクト定義</v>
      </c>
      <c r="C151" t="str">
        <f>IFERROR(VLOOKUP($A151,python!$F:$G,2,FALSE),"")</f>
        <v/>
      </c>
      <c r="D151" t="str">
        <f>IFERROR(VLOOKUP($A151,bat!$F:$G,2,FALSE),"")</f>
        <v/>
      </c>
      <c r="E151" t="str">
        <f t="shared" si="20"/>
        <v>オブジェクト定義</v>
      </c>
      <c r="F151">
        <f>IF($E151="","",COUNTIF($E$3:$E151,$E151))</f>
        <v>3</v>
      </c>
      <c r="G151" t="str">
        <f>IF(OR(F151&gt;1,F151=""),"",COUNTIF($F$3:$F151,1))</f>
        <v/>
      </c>
      <c r="H151" t="str">
        <f t="shared" si="21"/>
        <v>オブジェクト定義</v>
      </c>
      <c r="J151">
        <f t="shared" si="23"/>
        <v>148</v>
      </c>
      <c r="K151" t="str">
        <f t="shared" si="16"/>
        <v>バッチ実行②</v>
      </c>
      <c r="L151" s="58" t="str">
        <f t="shared" si="17"/>
        <v>○</v>
      </c>
      <c r="M151" s="58" t="str">
        <f t="shared" si="18"/>
        <v/>
      </c>
      <c r="N151" s="58" t="str">
        <f t="shared" si="19"/>
        <v/>
      </c>
    </row>
    <row r="152" spans="1:14">
      <c r="A152">
        <f t="shared" si="22"/>
        <v>149</v>
      </c>
      <c r="B152" t="str">
        <f>IFERROR(VLOOKUP($A152,'vbs,vba'!$G:$H,2,FALSE),"")</f>
        <v>バッチ実行①</v>
      </c>
      <c r="C152" t="str">
        <f>IFERROR(VLOOKUP($A152,python!$F:$G,2,FALSE),"")</f>
        <v/>
      </c>
      <c r="D152" t="str">
        <f>IFERROR(VLOOKUP($A152,bat!$F:$G,2,FALSE),"")</f>
        <v/>
      </c>
      <c r="E152" t="str">
        <f t="shared" si="20"/>
        <v>バッチ実行①</v>
      </c>
      <c r="F152">
        <f>IF($E152="","",COUNTIF($E$3:$E152,$E152))</f>
        <v>1</v>
      </c>
      <c r="G152">
        <f>IF(OR(F152&gt;1,F152=""),"",COUNTIF($F$3:$F152,1))</f>
        <v>147</v>
      </c>
      <c r="H152" t="str">
        <f t="shared" si="21"/>
        <v>バッチ実行①</v>
      </c>
      <c r="J152">
        <f t="shared" si="23"/>
        <v>149</v>
      </c>
      <c r="K152" t="str">
        <f t="shared" si="16"/>
        <v>コマンド実行</v>
      </c>
      <c r="L152" s="58" t="str">
        <f t="shared" si="17"/>
        <v>○</v>
      </c>
      <c r="M152" s="58" t="str">
        <f t="shared" si="18"/>
        <v>○</v>
      </c>
      <c r="N152" s="58" t="str">
        <f t="shared" si="19"/>
        <v/>
      </c>
    </row>
    <row r="153" spans="1:14">
      <c r="A153">
        <f t="shared" si="22"/>
        <v>150</v>
      </c>
      <c r="B153" t="str">
        <f>IFERROR(VLOOKUP($A153,'vbs,vba'!$G:$H,2,FALSE),"")</f>
        <v>バッチ実行②</v>
      </c>
      <c r="C153" t="str">
        <f>IFERROR(VLOOKUP($A153,python!$F:$G,2,FALSE),"")</f>
        <v/>
      </c>
      <c r="D153" t="str">
        <f>IFERROR(VLOOKUP($A153,bat!$F:$G,2,FALSE),"")</f>
        <v/>
      </c>
      <c r="E153" t="str">
        <f t="shared" si="20"/>
        <v>バッチ実行②</v>
      </c>
      <c r="F153">
        <f>IF($E153="","",COUNTIF($E$3:$E153,$E153))</f>
        <v>1</v>
      </c>
      <c r="G153">
        <f>IF(OR(F153&gt;1,F153=""),"",COUNTIF($F$3:$F153,1))</f>
        <v>148</v>
      </c>
      <c r="H153" t="str">
        <f t="shared" si="21"/>
        <v>バッチ実行②</v>
      </c>
      <c r="J153">
        <f t="shared" si="23"/>
        <v>150</v>
      </c>
      <c r="K153" t="str">
        <f t="shared" si="16"/>
        <v>レジストリ読込</v>
      </c>
      <c r="L153" s="58" t="str">
        <f t="shared" si="17"/>
        <v>○</v>
      </c>
      <c r="M153" s="58" t="str">
        <f t="shared" si="18"/>
        <v>○</v>
      </c>
      <c r="N153" s="58" t="str">
        <f t="shared" si="19"/>
        <v/>
      </c>
    </row>
    <row r="154" spans="1:14">
      <c r="A154">
        <f t="shared" si="22"/>
        <v>151</v>
      </c>
      <c r="B154" t="str">
        <f>IFERROR(VLOOKUP($A154,'vbs,vba'!$G:$H,2,FALSE),"")</f>
        <v>コマンド実行</v>
      </c>
      <c r="C154" t="str">
        <f>IFERROR(VLOOKUP($A154,python!$F:$G,2,FALSE),"")</f>
        <v/>
      </c>
      <c r="D154" t="str">
        <f>IFERROR(VLOOKUP($A154,bat!$F:$G,2,FALSE),"")</f>
        <v/>
      </c>
      <c r="E154" t="str">
        <f t="shared" si="20"/>
        <v>コマンド実行</v>
      </c>
      <c r="F154">
        <f>IF($E154="","",COUNTIF($E$3:$E154,$E154))</f>
        <v>1</v>
      </c>
      <c r="G154">
        <f>IF(OR(F154&gt;1,F154=""),"",COUNTIF($F$3:$F154,1))</f>
        <v>149</v>
      </c>
      <c r="H154" t="str">
        <f t="shared" si="21"/>
        <v>コマンド実行</v>
      </c>
      <c r="J154">
        <f t="shared" si="23"/>
        <v>151</v>
      </c>
      <c r="K154" t="str">
        <f t="shared" si="16"/>
        <v>レジストリ書込</v>
      </c>
      <c r="L154" s="58" t="str">
        <f t="shared" si="17"/>
        <v>○</v>
      </c>
      <c r="M154" s="58" t="str">
        <f t="shared" si="18"/>
        <v>○</v>
      </c>
      <c r="N154" s="58" t="str">
        <f t="shared" si="19"/>
        <v/>
      </c>
    </row>
    <row r="155" spans="1:14">
      <c r="A155">
        <f t="shared" si="22"/>
        <v>152</v>
      </c>
      <c r="B155" t="str">
        <f>IFERROR(VLOOKUP($A155,'vbs,vba'!$G:$H,2,FALSE),"")</f>
        <v>レジストリ読込</v>
      </c>
      <c r="C155" t="str">
        <f>IFERROR(VLOOKUP($A155,python!$F:$G,2,FALSE),"")</f>
        <v/>
      </c>
      <c r="D155" t="str">
        <f>IFERROR(VLOOKUP($A155,bat!$F:$G,2,FALSE),"")</f>
        <v/>
      </c>
      <c r="E155" t="str">
        <f t="shared" si="20"/>
        <v>レジストリ読込</v>
      </c>
      <c r="F155">
        <f>IF($E155="","",COUNTIF($E$3:$E155,$E155))</f>
        <v>1</v>
      </c>
      <c r="G155">
        <f>IF(OR(F155&gt;1,F155=""),"",COUNTIF($F$3:$F155,1))</f>
        <v>150</v>
      </c>
      <c r="H155" t="str">
        <f t="shared" si="21"/>
        <v>レジストリ読込</v>
      </c>
      <c r="J155">
        <f t="shared" si="23"/>
        <v>152</v>
      </c>
      <c r="K155" t="str">
        <f t="shared" si="16"/>
        <v>環境変数 値取得＆更新</v>
      </c>
      <c r="L155" s="58" t="str">
        <f t="shared" si="17"/>
        <v>○</v>
      </c>
      <c r="M155" s="58" t="str">
        <f t="shared" si="18"/>
        <v>○</v>
      </c>
      <c r="N155" s="58" t="str">
        <f t="shared" si="19"/>
        <v/>
      </c>
    </row>
    <row r="156" spans="1:14">
      <c r="A156">
        <f t="shared" si="22"/>
        <v>153</v>
      </c>
      <c r="B156" t="str">
        <f>IFERROR(VLOOKUP($A156,'vbs,vba'!$G:$H,2,FALSE),"")</f>
        <v>レジストリ書込</v>
      </c>
      <c r="C156" t="str">
        <f>IFERROR(VLOOKUP($A156,python!$F:$G,2,FALSE),"")</f>
        <v/>
      </c>
      <c r="D156" t="str">
        <f>IFERROR(VLOOKUP($A156,bat!$F:$G,2,FALSE),"")</f>
        <v/>
      </c>
      <c r="E156" t="str">
        <f t="shared" si="20"/>
        <v>レジストリ書込</v>
      </c>
      <c r="F156">
        <f>IF($E156="","",COUNTIF($E$3:$E156,$E156))</f>
        <v>1</v>
      </c>
      <c r="G156">
        <f>IF(OR(F156&gt;1,F156=""),"",COUNTIF($F$3:$F156,1))</f>
        <v>151</v>
      </c>
      <c r="H156" t="str">
        <f t="shared" si="21"/>
        <v>レジストリ書込</v>
      </c>
      <c r="J156">
        <f t="shared" si="23"/>
        <v>153</v>
      </c>
      <c r="K156" t="str">
        <f t="shared" si="16"/>
        <v>環境変数 削除</v>
      </c>
      <c r="L156" s="58" t="str">
        <f t="shared" si="17"/>
        <v>○</v>
      </c>
      <c r="M156" s="58" t="str">
        <f t="shared" si="18"/>
        <v>○</v>
      </c>
      <c r="N156" s="58" t="str">
        <f t="shared" si="19"/>
        <v/>
      </c>
    </row>
    <row r="157" spans="1:14">
      <c r="A157">
        <f t="shared" si="22"/>
        <v>154</v>
      </c>
      <c r="B157" t="str">
        <f>IFERROR(VLOOKUP($A157,'vbs,vba'!$G:$H,2,FALSE),"")</f>
        <v>環境変数 値取得＆更新</v>
      </c>
      <c r="C157" t="str">
        <f>IFERROR(VLOOKUP($A157,python!$F:$G,2,FALSE),"")</f>
        <v/>
      </c>
      <c r="D157" t="str">
        <f>IFERROR(VLOOKUP($A157,bat!$F:$G,2,FALSE),"")</f>
        <v/>
      </c>
      <c r="E157" t="str">
        <f t="shared" si="20"/>
        <v>環境変数 値取得＆更新</v>
      </c>
      <c r="F157">
        <f>IF($E157="","",COUNTIF($E$3:$E157,$E157))</f>
        <v>1</v>
      </c>
      <c r="G157">
        <f>IF(OR(F157&gt;1,F157=""),"",COUNTIF($F$3:$F157,1))</f>
        <v>152</v>
      </c>
      <c r="H157" t="str">
        <f t="shared" si="21"/>
        <v>環境変数 値取得＆更新</v>
      </c>
      <c r="J157">
        <f t="shared" si="23"/>
        <v>154</v>
      </c>
      <c r="K157" t="str">
        <f t="shared" si="16"/>
        <v>特殊フォルダ パス取得</v>
      </c>
      <c r="L157" s="58" t="str">
        <f t="shared" si="17"/>
        <v>○</v>
      </c>
      <c r="M157" s="58" t="str">
        <f t="shared" si="18"/>
        <v>○</v>
      </c>
      <c r="N157" s="58" t="str">
        <f t="shared" si="19"/>
        <v/>
      </c>
    </row>
    <row r="158" spans="1:14">
      <c r="A158">
        <f t="shared" si="22"/>
        <v>155</v>
      </c>
      <c r="B158" t="str">
        <f>IFERROR(VLOOKUP($A158,'vbs,vba'!$G:$H,2,FALSE),"")</f>
        <v>環境変数 削除</v>
      </c>
      <c r="C158" t="str">
        <f>IFERROR(VLOOKUP($A158,python!$F:$G,2,FALSE),"")</f>
        <v/>
      </c>
      <c r="D158" t="str">
        <f>IFERROR(VLOOKUP($A158,bat!$F:$G,2,FALSE),"")</f>
        <v/>
      </c>
      <c r="E158" t="str">
        <f t="shared" si="20"/>
        <v>環境変数 削除</v>
      </c>
      <c r="F158">
        <f>IF($E158="","",COUNTIF($E$3:$E158,$E158))</f>
        <v>1</v>
      </c>
      <c r="G158">
        <f>IF(OR(F158&gt;1,F158=""),"",COUNTIF($F$3:$F158,1))</f>
        <v>153</v>
      </c>
      <c r="H158" t="str">
        <f t="shared" si="21"/>
        <v>環境変数 削除</v>
      </c>
      <c r="J158">
        <f t="shared" si="23"/>
        <v>155</v>
      </c>
      <c r="K158" t="str">
        <f t="shared" si="16"/>
        <v>ショートカット 作成</v>
      </c>
      <c r="L158" s="58" t="str">
        <f t="shared" si="17"/>
        <v>○</v>
      </c>
      <c r="M158" s="58" t="str">
        <f t="shared" si="18"/>
        <v>○</v>
      </c>
      <c r="N158" s="58" t="str">
        <f t="shared" si="19"/>
        <v/>
      </c>
    </row>
    <row r="159" spans="1:14">
      <c r="A159">
        <f t="shared" si="22"/>
        <v>156</v>
      </c>
      <c r="B159" t="str">
        <f>IFERROR(VLOOKUP($A159,'vbs,vba'!$G:$H,2,FALSE),"")</f>
        <v>特殊フォルダ パス取得</v>
      </c>
      <c r="C159" t="str">
        <f>IFERROR(VLOOKUP($A159,python!$F:$G,2,FALSE),"")</f>
        <v/>
      </c>
      <c r="D159" t="str">
        <f>IFERROR(VLOOKUP($A159,bat!$F:$G,2,FALSE),"")</f>
        <v/>
      </c>
      <c r="E159" t="str">
        <f t="shared" si="20"/>
        <v>特殊フォルダ パス取得</v>
      </c>
      <c r="F159">
        <f>IF($E159="","",COUNTIF($E$3:$E159,$E159))</f>
        <v>1</v>
      </c>
      <c r="G159">
        <f>IF(OR(F159&gt;1,F159=""),"",COUNTIF($F$3:$F159,1))</f>
        <v>154</v>
      </c>
      <c r="H159" t="str">
        <f t="shared" si="21"/>
        <v>特殊フォルダ パス取得</v>
      </c>
      <c r="J159">
        <f t="shared" si="23"/>
        <v>156</v>
      </c>
      <c r="K159" t="str">
        <f t="shared" si="16"/>
        <v>ショートカット 指示先パス取得</v>
      </c>
      <c r="L159" s="58" t="str">
        <f t="shared" si="17"/>
        <v>○</v>
      </c>
      <c r="M159" s="58" t="str">
        <f t="shared" si="18"/>
        <v>○</v>
      </c>
      <c r="N159" s="58" t="str">
        <f t="shared" si="19"/>
        <v/>
      </c>
    </row>
    <row r="160" spans="1:14">
      <c r="A160">
        <f t="shared" si="22"/>
        <v>157</v>
      </c>
      <c r="B160" t="str">
        <f>IFERROR(VLOOKUP($A160,'vbs,vba'!$G:$H,2,FALSE),"")</f>
        <v>ショートカット 作成</v>
      </c>
      <c r="C160" t="str">
        <f>IFERROR(VLOOKUP($A160,python!$F:$G,2,FALSE),"")</f>
        <v/>
      </c>
      <c r="D160" t="str">
        <f>IFERROR(VLOOKUP($A160,bat!$F:$G,2,FALSE),"")</f>
        <v/>
      </c>
      <c r="E160" t="str">
        <f t="shared" si="20"/>
        <v>ショートカット 作成</v>
      </c>
      <c r="F160">
        <f>IF($E160="","",COUNTIF($E$3:$E160,$E160))</f>
        <v>1</v>
      </c>
      <c r="G160">
        <f>IF(OR(F160&gt;1,F160=""),"",COUNTIF($F$3:$F160,1))</f>
        <v>155</v>
      </c>
      <c r="H160" t="str">
        <f t="shared" si="21"/>
        <v>ショートカット 作成</v>
      </c>
      <c r="J160">
        <f t="shared" si="23"/>
        <v>157</v>
      </c>
      <c r="K160" t="str">
        <f t="shared" si="16"/>
        <v>ショートカット 指示先パス更新</v>
      </c>
      <c r="L160" s="58" t="str">
        <f t="shared" si="17"/>
        <v>○</v>
      </c>
      <c r="M160" s="58" t="str">
        <f t="shared" si="18"/>
        <v>○</v>
      </c>
      <c r="N160" s="58" t="str">
        <f t="shared" si="19"/>
        <v/>
      </c>
    </row>
    <row r="161" spans="1:14">
      <c r="A161">
        <f t="shared" si="22"/>
        <v>158</v>
      </c>
      <c r="B161" t="str">
        <f>IFERROR(VLOOKUP($A161,'vbs,vba'!$G:$H,2,FALSE),"")</f>
        <v>ショートカット 指示先パス取得</v>
      </c>
      <c r="C161" t="str">
        <f>IFERROR(VLOOKUP($A161,python!$F:$G,2,FALSE),"")</f>
        <v/>
      </c>
      <c r="D161" t="str">
        <f>IFERROR(VLOOKUP($A161,bat!$F:$G,2,FALSE),"")</f>
        <v/>
      </c>
      <c r="E161" t="str">
        <f t="shared" si="20"/>
        <v>ショートカット 指示先パス取得</v>
      </c>
      <c r="F161">
        <f>IF($E161="","",COUNTIF($E$3:$E161,$E161))</f>
        <v>1</v>
      </c>
      <c r="G161">
        <f>IF(OR(F161&gt;1,F161=""),"",COUNTIF($F$3:$F161,1))</f>
        <v>156</v>
      </c>
      <c r="H161" t="str">
        <f t="shared" si="21"/>
        <v>ショートカット 指示先パス取得</v>
      </c>
      <c r="J161">
        <f t="shared" si="23"/>
        <v>158</v>
      </c>
      <c r="K161" t="str">
        <f t="shared" si="16"/>
        <v>ショートカット コメント更新</v>
      </c>
      <c r="L161" s="58" t="str">
        <f t="shared" si="17"/>
        <v>○</v>
      </c>
      <c r="M161" s="58" t="str">
        <f t="shared" si="18"/>
        <v>○</v>
      </c>
      <c r="N161" s="58" t="str">
        <f t="shared" si="19"/>
        <v/>
      </c>
    </row>
    <row r="162" spans="1:14">
      <c r="A162">
        <f t="shared" si="22"/>
        <v>159</v>
      </c>
      <c r="B162" t="str">
        <f>IFERROR(VLOOKUP($A162,'vbs,vba'!$G:$H,2,FALSE),"")</f>
        <v>ショートカット 指示先パス更新</v>
      </c>
      <c r="C162" t="str">
        <f>IFERROR(VLOOKUP($A162,python!$F:$G,2,FALSE),"")</f>
        <v/>
      </c>
      <c r="D162" t="str">
        <f>IFERROR(VLOOKUP($A162,bat!$F:$G,2,FALSE),"")</f>
        <v/>
      </c>
      <c r="E162" t="str">
        <f t="shared" si="20"/>
        <v>ショートカット 指示先パス更新</v>
      </c>
      <c r="F162">
        <f>IF($E162="","",COUNTIF($E$3:$E162,$E162))</f>
        <v>1</v>
      </c>
      <c r="G162">
        <f>IF(OR(F162&gt;1,F162=""),"",COUNTIF($F$3:$F162,1))</f>
        <v>157</v>
      </c>
      <c r="H162" t="str">
        <f t="shared" si="21"/>
        <v>ショートカット 指示先パス更新</v>
      </c>
      <c r="J162">
        <f t="shared" si="23"/>
        <v>159</v>
      </c>
      <c r="K162" t="str">
        <f t="shared" si="16"/>
        <v>ショートカット 引数更新</v>
      </c>
      <c r="L162" s="58" t="str">
        <f t="shared" si="17"/>
        <v>○</v>
      </c>
      <c r="M162" s="58" t="str">
        <f t="shared" si="18"/>
        <v>○</v>
      </c>
      <c r="N162" s="58" t="str">
        <f t="shared" si="19"/>
        <v/>
      </c>
    </row>
    <row r="163" spans="1:14">
      <c r="A163">
        <f t="shared" si="22"/>
        <v>160</v>
      </c>
      <c r="B163" t="str">
        <f>IFERROR(VLOOKUP($A163,'vbs,vba'!$G:$H,2,FALSE),"")</f>
        <v>ショートカット コメント更新</v>
      </c>
      <c r="C163" t="str">
        <f>IFERROR(VLOOKUP($A163,python!$F:$G,2,FALSE),"")</f>
        <v/>
      </c>
      <c r="D163" t="str">
        <f>IFERROR(VLOOKUP($A163,bat!$F:$G,2,FALSE),"")</f>
        <v/>
      </c>
      <c r="E163" t="str">
        <f t="shared" si="20"/>
        <v>ショートカット コメント更新</v>
      </c>
      <c r="F163">
        <f>IF($E163="","",COUNTIF($E$3:$E163,$E163))</f>
        <v>1</v>
      </c>
      <c r="G163">
        <f>IF(OR(F163&gt;1,F163=""),"",COUNTIF($F$3:$F163,1))</f>
        <v>158</v>
      </c>
      <c r="H163" t="str">
        <f t="shared" si="21"/>
        <v>ショートカット コメント更新</v>
      </c>
      <c r="J163">
        <f t="shared" si="23"/>
        <v>160</v>
      </c>
      <c r="K163" t="str">
        <f t="shared" si="16"/>
        <v>ポップアップ出力</v>
      </c>
      <c r="L163" s="58" t="str">
        <f t="shared" si="17"/>
        <v>○</v>
      </c>
      <c r="M163" s="58" t="str">
        <f t="shared" si="18"/>
        <v>○</v>
      </c>
      <c r="N163" s="58" t="str">
        <f t="shared" si="19"/>
        <v/>
      </c>
    </row>
    <row r="164" spans="1:14">
      <c r="A164">
        <f t="shared" si="22"/>
        <v>161</v>
      </c>
      <c r="B164" t="str">
        <f>IFERROR(VLOOKUP($A164,'vbs,vba'!$G:$H,2,FALSE),"")</f>
        <v>ショートカット 引数更新</v>
      </c>
      <c r="C164" t="str">
        <f>IFERROR(VLOOKUP($A164,python!$F:$G,2,FALSE),"")</f>
        <v/>
      </c>
      <c r="D164" t="str">
        <f>IFERROR(VLOOKUP($A164,bat!$F:$G,2,FALSE),"")</f>
        <v/>
      </c>
      <c r="E164" t="str">
        <f t="shared" si="20"/>
        <v>ショートカット 引数更新</v>
      </c>
      <c r="F164">
        <f>IF($E164="","",COUNTIF($E$3:$E164,$E164))</f>
        <v>1</v>
      </c>
      <c r="G164">
        <f>IF(OR(F164&gt;1,F164=""),"",COUNTIF($F$3:$F164,1))</f>
        <v>159</v>
      </c>
      <c r="H164" t="str">
        <f t="shared" si="21"/>
        <v>ショートカット 引数更新</v>
      </c>
      <c r="J164">
        <f t="shared" si="23"/>
        <v>161</v>
      </c>
      <c r="K164" t="str">
        <f t="shared" si="16"/>
        <v>クリップボード 書き込み</v>
      </c>
      <c r="L164" s="58" t="str">
        <f t="shared" si="17"/>
        <v>○</v>
      </c>
      <c r="M164" s="58" t="str">
        <f t="shared" si="18"/>
        <v>○</v>
      </c>
      <c r="N164" s="58" t="str">
        <f t="shared" si="19"/>
        <v/>
      </c>
    </row>
    <row r="165" spans="1:14">
      <c r="A165">
        <f t="shared" si="22"/>
        <v>162</v>
      </c>
      <c r="B165" t="str">
        <f>IFERROR(VLOOKUP($A165,'vbs,vba'!$G:$H,2,FALSE),"")</f>
        <v>ポップアップ出力</v>
      </c>
      <c r="C165" t="str">
        <f>IFERROR(VLOOKUP($A165,python!$F:$G,2,FALSE),"")</f>
        <v/>
      </c>
      <c r="D165" t="str">
        <f>IFERROR(VLOOKUP($A165,bat!$F:$G,2,FALSE),"")</f>
        <v/>
      </c>
      <c r="E165" t="str">
        <f t="shared" si="20"/>
        <v>ポップアップ出力</v>
      </c>
      <c r="F165">
        <f>IF($E165="","",COUNTIF($E$3:$E165,$E165))</f>
        <v>1</v>
      </c>
      <c r="G165">
        <f>IF(OR(F165&gt;1,F165=""),"",COUNTIF($F$3:$F165,1))</f>
        <v>160</v>
      </c>
      <c r="H165" t="str">
        <f t="shared" si="21"/>
        <v>ポップアップ出力</v>
      </c>
      <c r="J165">
        <f t="shared" si="23"/>
        <v>162</v>
      </c>
      <c r="K165" t="str">
        <f t="shared" si="16"/>
        <v>クリップボード 取得</v>
      </c>
      <c r="L165" s="58" t="str">
        <f t="shared" si="17"/>
        <v>○</v>
      </c>
      <c r="M165" s="58" t="str">
        <f t="shared" si="18"/>
        <v>○</v>
      </c>
      <c r="N165" s="58" t="str">
        <f t="shared" si="19"/>
        <v/>
      </c>
    </row>
    <row r="166" spans="1:14">
      <c r="A166">
        <f t="shared" si="22"/>
        <v>163</v>
      </c>
      <c r="B166" t="str">
        <f>IFERROR(VLOOKUP($A166,'vbs,vba'!$G:$H,2,FALSE),"")</f>
        <v>クリップボード 書き込み</v>
      </c>
      <c r="C166" t="str">
        <f>IFERROR(VLOOKUP($A166,python!$F:$G,2,FALSE),"")</f>
        <v/>
      </c>
      <c r="D166" t="str">
        <f>IFERROR(VLOOKUP($A166,bat!$F:$G,2,FALSE),"")</f>
        <v/>
      </c>
      <c r="E166" t="str">
        <f t="shared" si="20"/>
        <v>クリップボード 書き込み</v>
      </c>
      <c r="F166">
        <f>IF($E166="","",COUNTIF($E$3:$E166,$E166))</f>
        <v>1</v>
      </c>
      <c r="G166">
        <f>IF(OR(F166&gt;1,F166=""),"",COUNTIF($F$3:$F166,1))</f>
        <v>161</v>
      </c>
      <c r="H166" t="str">
        <f t="shared" si="21"/>
        <v>クリップボード 書き込み</v>
      </c>
      <c r="J166">
        <f t="shared" si="23"/>
        <v>163</v>
      </c>
      <c r="K166" t="str">
        <f t="shared" si="16"/>
        <v>ファイル コピー（自ブック）</v>
      </c>
      <c r="L166" s="58" t="str">
        <f t="shared" si="17"/>
        <v>○</v>
      </c>
      <c r="M166" s="58" t="str">
        <f t="shared" si="18"/>
        <v>○</v>
      </c>
      <c r="N166" s="58" t="str">
        <f t="shared" si="19"/>
        <v/>
      </c>
    </row>
    <row r="167" spans="1:14">
      <c r="A167">
        <f t="shared" si="22"/>
        <v>164</v>
      </c>
      <c r="B167" t="str">
        <f>IFERROR(VLOOKUP($A167,'vbs,vba'!$G:$H,2,FALSE),"")</f>
        <v>クリップボード 取得</v>
      </c>
      <c r="C167" t="str">
        <f>IFERROR(VLOOKUP($A167,python!$F:$G,2,FALSE),"")</f>
        <v/>
      </c>
      <c r="D167" t="str">
        <f>IFERROR(VLOOKUP($A167,bat!$F:$G,2,FALSE),"")</f>
        <v/>
      </c>
      <c r="E167" t="str">
        <f t="shared" si="20"/>
        <v>クリップボード 取得</v>
      </c>
      <c r="F167">
        <f>IF($E167="","",COUNTIF($E$3:$E167,$E167))</f>
        <v>1</v>
      </c>
      <c r="G167">
        <f>IF(OR(F167&gt;1,F167=""),"",COUNTIF($F$3:$F167,1))</f>
        <v>162</v>
      </c>
      <c r="H167" t="str">
        <f t="shared" si="21"/>
        <v>クリップボード 取得</v>
      </c>
      <c r="J167">
        <f t="shared" si="23"/>
        <v>164</v>
      </c>
      <c r="K167" t="str">
        <f t="shared" si="16"/>
        <v>ファイル コピー①</v>
      </c>
      <c r="L167" s="58" t="str">
        <f t="shared" si="17"/>
        <v>○</v>
      </c>
      <c r="M167" s="58" t="str">
        <f t="shared" si="18"/>
        <v>○</v>
      </c>
      <c r="N167" s="58" t="str">
        <f t="shared" si="19"/>
        <v/>
      </c>
    </row>
    <row r="168" spans="1:14">
      <c r="A168">
        <f t="shared" si="22"/>
        <v>165</v>
      </c>
      <c r="B168" t="str">
        <f>IFERROR(VLOOKUP($A168,'vbs,vba'!$G:$H,2,FALSE),"")</f>
        <v>オブジェクト定義</v>
      </c>
      <c r="C168" t="str">
        <f>IFERROR(VLOOKUP($A168,python!$F:$G,2,FALSE),"")</f>
        <v/>
      </c>
      <c r="D168" t="str">
        <f>IFERROR(VLOOKUP($A168,bat!$F:$G,2,FALSE),"")</f>
        <v/>
      </c>
      <c r="E168" t="str">
        <f t="shared" si="20"/>
        <v>オブジェクト定義</v>
      </c>
      <c r="F168">
        <f>IF($E168="","",COUNTIF($E$3:$E168,$E168))</f>
        <v>4</v>
      </c>
      <c r="G168" t="str">
        <f>IF(OR(F168&gt;1,F168=""),"",COUNTIF($F$3:$F168,1))</f>
        <v/>
      </c>
      <c r="H168" t="str">
        <f t="shared" si="21"/>
        <v>オブジェクト定義</v>
      </c>
      <c r="J168">
        <f t="shared" si="23"/>
        <v>165</v>
      </c>
      <c r="K168" t="str">
        <f t="shared" si="16"/>
        <v>ファイル コピー②</v>
      </c>
      <c r="L168" s="58" t="str">
        <f t="shared" si="17"/>
        <v>○</v>
      </c>
      <c r="M168" s="58" t="str">
        <f t="shared" si="18"/>
        <v>○</v>
      </c>
      <c r="N168" s="58" t="str">
        <f t="shared" si="19"/>
        <v/>
      </c>
    </row>
    <row r="169" spans="1:14">
      <c r="A169">
        <f t="shared" si="22"/>
        <v>166</v>
      </c>
      <c r="B169" t="str">
        <f>IFERROR(VLOOKUP($A169,'vbs,vba'!$G:$H,2,FALSE),"")</f>
        <v>ファイル コピー（自ブック）</v>
      </c>
      <c r="C169" t="str">
        <f>IFERROR(VLOOKUP($A169,python!$F:$G,2,FALSE),"")</f>
        <v/>
      </c>
      <c r="D169" t="str">
        <f>IFERROR(VLOOKUP($A169,bat!$F:$G,2,FALSE),"")</f>
        <v/>
      </c>
      <c r="E169" t="str">
        <f t="shared" si="20"/>
        <v>ファイル コピー（自ブック）</v>
      </c>
      <c r="F169">
        <f>IF($E169="","",COUNTIF($E$3:$E169,$E169))</f>
        <v>1</v>
      </c>
      <c r="G169">
        <f>IF(OR(F169&gt;1,F169=""),"",COUNTIF($F$3:$F169,1))</f>
        <v>163</v>
      </c>
      <c r="H169" t="str">
        <f t="shared" si="21"/>
        <v>ファイル コピー（自ブック）</v>
      </c>
      <c r="J169">
        <f t="shared" si="23"/>
        <v>166</v>
      </c>
      <c r="K169" t="str">
        <f t="shared" si="16"/>
        <v>ファイル 削除</v>
      </c>
      <c r="L169" s="58" t="str">
        <f t="shared" si="17"/>
        <v>○</v>
      </c>
      <c r="M169" s="58" t="str">
        <f t="shared" si="18"/>
        <v>○</v>
      </c>
      <c r="N169" s="58" t="str">
        <f t="shared" si="19"/>
        <v>○</v>
      </c>
    </row>
    <row r="170" spans="1:14">
      <c r="A170">
        <f t="shared" si="22"/>
        <v>167</v>
      </c>
      <c r="B170" t="str">
        <f>IFERROR(VLOOKUP($A170,'vbs,vba'!$G:$H,2,FALSE),"")</f>
        <v>ファイル コピー①</v>
      </c>
      <c r="C170" t="str">
        <f>IFERROR(VLOOKUP($A170,python!$F:$G,2,FALSE),"")</f>
        <v/>
      </c>
      <c r="D170" t="str">
        <f>IFERROR(VLOOKUP($A170,bat!$F:$G,2,FALSE),"")</f>
        <v/>
      </c>
      <c r="E170" t="str">
        <f t="shared" si="20"/>
        <v>ファイル コピー①</v>
      </c>
      <c r="F170">
        <f>IF($E170="","",COUNTIF($E$3:$E170,$E170))</f>
        <v>1</v>
      </c>
      <c r="G170">
        <f>IF(OR(F170&gt;1,F170=""),"",COUNTIF($F$3:$F170,1))</f>
        <v>164</v>
      </c>
      <c r="H170" t="str">
        <f t="shared" si="21"/>
        <v>ファイル コピー①</v>
      </c>
      <c r="J170">
        <f t="shared" si="23"/>
        <v>167</v>
      </c>
      <c r="K170" t="str">
        <f t="shared" si="16"/>
        <v>ファイル 移動/リネーム</v>
      </c>
      <c r="L170" s="58" t="str">
        <f t="shared" si="17"/>
        <v>○</v>
      </c>
      <c r="M170" s="58" t="str">
        <f t="shared" si="18"/>
        <v>○</v>
      </c>
      <c r="N170" s="58" t="str">
        <f t="shared" si="19"/>
        <v/>
      </c>
    </row>
    <row r="171" spans="1:14">
      <c r="A171">
        <f t="shared" si="22"/>
        <v>168</v>
      </c>
      <c r="B171" t="str">
        <f>IFERROR(VLOOKUP($A171,'vbs,vba'!$G:$H,2,FALSE),"")</f>
        <v>ファイル コピー②</v>
      </c>
      <c r="C171" t="str">
        <f>IFERROR(VLOOKUP($A171,python!$F:$G,2,FALSE),"")</f>
        <v/>
      </c>
      <c r="D171" t="str">
        <f>IFERROR(VLOOKUP($A171,bat!$F:$G,2,FALSE),"")</f>
        <v/>
      </c>
      <c r="E171" t="str">
        <f t="shared" si="20"/>
        <v>ファイル コピー②</v>
      </c>
      <c r="F171">
        <f>IF($E171="","",COUNTIF($E$3:$E171,$E171))</f>
        <v>1</v>
      </c>
      <c r="G171">
        <f>IF(OR(F171&gt;1,F171=""),"",COUNTIF($F$3:$F171,1))</f>
        <v>165</v>
      </c>
      <c r="H171" t="str">
        <f t="shared" si="21"/>
        <v>ファイル コピー②</v>
      </c>
      <c r="J171">
        <f t="shared" si="23"/>
        <v>168</v>
      </c>
      <c r="K171" t="str">
        <f t="shared" si="16"/>
        <v>ファイル 存在確認①</v>
      </c>
      <c r="L171" s="58" t="str">
        <f t="shared" si="17"/>
        <v>○</v>
      </c>
      <c r="M171" s="58" t="str">
        <f t="shared" si="18"/>
        <v>○</v>
      </c>
      <c r="N171" s="58" t="str">
        <f t="shared" si="19"/>
        <v/>
      </c>
    </row>
    <row r="172" spans="1:14">
      <c r="A172">
        <f t="shared" si="22"/>
        <v>169</v>
      </c>
      <c r="B172" t="str">
        <f>IFERROR(VLOOKUP($A172,'vbs,vba'!$G:$H,2,FALSE),"")</f>
        <v>ファイル 削除</v>
      </c>
      <c r="C172" t="str">
        <f>IFERROR(VLOOKUP($A172,python!$F:$G,2,FALSE),"")</f>
        <v/>
      </c>
      <c r="D172" t="str">
        <f>IFERROR(VLOOKUP($A172,bat!$F:$G,2,FALSE),"")</f>
        <v/>
      </c>
      <c r="E172" t="str">
        <f t="shared" si="20"/>
        <v>ファイル 削除</v>
      </c>
      <c r="F172">
        <f>IF($E172="","",COUNTIF($E$3:$E172,$E172))</f>
        <v>1</v>
      </c>
      <c r="G172">
        <f>IF(OR(F172&gt;1,F172=""),"",COUNTIF($F$3:$F172,1))</f>
        <v>166</v>
      </c>
      <c r="H172" t="str">
        <f t="shared" si="21"/>
        <v>ファイル 削除</v>
      </c>
      <c r="J172">
        <f t="shared" si="23"/>
        <v>169</v>
      </c>
      <c r="K172" t="str">
        <f t="shared" si="16"/>
        <v>ファイル 存在確認②</v>
      </c>
      <c r="L172" s="58" t="str">
        <f t="shared" si="17"/>
        <v>○</v>
      </c>
      <c r="M172" s="58" t="str">
        <f t="shared" si="18"/>
        <v>○</v>
      </c>
      <c r="N172" s="58" t="str">
        <f t="shared" si="19"/>
        <v/>
      </c>
    </row>
    <row r="173" spans="1:14">
      <c r="A173">
        <f t="shared" si="22"/>
        <v>170</v>
      </c>
      <c r="B173" t="str">
        <f>IFERROR(VLOOKUP($A173,'vbs,vba'!$G:$H,2,FALSE),"")</f>
        <v>ファイル 移動/リネーム</v>
      </c>
      <c r="C173" t="str">
        <f>IFERROR(VLOOKUP($A173,python!$F:$G,2,FALSE),"")</f>
        <v/>
      </c>
      <c r="D173" t="str">
        <f>IFERROR(VLOOKUP($A173,bat!$F:$G,2,FALSE),"")</f>
        <v/>
      </c>
      <c r="E173" t="str">
        <f t="shared" si="20"/>
        <v>ファイル 移動/リネーム</v>
      </c>
      <c r="F173">
        <f>IF($E173="","",COUNTIF($E$3:$E173,$E173))</f>
        <v>1</v>
      </c>
      <c r="G173">
        <f>IF(OR(F173&gt;1,F173=""),"",COUNTIF($F$3:$F173,1))</f>
        <v>167</v>
      </c>
      <c r="H173" t="str">
        <f t="shared" si="21"/>
        <v>ファイル 移動/リネーム</v>
      </c>
      <c r="J173">
        <f t="shared" si="23"/>
        <v>170</v>
      </c>
      <c r="K173" t="str">
        <f t="shared" si="16"/>
        <v>ファイル 情報取得</v>
      </c>
      <c r="L173" s="58" t="str">
        <f t="shared" si="17"/>
        <v>○</v>
      </c>
      <c r="M173" s="58" t="str">
        <f t="shared" si="18"/>
        <v>○</v>
      </c>
      <c r="N173" s="58" t="str">
        <f t="shared" si="19"/>
        <v/>
      </c>
    </row>
    <row r="174" spans="1:14">
      <c r="A174">
        <f t="shared" si="22"/>
        <v>171</v>
      </c>
      <c r="B174" t="str">
        <f>IFERROR(VLOOKUP($A174,'vbs,vba'!$G:$H,2,FALSE),"")</f>
        <v>ファイル 存在確認①</v>
      </c>
      <c r="C174" t="str">
        <f>IFERROR(VLOOKUP($A174,python!$F:$G,2,FALSE),"")</f>
        <v/>
      </c>
      <c r="D174" t="str">
        <f>IFERROR(VLOOKUP($A174,bat!$F:$G,2,FALSE),"")</f>
        <v/>
      </c>
      <c r="E174" t="str">
        <f t="shared" si="20"/>
        <v>ファイル 存在確認①</v>
      </c>
      <c r="F174">
        <f>IF($E174="","",COUNTIF($E$3:$E174,$E174))</f>
        <v>1</v>
      </c>
      <c r="G174">
        <f>IF(OR(F174&gt;1,F174=""),"",COUNTIF($F$3:$F174,1))</f>
        <v>168</v>
      </c>
      <c r="H174" t="str">
        <f t="shared" si="21"/>
        <v>ファイル 存在確認①</v>
      </c>
      <c r="J174">
        <f t="shared" si="23"/>
        <v>171</v>
      </c>
      <c r="K174" t="str">
        <f t="shared" si="16"/>
        <v>ファイル 隠しファイル化</v>
      </c>
      <c r="L174" s="58" t="str">
        <f t="shared" si="17"/>
        <v>○</v>
      </c>
      <c r="M174" s="58" t="str">
        <f t="shared" si="18"/>
        <v>○</v>
      </c>
      <c r="N174" s="58" t="str">
        <f t="shared" si="19"/>
        <v/>
      </c>
    </row>
    <row r="175" spans="1:14">
      <c r="A175">
        <f t="shared" si="22"/>
        <v>172</v>
      </c>
      <c r="B175" t="str">
        <f>IFERROR(VLOOKUP($A175,'vbs,vba'!$G:$H,2,FALSE),"")</f>
        <v>ファイル 存在確認②</v>
      </c>
      <c r="C175" t="str">
        <f>IFERROR(VLOOKUP($A175,python!$F:$G,2,FALSE),"")</f>
        <v/>
      </c>
      <c r="D175" t="str">
        <f>IFERROR(VLOOKUP($A175,bat!$F:$G,2,FALSE),"")</f>
        <v/>
      </c>
      <c r="E175" t="str">
        <f t="shared" si="20"/>
        <v>ファイル 存在確認②</v>
      </c>
      <c r="F175">
        <f>IF($E175="","",COUNTIF($E$3:$E175,$E175))</f>
        <v>1</v>
      </c>
      <c r="G175">
        <f>IF(OR(F175&gt;1,F175=""),"",COUNTIF($F$3:$F175,1))</f>
        <v>169</v>
      </c>
      <c r="H175" t="str">
        <f t="shared" si="21"/>
        <v>ファイル 存在確認②</v>
      </c>
      <c r="J175">
        <f t="shared" si="23"/>
        <v>172</v>
      </c>
      <c r="K175" t="str">
        <f t="shared" si="16"/>
        <v>ファイル 絶対パス取得</v>
      </c>
      <c r="L175" s="58" t="str">
        <f t="shared" si="17"/>
        <v>○</v>
      </c>
      <c r="M175" s="58" t="str">
        <f t="shared" si="18"/>
        <v>○</v>
      </c>
      <c r="N175" s="58" t="str">
        <f t="shared" si="19"/>
        <v/>
      </c>
    </row>
    <row r="176" spans="1:14">
      <c r="A176">
        <f t="shared" si="22"/>
        <v>173</v>
      </c>
      <c r="B176" t="str">
        <f>IFERROR(VLOOKUP($A176,'vbs,vba'!$G:$H,2,FALSE),"")</f>
        <v>ファイル 情報取得</v>
      </c>
      <c r="C176" t="str">
        <f>IFERROR(VLOOKUP($A176,python!$F:$G,2,FALSE),"")</f>
        <v/>
      </c>
      <c r="D176" t="str">
        <f>IFERROR(VLOOKUP($A176,bat!$F:$G,2,FALSE),"")</f>
        <v/>
      </c>
      <c r="E176" t="str">
        <f t="shared" si="20"/>
        <v>ファイル 情報取得</v>
      </c>
      <c r="F176">
        <f>IF($E176="","",COUNTIF($E$3:$E176,$E176))</f>
        <v>1</v>
      </c>
      <c r="G176">
        <f>IF(OR(F176&gt;1,F176=""),"",COUNTIF($F$3:$F176,1))</f>
        <v>170</v>
      </c>
      <c r="H176" t="str">
        <f t="shared" si="21"/>
        <v>ファイル 情報取得</v>
      </c>
      <c r="J176">
        <f t="shared" si="23"/>
        <v>173</v>
      </c>
      <c r="K176" t="str">
        <f t="shared" si="16"/>
        <v>ファイル ドライブ名取得</v>
      </c>
      <c r="L176" s="58" t="str">
        <f t="shared" si="17"/>
        <v>○</v>
      </c>
      <c r="M176" s="58" t="str">
        <f t="shared" si="18"/>
        <v>○</v>
      </c>
      <c r="N176" s="58" t="str">
        <f t="shared" si="19"/>
        <v/>
      </c>
    </row>
    <row r="177" spans="1:14">
      <c r="A177">
        <f t="shared" si="22"/>
        <v>174</v>
      </c>
      <c r="B177" t="str">
        <f>IFERROR(VLOOKUP($A177,'vbs,vba'!$G:$H,2,FALSE),"")</f>
        <v>ファイル 隠しファイル化</v>
      </c>
      <c r="C177" t="str">
        <f>IFERROR(VLOOKUP($A177,python!$F:$G,2,FALSE),"")</f>
        <v/>
      </c>
      <c r="D177" t="str">
        <f>IFERROR(VLOOKUP($A177,bat!$F:$G,2,FALSE),"")</f>
        <v/>
      </c>
      <c r="E177" t="str">
        <f t="shared" si="20"/>
        <v>ファイル 隠しファイル化</v>
      </c>
      <c r="F177">
        <f>IF($E177="","",COUNTIF($E$3:$E177,$E177))</f>
        <v>1</v>
      </c>
      <c r="G177">
        <f>IF(OR(F177&gt;1,F177=""),"",COUNTIF($F$3:$F177,1))</f>
        <v>171</v>
      </c>
      <c r="H177" t="str">
        <f t="shared" si="21"/>
        <v>ファイル 隠しファイル化</v>
      </c>
      <c r="J177">
        <f t="shared" si="23"/>
        <v>174</v>
      </c>
      <c r="K177" t="str">
        <f t="shared" si="16"/>
        <v>ファイル ファイル名/フォルダ名取得</v>
      </c>
      <c r="L177" s="58" t="str">
        <f t="shared" si="17"/>
        <v>○</v>
      </c>
      <c r="M177" s="58" t="str">
        <f t="shared" si="18"/>
        <v>○</v>
      </c>
      <c r="N177" s="58" t="str">
        <f t="shared" si="19"/>
        <v/>
      </c>
    </row>
    <row r="178" spans="1:14">
      <c r="A178">
        <f t="shared" si="22"/>
        <v>175</v>
      </c>
      <c r="B178" t="str">
        <f>IFERROR(VLOOKUP($A178,'vbs,vba'!$G:$H,2,FALSE),"")</f>
        <v>ファイル 絶対パス取得</v>
      </c>
      <c r="C178" t="str">
        <f>IFERROR(VLOOKUP($A178,python!$F:$G,2,FALSE),"")</f>
        <v/>
      </c>
      <c r="D178" t="str">
        <f>IFERROR(VLOOKUP($A178,bat!$F:$G,2,FALSE),"")</f>
        <v/>
      </c>
      <c r="E178" t="str">
        <f t="shared" si="20"/>
        <v>ファイル 絶対パス取得</v>
      </c>
      <c r="F178">
        <f>IF($E178="","",COUNTIF($E$3:$E178,$E178))</f>
        <v>1</v>
      </c>
      <c r="G178">
        <f>IF(OR(F178&gt;1,F178=""),"",COUNTIF($F$3:$F178,1))</f>
        <v>172</v>
      </c>
      <c r="H178" t="str">
        <f t="shared" si="21"/>
        <v>ファイル 絶対パス取得</v>
      </c>
      <c r="J178">
        <f t="shared" si="23"/>
        <v>175</v>
      </c>
      <c r="K178" t="str">
        <f t="shared" si="16"/>
        <v>ファイル 親フォルダパス取得</v>
      </c>
      <c r="L178" s="58" t="str">
        <f t="shared" si="17"/>
        <v>○</v>
      </c>
      <c r="M178" s="58" t="str">
        <f t="shared" si="18"/>
        <v>○</v>
      </c>
      <c r="N178" s="58" t="str">
        <f t="shared" si="19"/>
        <v/>
      </c>
    </row>
    <row r="179" spans="1:14">
      <c r="A179">
        <f t="shared" si="22"/>
        <v>176</v>
      </c>
      <c r="B179" t="str">
        <f>IFERROR(VLOOKUP($A179,'vbs,vba'!$G:$H,2,FALSE),"")</f>
        <v>ファイル ドライブ名取得</v>
      </c>
      <c r="C179" t="str">
        <f>IFERROR(VLOOKUP($A179,python!$F:$G,2,FALSE),"")</f>
        <v/>
      </c>
      <c r="D179" t="str">
        <f>IFERROR(VLOOKUP($A179,bat!$F:$G,2,FALSE),"")</f>
        <v/>
      </c>
      <c r="E179" t="str">
        <f t="shared" si="20"/>
        <v>ファイル ドライブ名取得</v>
      </c>
      <c r="F179">
        <f>IF($E179="","",COUNTIF($E$3:$E179,$E179))</f>
        <v>1</v>
      </c>
      <c r="G179">
        <f>IF(OR(F179&gt;1,F179=""),"",COUNTIF($F$3:$F179,1))</f>
        <v>173</v>
      </c>
      <c r="H179" t="str">
        <f t="shared" si="21"/>
        <v>ファイル ドライブ名取得</v>
      </c>
      <c r="J179">
        <f t="shared" si="23"/>
        <v>176</v>
      </c>
      <c r="K179" t="str">
        <f t="shared" si="16"/>
        <v>ファイル ファイルベース名取得</v>
      </c>
      <c r="L179" s="58" t="str">
        <f t="shared" si="17"/>
        <v>○</v>
      </c>
      <c r="M179" s="58" t="str">
        <f t="shared" si="18"/>
        <v>○</v>
      </c>
      <c r="N179" s="58" t="str">
        <f t="shared" si="19"/>
        <v/>
      </c>
    </row>
    <row r="180" spans="1:14">
      <c r="A180">
        <f t="shared" si="22"/>
        <v>177</v>
      </c>
      <c r="B180" t="str">
        <f>IFERROR(VLOOKUP($A180,'vbs,vba'!$G:$H,2,FALSE),"")</f>
        <v>ファイル ファイル名/フォルダ名取得</v>
      </c>
      <c r="C180" t="str">
        <f>IFERROR(VLOOKUP($A180,python!$F:$G,2,FALSE),"")</f>
        <v/>
      </c>
      <c r="D180" t="str">
        <f>IFERROR(VLOOKUP($A180,bat!$F:$G,2,FALSE),"")</f>
        <v/>
      </c>
      <c r="E180" t="str">
        <f t="shared" si="20"/>
        <v>ファイル ファイル名/フォルダ名取得</v>
      </c>
      <c r="F180">
        <f>IF($E180="","",COUNTIF($E$3:$E180,$E180))</f>
        <v>1</v>
      </c>
      <c r="G180">
        <f>IF(OR(F180&gt;1,F180=""),"",COUNTIF($F$3:$F180,1))</f>
        <v>174</v>
      </c>
      <c r="H180" t="str">
        <f t="shared" si="21"/>
        <v>ファイル ファイル名/フォルダ名取得</v>
      </c>
      <c r="J180">
        <f t="shared" si="23"/>
        <v>177</v>
      </c>
      <c r="K180" t="str">
        <f t="shared" si="16"/>
        <v>ファイル 拡張子取得</v>
      </c>
      <c r="L180" s="58" t="str">
        <f t="shared" si="17"/>
        <v>○</v>
      </c>
      <c r="M180" s="58" t="str">
        <f t="shared" si="18"/>
        <v>○</v>
      </c>
      <c r="N180" s="58" t="str">
        <f t="shared" si="19"/>
        <v/>
      </c>
    </row>
    <row r="181" spans="1:14">
      <c r="A181">
        <f t="shared" si="22"/>
        <v>178</v>
      </c>
      <c r="B181" t="str">
        <f>IFERROR(VLOOKUP($A181,'vbs,vba'!$G:$H,2,FALSE),"")</f>
        <v>ファイル 親フォルダパス取得</v>
      </c>
      <c r="C181" t="str">
        <f>IFERROR(VLOOKUP($A181,python!$F:$G,2,FALSE),"")</f>
        <v/>
      </c>
      <c r="D181" t="str">
        <f>IFERROR(VLOOKUP($A181,bat!$F:$G,2,FALSE),"")</f>
        <v/>
      </c>
      <c r="E181" t="str">
        <f t="shared" si="20"/>
        <v>ファイル 親フォルダパス取得</v>
      </c>
      <c r="F181">
        <f>IF($E181="","",COUNTIF($E$3:$E181,$E181))</f>
        <v>1</v>
      </c>
      <c r="G181">
        <f>IF(OR(F181&gt;1,F181=""),"",COUNTIF($F$3:$F181,1))</f>
        <v>175</v>
      </c>
      <c r="H181" t="str">
        <f t="shared" si="21"/>
        <v>ファイル 親フォルダパス取得</v>
      </c>
      <c r="J181">
        <f t="shared" si="23"/>
        <v>178</v>
      </c>
      <c r="K181" t="str">
        <f t="shared" si="16"/>
        <v>フォルダ コピー</v>
      </c>
      <c r="L181" s="58" t="str">
        <f t="shared" si="17"/>
        <v>○</v>
      </c>
      <c r="M181" s="58" t="str">
        <f t="shared" si="18"/>
        <v>○</v>
      </c>
      <c r="N181" s="58" t="str">
        <f t="shared" si="19"/>
        <v>○</v>
      </c>
    </row>
    <row r="182" spans="1:14">
      <c r="A182">
        <f t="shared" si="22"/>
        <v>179</v>
      </c>
      <c r="B182" t="str">
        <f>IFERROR(VLOOKUP($A182,'vbs,vba'!$G:$H,2,FALSE),"")</f>
        <v>ファイル ファイルベース名取得</v>
      </c>
      <c r="C182" t="str">
        <f>IFERROR(VLOOKUP($A182,python!$F:$G,2,FALSE),"")</f>
        <v/>
      </c>
      <c r="D182" t="str">
        <f>IFERROR(VLOOKUP($A182,bat!$F:$G,2,FALSE),"")</f>
        <v/>
      </c>
      <c r="E182" t="str">
        <f t="shared" si="20"/>
        <v>ファイル ファイルベース名取得</v>
      </c>
      <c r="F182">
        <f>IF($E182="","",COUNTIF($E$3:$E182,$E182))</f>
        <v>1</v>
      </c>
      <c r="G182">
        <f>IF(OR(F182&gt;1,F182=""),"",COUNTIF($F$3:$F182,1))</f>
        <v>176</v>
      </c>
      <c r="H182" t="str">
        <f t="shared" si="21"/>
        <v>ファイル ファイルベース名取得</v>
      </c>
      <c r="J182">
        <f t="shared" si="23"/>
        <v>179</v>
      </c>
      <c r="K182" t="str">
        <f t="shared" si="16"/>
        <v>フォルダ 削除</v>
      </c>
      <c r="L182" s="58" t="str">
        <f t="shared" si="17"/>
        <v>○</v>
      </c>
      <c r="M182" s="58" t="str">
        <f t="shared" si="18"/>
        <v>○</v>
      </c>
      <c r="N182" s="58" t="str">
        <f t="shared" si="19"/>
        <v>○</v>
      </c>
    </row>
    <row r="183" spans="1:14">
      <c r="A183">
        <f t="shared" si="22"/>
        <v>180</v>
      </c>
      <c r="B183" t="str">
        <f>IFERROR(VLOOKUP($A183,'vbs,vba'!$G:$H,2,FALSE),"")</f>
        <v>ファイル 拡張子取得</v>
      </c>
      <c r="C183" t="str">
        <f>IFERROR(VLOOKUP($A183,python!$F:$G,2,FALSE),"")</f>
        <v/>
      </c>
      <c r="D183" t="str">
        <f>IFERROR(VLOOKUP($A183,bat!$F:$G,2,FALSE),"")</f>
        <v/>
      </c>
      <c r="E183" t="str">
        <f t="shared" si="20"/>
        <v>ファイル 拡張子取得</v>
      </c>
      <c r="F183">
        <f>IF($E183="","",COUNTIF($E$3:$E183,$E183))</f>
        <v>1</v>
      </c>
      <c r="G183">
        <f>IF(OR(F183&gt;1,F183=""),"",COUNTIF($F$3:$F183,1))</f>
        <v>177</v>
      </c>
      <c r="H183" t="str">
        <f t="shared" si="21"/>
        <v>ファイル 拡張子取得</v>
      </c>
      <c r="J183">
        <f t="shared" si="23"/>
        <v>180</v>
      </c>
      <c r="K183" t="str">
        <f t="shared" si="16"/>
        <v>フォルダ 作成</v>
      </c>
      <c r="L183" s="58" t="str">
        <f t="shared" si="17"/>
        <v>○</v>
      </c>
      <c r="M183" s="58" t="str">
        <f t="shared" si="18"/>
        <v/>
      </c>
      <c r="N183" s="58" t="str">
        <f t="shared" si="19"/>
        <v>○</v>
      </c>
    </row>
    <row r="184" spans="1:14">
      <c r="A184">
        <f t="shared" si="22"/>
        <v>181</v>
      </c>
      <c r="B184" t="str">
        <f>IFERROR(VLOOKUP($A184,'vbs,vba'!$G:$H,2,FALSE),"")</f>
        <v>フォルダ コピー</v>
      </c>
      <c r="C184" t="str">
        <f>IFERROR(VLOOKUP($A184,python!$F:$G,2,FALSE),"")</f>
        <v/>
      </c>
      <c r="D184" t="str">
        <f>IFERROR(VLOOKUP($A184,bat!$F:$G,2,FALSE),"")</f>
        <v/>
      </c>
      <c r="E184" t="str">
        <f t="shared" si="20"/>
        <v>フォルダ コピー</v>
      </c>
      <c r="F184">
        <f>IF($E184="","",COUNTIF($E$3:$E184,$E184))</f>
        <v>1</v>
      </c>
      <c r="G184">
        <f>IF(OR(F184&gt;1,F184=""),"",COUNTIF($F$3:$F184,1))</f>
        <v>178</v>
      </c>
      <c r="H184" t="str">
        <f t="shared" si="21"/>
        <v>フォルダ コピー</v>
      </c>
      <c r="J184">
        <f t="shared" si="23"/>
        <v>181</v>
      </c>
      <c r="K184" t="str">
        <f t="shared" si="16"/>
        <v>フォルダ 移動/リネーム</v>
      </c>
      <c r="L184" s="58" t="str">
        <f t="shared" si="17"/>
        <v>○</v>
      </c>
      <c r="M184" s="58" t="str">
        <f t="shared" si="18"/>
        <v>○</v>
      </c>
      <c r="N184" s="58" t="str">
        <f t="shared" si="19"/>
        <v/>
      </c>
    </row>
    <row r="185" spans="1:14">
      <c r="A185">
        <f t="shared" si="22"/>
        <v>182</v>
      </c>
      <c r="B185" t="str">
        <f>IFERROR(VLOOKUP($A185,'vbs,vba'!$G:$H,2,FALSE),"")</f>
        <v>フォルダ 削除</v>
      </c>
      <c r="C185" t="str">
        <f>IFERROR(VLOOKUP($A185,python!$F:$G,2,FALSE),"")</f>
        <v/>
      </c>
      <c r="D185" t="str">
        <f>IFERROR(VLOOKUP($A185,bat!$F:$G,2,FALSE),"")</f>
        <v/>
      </c>
      <c r="E185" t="str">
        <f t="shared" si="20"/>
        <v>フォルダ 削除</v>
      </c>
      <c r="F185">
        <f>IF($E185="","",COUNTIF($E$3:$E185,$E185))</f>
        <v>1</v>
      </c>
      <c r="G185">
        <f>IF(OR(F185&gt;1,F185=""),"",COUNTIF($F$3:$F185,1))</f>
        <v>179</v>
      </c>
      <c r="H185" t="str">
        <f t="shared" si="21"/>
        <v>フォルダ 削除</v>
      </c>
      <c r="J185">
        <f t="shared" si="23"/>
        <v>182</v>
      </c>
      <c r="K185" t="str">
        <f t="shared" si="16"/>
        <v>フォルダ 情報取得</v>
      </c>
      <c r="L185" s="58" t="str">
        <f t="shared" si="17"/>
        <v>○</v>
      </c>
      <c r="M185" s="58" t="str">
        <f t="shared" si="18"/>
        <v>○</v>
      </c>
      <c r="N185" s="58" t="str">
        <f t="shared" si="19"/>
        <v/>
      </c>
    </row>
    <row r="186" spans="1:14">
      <c r="A186">
        <f t="shared" si="22"/>
        <v>183</v>
      </c>
      <c r="B186" t="str">
        <f>IFERROR(VLOOKUP($A186,'vbs,vba'!$G:$H,2,FALSE),"")</f>
        <v>フォルダ 作成</v>
      </c>
      <c r="C186" t="str">
        <f>IFERROR(VLOOKUP($A186,python!$F:$G,2,FALSE),"")</f>
        <v/>
      </c>
      <c r="D186" t="str">
        <f>IFERROR(VLOOKUP($A186,bat!$F:$G,2,FALSE),"")</f>
        <v/>
      </c>
      <c r="E186" t="str">
        <f t="shared" si="20"/>
        <v>フォルダ 作成</v>
      </c>
      <c r="F186">
        <f>IF($E186="","",COUNTIF($E$3:$E186,$E186))</f>
        <v>1</v>
      </c>
      <c r="G186">
        <f>IF(OR(F186&gt;1,F186=""),"",COUNTIF($F$3:$F186,1))</f>
        <v>180</v>
      </c>
      <c r="H186" t="str">
        <f t="shared" si="21"/>
        <v>フォルダ 作成</v>
      </c>
      <c r="J186">
        <f t="shared" si="23"/>
        <v>183</v>
      </c>
      <c r="K186" t="str">
        <f t="shared" si="16"/>
        <v>フォルダ 存在確認</v>
      </c>
      <c r="L186" s="58" t="str">
        <f t="shared" si="17"/>
        <v>○</v>
      </c>
      <c r="M186" s="58" t="str">
        <f t="shared" si="18"/>
        <v>○</v>
      </c>
      <c r="N186" s="58" t="str">
        <f t="shared" si="19"/>
        <v/>
      </c>
    </row>
    <row r="187" spans="1:14">
      <c r="A187">
        <f t="shared" si="22"/>
        <v>184</v>
      </c>
      <c r="B187" t="str">
        <f>IFERROR(VLOOKUP($A187,'vbs,vba'!$G:$H,2,FALSE),"")</f>
        <v>フォルダ 移動/リネーム</v>
      </c>
      <c r="C187" t="str">
        <f>IFERROR(VLOOKUP($A187,python!$F:$G,2,FALSE),"")</f>
        <v/>
      </c>
      <c r="D187" t="str">
        <f>IFERROR(VLOOKUP($A187,bat!$F:$G,2,FALSE),"")</f>
        <v/>
      </c>
      <c r="E187" t="str">
        <f t="shared" si="20"/>
        <v>フォルダ 移動/リネーム</v>
      </c>
      <c r="F187">
        <f>IF($E187="","",COUNTIF($E$3:$E187,$E187))</f>
        <v>1</v>
      </c>
      <c r="G187">
        <f>IF(OR(F187&gt;1,F187=""),"",COUNTIF($F$3:$F187,1))</f>
        <v>181</v>
      </c>
      <c r="H187" t="str">
        <f t="shared" si="21"/>
        <v>フォルダ 移動/リネーム</v>
      </c>
      <c r="J187">
        <f t="shared" si="23"/>
        <v>184</v>
      </c>
      <c r="K187" t="str">
        <f t="shared" si="16"/>
        <v>フォルダ 親フォルダパス取得</v>
      </c>
      <c r="L187" s="58" t="str">
        <f t="shared" si="17"/>
        <v>○</v>
      </c>
      <c r="M187" s="58" t="str">
        <f t="shared" si="18"/>
        <v>○</v>
      </c>
      <c r="N187" s="58" t="str">
        <f t="shared" si="19"/>
        <v/>
      </c>
    </row>
    <row r="188" spans="1:14">
      <c r="A188">
        <f t="shared" si="22"/>
        <v>185</v>
      </c>
      <c r="B188" t="str">
        <f>IFERROR(VLOOKUP($A188,'vbs,vba'!$G:$H,2,FALSE),"")</f>
        <v>フォルダ 情報取得</v>
      </c>
      <c r="C188" t="str">
        <f>IFERROR(VLOOKUP($A188,python!$F:$G,2,FALSE),"")</f>
        <v/>
      </c>
      <c r="D188" t="str">
        <f>IFERROR(VLOOKUP($A188,bat!$F:$G,2,FALSE),"")</f>
        <v/>
      </c>
      <c r="E188" t="str">
        <f t="shared" si="20"/>
        <v>フォルダ 情報取得</v>
      </c>
      <c r="F188">
        <f>IF($E188="","",COUNTIF($E$3:$E188,$E188))</f>
        <v>1</v>
      </c>
      <c r="G188">
        <f>IF(OR(F188&gt;1,F188=""),"",COUNTIF($F$3:$F188,1))</f>
        <v>182</v>
      </c>
      <c r="H188" t="str">
        <f t="shared" si="21"/>
        <v>フォルダ 情報取得</v>
      </c>
      <c r="J188">
        <f t="shared" si="23"/>
        <v>185</v>
      </c>
      <c r="K188" t="str">
        <f t="shared" si="16"/>
        <v>フォルダ 特殊フォルダパス取得</v>
      </c>
      <c r="L188" s="58" t="str">
        <f t="shared" si="17"/>
        <v>○</v>
      </c>
      <c r="M188" s="58" t="str">
        <f t="shared" si="18"/>
        <v>○</v>
      </c>
      <c r="N188" s="58" t="str">
        <f t="shared" si="19"/>
        <v/>
      </c>
    </row>
    <row r="189" spans="1:14">
      <c r="A189">
        <f t="shared" si="22"/>
        <v>186</v>
      </c>
      <c r="B189" t="str">
        <f>IFERROR(VLOOKUP($A189,'vbs,vba'!$G:$H,2,FALSE),"")</f>
        <v>フォルダ 存在確認</v>
      </c>
      <c r="C189" t="str">
        <f>IFERROR(VLOOKUP($A189,python!$F:$G,2,FALSE),"")</f>
        <v/>
      </c>
      <c r="D189" t="str">
        <f>IFERROR(VLOOKUP($A189,bat!$F:$G,2,FALSE),"")</f>
        <v/>
      </c>
      <c r="E189" t="str">
        <f t="shared" si="20"/>
        <v>フォルダ 存在確認</v>
      </c>
      <c r="F189">
        <f>IF($E189="","",COUNTIF($E$3:$E189,$E189))</f>
        <v>1</v>
      </c>
      <c r="G189">
        <f>IF(OR(F189&gt;1,F189=""),"",COUNTIF($F$3:$F189,1))</f>
        <v>183</v>
      </c>
      <c r="H189" t="str">
        <f t="shared" si="21"/>
        <v>フォルダ 存在確認</v>
      </c>
      <c r="J189">
        <f t="shared" si="23"/>
        <v>186</v>
      </c>
      <c r="K189" t="str">
        <f t="shared" si="16"/>
        <v>ファイル/フォルダ 削除(ゴミ箱移動)</v>
      </c>
      <c r="L189" s="58" t="str">
        <f t="shared" si="17"/>
        <v>○</v>
      </c>
      <c r="M189" s="58" t="str">
        <f t="shared" si="18"/>
        <v/>
      </c>
      <c r="N189" s="58" t="str">
        <f t="shared" si="19"/>
        <v/>
      </c>
    </row>
    <row r="190" spans="1:14">
      <c r="A190">
        <f t="shared" si="22"/>
        <v>187</v>
      </c>
      <c r="B190" t="str">
        <f>IFERROR(VLOOKUP($A190,'vbs,vba'!$G:$H,2,FALSE),"")</f>
        <v>フォルダ 親フォルダパス取得</v>
      </c>
      <c r="C190" t="str">
        <f>IFERROR(VLOOKUP($A190,python!$F:$G,2,FALSE),"")</f>
        <v/>
      </c>
      <c r="D190" t="str">
        <f>IFERROR(VLOOKUP($A190,bat!$F:$G,2,FALSE),"")</f>
        <v/>
      </c>
      <c r="E190" t="str">
        <f t="shared" si="20"/>
        <v>フォルダ 親フォルダパス取得</v>
      </c>
      <c r="F190">
        <f>IF($E190="","",COUNTIF($E$3:$E190,$E190))</f>
        <v>1</v>
      </c>
      <c r="G190">
        <f>IF(OR(F190&gt;1,F190=""),"",COUNTIF($F$3:$F190,1))</f>
        <v>184</v>
      </c>
      <c r="H190" t="str">
        <f t="shared" si="21"/>
        <v>フォルダ 親フォルダパス取得</v>
      </c>
      <c r="J190">
        <f t="shared" si="23"/>
        <v>187</v>
      </c>
      <c r="K190" t="str">
        <f t="shared" si="16"/>
        <v>検索設定 検索対象</v>
      </c>
      <c r="L190" s="58" t="str">
        <f t="shared" si="17"/>
        <v>○</v>
      </c>
      <c r="M190" s="58" t="str">
        <f t="shared" si="18"/>
        <v>○</v>
      </c>
      <c r="N190" s="58" t="str">
        <f t="shared" si="19"/>
        <v/>
      </c>
    </row>
    <row r="191" spans="1:14">
      <c r="A191">
        <f t="shared" si="22"/>
        <v>188</v>
      </c>
      <c r="B191" t="str">
        <f>IFERROR(VLOOKUP($A191,'vbs,vba'!$G:$H,2,FALSE),"")</f>
        <v>フォルダ 特殊フォルダパス取得</v>
      </c>
      <c r="C191" t="str">
        <f>IFERROR(VLOOKUP($A191,python!$F:$G,2,FALSE),"")</f>
        <v/>
      </c>
      <c r="D191" t="str">
        <f>IFERROR(VLOOKUP($A191,bat!$F:$G,2,FALSE),"")</f>
        <v/>
      </c>
      <c r="E191" t="str">
        <f t="shared" si="20"/>
        <v>フォルダ 特殊フォルダパス取得</v>
      </c>
      <c r="F191">
        <f>IF($E191="","",COUNTIF($E$3:$E191,$E191))</f>
        <v>1</v>
      </c>
      <c r="G191">
        <f>IF(OR(F191&gt;1,F191=""),"",COUNTIF($F$3:$F191,1))</f>
        <v>185</v>
      </c>
      <c r="H191" t="str">
        <f t="shared" si="21"/>
        <v>フォルダ 特殊フォルダパス取得</v>
      </c>
      <c r="J191">
        <f t="shared" si="23"/>
        <v>188</v>
      </c>
      <c r="K191" t="str">
        <f t="shared" si="16"/>
        <v>検索設定 検索パターン</v>
      </c>
      <c r="L191" s="58" t="str">
        <f t="shared" si="17"/>
        <v>○</v>
      </c>
      <c r="M191" s="58" t="str">
        <f t="shared" si="18"/>
        <v>○</v>
      </c>
      <c r="N191" s="58" t="str">
        <f t="shared" si="19"/>
        <v/>
      </c>
    </row>
    <row r="192" spans="1:14">
      <c r="A192">
        <f t="shared" si="22"/>
        <v>189</v>
      </c>
      <c r="B192" t="str">
        <f>IFERROR(VLOOKUP($A192,'vbs,vba'!$G:$H,2,FALSE),"")</f>
        <v>ファイル/フォルダ 削除(ゴミ箱移動)</v>
      </c>
      <c r="C192" t="str">
        <f>IFERROR(VLOOKUP($A192,python!$F:$G,2,FALSE),"")</f>
        <v/>
      </c>
      <c r="D192" t="str">
        <f>IFERROR(VLOOKUP($A192,bat!$F:$G,2,FALSE),"")</f>
        <v/>
      </c>
      <c r="E192" t="str">
        <f t="shared" si="20"/>
        <v>ファイル/フォルダ 削除(ゴミ箱移動)</v>
      </c>
      <c r="F192">
        <f>IF($E192="","",COUNTIF($E$3:$E192,$E192))</f>
        <v>1</v>
      </c>
      <c r="G192">
        <f>IF(OR(F192&gt;1,F192=""),"",COUNTIF($F$3:$F192,1))</f>
        <v>186</v>
      </c>
      <c r="H192" t="str">
        <f t="shared" si="21"/>
        <v>ファイル/フォルダ 削除(ゴミ箱移動)</v>
      </c>
      <c r="J192">
        <f t="shared" si="23"/>
        <v>189</v>
      </c>
      <c r="K192" t="str">
        <f t="shared" si="16"/>
        <v>検索設定 大小文字区別</v>
      </c>
      <c r="L192" s="58" t="str">
        <f t="shared" si="17"/>
        <v>○</v>
      </c>
      <c r="M192" s="58" t="str">
        <f t="shared" si="18"/>
        <v/>
      </c>
      <c r="N192" s="58" t="str">
        <f t="shared" si="19"/>
        <v/>
      </c>
    </row>
    <row r="193" spans="1:14">
      <c r="A193">
        <f t="shared" si="22"/>
        <v>190</v>
      </c>
      <c r="B193" t="str">
        <f>IFERROR(VLOOKUP($A193,'vbs,vba'!$G:$H,2,FALSE),"")</f>
        <v>オブジェクト定義</v>
      </c>
      <c r="C193" t="str">
        <f>IFERROR(VLOOKUP($A193,python!$F:$G,2,FALSE),"")</f>
        <v/>
      </c>
      <c r="D193" t="str">
        <f>IFERROR(VLOOKUP($A193,bat!$F:$G,2,FALSE),"")</f>
        <v/>
      </c>
      <c r="E193" t="str">
        <f t="shared" si="20"/>
        <v>オブジェクト定義</v>
      </c>
      <c r="F193">
        <f>IF($E193="","",COUNTIF($E$3:$E193,$E193))</f>
        <v>5</v>
      </c>
      <c r="G193" t="str">
        <f>IF(OR(F193&gt;1,F193=""),"",COUNTIF($F$3:$F193,1))</f>
        <v/>
      </c>
      <c r="H193" t="str">
        <f t="shared" si="21"/>
        <v>オブジェクト定義</v>
      </c>
      <c r="J193">
        <f t="shared" si="23"/>
        <v>190</v>
      </c>
      <c r="K193" t="str">
        <f t="shared" si="16"/>
        <v>検索設定 文字列全体検索</v>
      </c>
      <c r="L193" s="58" t="str">
        <f t="shared" si="17"/>
        <v>○</v>
      </c>
      <c r="M193" s="58" t="str">
        <f t="shared" si="18"/>
        <v/>
      </c>
      <c r="N193" s="58" t="str">
        <f t="shared" si="19"/>
        <v/>
      </c>
    </row>
    <row r="194" spans="1:14">
      <c r="A194">
        <f t="shared" si="22"/>
        <v>191</v>
      </c>
      <c r="B194" t="str">
        <f>IFERROR(VLOOKUP($A194,'vbs,vba'!$G:$H,2,FALSE),"")</f>
        <v>検索設定 検索対象</v>
      </c>
      <c r="C194" t="str">
        <f>IFERROR(VLOOKUP($A194,python!$F:$G,2,FALSE),"")</f>
        <v/>
      </c>
      <c r="D194" t="str">
        <f>IFERROR(VLOOKUP($A194,bat!$F:$G,2,FALSE),"")</f>
        <v/>
      </c>
      <c r="E194" t="str">
        <f t="shared" si="20"/>
        <v>検索設定 検索対象</v>
      </c>
      <c r="F194">
        <f>IF($E194="","",COUNTIF($E$3:$E194,$E194))</f>
        <v>1</v>
      </c>
      <c r="G194">
        <f>IF(OR(F194&gt;1,F194=""),"",COUNTIF($F$3:$F194,1))</f>
        <v>187</v>
      </c>
      <c r="H194" t="str">
        <f t="shared" si="21"/>
        <v>検索設定 検索対象</v>
      </c>
      <c r="J194">
        <f t="shared" si="23"/>
        <v>191</v>
      </c>
      <c r="K194" t="str">
        <f t="shared" si="16"/>
        <v>検索実行</v>
      </c>
      <c r="L194" s="58" t="str">
        <f t="shared" si="17"/>
        <v>○</v>
      </c>
      <c r="M194" s="58" t="str">
        <f t="shared" si="18"/>
        <v/>
      </c>
      <c r="N194" s="58" t="str">
        <f t="shared" si="19"/>
        <v/>
      </c>
    </row>
    <row r="195" spans="1:14">
      <c r="A195">
        <f t="shared" si="22"/>
        <v>192</v>
      </c>
      <c r="B195" t="str">
        <f>IFERROR(VLOOKUP($A195,'vbs,vba'!$G:$H,2,FALSE),"")</f>
        <v>検索設定 検索パターン</v>
      </c>
      <c r="C195" t="str">
        <f>IFERROR(VLOOKUP($A195,python!$F:$G,2,FALSE),"")</f>
        <v/>
      </c>
      <c r="D195" t="str">
        <f>IFERROR(VLOOKUP($A195,bat!$F:$G,2,FALSE),"")</f>
        <v/>
      </c>
      <c r="E195" t="str">
        <f t="shared" si="20"/>
        <v>検索設定 検索パターン</v>
      </c>
      <c r="F195">
        <f>IF($E195="","",COUNTIF($E$3:$E195,$E195))</f>
        <v>1</v>
      </c>
      <c r="G195">
        <f>IF(OR(F195&gt;1,F195=""),"",COUNTIF($F$3:$F195,1))</f>
        <v>188</v>
      </c>
      <c r="H195" t="str">
        <f t="shared" si="21"/>
        <v>検索設定 検索パターン</v>
      </c>
      <c r="J195">
        <f t="shared" si="23"/>
        <v>192</v>
      </c>
      <c r="K195" t="str">
        <f t="shared" si="16"/>
        <v>検索結果 マッチ数取得</v>
      </c>
      <c r="L195" s="58" t="str">
        <f t="shared" si="17"/>
        <v>○</v>
      </c>
      <c r="M195" s="58" t="str">
        <f t="shared" si="18"/>
        <v/>
      </c>
      <c r="N195" s="58" t="str">
        <f t="shared" si="19"/>
        <v/>
      </c>
    </row>
    <row r="196" spans="1:14">
      <c r="A196">
        <f t="shared" si="22"/>
        <v>193</v>
      </c>
      <c r="B196" t="str">
        <f>IFERROR(VLOOKUP($A196,'vbs,vba'!$G:$H,2,FALSE),"")</f>
        <v>検索設定 大小文字区別</v>
      </c>
      <c r="C196" t="str">
        <f>IFERROR(VLOOKUP($A196,python!$F:$G,2,FALSE),"")</f>
        <v/>
      </c>
      <c r="D196" t="str">
        <f>IFERROR(VLOOKUP($A196,bat!$F:$G,2,FALSE),"")</f>
        <v/>
      </c>
      <c r="E196" t="str">
        <f t="shared" si="20"/>
        <v>検索設定 大小文字区別</v>
      </c>
      <c r="F196">
        <f>IF($E196="","",COUNTIF($E$3:$E196,$E196))</f>
        <v>1</v>
      </c>
      <c r="G196">
        <f>IF(OR(F196&gt;1,F196=""),"",COUNTIF($F$3:$F196,1))</f>
        <v>189</v>
      </c>
      <c r="H196" t="str">
        <f t="shared" si="21"/>
        <v>検索設定 大小文字区別</v>
      </c>
      <c r="J196">
        <f t="shared" si="23"/>
        <v>193</v>
      </c>
      <c r="K196" t="str">
        <f t="shared" ref="K196:K259" si="24">IFERROR(VLOOKUP($J196,$G:$H,2,FALSE),"")</f>
        <v>検索結果 サブマッチ数取得</v>
      </c>
      <c r="L196" s="58" t="str">
        <f t="shared" ref="L196:L259" si="25">IF($K196="","",IF(COUNTIF(B$3:B$1004,$K196)&gt;0,"○",""))</f>
        <v>○</v>
      </c>
      <c r="M196" s="58" t="str">
        <f t="shared" ref="M196:M259" si="26">IF($K196="","",IF(COUNTIF(C$3:C$1004,$K196)&gt;0,"○",""))</f>
        <v/>
      </c>
      <c r="N196" s="58" t="str">
        <f t="shared" ref="N196:N259" si="27">IF($K196="","",IF(COUNTIF(D$3:D$1004,$K196)&gt;0,"○",""))</f>
        <v/>
      </c>
    </row>
    <row r="197" spans="1:14">
      <c r="A197">
        <f t="shared" si="22"/>
        <v>194</v>
      </c>
      <c r="B197" t="str">
        <f>IFERROR(VLOOKUP($A197,'vbs,vba'!$G:$H,2,FALSE),"")</f>
        <v>検索設定 文字列全体検索</v>
      </c>
      <c r="C197" t="str">
        <f>IFERROR(VLOOKUP($A197,python!$F:$G,2,FALSE),"")</f>
        <v/>
      </c>
      <c r="D197" t="str">
        <f>IFERROR(VLOOKUP($A197,bat!$F:$G,2,FALSE),"")</f>
        <v/>
      </c>
      <c r="E197" t="str">
        <f t="shared" ref="E197:E260" si="28">B197&amp;C197&amp;D197</f>
        <v>検索設定 文字列全体検索</v>
      </c>
      <c r="F197">
        <f>IF($E197="","",COUNTIF($E$3:$E197,$E197))</f>
        <v>1</v>
      </c>
      <c r="G197">
        <f>IF(OR(F197&gt;1,F197=""),"",COUNTIF($F$3:$F197,1))</f>
        <v>190</v>
      </c>
      <c r="H197" t="str">
        <f t="shared" ref="H197:H260" si="29">E197</f>
        <v>検索設定 文字列全体検索</v>
      </c>
      <c r="J197">
        <f t="shared" si="23"/>
        <v>194</v>
      </c>
      <c r="K197" t="str">
        <f t="shared" si="24"/>
        <v>検索結果 マッチ文字列取得</v>
      </c>
      <c r="L197" s="58" t="str">
        <f t="shared" si="25"/>
        <v>○</v>
      </c>
      <c r="M197" s="58" t="str">
        <f t="shared" si="26"/>
        <v/>
      </c>
      <c r="N197" s="58" t="str">
        <f t="shared" si="27"/>
        <v/>
      </c>
    </row>
    <row r="198" spans="1:14">
      <c r="A198">
        <f t="shared" ref="A198:A261" si="30">A197+1</f>
        <v>195</v>
      </c>
      <c r="B198" t="str">
        <f>IFERROR(VLOOKUP($A198,'vbs,vba'!$G:$H,2,FALSE),"")</f>
        <v>検索実行</v>
      </c>
      <c r="C198" t="str">
        <f>IFERROR(VLOOKUP($A198,python!$F:$G,2,FALSE),"")</f>
        <v/>
      </c>
      <c r="D198" t="str">
        <f>IFERROR(VLOOKUP($A198,bat!$F:$G,2,FALSE),"")</f>
        <v/>
      </c>
      <c r="E198" t="str">
        <f t="shared" si="28"/>
        <v>検索実行</v>
      </c>
      <c r="F198">
        <f>IF($E198="","",COUNTIF($E$3:$E198,$E198))</f>
        <v>1</v>
      </c>
      <c r="G198">
        <f>IF(OR(F198&gt;1,F198=""),"",COUNTIF($F$3:$F198,1))</f>
        <v>191</v>
      </c>
      <c r="H198" t="str">
        <f t="shared" si="29"/>
        <v>検索実行</v>
      </c>
      <c r="J198">
        <f t="shared" ref="J198:J261" si="31">J197+1</f>
        <v>195</v>
      </c>
      <c r="K198" t="str">
        <f t="shared" si="24"/>
        <v>検索結果 サブマッチ文字列取得</v>
      </c>
      <c r="L198" s="58" t="str">
        <f t="shared" si="25"/>
        <v>○</v>
      </c>
      <c r="M198" s="58" t="str">
        <f t="shared" si="26"/>
        <v/>
      </c>
      <c r="N198" s="58" t="str">
        <f t="shared" si="27"/>
        <v/>
      </c>
    </row>
    <row r="199" spans="1:14">
      <c r="A199">
        <f t="shared" si="30"/>
        <v>196</v>
      </c>
      <c r="B199" t="str">
        <f>IFERROR(VLOOKUP($A199,'vbs,vba'!$G:$H,2,FALSE),"")</f>
        <v>検索結果 マッチ数取得</v>
      </c>
      <c r="C199" t="str">
        <f>IFERROR(VLOOKUP($A199,python!$F:$G,2,FALSE),"")</f>
        <v/>
      </c>
      <c r="D199" t="str">
        <f>IFERROR(VLOOKUP($A199,bat!$F:$G,2,FALSE),"")</f>
        <v/>
      </c>
      <c r="E199" t="str">
        <f t="shared" si="28"/>
        <v>検索結果 マッチ数取得</v>
      </c>
      <c r="F199">
        <f>IF($E199="","",COUNTIF($E$3:$E199,$E199))</f>
        <v>1</v>
      </c>
      <c r="G199">
        <f>IF(OR(F199&gt;1,F199=""),"",COUNTIF($F$3:$F199,1))</f>
        <v>192</v>
      </c>
      <c r="H199" t="str">
        <f t="shared" si="29"/>
        <v>検索結果 マッチ数取得</v>
      </c>
      <c r="J199">
        <f t="shared" si="31"/>
        <v>196</v>
      </c>
      <c r="K199" t="str">
        <f t="shared" si="24"/>
        <v>検索結果 マッチ位置取得</v>
      </c>
      <c r="L199" s="58" t="str">
        <f t="shared" si="25"/>
        <v>○</v>
      </c>
      <c r="M199" s="58" t="str">
        <f t="shared" si="26"/>
        <v/>
      </c>
      <c r="N199" s="58" t="str">
        <f t="shared" si="27"/>
        <v/>
      </c>
    </row>
    <row r="200" spans="1:14">
      <c r="A200">
        <f t="shared" si="30"/>
        <v>197</v>
      </c>
      <c r="B200" t="str">
        <f>IFERROR(VLOOKUP($A200,'vbs,vba'!$G:$H,2,FALSE),"")</f>
        <v>検索結果 サブマッチ数取得</v>
      </c>
      <c r="C200" t="str">
        <f>IFERROR(VLOOKUP($A200,python!$F:$G,2,FALSE),"")</f>
        <v/>
      </c>
      <c r="D200" t="str">
        <f>IFERROR(VLOOKUP($A200,bat!$F:$G,2,FALSE),"")</f>
        <v/>
      </c>
      <c r="E200" t="str">
        <f t="shared" si="28"/>
        <v>検索結果 サブマッチ数取得</v>
      </c>
      <c r="F200">
        <f>IF($E200="","",COUNTIF($E$3:$E200,$E200))</f>
        <v>1</v>
      </c>
      <c r="G200">
        <f>IF(OR(F200&gt;1,F200=""),"",COUNTIF($F$3:$F200,1))</f>
        <v>193</v>
      </c>
      <c r="H200" t="str">
        <f t="shared" si="29"/>
        <v>検索結果 サブマッチ数取得</v>
      </c>
      <c r="J200">
        <f t="shared" si="31"/>
        <v>197</v>
      </c>
      <c r="K200" t="str">
        <f t="shared" si="24"/>
        <v>検索結果 マッチ長取得</v>
      </c>
      <c r="L200" s="58" t="str">
        <f t="shared" si="25"/>
        <v>○</v>
      </c>
      <c r="M200" s="58" t="str">
        <f t="shared" si="26"/>
        <v/>
      </c>
      <c r="N200" s="58" t="str">
        <f t="shared" si="27"/>
        <v/>
      </c>
    </row>
    <row r="201" spans="1:14">
      <c r="A201">
        <f t="shared" si="30"/>
        <v>198</v>
      </c>
      <c r="B201" t="str">
        <f>IFERROR(VLOOKUP($A201,'vbs,vba'!$G:$H,2,FALSE),"")</f>
        <v>検索結果 マッチ文字列取得</v>
      </c>
      <c r="C201" t="str">
        <f>IFERROR(VLOOKUP($A201,python!$F:$G,2,FALSE),"")</f>
        <v/>
      </c>
      <c r="D201" t="str">
        <f>IFERROR(VLOOKUP($A201,bat!$F:$G,2,FALSE),"")</f>
        <v/>
      </c>
      <c r="E201" t="str">
        <f t="shared" si="28"/>
        <v>検索結果 マッチ文字列取得</v>
      </c>
      <c r="F201">
        <f>IF($E201="","",COUNTIF($E$3:$E201,$E201))</f>
        <v>1</v>
      </c>
      <c r="G201">
        <f>IF(OR(F201&gt;1,F201=""),"",COUNTIF($F$3:$F201,1))</f>
        <v>194</v>
      </c>
      <c r="H201" t="str">
        <f t="shared" si="29"/>
        <v>検索結果 マッチ文字列取得</v>
      </c>
      <c r="J201">
        <f t="shared" si="31"/>
        <v>198</v>
      </c>
      <c r="K201" t="str">
        <f t="shared" si="24"/>
        <v>置換実行</v>
      </c>
      <c r="L201" s="58" t="str">
        <f t="shared" si="25"/>
        <v>○</v>
      </c>
      <c r="M201" s="58" t="str">
        <f t="shared" si="26"/>
        <v>○</v>
      </c>
      <c r="N201" s="58" t="str">
        <f t="shared" si="27"/>
        <v/>
      </c>
    </row>
    <row r="202" spans="1:14">
      <c r="A202">
        <f t="shared" si="30"/>
        <v>199</v>
      </c>
      <c r="B202" t="str">
        <f>IFERROR(VLOOKUP($A202,'vbs,vba'!$G:$H,2,FALSE),"")</f>
        <v>検索結果 サブマッチ文字列取得</v>
      </c>
      <c r="C202" t="str">
        <f>IFERROR(VLOOKUP($A202,python!$F:$G,2,FALSE),"")</f>
        <v/>
      </c>
      <c r="D202" t="str">
        <f>IFERROR(VLOOKUP($A202,bat!$F:$G,2,FALSE),"")</f>
        <v/>
      </c>
      <c r="E202" t="str">
        <f t="shared" si="28"/>
        <v>検索結果 サブマッチ文字列取得</v>
      </c>
      <c r="F202">
        <f>IF($E202="","",COUNTIF($E$3:$E202,$E202))</f>
        <v>1</v>
      </c>
      <c r="G202">
        <f>IF(OR(F202&gt;1,F202=""),"",COUNTIF($F$3:$F202,1))</f>
        <v>195</v>
      </c>
      <c r="H202" t="str">
        <f t="shared" si="29"/>
        <v>検索結果 サブマッチ文字列取得</v>
      </c>
      <c r="J202">
        <f t="shared" si="31"/>
        <v>199</v>
      </c>
      <c r="K202" t="str">
        <f t="shared" si="24"/>
        <v>置換結果 結果取得</v>
      </c>
      <c r="L202" s="58" t="str">
        <f t="shared" si="25"/>
        <v>○</v>
      </c>
      <c r="M202" s="58" t="str">
        <f t="shared" si="26"/>
        <v/>
      </c>
      <c r="N202" s="58" t="str">
        <f t="shared" si="27"/>
        <v/>
      </c>
    </row>
    <row r="203" spans="1:14">
      <c r="A203">
        <f t="shared" si="30"/>
        <v>200</v>
      </c>
      <c r="B203" t="str">
        <f>IFERROR(VLOOKUP($A203,'vbs,vba'!$G:$H,2,FALSE),"")</f>
        <v>検索結果 マッチ位置取得</v>
      </c>
      <c r="C203" t="str">
        <f>IFERROR(VLOOKUP($A203,python!$F:$G,2,FALSE),"")</f>
        <v/>
      </c>
      <c r="D203" t="str">
        <f>IFERROR(VLOOKUP($A203,bat!$F:$G,2,FALSE),"")</f>
        <v/>
      </c>
      <c r="E203" t="str">
        <f t="shared" si="28"/>
        <v>検索結果 マッチ位置取得</v>
      </c>
      <c r="F203">
        <f>IF($E203="","",COUNTIF($E$3:$E203,$E203))</f>
        <v>1</v>
      </c>
      <c r="G203">
        <f>IF(OR(F203&gt;1,F203=""),"",COUNTIF($F$3:$F203,1))</f>
        <v>196</v>
      </c>
      <c r="H203" t="str">
        <f t="shared" si="29"/>
        <v>検索結果 マッチ位置取得</v>
      </c>
      <c r="J203">
        <f t="shared" si="31"/>
        <v>200</v>
      </c>
      <c r="K203" t="str">
        <f t="shared" si="24"/>
        <v>実行スクリプト ファイルパス</v>
      </c>
      <c r="L203" s="58" t="str">
        <f t="shared" si="25"/>
        <v>○</v>
      </c>
      <c r="M203" s="58" t="str">
        <f t="shared" si="26"/>
        <v/>
      </c>
      <c r="N203" s="58" t="str">
        <f t="shared" si="27"/>
        <v/>
      </c>
    </row>
    <row r="204" spans="1:14">
      <c r="A204">
        <f t="shared" si="30"/>
        <v>201</v>
      </c>
      <c r="B204" t="str">
        <f>IFERROR(VLOOKUP($A204,'vbs,vba'!$G:$H,2,FALSE),"")</f>
        <v>検索結果 マッチ長取得</v>
      </c>
      <c r="C204" t="str">
        <f>IFERROR(VLOOKUP($A204,python!$F:$G,2,FALSE),"")</f>
        <v/>
      </c>
      <c r="D204" t="str">
        <f>IFERROR(VLOOKUP($A204,bat!$F:$G,2,FALSE),"")</f>
        <v/>
      </c>
      <c r="E204" t="str">
        <f t="shared" si="28"/>
        <v>検索結果 マッチ長取得</v>
      </c>
      <c r="F204">
        <f>IF($E204="","",COUNTIF($E$3:$E204,$E204))</f>
        <v>1</v>
      </c>
      <c r="G204">
        <f>IF(OR(F204&gt;1,F204=""),"",COUNTIF($F$3:$F204,1))</f>
        <v>197</v>
      </c>
      <c r="H204" t="str">
        <f t="shared" si="29"/>
        <v>検索結果 マッチ長取得</v>
      </c>
      <c r="J204">
        <f t="shared" si="31"/>
        <v>201</v>
      </c>
      <c r="K204" t="str">
        <f t="shared" si="24"/>
        <v>実行スクリプト ファイル名（拡張子あり）</v>
      </c>
      <c r="L204" s="58" t="str">
        <f t="shared" si="25"/>
        <v>○</v>
      </c>
      <c r="M204" s="58" t="str">
        <f t="shared" si="26"/>
        <v>○</v>
      </c>
      <c r="N204" s="58" t="str">
        <f t="shared" si="27"/>
        <v/>
      </c>
    </row>
    <row r="205" spans="1:14">
      <c r="A205">
        <f t="shared" si="30"/>
        <v>202</v>
      </c>
      <c r="B205" t="str">
        <f>IFERROR(VLOOKUP($A205,'vbs,vba'!$G:$H,2,FALSE),"")</f>
        <v>置換実行</v>
      </c>
      <c r="C205" t="str">
        <f>IFERROR(VLOOKUP($A205,python!$F:$G,2,FALSE),"")</f>
        <v/>
      </c>
      <c r="D205" t="str">
        <f>IFERROR(VLOOKUP($A205,bat!$F:$G,2,FALSE),"")</f>
        <v/>
      </c>
      <c r="E205" t="str">
        <f t="shared" si="28"/>
        <v>置換実行</v>
      </c>
      <c r="F205">
        <f>IF($E205="","",COUNTIF($E$3:$E205,$E205))</f>
        <v>1</v>
      </c>
      <c r="G205">
        <f>IF(OR(F205&gt;1,F205=""),"",COUNTIF($F$3:$F205,1))</f>
        <v>198</v>
      </c>
      <c r="H205" t="str">
        <f t="shared" si="29"/>
        <v>置換実行</v>
      </c>
      <c r="J205">
        <f t="shared" si="31"/>
        <v>202</v>
      </c>
      <c r="K205" t="str">
        <f t="shared" si="24"/>
        <v>実行スクリプト ファイルベース名①</v>
      </c>
      <c r="L205" s="58" t="str">
        <f t="shared" si="25"/>
        <v>○</v>
      </c>
      <c r="M205" s="58" t="str">
        <f t="shared" si="26"/>
        <v>○</v>
      </c>
      <c r="N205" s="58" t="str">
        <f t="shared" si="27"/>
        <v/>
      </c>
    </row>
    <row r="206" spans="1:14">
      <c r="A206">
        <f t="shared" si="30"/>
        <v>203</v>
      </c>
      <c r="B206" t="str">
        <f>IFERROR(VLOOKUP($A206,'vbs,vba'!$G:$H,2,FALSE),"")</f>
        <v>置換結果 結果取得</v>
      </c>
      <c r="C206" t="str">
        <f>IFERROR(VLOOKUP($A206,python!$F:$G,2,FALSE),"")</f>
        <v/>
      </c>
      <c r="D206" t="str">
        <f>IFERROR(VLOOKUP($A206,bat!$F:$G,2,FALSE),"")</f>
        <v/>
      </c>
      <c r="E206" t="str">
        <f t="shared" si="28"/>
        <v>置換結果 結果取得</v>
      </c>
      <c r="F206">
        <f>IF($E206="","",COUNTIF($E$3:$E206,$E206))</f>
        <v>1</v>
      </c>
      <c r="G206">
        <f>IF(OR(F206&gt;1,F206=""),"",COUNTIF($F$3:$F206,1))</f>
        <v>199</v>
      </c>
      <c r="H206" t="str">
        <f t="shared" si="29"/>
        <v>置換結果 結果取得</v>
      </c>
      <c r="J206">
        <f t="shared" si="31"/>
        <v>203</v>
      </c>
      <c r="K206" t="str">
        <f t="shared" si="24"/>
        <v>実行スクリプト ファイルベース名②</v>
      </c>
      <c r="L206" s="58" t="str">
        <f t="shared" si="25"/>
        <v>○</v>
      </c>
      <c r="M206" s="58" t="str">
        <f t="shared" si="26"/>
        <v>○</v>
      </c>
      <c r="N206" s="58" t="str">
        <f t="shared" si="27"/>
        <v/>
      </c>
    </row>
    <row r="207" spans="1:14">
      <c r="A207">
        <f t="shared" si="30"/>
        <v>204</v>
      </c>
      <c r="B207" t="str">
        <f>IFERROR(VLOOKUP($A207,'vbs,vba'!$G:$H,2,FALSE),"")</f>
        <v>実行スクリプト ファイルパス</v>
      </c>
      <c r="C207" t="str">
        <f>IFERROR(VLOOKUP($A207,python!$F:$G,2,FALSE),"")</f>
        <v/>
      </c>
      <c r="D207" t="str">
        <f>IFERROR(VLOOKUP($A207,bat!$F:$G,2,FALSE),"")</f>
        <v/>
      </c>
      <c r="E207" t="str">
        <f t="shared" si="28"/>
        <v>実行スクリプト ファイルパス</v>
      </c>
      <c r="F207">
        <f>IF($E207="","",COUNTIF($E$3:$E207,$E207))</f>
        <v>1</v>
      </c>
      <c r="G207">
        <f>IF(OR(F207&gt;1,F207=""),"",COUNTIF($F$3:$F207,1))</f>
        <v>200</v>
      </c>
      <c r="H207" t="str">
        <f t="shared" si="29"/>
        <v>実行スクリプト ファイルパス</v>
      </c>
      <c r="J207">
        <f t="shared" si="31"/>
        <v>204</v>
      </c>
      <c r="K207" t="str">
        <f t="shared" si="24"/>
        <v>実行スクリプト フォルダパス①</v>
      </c>
      <c r="L207" s="58" t="str">
        <f t="shared" si="25"/>
        <v>○</v>
      </c>
      <c r="M207" s="58" t="str">
        <f t="shared" si="26"/>
        <v>○</v>
      </c>
      <c r="N207" s="58" t="str">
        <f t="shared" si="27"/>
        <v/>
      </c>
    </row>
    <row r="208" spans="1:14">
      <c r="A208">
        <f t="shared" si="30"/>
        <v>205</v>
      </c>
      <c r="B208" t="str">
        <f>IFERROR(VLOOKUP($A208,'vbs,vba'!$G:$H,2,FALSE),"")</f>
        <v>実行スクリプト ファイル名（拡張子あり）</v>
      </c>
      <c r="C208" t="str">
        <f>IFERROR(VLOOKUP($A208,python!$F:$G,2,FALSE),"")</f>
        <v/>
      </c>
      <c r="D208" t="str">
        <f>IFERROR(VLOOKUP($A208,bat!$F:$G,2,FALSE),"")</f>
        <v/>
      </c>
      <c r="E208" t="str">
        <f t="shared" si="28"/>
        <v>実行スクリプト ファイル名（拡張子あり）</v>
      </c>
      <c r="F208">
        <f>IF($E208="","",COUNTIF($E$3:$E208,$E208))</f>
        <v>1</v>
      </c>
      <c r="G208">
        <f>IF(OR(F208&gt;1,F208=""),"",COUNTIF($F$3:$F208,1))</f>
        <v>201</v>
      </c>
      <c r="H208" t="str">
        <f t="shared" si="29"/>
        <v>実行スクリプト ファイル名（拡張子あり）</v>
      </c>
      <c r="J208">
        <f t="shared" si="31"/>
        <v>205</v>
      </c>
      <c r="K208" t="str">
        <f t="shared" si="24"/>
        <v>実行スクリプト フォルダパス②</v>
      </c>
      <c r="L208" s="58" t="str">
        <f t="shared" si="25"/>
        <v>○</v>
      </c>
      <c r="M208" s="58" t="str">
        <f t="shared" si="26"/>
        <v>○</v>
      </c>
      <c r="N208" s="58" t="str">
        <f t="shared" si="27"/>
        <v/>
      </c>
    </row>
    <row r="209" spans="1:14">
      <c r="A209">
        <f t="shared" si="30"/>
        <v>206</v>
      </c>
      <c r="B209" t="str">
        <f>IFERROR(VLOOKUP($A209,'vbs,vba'!$G:$H,2,FALSE),"")</f>
        <v>実行スクリプト ファイルベース名①</v>
      </c>
      <c r="C209" t="str">
        <f>IFERROR(VLOOKUP($A209,python!$F:$G,2,FALSE),"")</f>
        <v/>
      </c>
      <c r="D209" t="str">
        <f>IFERROR(VLOOKUP($A209,bat!$F:$G,2,FALSE),"")</f>
        <v/>
      </c>
      <c r="E209" t="str">
        <f t="shared" si="28"/>
        <v>実行スクリプト ファイルベース名①</v>
      </c>
      <c r="F209">
        <f>IF($E209="","",COUNTIF($E$3:$E209,$E209))</f>
        <v>1</v>
      </c>
      <c r="G209">
        <f>IF(OR(F209&gt;1,F209=""),"",COUNTIF($F$3:$F209,1))</f>
        <v>202</v>
      </c>
      <c r="H209" t="str">
        <f t="shared" si="29"/>
        <v>実行スクリプト ファイルベース名①</v>
      </c>
      <c r="J209">
        <f t="shared" si="31"/>
        <v>206</v>
      </c>
      <c r="K209" t="str">
        <f t="shared" si="24"/>
        <v>グラフ 追加</v>
      </c>
      <c r="L209" s="58" t="str">
        <f t="shared" si="25"/>
        <v>○</v>
      </c>
      <c r="M209" s="58" t="str">
        <f t="shared" si="26"/>
        <v/>
      </c>
      <c r="N209" s="58" t="str">
        <f t="shared" si="27"/>
        <v/>
      </c>
    </row>
    <row r="210" spans="1:14">
      <c r="A210">
        <f t="shared" si="30"/>
        <v>207</v>
      </c>
      <c r="B210" t="str">
        <f>IFERROR(VLOOKUP($A210,'vbs,vba'!$G:$H,2,FALSE),"")</f>
        <v>実行スクリプト ファイルベース名②</v>
      </c>
      <c r="C210" t="str">
        <f>IFERROR(VLOOKUP($A210,python!$F:$G,2,FALSE),"")</f>
        <v/>
      </c>
      <c r="D210" t="str">
        <f>IFERROR(VLOOKUP($A210,bat!$F:$G,2,FALSE),"")</f>
        <v/>
      </c>
      <c r="E210" t="str">
        <f t="shared" si="28"/>
        <v>実行スクリプト ファイルベース名②</v>
      </c>
      <c r="F210">
        <f>IF($E210="","",COUNTIF($E$3:$E210,$E210))</f>
        <v>1</v>
      </c>
      <c r="G210">
        <f>IF(OR(F210&gt;1,F210=""),"",COUNTIF($F$3:$F210,1))</f>
        <v>203</v>
      </c>
      <c r="H210" t="str">
        <f t="shared" si="29"/>
        <v>実行スクリプト ファイルベース名②</v>
      </c>
      <c r="J210">
        <f t="shared" si="31"/>
        <v>207</v>
      </c>
      <c r="K210" t="str">
        <f t="shared" si="24"/>
        <v>グラフ 削除</v>
      </c>
      <c r="L210" s="58" t="str">
        <f t="shared" si="25"/>
        <v>○</v>
      </c>
      <c r="M210" s="58" t="str">
        <f t="shared" si="26"/>
        <v/>
      </c>
      <c r="N210" s="58" t="str">
        <f t="shared" si="27"/>
        <v/>
      </c>
    </row>
    <row r="211" spans="1:14">
      <c r="A211">
        <f t="shared" si="30"/>
        <v>208</v>
      </c>
      <c r="B211" t="str">
        <f>IFERROR(VLOOKUP($A211,'vbs,vba'!$G:$H,2,FALSE),"")</f>
        <v>実行スクリプト フォルダパス①</v>
      </c>
      <c r="C211" t="str">
        <f>IFERROR(VLOOKUP($A211,python!$F:$G,2,FALSE),"")</f>
        <v/>
      </c>
      <c r="D211" t="str">
        <f>IFERROR(VLOOKUP($A211,bat!$F:$G,2,FALSE),"")</f>
        <v/>
      </c>
      <c r="E211" t="str">
        <f t="shared" si="28"/>
        <v>実行スクリプト フォルダパス①</v>
      </c>
      <c r="F211">
        <f>IF($E211="","",COUNTIF($E$3:$E211,$E211))</f>
        <v>1</v>
      </c>
      <c r="G211">
        <f>IF(OR(F211&gt;1,F211=""),"",COUNTIF($F$3:$F211,1))</f>
        <v>204</v>
      </c>
      <c r="H211" t="str">
        <f t="shared" si="29"/>
        <v>実行スクリプト フォルダパス①</v>
      </c>
      <c r="J211">
        <f t="shared" si="31"/>
        <v>208</v>
      </c>
      <c r="K211" t="str">
        <f t="shared" si="24"/>
        <v>グラフ コピー</v>
      </c>
      <c r="L211" s="58" t="str">
        <f t="shared" si="25"/>
        <v>○</v>
      </c>
      <c r="M211" s="58" t="str">
        <f t="shared" si="26"/>
        <v/>
      </c>
      <c r="N211" s="58" t="str">
        <f t="shared" si="27"/>
        <v/>
      </c>
    </row>
    <row r="212" spans="1:14">
      <c r="A212">
        <f t="shared" si="30"/>
        <v>209</v>
      </c>
      <c r="B212" t="str">
        <f>IFERROR(VLOOKUP($A212,'vbs,vba'!$G:$H,2,FALSE),"")</f>
        <v>実行スクリプト フォルダパス②</v>
      </c>
      <c r="C212" t="str">
        <f>IFERROR(VLOOKUP($A212,python!$F:$G,2,FALSE),"")</f>
        <v/>
      </c>
      <c r="D212" t="str">
        <f>IFERROR(VLOOKUP($A212,bat!$F:$G,2,FALSE),"")</f>
        <v/>
      </c>
      <c r="E212" t="str">
        <f t="shared" si="28"/>
        <v>実行スクリプト フォルダパス②</v>
      </c>
      <c r="F212">
        <f>IF($E212="","",COUNTIF($E$3:$E212,$E212))</f>
        <v>1</v>
      </c>
      <c r="G212">
        <f>IF(OR(F212&gt;1,F212=""),"",COUNTIF($F$3:$F212,1))</f>
        <v>205</v>
      </c>
      <c r="H212" t="str">
        <f t="shared" si="29"/>
        <v>実行スクリプト フォルダパス②</v>
      </c>
      <c r="J212">
        <f t="shared" si="31"/>
        <v>209</v>
      </c>
      <c r="K212" t="str">
        <f t="shared" si="24"/>
        <v>グラフ 移動（Ｙ軸）</v>
      </c>
      <c r="L212" s="58" t="str">
        <f t="shared" si="25"/>
        <v>○</v>
      </c>
      <c r="M212" s="58" t="str">
        <f t="shared" si="26"/>
        <v/>
      </c>
      <c r="N212" s="58" t="str">
        <f t="shared" si="27"/>
        <v/>
      </c>
    </row>
    <row r="213" spans="1:14">
      <c r="A213">
        <f t="shared" si="30"/>
        <v>210</v>
      </c>
      <c r="B213" t="str">
        <f>IFERROR(VLOOKUP($A213,'vbs,vba'!$G:$H,2,FALSE),"")</f>
        <v>オブジェクト定義</v>
      </c>
      <c r="C213" t="str">
        <f>IFERROR(VLOOKUP($A213,python!$F:$G,2,FALSE),"")</f>
        <v/>
      </c>
      <c r="D213" t="str">
        <f>IFERROR(VLOOKUP($A213,bat!$F:$G,2,FALSE),"")</f>
        <v/>
      </c>
      <c r="E213" t="str">
        <f t="shared" si="28"/>
        <v>オブジェクト定義</v>
      </c>
      <c r="F213">
        <f>IF($E213="","",COUNTIF($E$3:$E213,$E213))</f>
        <v>6</v>
      </c>
      <c r="G213" t="str">
        <f>IF(OR(F213&gt;1,F213=""),"",COUNTIF($F$3:$F213,1))</f>
        <v/>
      </c>
      <c r="H213" t="str">
        <f t="shared" si="29"/>
        <v>オブジェクト定義</v>
      </c>
      <c r="J213">
        <f t="shared" si="31"/>
        <v>210</v>
      </c>
      <c r="K213" t="str">
        <f t="shared" si="24"/>
        <v>グラフ 移動（Ｘ軸）</v>
      </c>
      <c r="L213" s="58" t="str">
        <f t="shared" si="25"/>
        <v>○</v>
      </c>
      <c r="M213" s="58" t="str">
        <f t="shared" si="26"/>
        <v/>
      </c>
      <c r="N213" s="58" t="str">
        <f t="shared" si="27"/>
        <v/>
      </c>
    </row>
    <row r="214" spans="1:14">
      <c r="A214">
        <f t="shared" si="30"/>
        <v>211</v>
      </c>
      <c r="B214" t="str">
        <f>IFERROR(VLOOKUP($A214,'vbs,vba'!$G:$H,2,FALSE),"")</f>
        <v>グラフ 追加</v>
      </c>
      <c r="C214" t="str">
        <f>IFERROR(VLOOKUP($A214,python!$F:$G,2,FALSE),"")</f>
        <v/>
      </c>
      <c r="D214" t="str">
        <f>IFERROR(VLOOKUP($A214,bat!$F:$G,2,FALSE),"")</f>
        <v/>
      </c>
      <c r="E214" t="str">
        <f t="shared" si="28"/>
        <v>グラフ 追加</v>
      </c>
      <c r="F214">
        <f>IF($E214="","",COUNTIF($E$3:$E214,$E214))</f>
        <v>1</v>
      </c>
      <c r="G214">
        <f>IF(OR(F214&gt;1,F214=""),"",COUNTIF($F$3:$F214,1))</f>
        <v>206</v>
      </c>
      <c r="H214" t="str">
        <f t="shared" si="29"/>
        <v>グラフ 追加</v>
      </c>
      <c r="J214">
        <f t="shared" si="31"/>
        <v>211</v>
      </c>
      <c r="K214" t="str">
        <f t="shared" si="24"/>
        <v>グラフ サイズ変更（幅）</v>
      </c>
      <c r="L214" s="58" t="str">
        <f t="shared" si="25"/>
        <v>○</v>
      </c>
      <c r="M214" s="58" t="str">
        <f t="shared" si="26"/>
        <v/>
      </c>
      <c r="N214" s="58" t="str">
        <f t="shared" si="27"/>
        <v/>
      </c>
    </row>
    <row r="215" spans="1:14">
      <c r="A215">
        <f t="shared" si="30"/>
        <v>212</v>
      </c>
      <c r="B215" t="str">
        <f>IFERROR(VLOOKUP($A215,'vbs,vba'!$G:$H,2,FALSE),"")</f>
        <v>グラフ 削除</v>
      </c>
      <c r="C215" t="str">
        <f>IFERROR(VLOOKUP($A215,python!$F:$G,2,FALSE),"")</f>
        <v/>
      </c>
      <c r="D215" t="str">
        <f>IFERROR(VLOOKUP($A215,bat!$F:$G,2,FALSE),"")</f>
        <v/>
      </c>
      <c r="E215" t="str">
        <f t="shared" si="28"/>
        <v>グラフ 削除</v>
      </c>
      <c r="F215">
        <f>IF($E215="","",COUNTIF($E$3:$E215,$E215))</f>
        <v>1</v>
      </c>
      <c r="G215">
        <f>IF(OR(F215&gt;1,F215=""),"",COUNTIF($F$3:$F215,1))</f>
        <v>207</v>
      </c>
      <c r="H215" t="str">
        <f t="shared" si="29"/>
        <v>グラフ 削除</v>
      </c>
      <c r="J215">
        <f t="shared" si="31"/>
        <v>212</v>
      </c>
      <c r="K215" t="str">
        <f t="shared" si="24"/>
        <v>グラフ サイズ変更（高さ）</v>
      </c>
      <c r="L215" s="58" t="str">
        <f t="shared" si="25"/>
        <v>○</v>
      </c>
      <c r="M215" s="58" t="str">
        <f t="shared" si="26"/>
        <v/>
      </c>
      <c r="N215" s="58" t="str">
        <f t="shared" si="27"/>
        <v/>
      </c>
    </row>
    <row r="216" spans="1:14">
      <c r="A216">
        <f t="shared" si="30"/>
        <v>213</v>
      </c>
      <c r="B216" t="str">
        <f>IFERROR(VLOOKUP($A216,'vbs,vba'!$G:$H,2,FALSE),"")</f>
        <v>グラフ コピー</v>
      </c>
      <c r="C216" t="str">
        <f>IFERROR(VLOOKUP($A216,python!$F:$G,2,FALSE),"")</f>
        <v/>
      </c>
      <c r="D216" t="str">
        <f>IFERROR(VLOOKUP($A216,bat!$F:$G,2,FALSE),"")</f>
        <v/>
      </c>
      <c r="E216" t="str">
        <f t="shared" si="28"/>
        <v>グラフ コピー</v>
      </c>
      <c r="F216">
        <f>IF($E216="","",COUNTIF($E$3:$E216,$E216))</f>
        <v>1</v>
      </c>
      <c r="G216">
        <f>IF(OR(F216&gt;1,F216=""),"",COUNTIF($F$3:$F216,1))</f>
        <v>208</v>
      </c>
      <c r="H216" t="str">
        <f t="shared" si="29"/>
        <v>グラフ コピー</v>
      </c>
      <c r="J216">
        <f t="shared" si="31"/>
        <v>213</v>
      </c>
      <c r="K216" t="str">
        <f t="shared" si="24"/>
        <v>グラフ 種別</v>
      </c>
      <c r="L216" s="58" t="str">
        <f t="shared" si="25"/>
        <v>○</v>
      </c>
      <c r="M216" s="58" t="str">
        <f t="shared" si="26"/>
        <v/>
      </c>
      <c r="N216" s="58" t="str">
        <f t="shared" si="27"/>
        <v/>
      </c>
    </row>
    <row r="217" spans="1:14">
      <c r="A217">
        <f t="shared" si="30"/>
        <v>214</v>
      </c>
      <c r="B217" t="str">
        <f>IFERROR(VLOOKUP($A217,'vbs,vba'!$G:$H,2,FALSE),"")</f>
        <v>グラフ 移動（Ｙ軸）</v>
      </c>
      <c r="C217" t="str">
        <f>IFERROR(VLOOKUP($A217,python!$F:$G,2,FALSE),"")</f>
        <v/>
      </c>
      <c r="D217" t="str">
        <f>IFERROR(VLOOKUP($A217,bat!$F:$G,2,FALSE),"")</f>
        <v/>
      </c>
      <c r="E217" t="str">
        <f t="shared" si="28"/>
        <v>グラフ 移動（Ｙ軸）</v>
      </c>
      <c r="F217">
        <f>IF($E217="","",COUNTIF($E$3:$E217,$E217))</f>
        <v>1</v>
      </c>
      <c r="G217">
        <f>IF(OR(F217&gt;1,F217=""),"",COUNTIF($F$3:$F217,1))</f>
        <v>209</v>
      </c>
      <c r="H217" t="str">
        <f t="shared" si="29"/>
        <v>グラフ 移動（Ｙ軸）</v>
      </c>
      <c r="J217">
        <f t="shared" si="31"/>
        <v>214</v>
      </c>
      <c r="K217" t="str">
        <f t="shared" si="24"/>
        <v>グラフ データ範囲変更</v>
      </c>
      <c r="L217" s="58" t="str">
        <f t="shared" si="25"/>
        <v>○</v>
      </c>
      <c r="M217" s="58" t="str">
        <f t="shared" si="26"/>
        <v/>
      </c>
      <c r="N217" s="58" t="str">
        <f t="shared" si="27"/>
        <v/>
      </c>
    </row>
    <row r="218" spans="1:14">
      <c r="A218">
        <f t="shared" si="30"/>
        <v>215</v>
      </c>
      <c r="B218" t="str">
        <f>IFERROR(VLOOKUP($A218,'vbs,vba'!$G:$H,2,FALSE),"")</f>
        <v>グラフ 移動（Ｘ軸）</v>
      </c>
      <c r="C218" t="str">
        <f>IFERROR(VLOOKUP($A218,python!$F:$G,2,FALSE),"")</f>
        <v/>
      </c>
      <c r="D218" t="str">
        <f>IFERROR(VLOOKUP($A218,bat!$F:$G,2,FALSE),"")</f>
        <v/>
      </c>
      <c r="E218" t="str">
        <f t="shared" si="28"/>
        <v>グラフ 移動（Ｘ軸）</v>
      </c>
      <c r="F218">
        <f>IF($E218="","",COUNTIF($E$3:$E218,$E218))</f>
        <v>1</v>
      </c>
      <c r="G218">
        <f>IF(OR(F218&gt;1,F218=""),"",COUNTIF($F$3:$F218,1))</f>
        <v>210</v>
      </c>
      <c r="H218" t="str">
        <f t="shared" si="29"/>
        <v>グラフ 移動（Ｘ軸）</v>
      </c>
      <c r="J218">
        <f t="shared" si="31"/>
        <v>215</v>
      </c>
      <c r="K218" t="str">
        <f t="shared" si="24"/>
        <v>グラフ Ｘ軸 タイトル 有無</v>
      </c>
      <c r="L218" s="58" t="str">
        <f t="shared" si="25"/>
        <v>○</v>
      </c>
      <c r="M218" s="58" t="str">
        <f t="shared" si="26"/>
        <v/>
      </c>
      <c r="N218" s="58" t="str">
        <f t="shared" si="27"/>
        <v/>
      </c>
    </row>
    <row r="219" spans="1:14">
      <c r="A219">
        <f t="shared" si="30"/>
        <v>216</v>
      </c>
      <c r="B219" t="str">
        <f>IFERROR(VLOOKUP($A219,'vbs,vba'!$G:$H,2,FALSE),"")</f>
        <v>グラフ サイズ変更（幅）</v>
      </c>
      <c r="C219" t="str">
        <f>IFERROR(VLOOKUP($A219,python!$F:$G,2,FALSE),"")</f>
        <v/>
      </c>
      <c r="D219" t="str">
        <f>IFERROR(VLOOKUP($A219,bat!$F:$G,2,FALSE),"")</f>
        <v/>
      </c>
      <c r="E219" t="str">
        <f t="shared" si="28"/>
        <v>グラフ サイズ変更（幅）</v>
      </c>
      <c r="F219">
        <f>IF($E219="","",COUNTIF($E$3:$E219,$E219))</f>
        <v>1</v>
      </c>
      <c r="G219">
        <f>IF(OR(F219&gt;1,F219=""),"",COUNTIF($F$3:$F219,1))</f>
        <v>211</v>
      </c>
      <c r="H219" t="str">
        <f t="shared" si="29"/>
        <v>グラフ サイズ変更（幅）</v>
      </c>
      <c r="J219">
        <f t="shared" si="31"/>
        <v>216</v>
      </c>
      <c r="K219" t="str">
        <f t="shared" si="24"/>
        <v>グラフ Ｘ軸 タイトル 変更</v>
      </c>
      <c r="L219" s="58" t="str">
        <f t="shared" si="25"/>
        <v>○</v>
      </c>
      <c r="M219" s="58" t="str">
        <f t="shared" si="26"/>
        <v/>
      </c>
      <c r="N219" s="58" t="str">
        <f t="shared" si="27"/>
        <v/>
      </c>
    </row>
    <row r="220" spans="1:14">
      <c r="A220">
        <f t="shared" si="30"/>
        <v>217</v>
      </c>
      <c r="B220" t="str">
        <f>IFERROR(VLOOKUP($A220,'vbs,vba'!$G:$H,2,FALSE),"")</f>
        <v>グラフ サイズ変更（高さ）</v>
      </c>
      <c r="C220" t="str">
        <f>IFERROR(VLOOKUP($A220,python!$F:$G,2,FALSE),"")</f>
        <v/>
      </c>
      <c r="D220" t="str">
        <f>IFERROR(VLOOKUP($A220,bat!$F:$G,2,FALSE),"")</f>
        <v/>
      </c>
      <c r="E220" t="str">
        <f t="shared" si="28"/>
        <v>グラフ サイズ変更（高さ）</v>
      </c>
      <c r="F220">
        <f>IF($E220="","",COUNTIF($E$3:$E220,$E220))</f>
        <v>1</v>
      </c>
      <c r="G220">
        <f>IF(OR(F220&gt;1,F220=""),"",COUNTIF($F$3:$F220,1))</f>
        <v>212</v>
      </c>
      <c r="H220" t="str">
        <f t="shared" si="29"/>
        <v>グラフ サイズ変更（高さ）</v>
      </c>
      <c r="J220">
        <f t="shared" si="31"/>
        <v>217</v>
      </c>
      <c r="K220" t="str">
        <f t="shared" si="24"/>
        <v>グラフ Ｘ軸 目盛軸 有無</v>
      </c>
      <c r="L220" s="58" t="str">
        <f t="shared" si="25"/>
        <v>○</v>
      </c>
      <c r="M220" s="58" t="str">
        <f t="shared" si="26"/>
        <v/>
      </c>
      <c r="N220" s="58" t="str">
        <f t="shared" si="27"/>
        <v/>
      </c>
    </row>
    <row r="221" spans="1:14">
      <c r="A221">
        <f t="shared" si="30"/>
        <v>218</v>
      </c>
      <c r="B221" t="str">
        <f>IFERROR(VLOOKUP($A221,'vbs,vba'!$G:$H,2,FALSE),"")</f>
        <v>グラフ 種別</v>
      </c>
      <c r="C221" t="str">
        <f>IFERROR(VLOOKUP($A221,python!$F:$G,2,FALSE),"")</f>
        <v/>
      </c>
      <c r="D221" t="str">
        <f>IFERROR(VLOOKUP($A221,bat!$F:$G,2,FALSE),"")</f>
        <v/>
      </c>
      <c r="E221" t="str">
        <f t="shared" si="28"/>
        <v>グラフ 種別</v>
      </c>
      <c r="F221">
        <f>IF($E221="","",COUNTIF($E$3:$E221,$E221))</f>
        <v>1</v>
      </c>
      <c r="G221">
        <f>IF(OR(F221&gt;1,F221=""),"",COUNTIF($F$3:$F221,1))</f>
        <v>213</v>
      </c>
      <c r="H221" t="str">
        <f t="shared" si="29"/>
        <v>グラフ 種別</v>
      </c>
      <c r="J221">
        <f t="shared" si="31"/>
        <v>218</v>
      </c>
      <c r="K221" t="str">
        <f t="shared" si="24"/>
        <v>グラフ Ｘ軸 目盛軸 色</v>
      </c>
      <c r="L221" s="58" t="str">
        <f t="shared" si="25"/>
        <v>○</v>
      </c>
      <c r="M221" s="58" t="str">
        <f t="shared" si="26"/>
        <v/>
      </c>
      <c r="N221" s="58" t="str">
        <f t="shared" si="27"/>
        <v/>
      </c>
    </row>
    <row r="222" spans="1:14">
      <c r="A222">
        <f t="shared" si="30"/>
        <v>219</v>
      </c>
      <c r="B222" t="str">
        <f>IFERROR(VLOOKUP($A222,'vbs,vba'!$G:$H,2,FALSE),"")</f>
        <v>グラフ データ範囲変更</v>
      </c>
      <c r="C222" t="str">
        <f>IFERROR(VLOOKUP($A222,python!$F:$G,2,FALSE),"")</f>
        <v/>
      </c>
      <c r="D222" t="str">
        <f>IFERROR(VLOOKUP($A222,bat!$F:$G,2,FALSE),"")</f>
        <v/>
      </c>
      <c r="E222" t="str">
        <f t="shared" si="28"/>
        <v>グラフ データ範囲変更</v>
      </c>
      <c r="F222">
        <f>IF($E222="","",COUNTIF($E$3:$E222,$E222))</f>
        <v>1</v>
      </c>
      <c r="G222">
        <f>IF(OR(F222&gt;1,F222=""),"",COUNTIF($F$3:$F222,1))</f>
        <v>214</v>
      </c>
      <c r="H222" t="str">
        <f t="shared" si="29"/>
        <v>グラフ データ範囲変更</v>
      </c>
      <c r="J222">
        <f t="shared" si="31"/>
        <v>219</v>
      </c>
      <c r="K222" t="str">
        <f t="shared" si="24"/>
        <v>グラフ Ｘ軸 目盛軸 太さ</v>
      </c>
      <c r="L222" s="58" t="str">
        <f t="shared" si="25"/>
        <v>○</v>
      </c>
      <c r="M222" s="58" t="str">
        <f t="shared" si="26"/>
        <v/>
      </c>
      <c r="N222" s="58" t="str">
        <f t="shared" si="27"/>
        <v/>
      </c>
    </row>
    <row r="223" spans="1:14">
      <c r="A223">
        <f t="shared" si="30"/>
        <v>220</v>
      </c>
      <c r="B223" t="str">
        <f>IFERROR(VLOOKUP($A223,'vbs,vba'!$G:$H,2,FALSE),"")</f>
        <v>グラフ Ｘ軸 タイトル 有無</v>
      </c>
      <c r="C223" t="str">
        <f>IFERROR(VLOOKUP($A223,python!$F:$G,2,FALSE),"")</f>
        <v/>
      </c>
      <c r="D223" t="str">
        <f>IFERROR(VLOOKUP($A223,bat!$F:$G,2,FALSE),"")</f>
        <v/>
      </c>
      <c r="E223" t="str">
        <f t="shared" si="28"/>
        <v>グラフ Ｘ軸 タイトル 有無</v>
      </c>
      <c r="F223">
        <f>IF($E223="","",COUNTIF($E$3:$E223,$E223))</f>
        <v>1</v>
      </c>
      <c r="G223">
        <f>IF(OR(F223&gt;1,F223=""),"",COUNTIF($F$3:$F223,1))</f>
        <v>215</v>
      </c>
      <c r="H223" t="str">
        <f t="shared" si="29"/>
        <v>グラフ Ｘ軸 タイトル 有無</v>
      </c>
      <c r="J223">
        <f t="shared" si="31"/>
        <v>220</v>
      </c>
      <c r="K223" t="str">
        <f t="shared" si="24"/>
        <v>グラフ Ｘ軸 目盛軸 スタイル</v>
      </c>
      <c r="L223" s="58" t="str">
        <f t="shared" si="25"/>
        <v>○</v>
      </c>
      <c r="M223" s="58" t="str">
        <f t="shared" si="26"/>
        <v/>
      </c>
      <c r="N223" s="58" t="str">
        <f t="shared" si="27"/>
        <v/>
      </c>
    </row>
    <row r="224" spans="1:14">
      <c r="A224">
        <f t="shared" si="30"/>
        <v>221</v>
      </c>
      <c r="B224" t="str">
        <f>IFERROR(VLOOKUP($A224,'vbs,vba'!$G:$H,2,FALSE),"")</f>
        <v>グラフ Ｘ軸 タイトル 変更</v>
      </c>
      <c r="C224" t="str">
        <f>IFERROR(VLOOKUP($A224,python!$F:$G,2,FALSE),"")</f>
        <v/>
      </c>
      <c r="D224" t="str">
        <f>IFERROR(VLOOKUP($A224,bat!$F:$G,2,FALSE),"")</f>
        <v/>
      </c>
      <c r="E224" t="str">
        <f t="shared" si="28"/>
        <v>グラフ Ｘ軸 タイトル 変更</v>
      </c>
      <c r="F224">
        <f>IF($E224="","",COUNTIF($E$3:$E224,$E224))</f>
        <v>1</v>
      </c>
      <c r="G224">
        <f>IF(OR(F224&gt;1,F224=""),"",COUNTIF($F$3:$F224,1))</f>
        <v>216</v>
      </c>
      <c r="H224" t="str">
        <f t="shared" si="29"/>
        <v>グラフ Ｘ軸 タイトル 変更</v>
      </c>
      <c r="J224">
        <f t="shared" si="31"/>
        <v>221</v>
      </c>
      <c r="K224" t="str">
        <f t="shared" si="24"/>
        <v>グラフ Ｘ軸 補助目盛軸 〃</v>
      </c>
      <c r="L224" s="58" t="str">
        <f t="shared" si="25"/>
        <v>○</v>
      </c>
      <c r="M224" s="58" t="str">
        <f t="shared" si="26"/>
        <v/>
      </c>
      <c r="N224" s="58" t="str">
        <f t="shared" si="27"/>
        <v/>
      </c>
    </row>
    <row r="225" spans="1:14">
      <c r="A225">
        <f t="shared" si="30"/>
        <v>222</v>
      </c>
      <c r="B225" t="str">
        <f>IFERROR(VLOOKUP($A225,'vbs,vba'!$G:$H,2,FALSE),"")</f>
        <v>グラフ Ｘ軸 目盛軸 有無</v>
      </c>
      <c r="C225" t="str">
        <f>IFERROR(VLOOKUP($A225,python!$F:$G,2,FALSE),"")</f>
        <v/>
      </c>
      <c r="D225" t="str">
        <f>IFERROR(VLOOKUP($A225,bat!$F:$G,2,FALSE),"")</f>
        <v/>
      </c>
      <c r="E225" t="str">
        <f t="shared" si="28"/>
        <v>グラフ Ｘ軸 目盛軸 有無</v>
      </c>
      <c r="F225">
        <f>IF($E225="","",COUNTIF($E$3:$E225,$E225))</f>
        <v>1</v>
      </c>
      <c r="G225">
        <f>IF(OR(F225&gt;1,F225=""),"",COUNTIF($F$3:$F225,1))</f>
        <v>217</v>
      </c>
      <c r="H225" t="str">
        <f t="shared" si="29"/>
        <v>グラフ Ｘ軸 目盛軸 有無</v>
      </c>
      <c r="J225">
        <f t="shared" si="31"/>
        <v>222</v>
      </c>
      <c r="K225" t="str">
        <f t="shared" si="24"/>
        <v>グラフ Ｘ軸 最小値 自動</v>
      </c>
      <c r="L225" s="58" t="str">
        <f t="shared" si="25"/>
        <v>○</v>
      </c>
      <c r="M225" s="58" t="str">
        <f t="shared" si="26"/>
        <v/>
      </c>
      <c r="N225" s="58" t="str">
        <f t="shared" si="27"/>
        <v/>
      </c>
    </row>
    <row r="226" spans="1:14">
      <c r="A226">
        <f t="shared" si="30"/>
        <v>223</v>
      </c>
      <c r="B226" t="str">
        <f>IFERROR(VLOOKUP($A226,'vbs,vba'!$G:$H,2,FALSE),"")</f>
        <v>グラフ Ｘ軸 目盛軸 色</v>
      </c>
      <c r="C226" t="str">
        <f>IFERROR(VLOOKUP($A226,python!$F:$G,2,FALSE),"")</f>
        <v/>
      </c>
      <c r="D226" t="str">
        <f>IFERROR(VLOOKUP($A226,bat!$F:$G,2,FALSE),"")</f>
        <v/>
      </c>
      <c r="E226" t="str">
        <f t="shared" si="28"/>
        <v>グラフ Ｘ軸 目盛軸 色</v>
      </c>
      <c r="F226">
        <f>IF($E226="","",COUNTIF($E$3:$E226,$E226))</f>
        <v>1</v>
      </c>
      <c r="G226">
        <f>IF(OR(F226&gt;1,F226=""),"",COUNTIF($F$3:$F226,1))</f>
        <v>218</v>
      </c>
      <c r="H226" t="str">
        <f t="shared" si="29"/>
        <v>グラフ Ｘ軸 目盛軸 色</v>
      </c>
      <c r="J226">
        <f t="shared" si="31"/>
        <v>223</v>
      </c>
      <c r="K226" t="str">
        <f t="shared" si="24"/>
        <v>グラフ Ｘ軸 最大値 自動</v>
      </c>
      <c r="L226" s="58" t="str">
        <f t="shared" si="25"/>
        <v>○</v>
      </c>
      <c r="M226" s="58" t="str">
        <f t="shared" si="26"/>
        <v/>
      </c>
      <c r="N226" s="58" t="str">
        <f t="shared" si="27"/>
        <v/>
      </c>
    </row>
    <row r="227" spans="1:14">
      <c r="A227">
        <f t="shared" si="30"/>
        <v>224</v>
      </c>
      <c r="B227" t="str">
        <f>IFERROR(VLOOKUP($A227,'vbs,vba'!$G:$H,2,FALSE),"")</f>
        <v>グラフ Ｘ軸 目盛軸 太さ</v>
      </c>
      <c r="C227" t="str">
        <f>IFERROR(VLOOKUP($A227,python!$F:$G,2,FALSE),"")</f>
        <v/>
      </c>
      <c r="D227" t="str">
        <f>IFERROR(VLOOKUP($A227,bat!$F:$G,2,FALSE),"")</f>
        <v/>
      </c>
      <c r="E227" t="str">
        <f t="shared" si="28"/>
        <v>グラフ Ｘ軸 目盛軸 太さ</v>
      </c>
      <c r="F227">
        <f>IF($E227="","",COUNTIF($E$3:$E227,$E227))</f>
        <v>1</v>
      </c>
      <c r="G227">
        <f>IF(OR(F227&gt;1,F227=""),"",COUNTIF($F$3:$F227,1))</f>
        <v>219</v>
      </c>
      <c r="H227" t="str">
        <f t="shared" si="29"/>
        <v>グラフ Ｘ軸 目盛軸 太さ</v>
      </c>
      <c r="J227">
        <f t="shared" si="31"/>
        <v>224</v>
      </c>
      <c r="K227" t="str">
        <f t="shared" si="24"/>
        <v>グラフ Ｘ軸 最小値 設定</v>
      </c>
      <c r="L227" s="58" t="str">
        <f t="shared" si="25"/>
        <v>○</v>
      </c>
      <c r="M227" s="58" t="str">
        <f t="shared" si="26"/>
        <v/>
      </c>
      <c r="N227" s="58" t="str">
        <f t="shared" si="27"/>
        <v/>
      </c>
    </row>
    <row r="228" spans="1:14">
      <c r="A228">
        <f t="shared" si="30"/>
        <v>225</v>
      </c>
      <c r="B228" t="str">
        <f>IFERROR(VLOOKUP($A228,'vbs,vba'!$G:$H,2,FALSE),"")</f>
        <v>グラフ Ｘ軸 目盛軸 スタイル</v>
      </c>
      <c r="C228" t="str">
        <f>IFERROR(VLOOKUP($A228,python!$F:$G,2,FALSE),"")</f>
        <v/>
      </c>
      <c r="D228" t="str">
        <f>IFERROR(VLOOKUP($A228,bat!$F:$G,2,FALSE),"")</f>
        <v/>
      </c>
      <c r="E228" t="str">
        <f t="shared" si="28"/>
        <v>グラフ Ｘ軸 目盛軸 スタイル</v>
      </c>
      <c r="F228">
        <f>IF($E228="","",COUNTIF($E$3:$E228,$E228))</f>
        <v>1</v>
      </c>
      <c r="G228">
        <f>IF(OR(F228&gt;1,F228=""),"",COUNTIF($F$3:$F228,1))</f>
        <v>220</v>
      </c>
      <c r="H228" t="str">
        <f t="shared" si="29"/>
        <v>グラフ Ｘ軸 目盛軸 スタイル</v>
      </c>
      <c r="J228">
        <f t="shared" si="31"/>
        <v>225</v>
      </c>
      <c r="K228" t="str">
        <f t="shared" si="24"/>
        <v>グラフ Ｘ軸 最大値 設定</v>
      </c>
      <c r="L228" s="58" t="str">
        <f t="shared" si="25"/>
        <v>○</v>
      </c>
      <c r="M228" s="58" t="str">
        <f t="shared" si="26"/>
        <v/>
      </c>
      <c r="N228" s="58" t="str">
        <f t="shared" si="27"/>
        <v/>
      </c>
    </row>
    <row r="229" spans="1:14">
      <c r="A229">
        <f t="shared" si="30"/>
        <v>226</v>
      </c>
      <c r="B229" t="str">
        <f>IFERROR(VLOOKUP($A229,'vbs,vba'!$G:$H,2,FALSE),"")</f>
        <v>グラフ Ｘ軸 補助目盛軸 〃</v>
      </c>
      <c r="C229" t="str">
        <f>IFERROR(VLOOKUP($A229,python!$F:$G,2,FALSE),"")</f>
        <v/>
      </c>
      <c r="D229" t="str">
        <f>IFERROR(VLOOKUP($A229,bat!$F:$G,2,FALSE),"")</f>
        <v/>
      </c>
      <c r="E229" t="str">
        <f t="shared" si="28"/>
        <v>グラフ Ｘ軸 補助目盛軸 〃</v>
      </c>
      <c r="F229">
        <f>IF($E229="","",COUNTIF($E$3:$E229,$E229))</f>
        <v>1</v>
      </c>
      <c r="G229">
        <f>IF(OR(F229&gt;1,F229=""),"",COUNTIF($F$3:$F229,1))</f>
        <v>221</v>
      </c>
      <c r="H229" t="str">
        <f t="shared" si="29"/>
        <v>グラフ Ｘ軸 補助目盛軸 〃</v>
      </c>
      <c r="J229">
        <f t="shared" si="31"/>
        <v>226</v>
      </c>
      <c r="K229" t="str">
        <f t="shared" si="24"/>
        <v>グラフ Ｘ軸 縦軸との交点</v>
      </c>
      <c r="L229" s="58" t="str">
        <f t="shared" si="25"/>
        <v>○</v>
      </c>
      <c r="M229" s="58" t="str">
        <f t="shared" si="26"/>
        <v/>
      </c>
      <c r="N229" s="58" t="str">
        <f t="shared" si="27"/>
        <v/>
      </c>
    </row>
    <row r="230" spans="1:14">
      <c r="A230">
        <f t="shared" si="30"/>
        <v>227</v>
      </c>
      <c r="B230" t="str">
        <f>IFERROR(VLOOKUP($A230,'vbs,vba'!$G:$H,2,FALSE),"")</f>
        <v>グラフ Ｘ軸 最小値 自動</v>
      </c>
      <c r="C230" t="str">
        <f>IFERROR(VLOOKUP($A230,python!$F:$G,2,FALSE),"")</f>
        <v/>
      </c>
      <c r="D230" t="str">
        <f>IFERROR(VLOOKUP($A230,bat!$F:$G,2,FALSE),"")</f>
        <v/>
      </c>
      <c r="E230" t="str">
        <f t="shared" si="28"/>
        <v>グラフ Ｘ軸 最小値 自動</v>
      </c>
      <c r="F230">
        <f>IF($E230="","",COUNTIF($E$3:$E230,$E230))</f>
        <v>1</v>
      </c>
      <c r="G230">
        <f>IF(OR(F230&gt;1,F230=""),"",COUNTIF($F$3:$F230,1))</f>
        <v>222</v>
      </c>
      <c r="H230" t="str">
        <f t="shared" si="29"/>
        <v>グラフ Ｘ軸 最小値 自動</v>
      </c>
      <c r="J230">
        <f t="shared" si="31"/>
        <v>227</v>
      </c>
      <c r="K230" t="str">
        <f t="shared" si="24"/>
        <v>グラフ Ｙ軸 〃</v>
      </c>
      <c r="L230" s="58" t="str">
        <f t="shared" si="25"/>
        <v>○</v>
      </c>
      <c r="M230" s="58" t="str">
        <f t="shared" si="26"/>
        <v/>
      </c>
      <c r="N230" s="58" t="str">
        <f t="shared" si="27"/>
        <v/>
      </c>
    </row>
    <row r="231" spans="1:14">
      <c r="A231">
        <f t="shared" si="30"/>
        <v>228</v>
      </c>
      <c r="B231" t="str">
        <f>IFERROR(VLOOKUP($A231,'vbs,vba'!$G:$H,2,FALSE),"")</f>
        <v>グラフ Ｘ軸 最大値 自動</v>
      </c>
      <c r="C231" t="str">
        <f>IFERROR(VLOOKUP($A231,python!$F:$G,2,FALSE),"")</f>
        <v/>
      </c>
      <c r="D231" t="str">
        <f>IFERROR(VLOOKUP($A231,bat!$F:$G,2,FALSE),"")</f>
        <v/>
      </c>
      <c r="E231" t="str">
        <f t="shared" si="28"/>
        <v>グラフ Ｘ軸 最大値 自動</v>
      </c>
      <c r="F231">
        <f>IF($E231="","",COUNTIF($E$3:$E231,$E231))</f>
        <v>1</v>
      </c>
      <c r="G231">
        <f>IF(OR(F231&gt;1,F231=""),"",COUNTIF($F$3:$F231,1))</f>
        <v>223</v>
      </c>
      <c r="H231" t="str">
        <f t="shared" si="29"/>
        <v>グラフ Ｘ軸 最大値 自動</v>
      </c>
      <c r="J231">
        <f t="shared" si="31"/>
        <v>228</v>
      </c>
      <c r="K231" t="str">
        <f t="shared" si="24"/>
        <v>グラフ タイトル 有無</v>
      </c>
      <c r="L231" s="58" t="str">
        <f t="shared" si="25"/>
        <v>○</v>
      </c>
      <c r="M231" s="58" t="str">
        <f t="shared" si="26"/>
        <v/>
      </c>
      <c r="N231" s="58" t="str">
        <f t="shared" si="27"/>
        <v/>
      </c>
    </row>
    <row r="232" spans="1:14">
      <c r="A232">
        <f t="shared" si="30"/>
        <v>229</v>
      </c>
      <c r="B232" t="str">
        <f>IFERROR(VLOOKUP($A232,'vbs,vba'!$G:$H,2,FALSE),"")</f>
        <v>グラフ Ｘ軸 最小値 設定</v>
      </c>
      <c r="C232" t="str">
        <f>IFERROR(VLOOKUP($A232,python!$F:$G,2,FALSE),"")</f>
        <v/>
      </c>
      <c r="D232" t="str">
        <f>IFERROR(VLOOKUP($A232,bat!$F:$G,2,FALSE),"")</f>
        <v/>
      </c>
      <c r="E232" t="str">
        <f t="shared" si="28"/>
        <v>グラフ Ｘ軸 最小値 設定</v>
      </c>
      <c r="F232">
        <f>IF($E232="","",COUNTIF($E$3:$E232,$E232))</f>
        <v>1</v>
      </c>
      <c r="G232">
        <f>IF(OR(F232&gt;1,F232=""),"",COUNTIF($F$3:$F232,1))</f>
        <v>224</v>
      </c>
      <c r="H232" t="str">
        <f t="shared" si="29"/>
        <v>グラフ Ｘ軸 最小値 設定</v>
      </c>
      <c r="J232">
        <f t="shared" si="31"/>
        <v>229</v>
      </c>
      <c r="K232" t="str">
        <f t="shared" si="24"/>
        <v>グラフ タイトル 変更</v>
      </c>
      <c r="L232" s="58" t="str">
        <f t="shared" si="25"/>
        <v>○</v>
      </c>
      <c r="M232" s="58" t="str">
        <f t="shared" si="26"/>
        <v/>
      </c>
      <c r="N232" s="58" t="str">
        <f t="shared" si="27"/>
        <v/>
      </c>
    </row>
    <row r="233" spans="1:14">
      <c r="A233">
        <f t="shared" si="30"/>
        <v>230</v>
      </c>
      <c r="B233" t="str">
        <f>IFERROR(VLOOKUP($A233,'vbs,vba'!$G:$H,2,FALSE),"")</f>
        <v>グラフ Ｘ軸 最大値 設定</v>
      </c>
      <c r="C233" t="str">
        <f>IFERROR(VLOOKUP($A233,python!$F:$G,2,FALSE),"")</f>
        <v/>
      </c>
      <c r="D233" t="str">
        <f>IFERROR(VLOOKUP($A233,bat!$F:$G,2,FALSE),"")</f>
        <v/>
      </c>
      <c r="E233" t="str">
        <f t="shared" si="28"/>
        <v>グラフ Ｘ軸 最大値 設定</v>
      </c>
      <c r="F233">
        <f>IF($E233="","",COUNTIF($E$3:$E233,$E233))</f>
        <v>1</v>
      </c>
      <c r="G233">
        <f>IF(OR(F233&gt;1,F233=""),"",COUNTIF($F$3:$F233,1))</f>
        <v>225</v>
      </c>
      <c r="H233" t="str">
        <f t="shared" si="29"/>
        <v>グラフ Ｘ軸 最大値 設定</v>
      </c>
      <c r="J233">
        <f t="shared" si="31"/>
        <v>230</v>
      </c>
      <c r="K233" t="str">
        <f t="shared" si="24"/>
        <v>グラフ タイトル グラフに重ねる</v>
      </c>
      <c r="L233" s="58" t="str">
        <f t="shared" si="25"/>
        <v>○</v>
      </c>
      <c r="M233" s="58" t="str">
        <f t="shared" si="26"/>
        <v/>
      </c>
      <c r="N233" s="58" t="str">
        <f t="shared" si="27"/>
        <v/>
      </c>
    </row>
    <row r="234" spans="1:14">
      <c r="A234">
        <f t="shared" si="30"/>
        <v>231</v>
      </c>
      <c r="B234" t="str">
        <f>IFERROR(VLOOKUP($A234,'vbs,vba'!$G:$H,2,FALSE),"")</f>
        <v>グラフ Ｘ軸 縦軸との交点</v>
      </c>
      <c r="C234" t="str">
        <f>IFERROR(VLOOKUP($A234,python!$F:$G,2,FALSE),"")</f>
        <v/>
      </c>
      <c r="D234" t="str">
        <f>IFERROR(VLOOKUP($A234,bat!$F:$G,2,FALSE),"")</f>
        <v/>
      </c>
      <c r="E234" t="str">
        <f t="shared" si="28"/>
        <v>グラフ Ｘ軸 縦軸との交点</v>
      </c>
      <c r="F234">
        <f>IF($E234="","",COUNTIF($E$3:$E234,$E234))</f>
        <v>1</v>
      </c>
      <c r="G234">
        <f>IF(OR(F234&gt;1,F234=""),"",COUNTIF($F$3:$F234,1))</f>
        <v>226</v>
      </c>
      <c r="H234" t="str">
        <f t="shared" si="29"/>
        <v>グラフ Ｘ軸 縦軸との交点</v>
      </c>
      <c r="J234">
        <f t="shared" si="31"/>
        <v>231</v>
      </c>
      <c r="K234" t="str">
        <f t="shared" si="24"/>
        <v>グラフ 凡例 有無</v>
      </c>
      <c r="L234" s="58" t="str">
        <f t="shared" si="25"/>
        <v>○</v>
      </c>
      <c r="M234" s="58" t="str">
        <f t="shared" si="26"/>
        <v/>
      </c>
      <c r="N234" s="58" t="str">
        <f t="shared" si="27"/>
        <v/>
      </c>
    </row>
    <row r="235" spans="1:14">
      <c r="A235">
        <f t="shared" si="30"/>
        <v>232</v>
      </c>
      <c r="B235" t="str">
        <f>IFERROR(VLOOKUP($A235,'vbs,vba'!$G:$H,2,FALSE),"")</f>
        <v>グラフ Ｙ軸 〃</v>
      </c>
      <c r="C235" t="str">
        <f>IFERROR(VLOOKUP($A235,python!$F:$G,2,FALSE),"")</f>
        <v/>
      </c>
      <c r="D235" t="str">
        <f>IFERROR(VLOOKUP($A235,bat!$F:$G,2,FALSE),"")</f>
        <v/>
      </c>
      <c r="E235" t="str">
        <f t="shared" si="28"/>
        <v>グラフ Ｙ軸 〃</v>
      </c>
      <c r="F235">
        <f>IF($E235="","",COUNTIF($E$3:$E235,$E235))</f>
        <v>1</v>
      </c>
      <c r="G235">
        <f>IF(OR(F235&gt;1,F235=""),"",COUNTIF($F$3:$F235,1))</f>
        <v>227</v>
      </c>
      <c r="H235" t="str">
        <f t="shared" si="29"/>
        <v>グラフ Ｙ軸 〃</v>
      </c>
      <c r="J235">
        <f t="shared" si="31"/>
        <v>232</v>
      </c>
      <c r="K235" t="str">
        <f t="shared" si="24"/>
        <v>グラフ 凡例 位置</v>
      </c>
      <c r="L235" s="58" t="str">
        <f t="shared" si="25"/>
        <v>○</v>
      </c>
      <c r="M235" s="58" t="str">
        <f t="shared" si="26"/>
        <v/>
      </c>
      <c r="N235" s="58" t="str">
        <f t="shared" si="27"/>
        <v/>
      </c>
    </row>
    <row r="236" spans="1:14">
      <c r="A236">
        <f t="shared" si="30"/>
        <v>233</v>
      </c>
      <c r="B236" t="str">
        <f>IFERROR(VLOOKUP($A236,'vbs,vba'!$G:$H,2,FALSE),"")</f>
        <v>グラフ タイトル 有無</v>
      </c>
      <c r="C236" t="str">
        <f>IFERROR(VLOOKUP($A236,python!$F:$G,2,FALSE),"")</f>
        <v/>
      </c>
      <c r="D236" t="str">
        <f>IFERROR(VLOOKUP($A236,bat!$F:$G,2,FALSE),"")</f>
        <v/>
      </c>
      <c r="E236" t="str">
        <f t="shared" si="28"/>
        <v>グラフ タイトル 有無</v>
      </c>
      <c r="F236">
        <f>IF($E236="","",COUNTIF($E$3:$E236,$E236))</f>
        <v>1</v>
      </c>
      <c r="G236">
        <f>IF(OR(F236&gt;1,F236=""),"",COUNTIF($F$3:$F236,1))</f>
        <v>228</v>
      </c>
      <c r="H236" t="str">
        <f t="shared" si="29"/>
        <v>グラフ タイトル 有無</v>
      </c>
      <c r="J236">
        <f t="shared" si="31"/>
        <v>233</v>
      </c>
      <c r="K236" t="str">
        <f t="shared" si="24"/>
        <v>グラフ 凡例 グラフに重ねる</v>
      </c>
      <c r="L236" s="58" t="str">
        <f t="shared" si="25"/>
        <v>○</v>
      </c>
      <c r="M236" s="58" t="str">
        <f t="shared" si="26"/>
        <v/>
      </c>
      <c r="N236" s="58" t="str">
        <f t="shared" si="27"/>
        <v/>
      </c>
    </row>
    <row r="237" spans="1:14">
      <c r="A237">
        <f t="shared" si="30"/>
        <v>234</v>
      </c>
      <c r="B237" t="str">
        <f>IFERROR(VLOOKUP($A237,'vbs,vba'!$G:$H,2,FALSE),"")</f>
        <v>グラフ タイトル 変更</v>
      </c>
      <c r="C237" t="str">
        <f>IFERROR(VLOOKUP($A237,python!$F:$G,2,FALSE),"")</f>
        <v/>
      </c>
      <c r="D237" t="str">
        <f>IFERROR(VLOOKUP($A237,bat!$F:$G,2,FALSE),"")</f>
        <v/>
      </c>
      <c r="E237" t="str">
        <f t="shared" si="28"/>
        <v>グラフ タイトル 変更</v>
      </c>
      <c r="F237">
        <f>IF($E237="","",COUNTIF($E$3:$E237,$E237))</f>
        <v>1</v>
      </c>
      <c r="G237">
        <f>IF(OR(F237&gt;1,F237=""),"",COUNTIF($F$3:$F237,1))</f>
        <v>229</v>
      </c>
      <c r="H237" t="str">
        <f t="shared" si="29"/>
        <v>グラフ タイトル 変更</v>
      </c>
      <c r="J237">
        <f t="shared" si="31"/>
        <v>234</v>
      </c>
      <c r="K237" t="str">
        <f t="shared" si="24"/>
        <v>グラフ 画像として貼り付け</v>
      </c>
      <c r="L237" s="58" t="str">
        <f t="shared" si="25"/>
        <v>○</v>
      </c>
      <c r="M237" s="58" t="str">
        <f t="shared" si="26"/>
        <v/>
      </c>
      <c r="N237" s="58" t="str">
        <f t="shared" si="27"/>
        <v/>
      </c>
    </row>
    <row r="238" spans="1:14">
      <c r="A238">
        <f t="shared" si="30"/>
        <v>235</v>
      </c>
      <c r="B238" t="str">
        <f>IFERROR(VLOOKUP($A238,'vbs,vba'!$G:$H,2,FALSE),"")</f>
        <v>グラフ タイトル グラフに重ねる</v>
      </c>
      <c r="C238" t="str">
        <f>IFERROR(VLOOKUP($A238,python!$F:$G,2,FALSE),"")</f>
        <v/>
      </c>
      <c r="D238" t="str">
        <f>IFERROR(VLOOKUP($A238,bat!$F:$G,2,FALSE),"")</f>
        <v/>
      </c>
      <c r="E238" t="str">
        <f t="shared" si="28"/>
        <v>グラフ タイトル グラフに重ねる</v>
      </c>
      <c r="F238">
        <f>IF($E238="","",COUNTIF($E$3:$E238,$E238))</f>
        <v>1</v>
      </c>
      <c r="G238">
        <f>IF(OR(F238&gt;1,F238=""),"",COUNTIF($F$3:$F238,1))</f>
        <v>230</v>
      </c>
      <c r="H238" t="str">
        <f t="shared" si="29"/>
        <v>グラフ タイトル グラフに重ねる</v>
      </c>
      <c r="J238">
        <f t="shared" si="31"/>
        <v>235</v>
      </c>
      <c r="K238" t="str">
        <f t="shared" si="24"/>
        <v>フォーム ロード</v>
      </c>
      <c r="L238" s="58" t="str">
        <f t="shared" si="25"/>
        <v>○</v>
      </c>
      <c r="M238" s="58" t="str">
        <f t="shared" si="26"/>
        <v/>
      </c>
      <c r="N238" s="58" t="str">
        <f t="shared" si="27"/>
        <v/>
      </c>
    </row>
    <row r="239" spans="1:14">
      <c r="A239">
        <f t="shared" si="30"/>
        <v>236</v>
      </c>
      <c r="B239" t="str">
        <f>IFERROR(VLOOKUP($A239,'vbs,vba'!$G:$H,2,FALSE),"")</f>
        <v>グラフ 凡例 有無</v>
      </c>
      <c r="C239" t="str">
        <f>IFERROR(VLOOKUP($A239,python!$F:$G,2,FALSE),"")</f>
        <v/>
      </c>
      <c r="D239" t="str">
        <f>IFERROR(VLOOKUP($A239,bat!$F:$G,2,FALSE),"")</f>
        <v/>
      </c>
      <c r="E239" t="str">
        <f t="shared" si="28"/>
        <v>グラフ 凡例 有無</v>
      </c>
      <c r="F239">
        <f>IF($E239="","",COUNTIF($E$3:$E239,$E239))</f>
        <v>1</v>
      </c>
      <c r="G239">
        <f>IF(OR(F239&gt;1,F239=""),"",COUNTIF($F$3:$F239,1))</f>
        <v>231</v>
      </c>
      <c r="H239" t="str">
        <f t="shared" si="29"/>
        <v>グラフ 凡例 有無</v>
      </c>
      <c r="J239">
        <f t="shared" si="31"/>
        <v>236</v>
      </c>
      <c r="K239" t="str">
        <f t="shared" si="24"/>
        <v>フォーム アンロード</v>
      </c>
      <c r="L239" s="58" t="str">
        <f t="shared" si="25"/>
        <v>○</v>
      </c>
      <c r="M239" s="58" t="str">
        <f t="shared" si="26"/>
        <v/>
      </c>
      <c r="N239" s="58" t="str">
        <f t="shared" si="27"/>
        <v/>
      </c>
    </row>
    <row r="240" spans="1:14">
      <c r="A240">
        <f t="shared" si="30"/>
        <v>237</v>
      </c>
      <c r="B240" t="str">
        <f>IFERROR(VLOOKUP($A240,'vbs,vba'!$G:$H,2,FALSE),"")</f>
        <v>グラフ 凡例 位置</v>
      </c>
      <c r="C240" t="str">
        <f>IFERROR(VLOOKUP($A240,python!$F:$G,2,FALSE),"")</f>
        <v/>
      </c>
      <c r="D240" t="str">
        <f>IFERROR(VLOOKUP($A240,bat!$F:$G,2,FALSE),"")</f>
        <v/>
      </c>
      <c r="E240" t="str">
        <f t="shared" si="28"/>
        <v>グラフ 凡例 位置</v>
      </c>
      <c r="F240">
        <f>IF($E240="","",COUNTIF($E$3:$E240,$E240))</f>
        <v>1</v>
      </c>
      <c r="G240">
        <f>IF(OR(F240&gt;1,F240=""),"",COUNTIF($F$3:$F240,1))</f>
        <v>232</v>
      </c>
      <c r="H240" t="str">
        <f t="shared" si="29"/>
        <v>グラフ 凡例 位置</v>
      </c>
      <c r="J240">
        <f t="shared" si="31"/>
        <v>237</v>
      </c>
      <c r="K240" t="str">
        <f t="shared" si="24"/>
        <v>チェックボックス値取得（フォームコントロール）</v>
      </c>
      <c r="L240" s="58" t="str">
        <f t="shared" si="25"/>
        <v>○</v>
      </c>
      <c r="M240" s="58" t="str">
        <f t="shared" si="26"/>
        <v/>
      </c>
      <c r="N240" s="58" t="str">
        <f t="shared" si="27"/>
        <v/>
      </c>
    </row>
    <row r="241" spans="1:14">
      <c r="A241">
        <f t="shared" si="30"/>
        <v>238</v>
      </c>
      <c r="B241" t="str">
        <f>IFERROR(VLOOKUP($A241,'vbs,vba'!$G:$H,2,FALSE),"")</f>
        <v>グラフ 凡例 グラフに重ねる</v>
      </c>
      <c r="C241" t="str">
        <f>IFERROR(VLOOKUP($A241,python!$F:$G,2,FALSE),"")</f>
        <v/>
      </c>
      <c r="D241" t="str">
        <f>IFERROR(VLOOKUP($A241,bat!$F:$G,2,FALSE),"")</f>
        <v/>
      </c>
      <c r="E241" t="str">
        <f t="shared" si="28"/>
        <v>グラフ 凡例 グラフに重ねる</v>
      </c>
      <c r="F241">
        <f>IF($E241="","",COUNTIF($E$3:$E241,$E241))</f>
        <v>1</v>
      </c>
      <c r="G241">
        <f>IF(OR(F241&gt;1,F241=""),"",COUNTIF($F$3:$F241,1))</f>
        <v>233</v>
      </c>
      <c r="H241" t="str">
        <f t="shared" si="29"/>
        <v>グラフ 凡例 グラフに重ねる</v>
      </c>
      <c r="J241">
        <f t="shared" si="31"/>
        <v>238</v>
      </c>
      <c r="K241" t="str">
        <f t="shared" si="24"/>
        <v>ユーザフォーム表示中のキー操作</v>
      </c>
      <c r="L241" s="58" t="str">
        <f t="shared" si="25"/>
        <v>○</v>
      </c>
      <c r="M241" s="58" t="str">
        <f t="shared" si="26"/>
        <v/>
      </c>
      <c r="N241" s="58" t="str">
        <f t="shared" si="27"/>
        <v/>
      </c>
    </row>
    <row r="242" spans="1:14">
      <c r="A242">
        <f t="shared" si="30"/>
        <v>239</v>
      </c>
      <c r="B242" t="str">
        <f>IFERROR(VLOOKUP($A242,'vbs,vba'!$G:$H,2,FALSE),"")</f>
        <v>グラフ 画像として貼り付け</v>
      </c>
      <c r="C242" t="str">
        <f>IFERROR(VLOOKUP($A242,python!$F:$G,2,FALSE),"")</f>
        <v/>
      </c>
      <c r="D242" t="str">
        <f>IFERROR(VLOOKUP($A242,bat!$F:$G,2,FALSE),"")</f>
        <v/>
      </c>
      <c r="E242" t="str">
        <f t="shared" si="28"/>
        <v>グラフ 画像として貼り付け</v>
      </c>
      <c r="F242">
        <f>IF($E242="","",COUNTIF($E$3:$E242,$E242))</f>
        <v>1</v>
      </c>
      <c r="G242">
        <f>IF(OR(F242&gt;1,F242=""),"",COUNTIF($F$3:$F242,1))</f>
        <v>234</v>
      </c>
      <c r="H242" t="str">
        <f t="shared" si="29"/>
        <v>グラフ 画像として貼り付け</v>
      </c>
      <c r="J242">
        <f t="shared" si="31"/>
        <v>239</v>
      </c>
      <c r="K242" t="str">
        <f t="shared" si="24"/>
        <v>ユーザフォルダパス</v>
      </c>
      <c r="L242" s="58" t="str">
        <f t="shared" si="25"/>
        <v>○</v>
      </c>
      <c r="M242" s="58" t="str">
        <f t="shared" si="26"/>
        <v>○</v>
      </c>
      <c r="N242" s="58" t="str">
        <f t="shared" si="27"/>
        <v/>
      </c>
    </row>
    <row r="243" spans="1:14">
      <c r="A243">
        <f t="shared" si="30"/>
        <v>240</v>
      </c>
      <c r="B243" t="str">
        <f>IFERROR(VLOOKUP($A243,'vbs,vba'!$G:$H,2,FALSE),"")</f>
        <v>フォーム ロード</v>
      </c>
      <c r="C243" t="str">
        <f>IFERROR(VLOOKUP($A243,python!$F:$G,2,FALSE),"")</f>
        <v/>
      </c>
      <c r="D243" t="str">
        <f>IFERROR(VLOOKUP($A243,bat!$F:$G,2,FALSE),"")</f>
        <v/>
      </c>
      <c r="E243" t="str">
        <f t="shared" si="28"/>
        <v>フォーム ロード</v>
      </c>
      <c r="F243">
        <f>IF($E243="","",COUNTIF($E$3:$E243,$E243))</f>
        <v>1</v>
      </c>
      <c r="G243">
        <f>IF(OR(F243&gt;1,F243=""),"",COUNTIF($F$3:$F243,1))</f>
        <v>235</v>
      </c>
      <c r="H243" t="str">
        <f t="shared" si="29"/>
        <v>フォーム ロード</v>
      </c>
      <c r="J243">
        <f t="shared" si="31"/>
        <v>240</v>
      </c>
      <c r="K243" t="str">
        <f t="shared" si="24"/>
        <v>クリップボード 設定</v>
      </c>
      <c r="L243" s="58" t="str">
        <f t="shared" si="25"/>
        <v>○</v>
      </c>
      <c r="M243" s="58" t="str">
        <f t="shared" si="26"/>
        <v>○</v>
      </c>
      <c r="N243" s="58" t="str">
        <f t="shared" si="27"/>
        <v/>
      </c>
    </row>
    <row r="244" spans="1:14">
      <c r="A244">
        <f t="shared" si="30"/>
        <v>241</v>
      </c>
      <c r="B244" t="str">
        <f>IFERROR(VLOOKUP($A244,'vbs,vba'!$G:$H,2,FALSE),"")</f>
        <v>フォーム アンロード</v>
      </c>
      <c r="C244" t="str">
        <f>IFERROR(VLOOKUP($A244,python!$F:$G,2,FALSE),"")</f>
        <v/>
      </c>
      <c r="D244" t="str">
        <f>IFERROR(VLOOKUP($A244,bat!$F:$G,2,FALSE),"")</f>
        <v/>
      </c>
      <c r="E244" t="str">
        <f t="shared" si="28"/>
        <v>フォーム アンロード</v>
      </c>
      <c r="F244">
        <f>IF($E244="","",COUNTIF($E$3:$E244,$E244))</f>
        <v>1</v>
      </c>
      <c r="G244">
        <f>IF(OR(F244&gt;1,F244=""),"",COUNTIF($F$3:$F244,1))</f>
        <v>236</v>
      </c>
      <c r="H244" t="str">
        <f t="shared" si="29"/>
        <v>フォーム アンロード</v>
      </c>
      <c r="J244">
        <f t="shared" si="31"/>
        <v>241</v>
      </c>
      <c r="K244" t="str">
        <f t="shared" si="24"/>
        <v>ワード起動</v>
      </c>
      <c r="L244" s="58" t="str">
        <f t="shared" si="25"/>
        <v>○</v>
      </c>
      <c r="M244" s="58" t="str">
        <f t="shared" si="26"/>
        <v/>
      </c>
      <c r="N244" s="58" t="str">
        <f t="shared" si="27"/>
        <v/>
      </c>
    </row>
    <row r="245" spans="1:14">
      <c r="A245">
        <f t="shared" si="30"/>
        <v>242</v>
      </c>
      <c r="B245" t="str">
        <f>IFERROR(VLOOKUP($A245,'vbs,vba'!$G:$H,2,FALSE),"")</f>
        <v>チェックボックス値取得（フォームコントロール）</v>
      </c>
      <c r="C245" t="str">
        <f>IFERROR(VLOOKUP($A245,python!$F:$G,2,FALSE),"")</f>
        <v/>
      </c>
      <c r="D245" t="str">
        <f>IFERROR(VLOOKUP($A245,bat!$F:$G,2,FALSE),"")</f>
        <v/>
      </c>
      <c r="E245" t="str">
        <f t="shared" si="28"/>
        <v>チェックボックス値取得（フォームコントロール）</v>
      </c>
      <c r="F245">
        <f>IF($E245="","",COUNTIF($E$3:$E245,$E245))</f>
        <v>1</v>
      </c>
      <c r="G245">
        <f>IF(OR(F245&gt;1,F245=""),"",COUNTIF($F$3:$F245,1))</f>
        <v>237</v>
      </c>
      <c r="H245" t="str">
        <f t="shared" si="29"/>
        <v>チェックボックス値取得（フォームコントロール）</v>
      </c>
      <c r="J245">
        <f t="shared" si="31"/>
        <v>242</v>
      </c>
      <c r="K245" t="str">
        <f t="shared" si="24"/>
        <v>ワードファイルを閉じる</v>
      </c>
      <c r="L245" s="58" t="str">
        <f t="shared" si="25"/>
        <v>○</v>
      </c>
      <c r="M245" s="58" t="str">
        <f t="shared" si="26"/>
        <v/>
      </c>
      <c r="N245" s="58" t="str">
        <f t="shared" si="27"/>
        <v/>
      </c>
    </row>
    <row r="246" spans="1:14">
      <c r="A246">
        <f t="shared" si="30"/>
        <v>243</v>
      </c>
      <c r="B246" t="str">
        <f>IFERROR(VLOOKUP($A246,'vbs,vba'!$G:$H,2,FALSE),"")</f>
        <v>ユーザフォーム表示中のキー操作</v>
      </c>
      <c r="C246" t="str">
        <f>IFERROR(VLOOKUP($A246,python!$F:$G,2,FALSE),"")</f>
        <v/>
      </c>
      <c r="D246" t="str">
        <f>IFERROR(VLOOKUP($A246,bat!$F:$G,2,FALSE),"")</f>
        <v/>
      </c>
      <c r="E246" t="str">
        <f t="shared" si="28"/>
        <v>ユーザフォーム表示中のキー操作</v>
      </c>
      <c r="F246">
        <f>IF($E246="","",COUNTIF($E$3:$E246,$E246))</f>
        <v>1</v>
      </c>
      <c r="G246">
        <f>IF(OR(F246&gt;1,F246=""),"",COUNTIF($F$3:$F246,1))</f>
        <v>238</v>
      </c>
      <c r="H246" t="str">
        <f t="shared" si="29"/>
        <v>ユーザフォーム表示中のキー操作</v>
      </c>
      <c r="J246">
        <f t="shared" si="31"/>
        <v>243</v>
      </c>
      <c r="K246" t="str">
        <f t="shared" si="24"/>
        <v>ワード終了</v>
      </c>
      <c r="L246" s="58" t="str">
        <f t="shared" si="25"/>
        <v>○</v>
      </c>
      <c r="M246" s="58" t="str">
        <f t="shared" si="26"/>
        <v/>
      </c>
      <c r="N246" s="58" t="str">
        <f t="shared" si="27"/>
        <v/>
      </c>
    </row>
    <row r="247" spans="1:14">
      <c r="A247">
        <f t="shared" si="30"/>
        <v>244</v>
      </c>
      <c r="B247" t="str">
        <f>IFERROR(VLOOKUP($A247,'vbs,vba'!$G:$H,2,FALSE),"")</f>
        <v>ユーザフォルダパス</v>
      </c>
      <c r="C247" t="str">
        <f>IFERROR(VLOOKUP($A247,python!$F:$G,2,FALSE),"")</f>
        <v/>
      </c>
      <c r="D247" t="str">
        <f>IFERROR(VLOOKUP($A247,bat!$F:$G,2,FALSE),"")</f>
        <v/>
      </c>
      <c r="E247" t="str">
        <f t="shared" si="28"/>
        <v>ユーザフォルダパス</v>
      </c>
      <c r="F247">
        <f>IF($E247="","",COUNTIF($E$3:$E247,$E247))</f>
        <v>1</v>
      </c>
      <c r="G247">
        <f>IF(OR(F247&gt;1,F247=""),"",COUNTIF($F$3:$F247,1))</f>
        <v>239</v>
      </c>
      <c r="H247" t="str">
        <f t="shared" si="29"/>
        <v>ユーザフォルダパス</v>
      </c>
      <c r="J247">
        <f t="shared" si="31"/>
        <v>244</v>
      </c>
      <c r="K247" t="str">
        <f t="shared" si="24"/>
        <v>ワードファイルを開く</v>
      </c>
      <c r="L247" s="58" t="str">
        <f t="shared" si="25"/>
        <v>○</v>
      </c>
      <c r="M247" s="58" t="str">
        <f t="shared" si="26"/>
        <v/>
      </c>
      <c r="N247" s="58" t="str">
        <f t="shared" si="27"/>
        <v/>
      </c>
    </row>
    <row r="248" spans="1:14">
      <c r="A248">
        <f t="shared" si="30"/>
        <v>245</v>
      </c>
      <c r="B248" t="str">
        <f>IFERROR(VLOOKUP($A248,'vbs,vba'!$G:$H,2,FALSE),"")</f>
        <v>クリップボード 取得</v>
      </c>
      <c r="C248" t="str">
        <f>IFERROR(VLOOKUP($A248,python!$F:$G,2,FALSE),"")</f>
        <v/>
      </c>
      <c r="D248" t="str">
        <f>IFERROR(VLOOKUP($A248,bat!$F:$G,2,FALSE),"")</f>
        <v/>
      </c>
      <c r="E248" t="str">
        <f t="shared" si="28"/>
        <v>クリップボード 取得</v>
      </c>
      <c r="F248">
        <f>IF($E248="","",COUNTIF($E$3:$E248,$E248))</f>
        <v>2</v>
      </c>
      <c r="G248" t="str">
        <f>IF(OR(F248&gt;1,F248=""),"",COUNTIF($F$3:$F248,1))</f>
        <v/>
      </c>
      <c r="H248" t="str">
        <f t="shared" si="29"/>
        <v>クリップボード 取得</v>
      </c>
      <c r="J248">
        <f t="shared" si="31"/>
        <v>245</v>
      </c>
      <c r="K248" t="str">
        <f t="shared" si="24"/>
        <v>テキスト読み込み</v>
      </c>
      <c r="L248" s="58" t="str">
        <f t="shared" si="25"/>
        <v>○</v>
      </c>
      <c r="M248" s="58" t="str">
        <f t="shared" si="26"/>
        <v/>
      </c>
      <c r="N248" s="58" t="str">
        <f t="shared" si="27"/>
        <v/>
      </c>
    </row>
    <row r="249" spans="1:14">
      <c r="A249">
        <f t="shared" si="30"/>
        <v>246</v>
      </c>
      <c r="B249" t="str">
        <f>IFERROR(VLOOKUP($A249,'vbs,vba'!$G:$H,2,FALSE),"")</f>
        <v>クリップボード 設定</v>
      </c>
      <c r="C249" t="str">
        <f>IFERROR(VLOOKUP($A249,python!$F:$G,2,FALSE),"")</f>
        <v/>
      </c>
      <c r="D249" t="str">
        <f>IFERROR(VLOOKUP($A249,bat!$F:$G,2,FALSE),"")</f>
        <v/>
      </c>
      <c r="E249" t="str">
        <f t="shared" si="28"/>
        <v>クリップボード 設定</v>
      </c>
      <c r="F249">
        <f>IF($E249="","",COUNTIF($E$3:$E249,$E249))</f>
        <v>1</v>
      </c>
      <c r="G249">
        <f>IF(OR(F249&gt;1,F249=""),"",COUNTIF($F$3:$F249,1))</f>
        <v>240</v>
      </c>
      <c r="H249" t="str">
        <f t="shared" si="29"/>
        <v>クリップボード 設定</v>
      </c>
      <c r="J249">
        <f t="shared" si="31"/>
        <v>246</v>
      </c>
      <c r="K249" t="str">
        <f t="shared" si="24"/>
        <v>ブック作成</v>
      </c>
      <c r="L249" s="58" t="str">
        <f t="shared" si="25"/>
        <v>○</v>
      </c>
      <c r="M249" s="58" t="str">
        <f t="shared" si="26"/>
        <v/>
      </c>
      <c r="N249" s="58" t="str">
        <f t="shared" si="27"/>
        <v/>
      </c>
    </row>
    <row r="250" spans="1:14">
      <c r="A250">
        <f t="shared" si="30"/>
        <v>247</v>
      </c>
      <c r="B250" t="str">
        <f>IFERROR(VLOOKUP($A250,'vbs,vba'!$G:$H,2,FALSE),"")</f>
        <v>ワード起動</v>
      </c>
      <c r="C250" t="str">
        <f>IFERROR(VLOOKUP($A250,python!$F:$G,2,FALSE),"")</f>
        <v/>
      </c>
      <c r="D250" t="str">
        <f>IFERROR(VLOOKUP($A250,bat!$F:$G,2,FALSE),"")</f>
        <v/>
      </c>
      <c r="E250" t="str">
        <f t="shared" si="28"/>
        <v>ワード起動</v>
      </c>
      <c r="F250">
        <f>IF($E250="","",COUNTIF($E$3:$E250,$E250))</f>
        <v>1</v>
      </c>
      <c r="G250">
        <f>IF(OR(F250&gt;1,F250=""),"",COUNTIF($F$3:$F250,1))</f>
        <v>241</v>
      </c>
      <c r="H250" t="str">
        <f t="shared" si="29"/>
        <v>ワード起動</v>
      </c>
      <c r="J250">
        <f t="shared" si="31"/>
        <v>247</v>
      </c>
      <c r="K250" t="str">
        <f t="shared" si="24"/>
        <v>ブック既に開いているか確認</v>
      </c>
      <c r="L250" s="58" t="str">
        <f t="shared" si="25"/>
        <v>○</v>
      </c>
      <c r="M250" s="58" t="str">
        <f t="shared" si="26"/>
        <v/>
      </c>
      <c r="N250" s="58" t="str">
        <f t="shared" si="27"/>
        <v/>
      </c>
    </row>
    <row r="251" spans="1:14">
      <c r="A251">
        <f t="shared" si="30"/>
        <v>248</v>
      </c>
      <c r="B251" t="str">
        <f>IFERROR(VLOOKUP($A251,'vbs,vba'!$G:$H,2,FALSE),"")</f>
        <v>ワードファイルを閉じる</v>
      </c>
      <c r="C251" t="str">
        <f>IFERROR(VLOOKUP($A251,python!$F:$G,2,FALSE),"")</f>
        <v/>
      </c>
      <c r="D251" t="str">
        <f>IFERROR(VLOOKUP($A251,bat!$F:$G,2,FALSE),"")</f>
        <v/>
      </c>
      <c r="E251" t="str">
        <f t="shared" si="28"/>
        <v>ワードファイルを閉じる</v>
      </c>
      <c r="F251">
        <f>IF($E251="","",COUNTIF($E$3:$E251,$E251))</f>
        <v>1</v>
      </c>
      <c r="G251">
        <f>IF(OR(F251&gt;1,F251=""),"",COUNTIF($F$3:$F251,1))</f>
        <v>242</v>
      </c>
      <c r="H251" t="str">
        <f t="shared" si="29"/>
        <v>ワードファイルを閉じる</v>
      </c>
      <c r="J251">
        <f t="shared" si="31"/>
        <v>248</v>
      </c>
      <c r="K251" t="str">
        <f t="shared" si="24"/>
        <v>ブック追加</v>
      </c>
      <c r="L251" s="58" t="str">
        <f t="shared" si="25"/>
        <v>○</v>
      </c>
      <c r="M251" s="58" t="str">
        <f t="shared" si="26"/>
        <v/>
      </c>
      <c r="N251" s="58" t="str">
        <f t="shared" si="27"/>
        <v/>
      </c>
    </row>
    <row r="252" spans="1:14">
      <c r="A252">
        <f t="shared" si="30"/>
        <v>249</v>
      </c>
      <c r="B252" t="str">
        <f>IFERROR(VLOOKUP($A252,'vbs,vba'!$G:$H,2,FALSE),"")</f>
        <v>ワード終了</v>
      </c>
      <c r="C252" t="str">
        <f>IFERROR(VLOOKUP($A252,python!$F:$G,2,FALSE),"")</f>
        <v/>
      </c>
      <c r="D252" t="str">
        <f>IFERROR(VLOOKUP($A252,bat!$F:$G,2,FALSE),"")</f>
        <v/>
      </c>
      <c r="E252" t="str">
        <f t="shared" si="28"/>
        <v>ワード終了</v>
      </c>
      <c r="F252">
        <f>IF($E252="","",COUNTIF($E$3:$E252,$E252))</f>
        <v>1</v>
      </c>
      <c r="G252">
        <f>IF(OR(F252&gt;1,F252=""),"",COUNTIF($F$3:$F252,1))</f>
        <v>243</v>
      </c>
      <c r="H252" t="str">
        <f t="shared" si="29"/>
        <v>ワード終了</v>
      </c>
      <c r="J252">
        <f t="shared" si="31"/>
        <v>249</v>
      </c>
      <c r="K252" t="str">
        <f t="shared" si="24"/>
        <v>ブック作成＆シートコピー</v>
      </c>
      <c r="L252" s="58" t="str">
        <f t="shared" si="25"/>
        <v>○</v>
      </c>
      <c r="M252" s="58" t="str">
        <f t="shared" si="26"/>
        <v/>
      </c>
      <c r="N252" s="58" t="str">
        <f t="shared" si="27"/>
        <v/>
      </c>
    </row>
    <row r="253" spans="1:14">
      <c r="A253">
        <f t="shared" si="30"/>
        <v>250</v>
      </c>
      <c r="B253" t="str">
        <f>IFERROR(VLOOKUP($A253,'vbs,vba'!$G:$H,2,FALSE),"")</f>
        <v>ワードファイルを開く</v>
      </c>
      <c r="C253" t="str">
        <f>IFERROR(VLOOKUP($A253,python!$F:$G,2,FALSE),"")</f>
        <v/>
      </c>
      <c r="D253" t="str">
        <f>IFERROR(VLOOKUP($A253,bat!$F:$G,2,FALSE),"")</f>
        <v/>
      </c>
      <c r="E253" t="str">
        <f t="shared" si="28"/>
        <v>ワードファイルを開く</v>
      </c>
      <c r="F253">
        <f>IF($E253="","",COUNTIF($E$3:$E253,$E253))</f>
        <v>1</v>
      </c>
      <c r="G253">
        <f>IF(OR(F253&gt;1,F253=""),"",COUNTIF($F$3:$F253,1))</f>
        <v>244</v>
      </c>
      <c r="H253" t="str">
        <f t="shared" si="29"/>
        <v>ワードファイルを開く</v>
      </c>
      <c r="J253">
        <f t="shared" si="31"/>
        <v>250</v>
      </c>
      <c r="K253" t="str">
        <f t="shared" si="24"/>
        <v>ブック新規保存</v>
      </c>
      <c r="L253" s="58" t="str">
        <f t="shared" si="25"/>
        <v>○</v>
      </c>
      <c r="M253" s="58" t="str">
        <f t="shared" si="26"/>
        <v/>
      </c>
      <c r="N253" s="58" t="str">
        <f t="shared" si="27"/>
        <v/>
      </c>
    </row>
    <row r="254" spans="1:14">
      <c r="A254">
        <f t="shared" si="30"/>
        <v>251</v>
      </c>
      <c r="B254" t="str">
        <f>IFERROR(VLOOKUP($A254,'vbs,vba'!$G:$H,2,FALSE),"")</f>
        <v>テキスト読み込み</v>
      </c>
      <c r="C254" t="str">
        <f>IFERROR(VLOOKUP($A254,python!$F:$G,2,FALSE),"")</f>
        <v/>
      </c>
      <c r="D254" t="str">
        <f>IFERROR(VLOOKUP($A254,bat!$F:$G,2,FALSE),"")</f>
        <v/>
      </c>
      <c r="E254" t="str">
        <f t="shared" si="28"/>
        <v>テキスト読み込み</v>
      </c>
      <c r="F254">
        <f>IF($E254="","",COUNTIF($E$3:$E254,$E254))</f>
        <v>1</v>
      </c>
      <c r="G254">
        <f>IF(OR(F254&gt;1,F254=""),"",COUNTIF($F$3:$F254,1))</f>
        <v>245</v>
      </c>
      <c r="H254" t="str">
        <f t="shared" si="29"/>
        <v>テキスト読み込み</v>
      </c>
      <c r="J254">
        <f t="shared" si="31"/>
        <v>251</v>
      </c>
      <c r="K254" t="str">
        <f t="shared" si="24"/>
        <v>シート数取得</v>
      </c>
      <c r="L254" s="58" t="str">
        <f t="shared" si="25"/>
        <v>○</v>
      </c>
      <c r="M254" s="58" t="str">
        <f t="shared" si="26"/>
        <v/>
      </c>
      <c r="N254" s="58" t="str">
        <f t="shared" si="27"/>
        <v/>
      </c>
    </row>
    <row r="255" spans="1:14">
      <c r="A255">
        <f t="shared" si="30"/>
        <v>252</v>
      </c>
      <c r="B255" t="str">
        <f>IFERROR(VLOOKUP($A255,'vbs,vba'!$G:$H,2,FALSE),"")</f>
        <v>ブック作成</v>
      </c>
      <c r="C255" t="str">
        <f>IFERROR(VLOOKUP($A255,python!$F:$G,2,FALSE),"")</f>
        <v/>
      </c>
      <c r="D255" t="str">
        <f>IFERROR(VLOOKUP($A255,bat!$F:$G,2,FALSE),"")</f>
        <v/>
      </c>
      <c r="E255" t="str">
        <f t="shared" si="28"/>
        <v>ブック作成</v>
      </c>
      <c r="F255">
        <f>IF($E255="","",COUNTIF($E$3:$E255,$E255))</f>
        <v>1</v>
      </c>
      <c r="G255">
        <f>IF(OR(F255&gt;1,F255=""),"",COUNTIF($F$3:$F255,1))</f>
        <v>246</v>
      </c>
      <c r="H255" t="str">
        <f t="shared" si="29"/>
        <v>ブック作成</v>
      </c>
      <c r="J255">
        <f t="shared" si="31"/>
        <v>252</v>
      </c>
      <c r="K255" t="str">
        <f t="shared" si="24"/>
        <v>シート追加</v>
      </c>
      <c r="L255" s="58" t="str">
        <f t="shared" si="25"/>
        <v>○</v>
      </c>
      <c r="M255" s="58" t="str">
        <f t="shared" si="26"/>
        <v/>
      </c>
      <c r="N255" s="58" t="str">
        <f t="shared" si="27"/>
        <v/>
      </c>
    </row>
    <row r="256" spans="1:14">
      <c r="A256">
        <f t="shared" si="30"/>
        <v>253</v>
      </c>
      <c r="B256" t="str">
        <f>IFERROR(VLOOKUP($A256,'vbs,vba'!$G:$H,2,FALSE),"")</f>
        <v>ブック既に開いているか確認</v>
      </c>
      <c r="C256" t="str">
        <f>IFERROR(VLOOKUP($A256,python!$F:$G,2,FALSE),"")</f>
        <v/>
      </c>
      <c r="D256" t="str">
        <f>IFERROR(VLOOKUP($A256,bat!$F:$G,2,FALSE),"")</f>
        <v/>
      </c>
      <c r="E256" t="str">
        <f t="shared" si="28"/>
        <v>ブック既に開いているか確認</v>
      </c>
      <c r="F256">
        <f>IF($E256="","",COUNTIF($E$3:$E256,$E256))</f>
        <v>1</v>
      </c>
      <c r="G256">
        <f>IF(OR(F256&gt;1,F256=""),"",COUNTIF($F$3:$F256,1))</f>
        <v>247</v>
      </c>
      <c r="H256" t="str">
        <f t="shared" si="29"/>
        <v>ブック既に開いているか確認</v>
      </c>
      <c r="J256">
        <f t="shared" si="31"/>
        <v>253</v>
      </c>
      <c r="K256" t="str">
        <f t="shared" si="24"/>
        <v>シート移動（末尾）</v>
      </c>
      <c r="L256" s="58" t="str">
        <f t="shared" si="25"/>
        <v>○</v>
      </c>
      <c r="M256" s="58" t="str">
        <f t="shared" si="26"/>
        <v/>
      </c>
      <c r="N256" s="58" t="str">
        <f t="shared" si="27"/>
        <v/>
      </c>
    </row>
    <row r="257" spans="1:14">
      <c r="A257">
        <f t="shared" si="30"/>
        <v>254</v>
      </c>
      <c r="B257" t="str">
        <f>IFERROR(VLOOKUP($A257,'vbs,vba'!$G:$H,2,FALSE),"")</f>
        <v>ブック追加</v>
      </c>
      <c r="C257" t="str">
        <f>IFERROR(VLOOKUP($A257,python!$F:$G,2,FALSE),"")</f>
        <v/>
      </c>
      <c r="D257" t="str">
        <f>IFERROR(VLOOKUP($A257,bat!$F:$G,2,FALSE),"")</f>
        <v/>
      </c>
      <c r="E257" t="str">
        <f t="shared" si="28"/>
        <v>ブック追加</v>
      </c>
      <c r="F257">
        <f>IF($E257="","",COUNTIF($E$3:$E257,$E257))</f>
        <v>1</v>
      </c>
      <c r="G257">
        <f>IF(OR(F257&gt;1,F257=""),"",COUNTIF($F$3:$F257,1))</f>
        <v>248</v>
      </c>
      <c r="H257" t="str">
        <f t="shared" si="29"/>
        <v>ブック追加</v>
      </c>
      <c r="J257">
        <f t="shared" si="31"/>
        <v>254</v>
      </c>
      <c r="K257" t="str">
        <f t="shared" si="24"/>
        <v>シート削除</v>
      </c>
      <c r="L257" s="58" t="str">
        <f t="shared" si="25"/>
        <v>○</v>
      </c>
      <c r="M257" s="58" t="str">
        <f t="shared" si="26"/>
        <v/>
      </c>
      <c r="N257" s="58" t="str">
        <f t="shared" si="27"/>
        <v/>
      </c>
    </row>
    <row r="258" spans="1:14">
      <c r="A258">
        <f t="shared" si="30"/>
        <v>255</v>
      </c>
      <c r="B258" t="str">
        <f>IFERROR(VLOOKUP($A258,'vbs,vba'!$G:$H,2,FALSE),"")</f>
        <v>ブック作成＆シートコピー</v>
      </c>
      <c r="C258" t="str">
        <f>IFERROR(VLOOKUP($A258,python!$F:$G,2,FALSE),"")</f>
        <v/>
      </c>
      <c r="D258" t="str">
        <f>IFERROR(VLOOKUP($A258,bat!$F:$G,2,FALSE),"")</f>
        <v/>
      </c>
      <c r="E258" t="str">
        <f t="shared" si="28"/>
        <v>ブック作成＆シートコピー</v>
      </c>
      <c r="F258">
        <f>IF($E258="","",COUNTIF($E$3:$E258,$E258))</f>
        <v>1</v>
      </c>
      <c r="G258">
        <f>IF(OR(F258&gt;1,F258=""),"",COUNTIF($F$3:$F258,1))</f>
        <v>249</v>
      </c>
      <c r="H258" t="str">
        <f t="shared" si="29"/>
        <v>ブック作成＆シートコピー</v>
      </c>
      <c r="J258">
        <f t="shared" si="31"/>
        <v>255</v>
      </c>
      <c r="K258" t="str">
        <f t="shared" si="24"/>
        <v>シート表示/非表示</v>
      </c>
      <c r="L258" s="58" t="str">
        <f t="shared" si="25"/>
        <v>○</v>
      </c>
      <c r="M258" s="58" t="str">
        <f t="shared" si="26"/>
        <v/>
      </c>
      <c r="N258" s="58" t="str">
        <f t="shared" si="27"/>
        <v/>
      </c>
    </row>
    <row r="259" spans="1:14">
      <c r="A259">
        <f t="shared" si="30"/>
        <v>256</v>
      </c>
      <c r="B259" t="str">
        <f>IFERROR(VLOOKUP($A259,'vbs,vba'!$G:$H,2,FALSE),"")</f>
        <v>ブック新規保存</v>
      </c>
      <c r="C259" t="str">
        <f>IFERROR(VLOOKUP($A259,python!$F:$G,2,FALSE),"")</f>
        <v/>
      </c>
      <c r="D259" t="str">
        <f>IFERROR(VLOOKUP($A259,bat!$F:$G,2,FALSE),"")</f>
        <v/>
      </c>
      <c r="E259" t="str">
        <f t="shared" si="28"/>
        <v>ブック新規保存</v>
      </c>
      <c r="F259">
        <f>IF($E259="","",COUNTIF($E$3:$E259,$E259))</f>
        <v>1</v>
      </c>
      <c r="G259">
        <f>IF(OR(F259&gt;1,F259=""),"",COUNTIF($F$3:$F259,1))</f>
        <v>250</v>
      </c>
      <c r="H259" t="str">
        <f t="shared" si="29"/>
        <v>ブック新規保存</v>
      </c>
      <c r="J259">
        <f t="shared" si="31"/>
        <v>256</v>
      </c>
      <c r="K259" t="str">
        <f t="shared" si="24"/>
        <v>シート並べ替え</v>
      </c>
      <c r="L259" s="58" t="str">
        <f t="shared" si="25"/>
        <v>○</v>
      </c>
      <c r="M259" s="58" t="str">
        <f t="shared" si="26"/>
        <v/>
      </c>
      <c r="N259" s="58" t="str">
        <f t="shared" si="27"/>
        <v/>
      </c>
    </row>
    <row r="260" spans="1:14">
      <c r="A260">
        <f t="shared" si="30"/>
        <v>257</v>
      </c>
      <c r="B260" t="str">
        <f>IFERROR(VLOOKUP($A260,'vbs,vba'!$G:$H,2,FALSE),"")</f>
        <v>シート数取得</v>
      </c>
      <c r="C260" t="str">
        <f>IFERROR(VLOOKUP($A260,python!$F:$G,2,FALSE),"")</f>
        <v/>
      </c>
      <c r="D260" t="str">
        <f>IFERROR(VLOOKUP($A260,bat!$F:$G,2,FALSE),"")</f>
        <v/>
      </c>
      <c r="E260" t="str">
        <f t="shared" si="28"/>
        <v>シート数取得</v>
      </c>
      <c r="F260">
        <f>IF($E260="","",COUNTIF($E$3:$E260,$E260))</f>
        <v>1</v>
      </c>
      <c r="G260">
        <f>IF(OR(F260&gt;1,F260=""),"",COUNTIF($F$3:$F260,1))</f>
        <v>251</v>
      </c>
      <c r="H260" t="str">
        <f t="shared" si="29"/>
        <v>シート数取得</v>
      </c>
      <c r="J260">
        <f t="shared" si="31"/>
        <v>257</v>
      </c>
      <c r="K260" t="str">
        <f t="shared" ref="K260:K323" si="32">IFERROR(VLOOKUP($J260,$G:$H,2,FALSE),"")</f>
        <v>シート名変更</v>
      </c>
      <c r="L260" s="58" t="str">
        <f t="shared" ref="L260:L323" si="33">IF($K260="","",IF(COUNTIF(B$3:B$1004,$K260)&gt;0,"○",""))</f>
        <v>○</v>
      </c>
      <c r="M260" s="58" t="str">
        <f t="shared" ref="M260:M323" si="34">IF($K260="","",IF(COUNTIF(C$3:C$1004,$K260)&gt;0,"○",""))</f>
        <v/>
      </c>
      <c r="N260" s="58" t="str">
        <f t="shared" ref="N260:N323" si="35">IF($K260="","",IF(COUNTIF(D$3:D$1004,$K260)&gt;0,"○",""))</f>
        <v/>
      </c>
    </row>
    <row r="261" spans="1:14">
      <c r="A261">
        <f t="shared" si="30"/>
        <v>258</v>
      </c>
      <c r="B261" t="str">
        <f>IFERROR(VLOOKUP($A261,'vbs,vba'!$G:$H,2,FALSE),"")</f>
        <v>シート追加</v>
      </c>
      <c r="C261" t="str">
        <f>IFERROR(VLOOKUP($A261,python!$F:$G,2,FALSE),"")</f>
        <v/>
      </c>
      <c r="D261" t="str">
        <f>IFERROR(VLOOKUP($A261,bat!$F:$G,2,FALSE),"")</f>
        <v/>
      </c>
      <c r="E261" t="str">
        <f t="shared" ref="E261:E324" si="36">B261&amp;C261&amp;D261</f>
        <v>シート追加</v>
      </c>
      <c r="F261">
        <f>IF($E261="","",COUNTIF($E$3:$E261,$E261))</f>
        <v>1</v>
      </c>
      <c r="G261">
        <f>IF(OR(F261&gt;1,F261=""),"",COUNTIF($F$3:$F261,1))</f>
        <v>252</v>
      </c>
      <c r="H261" t="str">
        <f t="shared" ref="H261:H324" si="37">E261</f>
        <v>シート追加</v>
      </c>
      <c r="J261">
        <f t="shared" si="31"/>
        <v>258</v>
      </c>
      <c r="K261" t="str">
        <f t="shared" si="32"/>
        <v>画面表示 ON</v>
      </c>
      <c r="L261" s="58" t="str">
        <f t="shared" si="33"/>
        <v>○</v>
      </c>
      <c r="M261" s="58" t="str">
        <f t="shared" si="34"/>
        <v/>
      </c>
      <c r="N261" s="58" t="str">
        <f t="shared" si="35"/>
        <v/>
      </c>
    </row>
    <row r="262" spans="1:14">
      <c r="A262">
        <f t="shared" ref="A262:A325" si="38">A261+1</f>
        <v>259</v>
      </c>
      <c r="B262" t="str">
        <f>IFERROR(VLOOKUP($A262,'vbs,vba'!$G:$H,2,FALSE),"")</f>
        <v>シート移動（末尾）</v>
      </c>
      <c r="C262" t="str">
        <f>IFERROR(VLOOKUP($A262,python!$F:$G,2,FALSE),"")</f>
        <v/>
      </c>
      <c r="D262" t="str">
        <f>IFERROR(VLOOKUP($A262,bat!$F:$G,2,FALSE),"")</f>
        <v/>
      </c>
      <c r="E262" t="str">
        <f t="shared" si="36"/>
        <v>シート移動（末尾）</v>
      </c>
      <c r="F262">
        <f>IF($E262="","",COUNTIF($E$3:$E262,$E262))</f>
        <v>1</v>
      </c>
      <c r="G262">
        <f>IF(OR(F262&gt;1,F262=""),"",COUNTIF($F$3:$F262,1))</f>
        <v>253</v>
      </c>
      <c r="H262" t="str">
        <f t="shared" si="37"/>
        <v>シート移動（末尾）</v>
      </c>
      <c r="J262">
        <f t="shared" ref="J262:J325" si="39">J261+1</f>
        <v>259</v>
      </c>
      <c r="K262" t="str">
        <f t="shared" si="32"/>
        <v>画面表示 OFF</v>
      </c>
      <c r="L262" s="58" t="str">
        <f t="shared" si="33"/>
        <v>○</v>
      </c>
      <c r="M262" s="58" t="str">
        <f t="shared" si="34"/>
        <v/>
      </c>
      <c r="N262" s="58" t="str">
        <f t="shared" si="35"/>
        <v/>
      </c>
    </row>
    <row r="263" spans="1:14">
      <c r="A263">
        <f t="shared" si="38"/>
        <v>260</v>
      </c>
      <c r="B263" t="str">
        <f>IFERROR(VLOOKUP($A263,'vbs,vba'!$G:$H,2,FALSE),"")</f>
        <v>シート削除</v>
      </c>
      <c r="C263" t="str">
        <f>IFERROR(VLOOKUP($A263,python!$F:$G,2,FALSE),"")</f>
        <v/>
      </c>
      <c r="D263" t="str">
        <f>IFERROR(VLOOKUP($A263,bat!$F:$G,2,FALSE),"")</f>
        <v/>
      </c>
      <c r="E263" t="str">
        <f t="shared" si="36"/>
        <v>シート削除</v>
      </c>
      <c r="F263">
        <f>IF($E263="","",COUNTIF($E$3:$E263,$E263))</f>
        <v>1</v>
      </c>
      <c r="G263">
        <f>IF(OR(F263&gt;1,F263=""),"",COUNTIF($F$3:$F263,1))</f>
        <v>254</v>
      </c>
      <c r="H263" t="str">
        <f t="shared" si="37"/>
        <v>シート削除</v>
      </c>
      <c r="J263">
        <f t="shared" si="39"/>
        <v>260</v>
      </c>
      <c r="K263" t="str">
        <f t="shared" si="32"/>
        <v>計算方法切替 自動</v>
      </c>
      <c r="L263" s="58" t="str">
        <f t="shared" si="33"/>
        <v>○</v>
      </c>
      <c r="M263" s="58" t="str">
        <f t="shared" si="34"/>
        <v/>
      </c>
      <c r="N263" s="58" t="str">
        <f t="shared" si="35"/>
        <v/>
      </c>
    </row>
    <row r="264" spans="1:14">
      <c r="A264">
        <f t="shared" si="38"/>
        <v>261</v>
      </c>
      <c r="B264" t="str">
        <f>IFERROR(VLOOKUP($A264,'vbs,vba'!$G:$H,2,FALSE),"")</f>
        <v>シート表示/非表示</v>
      </c>
      <c r="C264" t="str">
        <f>IFERROR(VLOOKUP($A264,python!$F:$G,2,FALSE),"")</f>
        <v/>
      </c>
      <c r="D264" t="str">
        <f>IFERROR(VLOOKUP($A264,bat!$F:$G,2,FALSE),"")</f>
        <v/>
      </c>
      <c r="E264" t="str">
        <f t="shared" si="36"/>
        <v>シート表示/非表示</v>
      </c>
      <c r="F264">
        <f>IF($E264="","",COUNTIF($E$3:$E264,$E264))</f>
        <v>1</v>
      </c>
      <c r="G264">
        <f>IF(OR(F264&gt;1,F264=""),"",COUNTIF($F$3:$F264,1))</f>
        <v>255</v>
      </c>
      <c r="H264" t="str">
        <f t="shared" si="37"/>
        <v>シート表示/非表示</v>
      </c>
      <c r="J264">
        <f t="shared" si="39"/>
        <v>261</v>
      </c>
      <c r="K264" t="str">
        <f t="shared" si="32"/>
        <v>計算方法切替 手動</v>
      </c>
      <c r="L264" s="58" t="str">
        <f t="shared" si="33"/>
        <v>○</v>
      </c>
      <c r="M264" s="58" t="str">
        <f t="shared" si="34"/>
        <v/>
      </c>
      <c r="N264" s="58" t="str">
        <f t="shared" si="35"/>
        <v/>
      </c>
    </row>
    <row r="265" spans="1:14">
      <c r="A265">
        <f t="shared" si="38"/>
        <v>262</v>
      </c>
      <c r="B265" t="str">
        <f>IFERROR(VLOOKUP($A265,'vbs,vba'!$G:$H,2,FALSE),"")</f>
        <v>シート並べ替え</v>
      </c>
      <c r="C265" t="str">
        <f>IFERROR(VLOOKUP($A265,python!$F:$G,2,FALSE),"")</f>
        <v/>
      </c>
      <c r="D265" t="str">
        <f>IFERROR(VLOOKUP($A265,bat!$F:$G,2,FALSE),"")</f>
        <v/>
      </c>
      <c r="E265" t="str">
        <f t="shared" si="36"/>
        <v>シート並べ替え</v>
      </c>
      <c r="F265">
        <f>IF($E265="","",COUNTIF($E$3:$E265,$E265))</f>
        <v>1</v>
      </c>
      <c r="G265">
        <f>IF(OR(F265&gt;1,F265=""),"",COUNTIF($F$3:$F265,1))</f>
        <v>256</v>
      </c>
      <c r="H265" t="str">
        <f t="shared" si="37"/>
        <v>シート並べ替え</v>
      </c>
      <c r="J265">
        <f t="shared" si="39"/>
        <v>262</v>
      </c>
      <c r="K265" t="str">
        <f t="shared" si="32"/>
        <v>ブック再計算</v>
      </c>
      <c r="L265" s="58" t="str">
        <f t="shared" si="33"/>
        <v>○</v>
      </c>
      <c r="M265" s="58" t="str">
        <f t="shared" si="34"/>
        <v/>
      </c>
      <c r="N265" s="58" t="str">
        <f t="shared" si="35"/>
        <v/>
      </c>
    </row>
    <row r="266" spans="1:14">
      <c r="A266">
        <f t="shared" si="38"/>
        <v>263</v>
      </c>
      <c r="B266" t="str">
        <f>IFERROR(VLOOKUP($A266,'vbs,vba'!$G:$H,2,FALSE),"")</f>
        <v>シート名変更</v>
      </c>
      <c r="C266" t="str">
        <f>IFERROR(VLOOKUP($A266,python!$F:$G,2,FALSE),"")</f>
        <v/>
      </c>
      <c r="D266" t="str">
        <f>IFERROR(VLOOKUP($A266,bat!$F:$G,2,FALSE),"")</f>
        <v/>
      </c>
      <c r="E266" t="str">
        <f t="shared" si="36"/>
        <v>シート名変更</v>
      </c>
      <c r="F266">
        <f>IF($E266="","",COUNTIF($E$3:$E266,$E266))</f>
        <v>1</v>
      </c>
      <c r="G266">
        <f>IF(OR(F266&gt;1,F266=""),"",COUNTIF($F$3:$F266,1))</f>
        <v>257</v>
      </c>
      <c r="H266" t="str">
        <f t="shared" si="37"/>
        <v>シート名変更</v>
      </c>
      <c r="J266">
        <f t="shared" si="39"/>
        <v>263</v>
      </c>
      <c r="K266" t="str">
        <f t="shared" si="32"/>
        <v>ブック強制再計算</v>
      </c>
      <c r="L266" s="58" t="str">
        <f t="shared" si="33"/>
        <v>○</v>
      </c>
      <c r="M266" s="58" t="str">
        <f t="shared" si="34"/>
        <v/>
      </c>
      <c r="N266" s="58" t="str">
        <f t="shared" si="35"/>
        <v/>
      </c>
    </row>
    <row r="267" spans="1:14">
      <c r="A267">
        <f t="shared" si="38"/>
        <v>264</v>
      </c>
      <c r="B267" t="str">
        <f>IFERROR(VLOOKUP($A267,'vbs,vba'!$G:$H,2,FALSE),"")</f>
        <v>画面表示 ON</v>
      </c>
      <c r="C267" t="str">
        <f>IFERROR(VLOOKUP($A267,python!$F:$G,2,FALSE),"")</f>
        <v/>
      </c>
      <c r="D267" t="str">
        <f>IFERROR(VLOOKUP($A267,bat!$F:$G,2,FALSE),"")</f>
        <v/>
      </c>
      <c r="E267" t="str">
        <f t="shared" si="36"/>
        <v>画面表示 ON</v>
      </c>
      <c r="F267">
        <f>IF($E267="","",COUNTIF($E$3:$E267,$E267))</f>
        <v>1</v>
      </c>
      <c r="G267">
        <f>IF(OR(F267&gt;1,F267=""),"",COUNTIF($F$3:$F267,1))</f>
        <v>258</v>
      </c>
      <c r="H267" t="str">
        <f t="shared" si="37"/>
        <v>画面表示 ON</v>
      </c>
      <c r="J267">
        <f t="shared" si="39"/>
        <v>264</v>
      </c>
      <c r="K267" t="str">
        <f t="shared" si="32"/>
        <v>範囲の共通部分取り出し</v>
      </c>
      <c r="L267" s="58" t="str">
        <f t="shared" si="33"/>
        <v>○</v>
      </c>
      <c r="M267" s="58" t="str">
        <f t="shared" si="34"/>
        <v/>
      </c>
      <c r="N267" s="58" t="str">
        <f t="shared" si="35"/>
        <v/>
      </c>
    </row>
    <row r="268" spans="1:14">
      <c r="A268">
        <f t="shared" si="38"/>
        <v>265</v>
      </c>
      <c r="B268" t="str">
        <f>IFERROR(VLOOKUP($A268,'vbs,vba'!$G:$H,2,FALSE),"")</f>
        <v>画面表示 OFF</v>
      </c>
      <c r="C268" t="str">
        <f>IFERROR(VLOOKUP($A268,python!$F:$G,2,FALSE),"")</f>
        <v/>
      </c>
      <c r="D268" t="str">
        <f>IFERROR(VLOOKUP($A268,bat!$F:$G,2,FALSE),"")</f>
        <v/>
      </c>
      <c r="E268" t="str">
        <f t="shared" si="36"/>
        <v>画面表示 OFF</v>
      </c>
      <c r="F268">
        <f>IF($E268="","",COUNTIF($E$3:$E268,$E268))</f>
        <v>1</v>
      </c>
      <c r="G268">
        <f>IF(OR(F268&gt;1,F268=""),"",COUNTIF($F$3:$F268,1))</f>
        <v>259</v>
      </c>
      <c r="H268" t="str">
        <f t="shared" si="37"/>
        <v>画面表示 OFF</v>
      </c>
      <c r="J268">
        <f t="shared" si="39"/>
        <v>265</v>
      </c>
      <c r="K268" t="str">
        <f t="shared" si="32"/>
        <v>範囲チェック</v>
      </c>
      <c r="L268" s="58" t="str">
        <f t="shared" si="33"/>
        <v>○</v>
      </c>
      <c r="M268" s="58" t="str">
        <f t="shared" si="34"/>
        <v/>
      </c>
      <c r="N268" s="58" t="str">
        <f t="shared" si="35"/>
        <v/>
      </c>
    </row>
    <row r="269" spans="1:14">
      <c r="A269">
        <f t="shared" si="38"/>
        <v>266</v>
      </c>
      <c r="B269" t="str">
        <f>IFERROR(VLOOKUP($A269,'vbs,vba'!$G:$H,2,FALSE),"")</f>
        <v>計算方法切替 自動</v>
      </c>
      <c r="C269" t="str">
        <f>IFERROR(VLOOKUP($A269,python!$F:$G,2,FALSE),"")</f>
        <v/>
      </c>
      <c r="D269" t="str">
        <f>IFERROR(VLOOKUP($A269,bat!$F:$G,2,FALSE),"")</f>
        <v/>
      </c>
      <c r="E269" t="str">
        <f t="shared" si="36"/>
        <v>計算方法切替 自動</v>
      </c>
      <c r="F269">
        <f>IF($E269="","",COUNTIF($E$3:$E269,$E269))</f>
        <v>1</v>
      </c>
      <c r="G269">
        <f>IF(OR(F269&gt;1,F269=""),"",COUNTIF($F$3:$F269,1))</f>
        <v>260</v>
      </c>
      <c r="H269" t="str">
        <f t="shared" si="37"/>
        <v>計算方法切替 自動</v>
      </c>
      <c r="J269">
        <f t="shared" si="39"/>
        <v>266</v>
      </c>
      <c r="K269" t="str">
        <f t="shared" si="32"/>
        <v>確認メッセージ抑制</v>
      </c>
      <c r="L269" s="58" t="str">
        <f t="shared" si="33"/>
        <v>○</v>
      </c>
      <c r="M269" s="58" t="str">
        <f t="shared" si="34"/>
        <v/>
      </c>
      <c r="N269" s="58" t="str">
        <f t="shared" si="35"/>
        <v/>
      </c>
    </row>
    <row r="270" spans="1:14">
      <c r="A270">
        <f t="shared" si="38"/>
        <v>267</v>
      </c>
      <c r="B270" t="str">
        <f>IFERROR(VLOOKUP($A270,'vbs,vba'!$G:$H,2,FALSE),"")</f>
        <v>計算方法切替 手動</v>
      </c>
      <c r="C270" t="str">
        <f>IFERROR(VLOOKUP($A270,python!$F:$G,2,FALSE),"")</f>
        <v/>
      </c>
      <c r="D270" t="str">
        <f>IFERROR(VLOOKUP($A270,bat!$F:$G,2,FALSE),"")</f>
        <v/>
      </c>
      <c r="E270" t="str">
        <f t="shared" si="36"/>
        <v>計算方法切替 手動</v>
      </c>
      <c r="F270">
        <f>IF($E270="","",COUNTIF($E$3:$E270,$E270))</f>
        <v>1</v>
      </c>
      <c r="G270">
        <f>IF(OR(F270&gt;1,F270=""),"",COUNTIF($F$3:$F270,1))</f>
        <v>261</v>
      </c>
      <c r="H270" t="str">
        <f t="shared" si="37"/>
        <v>計算方法切替 手動</v>
      </c>
      <c r="J270">
        <f t="shared" si="39"/>
        <v>267</v>
      </c>
      <c r="K270" t="str">
        <f t="shared" si="32"/>
        <v>確認メッセージ表示</v>
      </c>
      <c r="L270" s="58" t="str">
        <f t="shared" si="33"/>
        <v>○</v>
      </c>
      <c r="M270" s="58" t="str">
        <f t="shared" si="34"/>
        <v/>
      </c>
      <c r="N270" s="58" t="str">
        <f t="shared" si="35"/>
        <v/>
      </c>
    </row>
    <row r="271" spans="1:14">
      <c r="A271">
        <f t="shared" si="38"/>
        <v>268</v>
      </c>
      <c r="B271" t="str">
        <f>IFERROR(VLOOKUP($A271,'vbs,vba'!$G:$H,2,FALSE),"")</f>
        <v>ブック再計算</v>
      </c>
      <c r="C271" t="str">
        <f>IFERROR(VLOOKUP($A271,python!$F:$G,2,FALSE),"")</f>
        <v/>
      </c>
      <c r="D271" t="str">
        <f>IFERROR(VLOOKUP($A271,bat!$F:$G,2,FALSE),"")</f>
        <v/>
      </c>
      <c r="E271" t="str">
        <f t="shared" si="36"/>
        <v>ブック再計算</v>
      </c>
      <c r="F271">
        <f>IF($E271="","",COUNTIF($E$3:$E271,$E271))</f>
        <v>1</v>
      </c>
      <c r="G271">
        <f>IF(OR(F271&gt;1,F271=""),"",COUNTIF($F$3:$F271,1))</f>
        <v>262</v>
      </c>
      <c r="H271" t="str">
        <f t="shared" si="37"/>
        <v>ブック再計算</v>
      </c>
      <c r="J271">
        <f t="shared" si="39"/>
        <v>268</v>
      </c>
      <c r="K271" t="str">
        <f t="shared" si="32"/>
        <v>選択 行</v>
      </c>
      <c r="L271" s="58" t="str">
        <f t="shared" si="33"/>
        <v>○</v>
      </c>
      <c r="M271" s="58" t="str">
        <f t="shared" si="34"/>
        <v/>
      </c>
      <c r="N271" s="58" t="str">
        <f t="shared" si="35"/>
        <v/>
      </c>
    </row>
    <row r="272" spans="1:14">
      <c r="A272">
        <f t="shared" si="38"/>
        <v>269</v>
      </c>
      <c r="B272" t="str">
        <f>IFERROR(VLOOKUP($A272,'vbs,vba'!$G:$H,2,FALSE),"")</f>
        <v>ブック強制再計算</v>
      </c>
      <c r="C272" t="str">
        <f>IFERROR(VLOOKUP($A272,python!$F:$G,2,FALSE),"")</f>
        <v/>
      </c>
      <c r="D272" t="str">
        <f>IFERROR(VLOOKUP($A272,bat!$F:$G,2,FALSE),"")</f>
        <v/>
      </c>
      <c r="E272" t="str">
        <f t="shared" si="36"/>
        <v>ブック強制再計算</v>
      </c>
      <c r="F272">
        <f>IF($E272="","",COUNTIF($E$3:$E272,$E272))</f>
        <v>1</v>
      </c>
      <c r="G272">
        <f>IF(OR(F272&gt;1,F272=""),"",COUNTIF($F$3:$F272,1))</f>
        <v>263</v>
      </c>
      <c r="H272" t="str">
        <f t="shared" si="37"/>
        <v>ブック強制再計算</v>
      </c>
      <c r="J272">
        <f t="shared" si="39"/>
        <v>269</v>
      </c>
      <c r="K272" t="str">
        <f t="shared" si="32"/>
        <v>選択 列</v>
      </c>
      <c r="L272" s="58" t="str">
        <f t="shared" si="33"/>
        <v>○</v>
      </c>
      <c r="M272" s="58" t="str">
        <f t="shared" si="34"/>
        <v/>
      </c>
      <c r="N272" s="58" t="str">
        <f t="shared" si="35"/>
        <v/>
      </c>
    </row>
    <row r="273" spans="1:14">
      <c r="A273">
        <f t="shared" si="38"/>
        <v>270</v>
      </c>
      <c r="B273" t="str">
        <f>IFERROR(VLOOKUP($A273,'vbs,vba'!$G:$H,2,FALSE),"")</f>
        <v>範囲の共通部分取り出し</v>
      </c>
      <c r="C273" t="str">
        <f>IFERROR(VLOOKUP($A273,python!$F:$G,2,FALSE),"")</f>
        <v/>
      </c>
      <c r="D273" t="str">
        <f>IFERROR(VLOOKUP($A273,bat!$F:$G,2,FALSE),"")</f>
        <v/>
      </c>
      <c r="E273" t="str">
        <f t="shared" si="36"/>
        <v>範囲の共通部分取り出し</v>
      </c>
      <c r="F273">
        <f>IF($E273="","",COUNTIF($E$3:$E273,$E273))</f>
        <v>1</v>
      </c>
      <c r="G273">
        <f>IF(OR(F273&gt;1,F273=""),"",COUNTIF($F$3:$F273,1))</f>
        <v>264</v>
      </c>
      <c r="H273" t="str">
        <f t="shared" si="37"/>
        <v>範囲の共通部分取り出し</v>
      </c>
      <c r="J273">
        <f t="shared" si="39"/>
        <v>270</v>
      </c>
      <c r="K273" t="str">
        <f t="shared" si="32"/>
        <v>選択 セル</v>
      </c>
      <c r="L273" s="58" t="str">
        <f t="shared" si="33"/>
        <v>○</v>
      </c>
      <c r="M273" s="58" t="str">
        <f t="shared" si="34"/>
        <v/>
      </c>
      <c r="N273" s="58" t="str">
        <f t="shared" si="35"/>
        <v/>
      </c>
    </row>
    <row r="274" spans="1:14">
      <c r="A274">
        <f t="shared" si="38"/>
        <v>271</v>
      </c>
      <c r="B274" t="str">
        <f>IFERROR(VLOOKUP($A274,'vbs,vba'!$G:$H,2,FALSE),"")</f>
        <v>範囲チェック</v>
      </c>
      <c r="C274" t="str">
        <f>IFERROR(VLOOKUP($A274,python!$F:$G,2,FALSE),"")</f>
        <v/>
      </c>
      <c r="D274" t="str">
        <f>IFERROR(VLOOKUP($A274,bat!$F:$G,2,FALSE),"")</f>
        <v/>
      </c>
      <c r="E274" t="str">
        <f t="shared" si="36"/>
        <v>範囲チェック</v>
      </c>
      <c r="F274">
        <f>IF($E274="","",COUNTIF($E$3:$E274,$E274))</f>
        <v>1</v>
      </c>
      <c r="G274">
        <f>IF(OR(F274&gt;1,F274=""),"",COUNTIF($F$3:$F274,1))</f>
        <v>265</v>
      </c>
      <c r="H274" t="str">
        <f t="shared" si="37"/>
        <v>範囲チェック</v>
      </c>
      <c r="J274">
        <f t="shared" si="39"/>
        <v>271</v>
      </c>
      <c r="K274" t="str">
        <f t="shared" si="32"/>
        <v>選択 範囲</v>
      </c>
      <c r="L274" s="58" t="str">
        <f t="shared" si="33"/>
        <v>○</v>
      </c>
      <c r="M274" s="58" t="str">
        <f t="shared" si="34"/>
        <v/>
      </c>
      <c r="N274" s="58" t="str">
        <f t="shared" si="35"/>
        <v/>
      </c>
    </row>
    <row r="275" spans="1:14">
      <c r="A275">
        <f t="shared" si="38"/>
        <v>272</v>
      </c>
      <c r="B275" t="str">
        <f>IFERROR(VLOOKUP($A275,'vbs,vba'!$G:$H,2,FALSE),"")</f>
        <v>確認メッセージ抑制</v>
      </c>
      <c r="C275" t="str">
        <f>IFERROR(VLOOKUP($A275,python!$F:$G,2,FALSE),"")</f>
        <v/>
      </c>
      <c r="D275" t="str">
        <f>IFERROR(VLOOKUP($A275,bat!$F:$G,2,FALSE),"")</f>
        <v/>
      </c>
      <c r="E275" t="str">
        <f t="shared" si="36"/>
        <v>確認メッセージ抑制</v>
      </c>
      <c r="F275">
        <f>IF($E275="","",COUNTIF($E$3:$E275,$E275))</f>
        <v>1</v>
      </c>
      <c r="G275">
        <f>IF(OR(F275&gt;1,F275=""),"",COUNTIF($F$3:$F275,1))</f>
        <v>266</v>
      </c>
      <c r="H275" t="str">
        <f t="shared" si="37"/>
        <v>確認メッセージ抑制</v>
      </c>
      <c r="J275">
        <f t="shared" si="39"/>
        <v>272</v>
      </c>
      <c r="K275" t="str">
        <f t="shared" si="32"/>
        <v>セル検索（行番号取得）</v>
      </c>
      <c r="L275" s="58" t="str">
        <f t="shared" si="33"/>
        <v>○</v>
      </c>
      <c r="M275" s="58" t="str">
        <f t="shared" si="34"/>
        <v/>
      </c>
      <c r="N275" s="58" t="str">
        <f t="shared" si="35"/>
        <v/>
      </c>
    </row>
    <row r="276" spans="1:14">
      <c r="A276">
        <f t="shared" si="38"/>
        <v>273</v>
      </c>
      <c r="B276" t="str">
        <f>IFERROR(VLOOKUP($A276,'vbs,vba'!$G:$H,2,FALSE),"")</f>
        <v>確認メッセージ表示</v>
      </c>
      <c r="C276" t="str">
        <f>IFERROR(VLOOKUP($A276,python!$F:$G,2,FALSE),"")</f>
        <v/>
      </c>
      <c r="D276" t="str">
        <f>IFERROR(VLOOKUP($A276,bat!$F:$G,2,FALSE),"")</f>
        <v/>
      </c>
      <c r="E276" t="str">
        <f t="shared" si="36"/>
        <v>確認メッセージ表示</v>
      </c>
      <c r="F276">
        <f>IF($E276="","",COUNTIF($E$3:$E276,$E276))</f>
        <v>1</v>
      </c>
      <c r="G276">
        <f>IF(OR(F276&gt;1,F276=""),"",COUNTIF($F$3:$F276,1))</f>
        <v>267</v>
      </c>
      <c r="H276" t="str">
        <f t="shared" si="37"/>
        <v>確認メッセージ表示</v>
      </c>
      <c r="J276">
        <f t="shared" si="39"/>
        <v>273</v>
      </c>
      <c r="K276" t="str">
        <f t="shared" si="32"/>
        <v>セル参照方法</v>
      </c>
      <c r="L276" s="58" t="str">
        <f t="shared" si="33"/>
        <v>○</v>
      </c>
      <c r="M276" s="58" t="str">
        <f t="shared" si="34"/>
        <v/>
      </c>
      <c r="N276" s="58" t="str">
        <f t="shared" si="35"/>
        <v/>
      </c>
    </row>
    <row r="277" spans="1:14">
      <c r="A277">
        <f t="shared" si="38"/>
        <v>274</v>
      </c>
      <c r="B277" t="str">
        <f>IFERROR(VLOOKUP($A277,'vbs,vba'!$G:$H,2,FALSE),"")</f>
        <v>選択 行</v>
      </c>
      <c r="C277" t="str">
        <f>IFERROR(VLOOKUP($A277,python!$F:$G,2,FALSE),"")</f>
        <v/>
      </c>
      <c r="D277" t="str">
        <f>IFERROR(VLOOKUP($A277,bat!$F:$G,2,FALSE),"")</f>
        <v/>
      </c>
      <c r="E277" t="str">
        <f t="shared" si="36"/>
        <v>選択 行</v>
      </c>
      <c r="F277">
        <f>IF($E277="","",COUNTIF($E$3:$E277,$E277))</f>
        <v>1</v>
      </c>
      <c r="G277">
        <f>IF(OR(F277&gt;1,F277=""),"",COUNTIF($F$3:$F277,1))</f>
        <v>268</v>
      </c>
      <c r="H277" t="str">
        <f t="shared" si="37"/>
        <v>選択 行</v>
      </c>
      <c r="J277">
        <f t="shared" si="39"/>
        <v>274</v>
      </c>
      <c r="K277" t="str">
        <f t="shared" si="32"/>
        <v>セル位置取得（Ｙ軸）</v>
      </c>
      <c r="L277" s="58" t="str">
        <f t="shared" si="33"/>
        <v>○</v>
      </c>
      <c r="M277" s="58" t="str">
        <f t="shared" si="34"/>
        <v/>
      </c>
      <c r="N277" s="58" t="str">
        <f t="shared" si="35"/>
        <v/>
      </c>
    </row>
    <row r="278" spans="1:14">
      <c r="A278">
        <f t="shared" si="38"/>
        <v>275</v>
      </c>
      <c r="B278" t="str">
        <f>IFERROR(VLOOKUP($A278,'vbs,vba'!$G:$H,2,FALSE),"")</f>
        <v>選択 列</v>
      </c>
      <c r="C278" t="str">
        <f>IFERROR(VLOOKUP($A278,python!$F:$G,2,FALSE),"")</f>
        <v/>
      </c>
      <c r="D278" t="str">
        <f>IFERROR(VLOOKUP($A278,bat!$F:$G,2,FALSE),"")</f>
        <v/>
      </c>
      <c r="E278" t="str">
        <f t="shared" si="36"/>
        <v>選択 列</v>
      </c>
      <c r="F278">
        <f>IF($E278="","",COUNTIF($E$3:$E278,$E278))</f>
        <v>1</v>
      </c>
      <c r="G278">
        <f>IF(OR(F278&gt;1,F278=""),"",COUNTIF($F$3:$F278,1))</f>
        <v>269</v>
      </c>
      <c r="H278" t="str">
        <f t="shared" si="37"/>
        <v>選択 列</v>
      </c>
      <c r="J278">
        <f t="shared" si="39"/>
        <v>275</v>
      </c>
      <c r="K278" t="str">
        <f t="shared" si="32"/>
        <v>セル位置取得（Ｘ軸）</v>
      </c>
      <c r="L278" s="58" t="str">
        <f t="shared" si="33"/>
        <v>○</v>
      </c>
      <c r="M278" s="58" t="str">
        <f t="shared" si="34"/>
        <v/>
      </c>
      <c r="N278" s="58" t="str">
        <f t="shared" si="35"/>
        <v/>
      </c>
    </row>
    <row r="279" spans="1:14">
      <c r="A279">
        <f t="shared" si="38"/>
        <v>276</v>
      </c>
      <c r="B279" t="str">
        <f>IFERROR(VLOOKUP($A279,'vbs,vba'!$G:$H,2,FALSE),"")</f>
        <v>選択 セル</v>
      </c>
      <c r="C279" t="str">
        <f>IFERROR(VLOOKUP($A279,python!$F:$G,2,FALSE),"")</f>
        <v/>
      </c>
      <c r="D279" t="str">
        <f>IFERROR(VLOOKUP($A279,bat!$F:$G,2,FALSE),"")</f>
        <v/>
      </c>
      <c r="E279" t="str">
        <f t="shared" si="36"/>
        <v>選択 セル</v>
      </c>
      <c r="F279">
        <f>IF($E279="","",COUNTIF($E$3:$E279,$E279))</f>
        <v>1</v>
      </c>
      <c r="G279">
        <f>IF(OR(F279&gt;1,F279=""),"",COUNTIF($F$3:$F279,1))</f>
        <v>270</v>
      </c>
      <c r="H279" t="str">
        <f t="shared" si="37"/>
        <v>選択 セル</v>
      </c>
      <c r="J279">
        <f t="shared" si="39"/>
        <v>276</v>
      </c>
      <c r="K279" t="str">
        <f t="shared" si="32"/>
        <v>行削除</v>
      </c>
      <c r="L279" s="58" t="str">
        <f t="shared" si="33"/>
        <v>○</v>
      </c>
      <c r="M279" s="58" t="str">
        <f t="shared" si="34"/>
        <v/>
      </c>
      <c r="N279" s="58" t="str">
        <f t="shared" si="35"/>
        <v/>
      </c>
    </row>
    <row r="280" spans="1:14">
      <c r="A280">
        <f t="shared" si="38"/>
        <v>277</v>
      </c>
      <c r="B280" t="str">
        <f>IFERROR(VLOOKUP($A280,'vbs,vba'!$G:$H,2,FALSE),"")</f>
        <v>選択 範囲</v>
      </c>
      <c r="C280" t="str">
        <f>IFERROR(VLOOKUP($A280,python!$F:$G,2,FALSE),"")</f>
        <v/>
      </c>
      <c r="D280" t="str">
        <f>IFERROR(VLOOKUP($A280,bat!$F:$G,2,FALSE),"")</f>
        <v/>
      </c>
      <c r="E280" t="str">
        <f t="shared" si="36"/>
        <v>選択 範囲</v>
      </c>
      <c r="F280">
        <f>IF($E280="","",COUNTIF($E$3:$E280,$E280))</f>
        <v>1</v>
      </c>
      <c r="G280">
        <f>IF(OR(F280&gt;1,F280=""),"",COUNTIF($F$3:$F280,1))</f>
        <v>271</v>
      </c>
      <c r="H280" t="str">
        <f t="shared" si="37"/>
        <v>選択 範囲</v>
      </c>
      <c r="J280">
        <f t="shared" si="39"/>
        <v>277</v>
      </c>
      <c r="K280" t="str">
        <f t="shared" si="32"/>
        <v>行追加</v>
      </c>
      <c r="L280" s="58" t="str">
        <f t="shared" si="33"/>
        <v>○</v>
      </c>
      <c r="M280" s="58" t="str">
        <f t="shared" si="34"/>
        <v/>
      </c>
      <c r="N280" s="58" t="str">
        <f t="shared" si="35"/>
        <v/>
      </c>
    </row>
    <row r="281" spans="1:14">
      <c r="A281">
        <f t="shared" si="38"/>
        <v>278</v>
      </c>
      <c r="B281" t="str">
        <f>IFERROR(VLOOKUP($A281,'vbs,vba'!$G:$H,2,FALSE),"")</f>
        <v>セル検索（行番号取得）</v>
      </c>
      <c r="C281" t="str">
        <f>IFERROR(VLOOKUP($A281,python!$F:$G,2,FALSE),"")</f>
        <v/>
      </c>
      <c r="D281" t="str">
        <f>IFERROR(VLOOKUP($A281,bat!$F:$G,2,FALSE),"")</f>
        <v/>
      </c>
      <c r="E281" t="str">
        <f t="shared" si="36"/>
        <v>セル検索（行番号取得）</v>
      </c>
      <c r="F281">
        <f>IF($E281="","",COUNTIF($E$3:$E281,$E281))</f>
        <v>1</v>
      </c>
      <c r="G281">
        <f>IF(OR(F281&gt;1,F281=""),"",COUNTIF($F$3:$F281,1))</f>
        <v>272</v>
      </c>
      <c r="H281" t="str">
        <f t="shared" si="37"/>
        <v>セル検索（行番号取得）</v>
      </c>
      <c r="J281">
        <f t="shared" si="39"/>
        <v>278</v>
      </c>
      <c r="K281" t="str">
        <f t="shared" si="32"/>
        <v>取消線取得</v>
      </c>
      <c r="L281" s="58" t="str">
        <f t="shared" si="33"/>
        <v>○</v>
      </c>
      <c r="M281" s="58" t="str">
        <f t="shared" si="34"/>
        <v/>
      </c>
      <c r="N281" s="58" t="str">
        <f t="shared" si="35"/>
        <v/>
      </c>
    </row>
    <row r="282" spans="1:14">
      <c r="A282">
        <f t="shared" si="38"/>
        <v>279</v>
      </c>
      <c r="B282" t="str">
        <f>IFERROR(VLOOKUP($A282,'vbs,vba'!$G:$H,2,FALSE),"")</f>
        <v>セル検索（行番号取得）</v>
      </c>
      <c r="C282" t="str">
        <f>IFERROR(VLOOKUP($A282,python!$F:$G,2,FALSE),"")</f>
        <v/>
      </c>
      <c r="D282" t="str">
        <f>IFERROR(VLOOKUP($A282,bat!$F:$G,2,FALSE),"")</f>
        <v/>
      </c>
      <c r="E282" t="str">
        <f t="shared" si="36"/>
        <v>セル検索（行番号取得）</v>
      </c>
      <c r="F282">
        <f>IF($E282="","",COUNTIF($E$3:$E282,$E282))</f>
        <v>2</v>
      </c>
      <c r="G282" t="str">
        <f>IF(OR(F282&gt;1,F282=""),"",COUNTIF($F$3:$F282,1))</f>
        <v/>
      </c>
      <c r="H282" t="str">
        <f t="shared" si="37"/>
        <v>セル検索（行番号取得）</v>
      </c>
      <c r="J282">
        <f t="shared" si="39"/>
        <v>279</v>
      </c>
      <c r="K282" t="str">
        <f t="shared" si="32"/>
        <v>枠線非表示</v>
      </c>
      <c r="L282" s="58" t="str">
        <f t="shared" si="33"/>
        <v>○</v>
      </c>
      <c r="M282" s="58" t="str">
        <f t="shared" si="34"/>
        <v/>
      </c>
      <c r="N282" s="58" t="str">
        <f t="shared" si="35"/>
        <v/>
      </c>
    </row>
    <row r="283" spans="1:14">
      <c r="A283">
        <f t="shared" si="38"/>
        <v>280</v>
      </c>
      <c r="B283" t="str">
        <f>IFERROR(VLOOKUP($A283,'vbs,vba'!$G:$H,2,FALSE),"")</f>
        <v>セル参照方法</v>
      </c>
      <c r="C283" t="str">
        <f>IFERROR(VLOOKUP($A283,python!$F:$G,2,FALSE),"")</f>
        <v/>
      </c>
      <c r="D283" t="str">
        <f>IFERROR(VLOOKUP($A283,bat!$F:$G,2,FALSE),"")</f>
        <v/>
      </c>
      <c r="E283" t="str">
        <f t="shared" si="36"/>
        <v>セル参照方法</v>
      </c>
      <c r="F283">
        <f>IF($E283="","",COUNTIF($E$3:$E283,$E283))</f>
        <v>1</v>
      </c>
      <c r="G283">
        <f>IF(OR(F283&gt;1,F283=""),"",COUNTIF($F$3:$F283,1))</f>
        <v>273</v>
      </c>
      <c r="H283" t="str">
        <f t="shared" si="37"/>
        <v>セル参照方法</v>
      </c>
      <c r="J283">
        <f t="shared" si="39"/>
        <v>280</v>
      </c>
      <c r="K283" t="str">
        <f t="shared" si="32"/>
        <v>可視/不可視チェック（行）</v>
      </c>
      <c r="L283" s="58" t="str">
        <f t="shared" si="33"/>
        <v>○</v>
      </c>
      <c r="M283" s="58" t="str">
        <f t="shared" si="34"/>
        <v/>
      </c>
      <c r="N283" s="58" t="str">
        <f t="shared" si="35"/>
        <v/>
      </c>
    </row>
    <row r="284" spans="1:14">
      <c r="A284">
        <f t="shared" si="38"/>
        <v>281</v>
      </c>
      <c r="B284" t="str">
        <f>IFERROR(VLOOKUP($A284,'vbs,vba'!$G:$H,2,FALSE),"")</f>
        <v>セル位置取得（Ｙ軸）</v>
      </c>
      <c r="C284" t="str">
        <f>IFERROR(VLOOKUP($A284,python!$F:$G,2,FALSE),"")</f>
        <v/>
      </c>
      <c r="D284" t="str">
        <f>IFERROR(VLOOKUP($A284,bat!$F:$G,2,FALSE),"")</f>
        <v/>
      </c>
      <c r="E284" t="str">
        <f t="shared" si="36"/>
        <v>セル位置取得（Ｙ軸）</v>
      </c>
      <c r="F284">
        <f>IF($E284="","",COUNTIF($E$3:$E284,$E284))</f>
        <v>1</v>
      </c>
      <c r="G284">
        <f>IF(OR(F284&gt;1,F284=""),"",COUNTIF($F$3:$F284,1))</f>
        <v>274</v>
      </c>
      <c r="H284" t="str">
        <f t="shared" si="37"/>
        <v>セル位置取得（Ｙ軸）</v>
      </c>
      <c r="J284">
        <f t="shared" si="39"/>
        <v>281</v>
      </c>
      <c r="K284" t="str">
        <f t="shared" si="32"/>
        <v>可視/不可視チェック（列）</v>
      </c>
      <c r="L284" s="58" t="str">
        <f t="shared" si="33"/>
        <v>○</v>
      </c>
      <c r="M284" s="58" t="str">
        <f t="shared" si="34"/>
        <v/>
      </c>
      <c r="N284" s="58" t="str">
        <f t="shared" si="35"/>
        <v/>
      </c>
    </row>
    <row r="285" spans="1:14">
      <c r="A285">
        <f t="shared" si="38"/>
        <v>282</v>
      </c>
      <c r="B285" t="str">
        <f>IFERROR(VLOOKUP($A285,'vbs,vba'!$G:$H,2,FALSE),"")</f>
        <v>セル位置取得（Ｘ軸）</v>
      </c>
      <c r="C285" t="str">
        <f>IFERROR(VLOOKUP($A285,python!$F:$G,2,FALSE),"")</f>
        <v/>
      </c>
      <c r="D285" t="str">
        <f>IFERROR(VLOOKUP($A285,bat!$F:$G,2,FALSE),"")</f>
        <v/>
      </c>
      <c r="E285" t="str">
        <f t="shared" si="36"/>
        <v>セル位置取得（Ｘ軸）</v>
      </c>
      <c r="F285">
        <f>IF($E285="","",COUNTIF($E$3:$E285,$E285))</f>
        <v>1</v>
      </c>
      <c r="G285">
        <f>IF(OR(F285&gt;1,F285=""),"",COUNTIF($F$3:$F285,1))</f>
        <v>275</v>
      </c>
      <c r="H285" t="str">
        <f t="shared" si="37"/>
        <v>セル位置取得（Ｘ軸）</v>
      </c>
      <c r="J285">
        <f t="shared" si="39"/>
        <v>282</v>
      </c>
      <c r="K285" t="str">
        <f t="shared" si="32"/>
        <v>非表示セル判定</v>
      </c>
      <c r="L285" s="58" t="str">
        <f t="shared" si="33"/>
        <v>○</v>
      </c>
      <c r="M285" s="58" t="str">
        <f t="shared" si="34"/>
        <v/>
      </c>
      <c r="N285" s="58" t="str">
        <f t="shared" si="35"/>
        <v/>
      </c>
    </row>
    <row r="286" spans="1:14">
      <c r="A286">
        <f t="shared" si="38"/>
        <v>283</v>
      </c>
      <c r="B286" t="str">
        <f>IFERROR(VLOOKUP($A286,'vbs,vba'!$G:$H,2,FALSE),"")</f>
        <v>行削除</v>
      </c>
      <c r="C286" t="str">
        <f>IFERROR(VLOOKUP($A286,python!$F:$G,2,FALSE),"")</f>
        <v/>
      </c>
      <c r="D286" t="str">
        <f>IFERROR(VLOOKUP($A286,bat!$F:$G,2,FALSE),"")</f>
        <v/>
      </c>
      <c r="E286" t="str">
        <f t="shared" si="36"/>
        <v>行削除</v>
      </c>
      <c r="F286">
        <f>IF($E286="","",COUNTIF($E$3:$E286,$E286))</f>
        <v>1</v>
      </c>
      <c r="G286">
        <f>IF(OR(F286&gt;1,F286=""),"",COUNTIF($F$3:$F286,1))</f>
        <v>276</v>
      </c>
      <c r="H286" t="str">
        <f t="shared" si="37"/>
        <v>行削除</v>
      </c>
      <c r="J286">
        <f t="shared" si="39"/>
        <v>283</v>
      </c>
      <c r="K286" t="str">
        <f t="shared" si="32"/>
        <v>フォント名取得</v>
      </c>
      <c r="L286" s="58" t="str">
        <f t="shared" si="33"/>
        <v>○</v>
      </c>
      <c r="M286" s="58" t="str">
        <f t="shared" si="34"/>
        <v/>
      </c>
      <c r="N286" s="58" t="str">
        <f t="shared" si="35"/>
        <v/>
      </c>
    </row>
    <row r="287" spans="1:14">
      <c r="A287">
        <f t="shared" si="38"/>
        <v>284</v>
      </c>
      <c r="B287" t="str">
        <f>IFERROR(VLOOKUP($A287,'vbs,vba'!$G:$H,2,FALSE),"")</f>
        <v>行追加</v>
      </c>
      <c r="C287" t="str">
        <f>IFERROR(VLOOKUP($A287,python!$F:$G,2,FALSE),"")</f>
        <v/>
      </c>
      <c r="D287" t="str">
        <f>IFERROR(VLOOKUP($A287,bat!$F:$G,2,FALSE),"")</f>
        <v/>
      </c>
      <c r="E287" t="str">
        <f t="shared" si="36"/>
        <v>行追加</v>
      </c>
      <c r="F287">
        <f>IF($E287="","",COUNTIF($E$3:$E287,$E287))</f>
        <v>1</v>
      </c>
      <c r="G287">
        <f>IF(OR(F287&gt;1,F287=""),"",COUNTIF($F$3:$F287,1))</f>
        <v>277</v>
      </c>
      <c r="H287" t="str">
        <f t="shared" si="37"/>
        <v>行追加</v>
      </c>
      <c r="J287">
        <f t="shared" si="39"/>
        <v>284</v>
      </c>
      <c r="K287" t="str">
        <f t="shared" si="32"/>
        <v>フォントサイズ変更</v>
      </c>
      <c r="L287" s="58" t="str">
        <f t="shared" si="33"/>
        <v>○</v>
      </c>
      <c r="M287" s="58" t="str">
        <f t="shared" si="34"/>
        <v/>
      </c>
      <c r="N287" s="58" t="str">
        <f t="shared" si="35"/>
        <v/>
      </c>
    </row>
    <row r="288" spans="1:14">
      <c r="A288">
        <f t="shared" si="38"/>
        <v>285</v>
      </c>
      <c r="B288" t="str">
        <f>IFERROR(VLOOKUP($A288,'vbs,vba'!$G:$H,2,FALSE),"")</f>
        <v>取消線取得</v>
      </c>
      <c r="C288" t="str">
        <f>IFERROR(VLOOKUP($A288,python!$F:$G,2,FALSE),"")</f>
        <v/>
      </c>
      <c r="D288" t="str">
        <f>IFERROR(VLOOKUP($A288,bat!$F:$G,2,FALSE),"")</f>
        <v/>
      </c>
      <c r="E288" t="str">
        <f t="shared" si="36"/>
        <v>取消線取得</v>
      </c>
      <c r="F288">
        <f>IF($E288="","",COUNTIF($E$3:$E288,$E288))</f>
        <v>1</v>
      </c>
      <c r="G288">
        <f>IF(OR(F288&gt;1,F288=""),"",COUNTIF($F$3:$F288,1))</f>
        <v>278</v>
      </c>
      <c r="H288" t="str">
        <f t="shared" si="37"/>
        <v>取消線取得</v>
      </c>
      <c r="J288">
        <f t="shared" si="39"/>
        <v>285</v>
      </c>
      <c r="K288" t="str">
        <f t="shared" si="32"/>
        <v>フォントカラー変更</v>
      </c>
      <c r="L288" s="58" t="str">
        <f t="shared" si="33"/>
        <v>○</v>
      </c>
      <c r="M288" s="58" t="str">
        <f t="shared" si="34"/>
        <v/>
      </c>
      <c r="N288" s="58" t="str">
        <f t="shared" si="35"/>
        <v/>
      </c>
    </row>
    <row r="289" spans="1:14">
      <c r="A289">
        <f t="shared" si="38"/>
        <v>286</v>
      </c>
      <c r="B289" t="str">
        <f>IFERROR(VLOOKUP($A289,'vbs,vba'!$G:$H,2,FALSE),"")</f>
        <v>枠線非表示</v>
      </c>
      <c r="C289" t="str">
        <f>IFERROR(VLOOKUP($A289,python!$F:$G,2,FALSE),"")</f>
        <v/>
      </c>
      <c r="D289" t="str">
        <f>IFERROR(VLOOKUP($A289,bat!$F:$G,2,FALSE),"")</f>
        <v/>
      </c>
      <c r="E289" t="str">
        <f t="shared" si="36"/>
        <v>枠線非表示</v>
      </c>
      <c r="F289">
        <f>IF($E289="","",COUNTIF($E$3:$E289,$E289))</f>
        <v>1</v>
      </c>
      <c r="G289">
        <f>IF(OR(F289&gt;1,F289=""),"",COUNTIF($F$3:$F289,1))</f>
        <v>279</v>
      </c>
      <c r="H289" t="str">
        <f t="shared" si="37"/>
        <v>枠線非表示</v>
      </c>
      <c r="J289">
        <f t="shared" si="39"/>
        <v>286</v>
      </c>
      <c r="K289" t="str">
        <f t="shared" si="32"/>
        <v>フォント太字変更</v>
      </c>
      <c r="L289" s="58" t="str">
        <f t="shared" si="33"/>
        <v>○</v>
      </c>
      <c r="M289" s="58" t="str">
        <f t="shared" si="34"/>
        <v/>
      </c>
      <c r="N289" s="58" t="str">
        <f t="shared" si="35"/>
        <v/>
      </c>
    </row>
    <row r="290" spans="1:14">
      <c r="A290">
        <f t="shared" si="38"/>
        <v>287</v>
      </c>
      <c r="B290" t="str">
        <f>IFERROR(VLOOKUP($A290,'vbs,vba'!$G:$H,2,FALSE),"")</f>
        <v>可視/不可視チェック（行）</v>
      </c>
      <c r="C290" t="str">
        <f>IFERROR(VLOOKUP($A290,python!$F:$G,2,FALSE),"")</f>
        <v/>
      </c>
      <c r="D290" t="str">
        <f>IFERROR(VLOOKUP($A290,bat!$F:$G,2,FALSE),"")</f>
        <v/>
      </c>
      <c r="E290" t="str">
        <f t="shared" si="36"/>
        <v>可視/不可視チェック（行）</v>
      </c>
      <c r="F290">
        <f>IF($E290="","",COUNTIF($E$3:$E290,$E290))</f>
        <v>1</v>
      </c>
      <c r="G290">
        <f>IF(OR(F290&gt;1,F290=""),"",COUNTIF($F$3:$F290,1))</f>
        <v>280</v>
      </c>
      <c r="H290" t="str">
        <f t="shared" si="37"/>
        <v>可視/不可視チェック（行）</v>
      </c>
      <c r="J290">
        <f t="shared" si="39"/>
        <v>287</v>
      </c>
      <c r="K290" t="str">
        <f t="shared" si="32"/>
        <v>フォント下線変更</v>
      </c>
      <c r="L290" s="58" t="str">
        <f t="shared" si="33"/>
        <v>○</v>
      </c>
      <c r="M290" s="58" t="str">
        <f t="shared" si="34"/>
        <v/>
      </c>
      <c r="N290" s="58" t="str">
        <f t="shared" si="35"/>
        <v/>
      </c>
    </row>
    <row r="291" spans="1:14">
      <c r="A291">
        <f t="shared" si="38"/>
        <v>288</v>
      </c>
      <c r="B291" t="str">
        <f>IFERROR(VLOOKUP($A291,'vbs,vba'!$G:$H,2,FALSE),"")</f>
        <v>可視/不可視チェック（列）</v>
      </c>
      <c r="C291" t="str">
        <f>IFERROR(VLOOKUP($A291,python!$F:$G,2,FALSE),"")</f>
        <v/>
      </c>
      <c r="D291" t="str">
        <f>IFERROR(VLOOKUP($A291,bat!$F:$G,2,FALSE),"")</f>
        <v/>
      </c>
      <c r="E291" t="str">
        <f t="shared" si="36"/>
        <v>可視/不可視チェック（列）</v>
      </c>
      <c r="F291">
        <f>IF($E291="","",COUNTIF($E$3:$E291,$E291))</f>
        <v>1</v>
      </c>
      <c r="G291">
        <f>IF(OR(F291&gt;1,F291=""),"",COUNTIF($F$3:$F291,1))</f>
        <v>281</v>
      </c>
      <c r="H291" t="str">
        <f t="shared" si="37"/>
        <v>可視/不可視チェック（列）</v>
      </c>
      <c r="J291">
        <f t="shared" si="39"/>
        <v>288</v>
      </c>
      <c r="K291" t="str">
        <f t="shared" si="32"/>
        <v>背景色変更</v>
      </c>
      <c r="L291" s="58" t="str">
        <f t="shared" si="33"/>
        <v>○</v>
      </c>
      <c r="M291" s="58" t="str">
        <f t="shared" si="34"/>
        <v/>
      </c>
      <c r="N291" s="58" t="str">
        <f t="shared" si="35"/>
        <v/>
      </c>
    </row>
    <row r="292" spans="1:14">
      <c r="A292">
        <f t="shared" si="38"/>
        <v>289</v>
      </c>
      <c r="B292" t="str">
        <f>IFERROR(VLOOKUP($A292,'vbs,vba'!$G:$H,2,FALSE),"")</f>
        <v>非表示セル判定</v>
      </c>
      <c r="C292" t="str">
        <f>IFERROR(VLOOKUP($A292,python!$F:$G,2,FALSE),"")</f>
        <v/>
      </c>
      <c r="D292" t="str">
        <f>IFERROR(VLOOKUP($A292,bat!$F:$G,2,FALSE),"")</f>
        <v/>
      </c>
      <c r="E292" t="str">
        <f t="shared" si="36"/>
        <v>非表示セル判定</v>
      </c>
      <c r="F292">
        <f>IF($E292="","",COUNTIF($E$3:$E292,$E292))</f>
        <v>1</v>
      </c>
      <c r="G292">
        <f>IF(OR(F292&gt;1,F292=""),"",COUNTIF($F$3:$F292,1))</f>
        <v>282</v>
      </c>
      <c r="H292" t="str">
        <f t="shared" si="37"/>
        <v>非表示セル判定</v>
      </c>
      <c r="J292">
        <f t="shared" si="39"/>
        <v>289</v>
      </c>
      <c r="K292" t="str">
        <f t="shared" si="32"/>
        <v>罫線（格子）設定</v>
      </c>
      <c r="L292" s="58" t="str">
        <f t="shared" si="33"/>
        <v>○</v>
      </c>
      <c r="M292" s="58" t="str">
        <f t="shared" si="34"/>
        <v/>
      </c>
      <c r="N292" s="58" t="str">
        <f t="shared" si="35"/>
        <v/>
      </c>
    </row>
    <row r="293" spans="1:14">
      <c r="A293">
        <f t="shared" si="38"/>
        <v>290</v>
      </c>
      <c r="B293" t="str">
        <f>IFERROR(VLOOKUP($A293,'vbs,vba'!$G:$H,2,FALSE),"")</f>
        <v>フォント名取得</v>
      </c>
      <c r="C293" t="str">
        <f>IFERROR(VLOOKUP($A293,python!$F:$G,2,FALSE),"")</f>
        <v/>
      </c>
      <c r="D293" t="str">
        <f>IFERROR(VLOOKUP($A293,bat!$F:$G,2,FALSE),"")</f>
        <v/>
      </c>
      <c r="E293" t="str">
        <f t="shared" si="36"/>
        <v>フォント名取得</v>
      </c>
      <c r="F293">
        <f>IF($E293="","",COUNTIF($E$3:$E293,$E293))</f>
        <v>1</v>
      </c>
      <c r="G293">
        <f>IF(OR(F293&gt;1,F293=""),"",COUNTIF($F$3:$F293,1))</f>
        <v>283</v>
      </c>
      <c r="H293" t="str">
        <f t="shared" si="37"/>
        <v>フォント名取得</v>
      </c>
      <c r="J293">
        <f t="shared" si="39"/>
        <v>290</v>
      </c>
      <c r="K293" t="str">
        <f t="shared" si="32"/>
        <v>セル結合</v>
      </c>
      <c r="L293" s="58" t="str">
        <f t="shared" si="33"/>
        <v>○</v>
      </c>
      <c r="M293" s="58" t="str">
        <f t="shared" si="34"/>
        <v/>
      </c>
      <c r="N293" s="58" t="str">
        <f t="shared" si="35"/>
        <v/>
      </c>
    </row>
    <row r="294" spans="1:14">
      <c r="A294">
        <f t="shared" si="38"/>
        <v>291</v>
      </c>
      <c r="B294" t="str">
        <f>IFERROR(VLOOKUP($A294,'vbs,vba'!$G:$H,2,FALSE),"")</f>
        <v>フォントサイズ変更</v>
      </c>
      <c r="C294" t="str">
        <f>IFERROR(VLOOKUP($A294,python!$F:$G,2,FALSE),"")</f>
        <v/>
      </c>
      <c r="D294" t="str">
        <f>IFERROR(VLOOKUP($A294,bat!$F:$G,2,FALSE),"")</f>
        <v/>
      </c>
      <c r="E294" t="str">
        <f t="shared" si="36"/>
        <v>フォントサイズ変更</v>
      </c>
      <c r="F294">
        <f>IF($E294="","",COUNTIF($E$3:$E294,$E294))</f>
        <v>1</v>
      </c>
      <c r="G294">
        <f>IF(OR(F294&gt;1,F294=""),"",COUNTIF($F$3:$F294,1))</f>
        <v>284</v>
      </c>
      <c r="H294" t="str">
        <f t="shared" si="37"/>
        <v>フォントサイズ変更</v>
      </c>
      <c r="J294">
        <f t="shared" si="39"/>
        <v>291</v>
      </c>
      <c r="K294" t="str">
        <f t="shared" si="32"/>
        <v>セル内 水平位置調整</v>
      </c>
      <c r="L294" s="58" t="str">
        <f t="shared" si="33"/>
        <v>○</v>
      </c>
      <c r="M294" s="58" t="str">
        <f t="shared" si="34"/>
        <v/>
      </c>
      <c r="N294" s="58" t="str">
        <f t="shared" si="35"/>
        <v/>
      </c>
    </row>
    <row r="295" spans="1:14">
      <c r="A295">
        <f t="shared" si="38"/>
        <v>292</v>
      </c>
      <c r="B295" t="str">
        <f>IFERROR(VLOOKUP($A295,'vbs,vba'!$G:$H,2,FALSE),"")</f>
        <v>フォントカラー変更</v>
      </c>
      <c r="C295" t="str">
        <f>IFERROR(VLOOKUP($A295,python!$F:$G,2,FALSE),"")</f>
        <v/>
      </c>
      <c r="D295" t="str">
        <f>IFERROR(VLOOKUP($A295,bat!$F:$G,2,FALSE),"")</f>
        <v/>
      </c>
      <c r="E295" t="str">
        <f t="shared" si="36"/>
        <v>フォントカラー変更</v>
      </c>
      <c r="F295">
        <f>IF($E295="","",COUNTIF($E$3:$E295,$E295))</f>
        <v>1</v>
      </c>
      <c r="G295">
        <f>IF(OR(F295&gt;1,F295=""),"",COUNTIF($F$3:$F295,1))</f>
        <v>285</v>
      </c>
      <c r="H295" t="str">
        <f t="shared" si="37"/>
        <v>フォントカラー変更</v>
      </c>
      <c r="J295">
        <f t="shared" si="39"/>
        <v>292</v>
      </c>
      <c r="K295" t="str">
        <f t="shared" si="32"/>
        <v>セル内 垂直位置調整</v>
      </c>
      <c r="L295" s="58" t="str">
        <f t="shared" si="33"/>
        <v>○</v>
      </c>
      <c r="M295" s="58" t="str">
        <f t="shared" si="34"/>
        <v/>
      </c>
      <c r="N295" s="58" t="str">
        <f t="shared" si="35"/>
        <v/>
      </c>
    </row>
    <row r="296" spans="1:14">
      <c r="A296">
        <f t="shared" si="38"/>
        <v>293</v>
      </c>
      <c r="B296" t="str">
        <f>IFERROR(VLOOKUP($A296,'vbs,vba'!$G:$H,2,FALSE),"")</f>
        <v>フォント太字変更</v>
      </c>
      <c r="C296" t="str">
        <f>IFERROR(VLOOKUP($A296,python!$F:$G,2,FALSE),"")</f>
        <v/>
      </c>
      <c r="D296" t="str">
        <f>IFERROR(VLOOKUP($A296,bat!$F:$G,2,FALSE),"")</f>
        <v/>
      </c>
      <c r="E296" t="str">
        <f t="shared" si="36"/>
        <v>フォント太字変更</v>
      </c>
      <c r="F296">
        <f>IF($E296="","",COUNTIF($E$3:$E296,$E296))</f>
        <v>1</v>
      </c>
      <c r="G296">
        <f>IF(OR(F296&gt;1,F296=""),"",COUNTIF($F$3:$F296,1))</f>
        <v>286</v>
      </c>
      <c r="H296" t="str">
        <f t="shared" si="37"/>
        <v>フォント太字変更</v>
      </c>
      <c r="J296">
        <f t="shared" si="39"/>
        <v>293</v>
      </c>
      <c r="K296" t="str">
        <f t="shared" si="32"/>
        <v>先頭行取得</v>
      </c>
      <c r="L296" s="58" t="str">
        <f t="shared" si="33"/>
        <v>○</v>
      </c>
      <c r="M296" s="58" t="str">
        <f t="shared" si="34"/>
        <v/>
      </c>
      <c r="N296" s="58" t="str">
        <f t="shared" si="35"/>
        <v/>
      </c>
    </row>
    <row r="297" spans="1:14">
      <c r="A297">
        <f t="shared" si="38"/>
        <v>294</v>
      </c>
      <c r="B297" t="str">
        <f>IFERROR(VLOOKUP($A297,'vbs,vba'!$G:$H,2,FALSE),"")</f>
        <v>フォント下線変更</v>
      </c>
      <c r="C297" t="str">
        <f>IFERROR(VLOOKUP($A297,python!$F:$G,2,FALSE),"")</f>
        <v/>
      </c>
      <c r="D297" t="str">
        <f>IFERROR(VLOOKUP($A297,bat!$F:$G,2,FALSE),"")</f>
        <v/>
      </c>
      <c r="E297" t="str">
        <f t="shared" si="36"/>
        <v>フォント下線変更</v>
      </c>
      <c r="F297">
        <f>IF($E297="","",COUNTIF($E$3:$E297,$E297))</f>
        <v>1</v>
      </c>
      <c r="G297">
        <f>IF(OR(F297&gt;1,F297=""),"",COUNTIF($F$3:$F297,1))</f>
        <v>287</v>
      </c>
      <c r="H297" t="str">
        <f t="shared" si="37"/>
        <v>フォント下線変更</v>
      </c>
      <c r="J297">
        <f t="shared" si="39"/>
        <v>294</v>
      </c>
      <c r="K297" t="str">
        <f t="shared" si="32"/>
        <v>先頭列取得</v>
      </c>
      <c r="L297" s="58" t="str">
        <f t="shared" si="33"/>
        <v>○</v>
      </c>
      <c r="M297" s="58" t="str">
        <f t="shared" si="34"/>
        <v/>
      </c>
      <c r="N297" s="58" t="str">
        <f t="shared" si="35"/>
        <v/>
      </c>
    </row>
    <row r="298" spans="1:14">
      <c r="A298">
        <f t="shared" si="38"/>
        <v>295</v>
      </c>
      <c r="B298" t="str">
        <f>IFERROR(VLOOKUP($A298,'vbs,vba'!$G:$H,2,FALSE),"")</f>
        <v>背景色変更</v>
      </c>
      <c r="C298" t="str">
        <f>IFERROR(VLOOKUP($A298,python!$F:$G,2,FALSE),"")</f>
        <v/>
      </c>
      <c r="D298" t="str">
        <f>IFERROR(VLOOKUP($A298,bat!$F:$G,2,FALSE),"")</f>
        <v/>
      </c>
      <c r="E298" t="str">
        <f t="shared" si="36"/>
        <v>背景色変更</v>
      </c>
      <c r="F298">
        <f>IF($E298="","",COUNTIF($E$3:$E298,$E298))</f>
        <v>1</v>
      </c>
      <c r="G298">
        <f>IF(OR(F298&gt;1,F298=""),"",COUNTIF($F$3:$F298,1))</f>
        <v>288</v>
      </c>
      <c r="H298" t="str">
        <f t="shared" si="37"/>
        <v>背景色変更</v>
      </c>
      <c r="J298">
        <f t="shared" si="39"/>
        <v>295</v>
      </c>
      <c r="K298" t="str">
        <f t="shared" si="32"/>
        <v>最終行取得</v>
      </c>
      <c r="L298" s="58" t="str">
        <f t="shared" si="33"/>
        <v>○</v>
      </c>
      <c r="M298" s="58" t="str">
        <f t="shared" si="34"/>
        <v/>
      </c>
      <c r="N298" s="58" t="str">
        <f t="shared" si="35"/>
        <v/>
      </c>
    </row>
    <row r="299" spans="1:14">
      <c r="A299">
        <f t="shared" si="38"/>
        <v>296</v>
      </c>
      <c r="B299" t="str">
        <f>IFERROR(VLOOKUP($A299,'vbs,vba'!$G:$H,2,FALSE),"")</f>
        <v>罫線（格子）設定</v>
      </c>
      <c r="C299" t="str">
        <f>IFERROR(VLOOKUP($A299,python!$F:$G,2,FALSE),"")</f>
        <v/>
      </c>
      <c r="D299" t="str">
        <f>IFERROR(VLOOKUP($A299,bat!$F:$G,2,FALSE),"")</f>
        <v/>
      </c>
      <c r="E299" t="str">
        <f t="shared" si="36"/>
        <v>罫線（格子）設定</v>
      </c>
      <c r="F299">
        <f>IF($E299="","",COUNTIF($E$3:$E299,$E299))</f>
        <v>1</v>
      </c>
      <c r="G299">
        <f>IF(OR(F299&gt;1,F299=""),"",COUNTIF($F$3:$F299,1))</f>
        <v>289</v>
      </c>
      <c r="H299" t="str">
        <f t="shared" si="37"/>
        <v>罫線（格子）設定</v>
      </c>
      <c r="J299">
        <f t="shared" si="39"/>
        <v>296</v>
      </c>
      <c r="K299" t="str">
        <f t="shared" si="32"/>
        <v>最終列取得</v>
      </c>
      <c r="L299" s="58" t="str">
        <f t="shared" si="33"/>
        <v>○</v>
      </c>
      <c r="M299" s="58" t="str">
        <f t="shared" si="34"/>
        <v/>
      </c>
      <c r="N299" s="58" t="str">
        <f t="shared" si="35"/>
        <v/>
      </c>
    </row>
    <row r="300" spans="1:14">
      <c r="A300">
        <f t="shared" si="38"/>
        <v>297</v>
      </c>
      <c r="B300" t="str">
        <f>IFERROR(VLOOKUP($A300,'vbs,vba'!$G:$H,2,FALSE),"")</f>
        <v>セル結合</v>
      </c>
      <c r="C300" t="str">
        <f>IFERROR(VLOOKUP($A300,python!$F:$G,2,FALSE),"")</f>
        <v/>
      </c>
      <c r="D300" t="str">
        <f>IFERROR(VLOOKUP($A300,bat!$F:$G,2,FALSE),"")</f>
        <v/>
      </c>
      <c r="E300" t="str">
        <f t="shared" si="36"/>
        <v>セル結合</v>
      </c>
      <c r="F300">
        <f>IF($E300="","",COUNTIF($E$3:$E300,$E300))</f>
        <v>1</v>
      </c>
      <c r="G300">
        <f>IF(OR(F300&gt;1,F300=""),"",COUNTIF($F$3:$F300,1))</f>
        <v>290</v>
      </c>
      <c r="H300" t="str">
        <f t="shared" si="37"/>
        <v>セル結合</v>
      </c>
      <c r="J300">
        <f t="shared" si="39"/>
        <v>297</v>
      </c>
      <c r="K300" t="str">
        <f t="shared" si="32"/>
        <v>最終行取得（全列の中で最大）</v>
      </c>
      <c r="L300" s="58" t="str">
        <f t="shared" si="33"/>
        <v>○</v>
      </c>
      <c r="M300" s="58" t="str">
        <f t="shared" si="34"/>
        <v/>
      </c>
      <c r="N300" s="58" t="str">
        <f t="shared" si="35"/>
        <v/>
      </c>
    </row>
    <row r="301" spans="1:14">
      <c r="A301">
        <f t="shared" si="38"/>
        <v>298</v>
      </c>
      <c r="B301" t="str">
        <f>IFERROR(VLOOKUP($A301,'vbs,vba'!$G:$H,2,FALSE),"")</f>
        <v>セル内 水平位置調整</v>
      </c>
      <c r="C301" t="str">
        <f>IFERROR(VLOOKUP($A301,python!$F:$G,2,FALSE),"")</f>
        <v/>
      </c>
      <c r="D301" t="str">
        <f>IFERROR(VLOOKUP($A301,bat!$F:$G,2,FALSE),"")</f>
        <v/>
      </c>
      <c r="E301" t="str">
        <f t="shared" si="36"/>
        <v>セル内 水平位置調整</v>
      </c>
      <c r="F301">
        <f>IF($E301="","",COUNTIF($E$3:$E301,$E301))</f>
        <v>1</v>
      </c>
      <c r="G301">
        <f>IF(OR(F301&gt;1,F301=""),"",COUNTIF($F$3:$F301,1))</f>
        <v>291</v>
      </c>
      <c r="H301" t="str">
        <f t="shared" si="37"/>
        <v>セル内 水平位置調整</v>
      </c>
      <c r="J301">
        <f t="shared" si="39"/>
        <v>298</v>
      </c>
      <c r="K301" t="str">
        <f t="shared" si="32"/>
        <v>最終列取得（全行の中で最大）</v>
      </c>
      <c r="L301" s="58" t="str">
        <f t="shared" si="33"/>
        <v>○</v>
      </c>
      <c r="M301" s="58" t="str">
        <f t="shared" si="34"/>
        <v/>
      </c>
      <c r="N301" s="58" t="str">
        <f t="shared" si="35"/>
        <v/>
      </c>
    </row>
    <row r="302" spans="1:14">
      <c r="A302">
        <f t="shared" si="38"/>
        <v>299</v>
      </c>
      <c r="B302" t="str">
        <f>IFERROR(VLOOKUP($A302,'vbs,vba'!$G:$H,2,FALSE),"")</f>
        <v>セル内 垂直位置調整</v>
      </c>
      <c r="C302" t="str">
        <f>IFERROR(VLOOKUP($A302,python!$F:$G,2,FALSE),"")</f>
        <v/>
      </c>
      <c r="D302" t="str">
        <f>IFERROR(VLOOKUP($A302,bat!$F:$G,2,FALSE),"")</f>
        <v/>
      </c>
      <c r="E302" t="str">
        <f t="shared" si="36"/>
        <v>セル内 垂直位置調整</v>
      </c>
      <c r="F302">
        <f>IF($E302="","",COUNTIF($E$3:$E302,$E302))</f>
        <v>1</v>
      </c>
      <c r="G302">
        <f>IF(OR(F302&gt;1,F302=""),"",COUNTIF($F$3:$F302,1))</f>
        <v>292</v>
      </c>
      <c r="H302" t="str">
        <f t="shared" si="37"/>
        <v>セル内 垂直位置調整</v>
      </c>
      <c r="J302">
        <f t="shared" si="39"/>
        <v>299</v>
      </c>
      <c r="K302" t="str">
        <f t="shared" si="32"/>
        <v>選択範囲位置取得（先頭行）</v>
      </c>
      <c r="L302" s="58" t="str">
        <f t="shared" si="33"/>
        <v>○</v>
      </c>
      <c r="M302" s="58" t="str">
        <f t="shared" si="34"/>
        <v/>
      </c>
      <c r="N302" s="58" t="str">
        <f t="shared" si="35"/>
        <v/>
      </c>
    </row>
    <row r="303" spans="1:14">
      <c r="A303">
        <f t="shared" si="38"/>
        <v>300</v>
      </c>
      <c r="B303" t="str">
        <f>IFERROR(VLOOKUP($A303,'vbs,vba'!$G:$H,2,FALSE),"")</f>
        <v>先頭行取得</v>
      </c>
      <c r="C303" t="str">
        <f>IFERROR(VLOOKUP($A303,python!$F:$G,2,FALSE),"")</f>
        <v/>
      </c>
      <c r="D303" t="str">
        <f>IFERROR(VLOOKUP($A303,bat!$F:$G,2,FALSE),"")</f>
        <v/>
      </c>
      <c r="E303" t="str">
        <f t="shared" si="36"/>
        <v>先頭行取得</v>
      </c>
      <c r="F303">
        <f>IF($E303="","",COUNTIF($E$3:$E303,$E303))</f>
        <v>1</v>
      </c>
      <c r="G303">
        <f>IF(OR(F303&gt;1,F303=""),"",COUNTIF($F$3:$F303,1))</f>
        <v>293</v>
      </c>
      <c r="H303" t="str">
        <f t="shared" si="37"/>
        <v>先頭行取得</v>
      </c>
      <c r="J303">
        <f t="shared" si="39"/>
        <v>300</v>
      </c>
      <c r="K303" t="str">
        <f t="shared" si="32"/>
        <v>選択範囲位置取得（末尾行）</v>
      </c>
      <c r="L303" s="58" t="str">
        <f t="shared" si="33"/>
        <v>○</v>
      </c>
      <c r="M303" s="58" t="str">
        <f t="shared" si="34"/>
        <v/>
      </c>
      <c r="N303" s="58" t="str">
        <f t="shared" si="35"/>
        <v/>
      </c>
    </row>
    <row r="304" spans="1:14">
      <c r="A304">
        <f t="shared" si="38"/>
        <v>301</v>
      </c>
      <c r="B304" t="str">
        <f>IFERROR(VLOOKUP($A304,'vbs,vba'!$G:$H,2,FALSE),"")</f>
        <v>先頭列取得</v>
      </c>
      <c r="C304" t="str">
        <f>IFERROR(VLOOKUP($A304,python!$F:$G,2,FALSE),"")</f>
        <v/>
      </c>
      <c r="D304" t="str">
        <f>IFERROR(VLOOKUP($A304,bat!$F:$G,2,FALSE),"")</f>
        <v/>
      </c>
      <c r="E304" t="str">
        <f t="shared" si="36"/>
        <v>先頭列取得</v>
      </c>
      <c r="F304">
        <f>IF($E304="","",COUNTIF($E$3:$E304,$E304))</f>
        <v>1</v>
      </c>
      <c r="G304">
        <f>IF(OR(F304&gt;1,F304=""),"",COUNTIF($F$3:$F304,1))</f>
        <v>294</v>
      </c>
      <c r="H304" t="str">
        <f t="shared" si="37"/>
        <v>先頭列取得</v>
      </c>
      <c r="J304">
        <f t="shared" si="39"/>
        <v>301</v>
      </c>
      <c r="K304" t="str">
        <f t="shared" si="32"/>
        <v>選択範囲位置取得（先頭列）</v>
      </c>
      <c r="L304" s="58" t="str">
        <f t="shared" si="33"/>
        <v>○</v>
      </c>
      <c r="M304" s="58" t="str">
        <f t="shared" si="34"/>
        <v/>
      </c>
      <c r="N304" s="58" t="str">
        <f t="shared" si="35"/>
        <v/>
      </c>
    </row>
    <row r="305" spans="1:14">
      <c r="A305">
        <f t="shared" si="38"/>
        <v>302</v>
      </c>
      <c r="B305" t="str">
        <f>IFERROR(VLOOKUP($A305,'vbs,vba'!$G:$H,2,FALSE),"")</f>
        <v>最終行取得</v>
      </c>
      <c r="C305" t="str">
        <f>IFERROR(VLOOKUP($A305,python!$F:$G,2,FALSE),"")</f>
        <v/>
      </c>
      <c r="D305" t="str">
        <f>IFERROR(VLOOKUP($A305,bat!$F:$G,2,FALSE),"")</f>
        <v/>
      </c>
      <c r="E305" t="str">
        <f t="shared" si="36"/>
        <v>最終行取得</v>
      </c>
      <c r="F305">
        <f>IF($E305="","",COUNTIF($E$3:$E305,$E305))</f>
        <v>1</v>
      </c>
      <c r="G305">
        <f>IF(OR(F305&gt;1,F305=""),"",COUNTIF($F$3:$F305,1))</f>
        <v>295</v>
      </c>
      <c r="H305" t="str">
        <f t="shared" si="37"/>
        <v>最終行取得</v>
      </c>
      <c r="J305">
        <f t="shared" si="39"/>
        <v>302</v>
      </c>
      <c r="K305" t="str">
        <f t="shared" si="32"/>
        <v>選択範囲位置取得（末尾列）</v>
      </c>
      <c r="L305" s="58" t="str">
        <f t="shared" si="33"/>
        <v>○</v>
      </c>
      <c r="M305" s="58" t="str">
        <f t="shared" si="34"/>
        <v/>
      </c>
      <c r="N305" s="58" t="str">
        <f t="shared" si="35"/>
        <v/>
      </c>
    </row>
    <row r="306" spans="1:14">
      <c r="A306">
        <f t="shared" si="38"/>
        <v>303</v>
      </c>
      <c r="B306" t="str">
        <f>IFERROR(VLOOKUP($A306,'vbs,vba'!$G:$H,2,FALSE),"")</f>
        <v>最終列取得</v>
      </c>
      <c r="C306" t="str">
        <f>IFERROR(VLOOKUP($A306,python!$F:$G,2,FALSE),"")</f>
        <v/>
      </c>
      <c r="D306" t="str">
        <f>IFERROR(VLOOKUP($A306,bat!$F:$G,2,FALSE),"")</f>
        <v/>
      </c>
      <c r="E306" t="str">
        <f t="shared" si="36"/>
        <v>最終列取得</v>
      </c>
      <c r="F306">
        <f>IF($E306="","",COUNTIF($E$3:$E306,$E306))</f>
        <v>1</v>
      </c>
      <c r="G306">
        <f>IF(OR(F306&gt;1,F306=""),"",COUNTIF($F$3:$F306,1))</f>
        <v>296</v>
      </c>
      <c r="H306" t="str">
        <f t="shared" si="37"/>
        <v>最終列取得</v>
      </c>
      <c r="J306">
        <f t="shared" si="39"/>
        <v>303</v>
      </c>
      <c r="K306" t="str">
        <f t="shared" si="32"/>
        <v>選択範囲数（複数セル選択時）</v>
      </c>
      <c r="L306" s="58" t="str">
        <f t="shared" si="33"/>
        <v>○</v>
      </c>
      <c r="M306" s="58" t="str">
        <f t="shared" si="34"/>
        <v/>
      </c>
      <c r="N306" s="58" t="str">
        <f t="shared" si="35"/>
        <v/>
      </c>
    </row>
    <row r="307" spans="1:14">
      <c r="A307">
        <f t="shared" si="38"/>
        <v>304</v>
      </c>
      <c r="B307" t="str">
        <f>IFERROR(VLOOKUP($A307,'vbs,vba'!$G:$H,2,FALSE),"")</f>
        <v>最終行取得（全列の中で最大）</v>
      </c>
      <c r="C307" t="str">
        <f>IFERROR(VLOOKUP($A307,python!$F:$G,2,FALSE),"")</f>
        <v/>
      </c>
      <c r="D307" t="str">
        <f>IFERROR(VLOOKUP($A307,bat!$F:$G,2,FALSE),"")</f>
        <v/>
      </c>
      <c r="E307" t="str">
        <f t="shared" si="36"/>
        <v>最終行取得（全列の中で最大）</v>
      </c>
      <c r="F307">
        <f>IF($E307="","",COUNTIF($E$3:$E307,$E307))</f>
        <v>1</v>
      </c>
      <c r="G307">
        <f>IF(OR(F307&gt;1,F307=""),"",COUNTIF($F$3:$F307,1))</f>
        <v>297</v>
      </c>
      <c r="H307" t="str">
        <f t="shared" si="37"/>
        <v>最終行取得（全列の中で最大）</v>
      </c>
      <c r="J307">
        <f t="shared" si="39"/>
        <v>304</v>
      </c>
      <c r="K307" t="str">
        <f t="shared" si="32"/>
        <v>選択範囲内のセル数（複数セル選択時）</v>
      </c>
      <c r="L307" s="58" t="str">
        <f t="shared" si="33"/>
        <v>○</v>
      </c>
      <c r="M307" s="58" t="str">
        <f t="shared" si="34"/>
        <v/>
      </c>
      <c r="N307" s="58" t="str">
        <f t="shared" si="35"/>
        <v/>
      </c>
    </row>
    <row r="308" spans="1:14">
      <c r="A308">
        <f t="shared" si="38"/>
        <v>305</v>
      </c>
      <c r="B308" t="str">
        <f>IFERROR(VLOOKUP($A308,'vbs,vba'!$G:$H,2,FALSE),"")</f>
        <v>最終列取得（全行の中で最大）</v>
      </c>
      <c r="C308" t="str">
        <f>IFERROR(VLOOKUP($A308,python!$F:$G,2,FALSE),"")</f>
        <v/>
      </c>
      <c r="D308" t="str">
        <f>IFERROR(VLOOKUP($A308,bat!$F:$G,2,FALSE),"")</f>
        <v/>
      </c>
      <c r="E308" t="str">
        <f t="shared" si="36"/>
        <v>最終列取得（全行の中で最大）</v>
      </c>
      <c r="F308">
        <f>IF($E308="","",COUNTIF($E$3:$E308,$E308))</f>
        <v>1</v>
      </c>
      <c r="G308">
        <f>IF(OR(F308&gt;1,F308=""),"",COUNTIF($F$3:$F308,1))</f>
        <v>298</v>
      </c>
      <c r="H308" t="str">
        <f t="shared" si="37"/>
        <v>最終列取得（全行の中で最大）</v>
      </c>
      <c r="J308">
        <f t="shared" si="39"/>
        <v>305</v>
      </c>
      <c r="K308" t="str">
        <f t="shared" si="32"/>
        <v>選択範囲内のセル値（複数セル選択時）</v>
      </c>
      <c r="L308" s="58" t="str">
        <f t="shared" si="33"/>
        <v>○</v>
      </c>
      <c r="M308" s="58" t="str">
        <f t="shared" si="34"/>
        <v/>
      </c>
      <c r="N308" s="58" t="str">
        <f t="shared" si="35"/>
        <v/>
      </c>
    </row>
    <row r="309" spans="1:14">
      <c r="A309">
        <f t="shared" si="38"/>
        <v>306</v>
      </c>
      <c r="B309" t="str">
        <f>IFERROR(VLOOKUP($A309,'vbs,vba'!$G:$H,2,FALSE),"")</f>
        <v>選択範囲位置取得（先頭行）</v>
      </c>
      <c r="C309" t="str">
        <f>IFERROR(VLOOKUP($A309,python!$F:$G,2,FALSE),"")</f>
        <v/>
      </c>
      <c r="D309" t="str">
        <f>IFERROR(VLOOKUP($A309,bat!$F:$G,2,FALSE),"")</f>
        <v/>
      </c>
      <c r="E309" t="str">
        <f t="shared" si="36"/>
        <v>選択範囲位置取得（先頭行）</v>
      </c>
      <c r="F309">
        <f>IF($E309="","",COUNTIF($E$3:$E309,$E309))</f>
        <v>1</v>
      </c>
      <c r="G309">
        <f>IF(OR(F309&gt;1,F309=""),"",COUNTIF($F$3:$F309,1))</f>
        <v>299</v>
      </c>
      <c r="H309" t="str">
        <f t="shared" si="37"/>
        <v>選択範囲位置取得（先頭行）</v>
      </c>
      <c r="J309">
        <f t="shared" si="39"/>
        <v>306</v>
      </c>
      <c r="K309" t="str">
        <f t="shared" si="32"/>
        <v>Rangeオブジェクトの行/列番号指定</v>
      </c>
      <c r="L309" s="58" t="str">
        <f t="shared" si="33"/>
        <v>○</v>
      </c>
      <c r="M309" s="58" t="str">
        <f t="shared" si="34"/>
        <v/>
      </c>
      <c r="N309" s="58" t="str">
        <f t="shared" si="35"/>
        <v/>
      </c>
    </row>
    <row r="310" spans="1:14">
      <c r="A310">
        <f t="shared" si="38"/>
        <v>307</v>
      </c>
      <c r="B310" t="str">
        <f>IFERROR(VLOOKUP($A310,'vbs,vba'!$G:$H,2,FALSE),"")</f>
        <v>選択範囲位置取得（末尾行）</v>
      </c>
      <c r="C310" t="str">
        <f>IFERROR(VLOOKUP($A310,python!$F:$G,2,FALSE),"")</f>
        <v/>
      </c>
      <c r="D310" t="str">
        <f>IFERROR(VLOOKUP($A310,bat!$F:$G,2,FALSE),"")</f>
        <v/>
      </c>
      <c r="E310" t="str">
        <f t="shared" si="36"/>
        <v>選択範囲位置取得（末尾行）</v>
      </c>
      <c r="F310">
        <f>IF($E310="","",COUNTIF($E$3:$E310,$E310))</f>
        <v>1</v>
      </c>
      <c r="G310">
        <f>IF(OR(F310&gt;1,F310=""),"",COUNTIF($F$3:$F310,1))</f>
        <v>300</v>
      </c>
      <c r="H310" t="str">
        <f t="shared" si="37"/>
        <v>選択範囲位置取得（末尾行）</v>
      </c>
      <c r="J310">
        <f t="shared" si="39"/>
        <v>307</v>
      </c>
      <c r="K310" t="str">
        <f t="shared" si="32"/>
        <v>セルコピー（書式保持）</v>
      </c>
      <c r="L310" s="58" t="str">
        <f t="shared" si="33"/>
        <v>○</v>
      </c>
      <c r="M310" s="58" t="str">
        <f t="shared" si="34"/>
        <v/>
      </c>
      <c r="N310" s="58" t="str">
        <f t="shared" si="35"/>
        <v/>
      </c>
    </row>
    <row r="311" spans="1:14">
      <c r="A311">
        <f t="shared" si="38"/>
        <v>308</v>
      </c>
      <c r="B311" t="str">
        <f>IFERROR(VLOOKUP($A311,'vbs,vba'!$G:$H,2,FALSE),"")</f>
        <v>選択範囲位置取得（先頭列）</v>
      </c>
      <c r="C311" t="str">
        <f>IFERROR(VLOOKUP($A311,python!$F:$G,2,FALSE),"")</f>
        <v/>
      </c>
      <c r="D311" t="str">
        <f>IFERROR(VLOOKUP($A311,bat!$F:$G,2,FALSE),"")</f>
        <v/>
      </c>
      <c r="E311" t="str">
        <f t="shared" si="36"/>
        <v>選択範囲位置取得（先頭列）</v>
      </c>
      <c r="F311">
        <f>IF($E311="","",COUNTIF($E$3:$E311,$E311))</f>
        <v>1</v>
      </c>
      <c r="G311">
        <f>IF(OR(F311&gt;1,F311=""),"",COUNTIF($F$3:$F311,1))</f>
        <v>301</v>
      </c>
      <c r="H311" t="str">
        <f t="shared" si="37"/>
        <v>選択範囲位置取得（先頭列）</v>
      </c>
      <c r="J311">
        <f t="shared" si="39"/>
        <v>308</v>
      </c>
      <c r="K311" t="str">
        <f t="shared" si="32"/>
        <v>セルソート</v>
      </c>
      <c r="L311" s="58" t="str">
        <f t="shared" si="33"/>
        <v>○</v>
      </c>
      <c r="M311" s="58" t="str">
        <f t="shared" si="34"/>
        <v/>
      </c>
      <c r="N311" s="58" t="str">
        <f t="shared" si="35"/>
        <v/>
      </c>
    </row>
    <row r="312" spans="1:14">
      <c r="A312">
        <f t="shared" si="38"/>
        <v>309</v>
      </c>
      <c r="B312" t="str">
        <f>IFERROR(VLOOKUP($A312,'vbs,vba'!$G:$H,2,FALSE),"")</f>
        <v>選択範囲位置取得（末尾列）</v>
      </c>
      <c r="C312" t="str">
        <f>IFERROR(VLOOKUP($A312,python!$F:$G,2,FALSE),"")</f>
        <v/>
      </c>
      <c r="D312" t="str">
        <f>IFERROR(VLOOKUP($A312,bat!$F:$G,2,FALSE),"")</f>
        <v/>
      </c>
      <c r="E312" t="str">
        <f t="shared" si="36"/>
        <v>選択範囲位置取得（末尾列）</v>
      </c>
      <c r="F312">
        <f>IF($E312="","",COUNTIF($E$3:$E312,$E312))</f>
        <v>1</v>
      </c>
      <c r="G312">
        <f>IF(OR(F312&gt;1,F312=""),"",COUNTIF($F$3:$F312,1))</f>
        <v>302</v>
      </c>
      <c r="H312" t="str">
        <f t="shared" si="37"/>
        <v>選択範囲位置取得（末尾列）</v>
      </c>
      <c r="J312">
        <f t="shared" si="39"/>
        <v>309</v>
      </c>
      <c r="K312" t="str">
        <f t="shared" si="32"/>
        <v>範囲セル 値クリア（書式そのまま）</v>
      </c>
      <c r="L312" s="58" t="str">
        <f t="shared" si="33"/>
        <v>○</v>
      </c>
      <c r="M312" s="58" t="str">
        <f t="shared" si="34"/>
        <v/>
      </c>
      <c r="N312" s="58" t="str">
        <f t="shared" si="35"/>
        <v/>
      </c>
    </row>
    <row r="313" spans="1:14">
      <c r="A313">
        <f t="shared" si="38"/>
        <v>310</v>
      </c>
      <c r="B313" t="str">
        <f>IFERROR(VLOOKUP($A313,'vbs,vba'!$G:$H,2,FALSE),"")</f>
        <v>選択範囲数（複数セル選択時）</v>
      </c>
      <c r="C313" t="str">
        <f>IFERROR(VLOOKUP($A313,python!$F:$G,2,FALSE),"")</f>
        <v/>
      </c>
      <c r="D313" t="str">
        <f>IFERROR(VLOOKUP($A313,bat!$F:$G,2,FALSE),"")</f>
        <v/>
      </c>
      <c r="E313" t="str">
        <f t="shared" si="36"/>
        <v>選択範囲数（複数セル選択時）</v>
      </c>
      <c r="F313">
        <f>IF($E313="","",COUNTIF($E$3:$E313,$E313))</f>
        <v>1</v>
      </c>
      <c r="G313">
        <f>IF(OR(F313&gt;1,F313=""),"",COUNTIF($F$3:$F313,1))</f>
        <v>303</v>
      </c>
      <c r="H313" t="str">
        <f t="shared" si="37"/>
        <v>選択範囲数（複数セル選択時）</v>
      </c>
      <c r="J313">
        <f t="shared" si="39"/>
        <v>310</v>
      </c>
      <c r="K313" t="str">
        <f t="shared" si="32"/>
        <v>範囲セル 書式クリア</v>
      </c>
      <c r="L313" s="58" t="str">
        <f t="shared" si="33"/>
        <v>○</v>
      </c>
      <c r="M313" s="58" t="str">
        <f t="shared" si="34"/>
        <v/>
      </c>
      <c r="N313" s="58" t="str">
        <f t="shared" si="35"/>
        <v/>
      </c>
    </row>
    <row r="314" spans="1:14">
      <c r="A314">
        <f t="shared" si="38"/>
        <v>311</v>
      </c>
      <c r="B314" t="str">
        <f>IFERROR(VLOOKUP($A314,'vbs,vba'!$G:$H,2,FALSE),"")</f>
        <v>選択範囲内のセル数（複数セル選択時）</v>
      </c>
      <c r="C314" t="str">
        <f>IFERROR(VLOOKUP($A314,python!$F:$G,2,FALSE),"")</f>
        <v/>
      </c>
      <c r="D314" t="str">
        <f>IFERROR(VLOOKUP($A314,bat!$F:$G,2,FALSE),"")</f>
        <v/>
      </c>
      <c r="E314" t="str">
        <f t="shared" si="36"/>
        <v>選択範囲内のセル数（複数セル選択時）</v>
      </c>
      <c r="F314">
        <f>IF($E314="","",COUNTIF($E$3:$E314,$E314))</f>
        <v>1</v>
      </c>
      <c r="G314">
        <f>IF(OR(F314&gt;1,F314=""),"",COUNTIF($F$3:$F314,1))</f>
        <v>304</v>
      </c>
      <c r="H314" t="str">
        <f t="shared" si="37"/>
        <v>選択範囲内のセル数（複数セル選択時）</v>
      </c>
      <c r="J314">
        <f t="shared" si="39"/>
        <v>311</v>
      </c>
      <c r="K314" t="str">
        <f t="shared" si="32"/>
        <v>範囲セル 書式貼り付け</v>
      </c>
      <c r="L314" s="58" t="str">
        <f t="shared" si="33"/>
        <v>○</v>
      </c>
      <c r="M314" s="58" t="str">
        <f t="shared" si="34"/>
        <v/>
      </c>
      <c r="N314" s="58" t="str">
        <f t="shared" si="35"/>
        <v/>
      </c>
    </row>
    <row r="315" spans="1:14">
      <c r="A315">
        <f t="shared" si="38"/>
        <v>312</v>
      </c>
      <c r="B315" t="str">
        <f>IFERROR(VLOOKUP($A315,'vbs,vba'!$G:$H,2,FALSE),"")</f>
        <v>選択範囲内のセル値（複数セル選択時）</v>
      </c>
      <c r="C315" t="str">
        <f>IFERROR(VLOOKUP($A315,python!$F:$G,2,FALSE),"")</f>
        <v/>
      </c>
      <c r="D315" t="str">
        <f>IFERROR(VLOOKUP($A315,bat!$F:$G,2,FALSE),"")</f>
        <v/>
      </c>
      <c r="E315" t="str">
        <f t="shared" si="36"/>
        <v>選択範囲内のセル値（複数セル選択時）</v>
      </c>
      <c r="F315">
        <f>IF($E315="","",COUNTIF($E$3:$E315,$E315))</f>
        <v>1</v>
      </c>
      <c r="G315">
        <f>IF(OR(F315&gt;1,F315=""),"",COUNTIF($F$3:$F315,1))</f>
        <v>305</v>
      </c>
      <c r="H315" t="str">
        <f t="shared" si="37"/>
        <v>選択範囲内のセル値（複数セル選択時）</v>
      </c>
      <c r="J315">
        <f t="shared" si="39"/>
        <v>312</v>
      </c>
      <c r="K315" t="str">
        <f t="shared" si="32"/>
        <v>空白セル選択</v>
      </c>
      <c r="L315" s="58" t="str">
        <f t="shared" si="33"/>
        <v>○</v>
      </c>
      <c r="M315" s="58" t="str">
        <f t="shared" si="34"/>
        <v/>
      </c>
      <c r="N315" s="58" t="str">
        <f t="shared" si="35"/>
        <v/>
      </c>
    </row>
    <row r="316" spans="1:14">
      <c r="A316">
        <f t="shared" si="38"/>
        <v>313</v>
      </c>
      <c r="B316" t="str">
        <f>IFERROR(VLOOKUP($A316,'vbs,vba'!$G:$H,2,FALSE),"")</f>
        <v>Rangeオブジェクトの行/列番号指定</v>
      </c>
      <c r="C316" t="str">
        <f>IFERROR(VLOOKUP($A316,python!$F:$G,2,FALSE),"")</f>
        <v/>
      </c>
      <c r="D316" t="str">
        <f>IFERROR(VLOOKUP($A316,bat!$F:$G,2,FALSE),"")</f>
        <v/>
      </c>
      <c r="E316" t="str">
        <f t="shared" si="36"/>
        <v>Rangeオブジェクトの行/列番号指定</v>
      </c>
      <c r="F316">
        <f>IF($E316="","",COUNTIF($E$3:$E316,$E316))</f>
        <v>1</v>
      </c>
      <c r="G316">
        <f>IF(OR(F316&gt;1,F316=""),"",COUNTIF($F$3:$F316,1))</f>
        <v>306</v>
      </c>
      <c r="H316" t="str">
        <f t="shared" si="37"/>
        <v>Rangeオブジェクトの行/列番号指定</v>
      </c>
      <c r="J316">
        <f t="shared" si="39"/>
        <v>313</v>
      </c>
      <c r="K316" t="str">
        <f t="shared" si="32"/>
        <v>列幅変更</v>
      </c>
      <c r="L316" s="58" t="str">
        <f t="shared" si="33"/>
        <v>○</v>
      </c>
      <c r="M316" s="58" t="str">
        <f t="shared" si="34"/>
        <v/>
      </c>
      <c r="N316" s="58" t="str">
        <f t="shared" si="35"/>
        <v/>
      </c>
    </row>
    <row r="317" spans="1:14">
      <c r="A317">
        <f t="shared" si="38"/>
        <v>314</v>
      </c>
      <c r="B317" t="str">
        <f>IFERROR(VLOOKUP($A317,'vbs,vba'!$G:$H,2,FALSE),"")</f>
        <v>セルコピー（書式保持）</v>
      </c>
      <c r="C317" t="str">
        <f>IFERROR(VLOOKUP($A317,python!$F:$G,2,FALSE),"")</f>
        <v/>
      </c>
      <c r="D317" t="str">
        <f>IFERROR(VLOOKUP($A317,bat!$F:$G,2,FALSE),"")</f>
        <v/>
      </c>
      <c r="E317" t="str">
        <f t="shared" si="36"/>
        <v>セルコピー（書式保持）</v>
      </c>
      <c r="F317">
        <f>IF($E317="","",COUNTIF($E$3:$E317,$E317))</f>
        <v>1</v>
      </c>
      <c r="G317">
        <f>IF(OR(F317&gt;1,F317=""),"",COUNTIF($F$3:$F317,1))</f>
        <v>307</v>
      </c>
      <c r="H317" t="str">
        <f t="shared" si="37"/>
        <v>セルコピー（書式保持）</v>
      </c>
      <c r="J317">
        <f t="shared" si="39"/>
        <v>314</v>
      </c>
      <c r="K317" t="str">
        <f t="shared" si="32"/>
        <v>自動列幅調整</v>
      </c>
      <c r="L317" s="58" t="str">
        <f t="shared" si="33"/>
        <v>○</v>
      </c>
      <c r="M317" s="58" t="str">
        <f t="shared" si="34"/>
        <v/>
      </c>
      <c r="N317" s="58" t="str">
        <f t="shared" si="35"/>
        <v/>
      </c>
    </row>
    <row r="318" spans="1:14">
      <c r="A318">
        <f t="shared" si="38"/>
        <v>315</v>
      </c>
      <c r="B318" t="str">
        <f>IFERROR(VLOOKUP($A318,'vbs,vba'!$G:$H,2,FALSE),"")</f>
        <v>セルソート</v>
      </c>
      <c r="C318" t="str">
        <f>IFERROR(VLOOKUP($A318,python!$F:$G,2,FALSE),"")</f>
        <v/>
      </c>
      <c r="D318" t="str">
        <f>IFERROR(VLOOKUP($A318,bat!$F:$G,2,FALSE),"")</f>
        <v/>
      </c>
      <c r="E318" t="str">
        <f t="shared" si="36"/>
        <v>セルソート</v>
      </c>
      <c r="F318">
        <f>IF($E318="","",COUNTIF($E$3:$E318,$E318))</f>
        <v>1</v>
      </c>
      <c r="G318">
        <f>IF(OR(F318&gt;1,F318=""),"",COUNTIF($F$3:$F318,1))</f>
        <v>308</v>
      </c>
      <c r="H318" t="str">
        <f t="shared" si="37"/>
        <v>セルソート</v>
      </c>
      <c r="J318">
        <f t="shared" si="39"/>
        <v>315</v>
      </c>
      <c r="K318" t="str">
        <f t="shared" si="32"/>
        <v>自動列幅調整（全領域）</v>
      </c>
      <c r="L318" s="58" t="str">
        <f t="shared" si="33"/>
        <v>○</v>
      </c>
      <c r="M318" s="58" t="str">
        <f t="shared" si="34"/>
        <v/>
      </c>
      <c r="N318" s="58" t="str">
        <f t="shared" si="35"/>
        <v/>
      </c>
    </row>
    <row r="319" spans="1:14">
      <c r="A319">
        <f t="shared" si="38"/>
        <v>316</v>
      </c>
      <c r="B319" t="str">
        <f>IFERROR(VLOOKUP($A319,'vbs,vba'!$G:$H,2,FALSE),"")</f>
        <v>範囲セル 値クリア（書式そのまま）</v>
      </c>
      <c r="C319" t="str">
        <f>IFERROR(VLOOKUP($A319,python!$F:$G,2,FALSE),"")</f>
        <v/>
      </c>
      <c r="D319" t="str">
        <f>IFERROR(VLOOKUP($A319,bat!$F:$G,2,FALSE),"")</f>
        <v/>
      </c>
      <c r="E319" t="str">
        <f t="shared" si="36"/>
        <v>範囲セル 値クリア（書式そのまま）</v>
      </c>
      <c r="F319">
        <f>IF($E319="","",COUNTIF($E$3:$E319,$E319))</f>
        <v>1</v>
      </c>
      <c r="G319">
        <f>IF(OR(F319&gt;1,F319=""),"",COUNTIF($F$3:$F319,1))</f>
        <v>309</v>
      </c>
      <c r="H319" t="str">
        <f t="shared" si="37"/>
        <v>範囲セル 値クリア（書式そのまま）</v>
      </c>
      <c r="J319">
        <f t="shared" si="39"/>
        <v>316</v>
      </c>
      <c r="K319" t="str">
        <f t="shared" si="32"/>
        <v>コピー/切り取りモード解除</v>
      </c>
      <c r="L319" s="58" t="str">
        <f t="shared" si="33"/>
        <v>○</v>
      </c>
      <c r="M319" s="58" t="str">
        <f t="shared" si="34"/>
        <v/>
      </c>
      <c r="N319" s="58" t="str">
        <f t="shared" si="35"/>
        <v/>
      </c>
    </row>
    <row r="320" spans="1:14">
      <c r="A320">
        <f t="shared" si="38"/>
        <v>317</v>
      </c>
      <c r="B320" t="str">
        <f>IFERROR(VLOOKUP($A320,'vbs,vba'!$G:$H,2,FALSE),"")</f>
        <v>範囲セル 書式クリア</v>
      </c>
      <c r="C320" t="str">
        <f>IFERROR(VLOOKUP($A320,python!$F:$G,2,FALSE),"")</f>
        <v/>
      </c>
      <c r="D320" t="str">
        <f>IFERROR(VLOOKUP($A320,bat!$F:$G,2,FALSE),"")</f>
        <v/>
      </c>
      <c r="E320" t="str">
        <f t="shared" si="36"/>
        <v>範囲セル 書式クリア</v>
      </c>
      <c r="F320">
        <f>IF($E320="","",COUNTIF($E$3:$E320,$E320))</f>
        <v>1</v>
      </c>
      <c r="G320">
        <f>IF(OR(F320&gt;1,F320=""),"",COUNTIF($F$3:$F320,1))</f>
        <v>310</v>
      </c>
      <c r="H320" t="str">
        <f t="shared" si="37"/>
        <v>範囲セル 書式クリア</v>
      </c>
      <c r="J320">
        <f t="shared" si="39"/>
        <v>317</v>
      </c>
      <c r="K320" t="str">
        <f t="shared" si="32"/>
        <v>グループ化（行）</v>
      </c>
      <c r="L320" s="58" t="str">
        <f t="shared" si="33"/>
        <v>○</v>
      </c>
      <c r="M320" s="58" t="str">
        <f t="shared" si="34"/>
        <v/>
      </c>
      <c r="N320" s="58" t="str">
        <f t="shared" si="35"/>
        <v/>
      </c>
    </row>
    <row r="321" spans="1:14">
      <c r="A321">
        <f t="shared" si="38"/>
        <v>318</v>
      </c>
      <c r="B321" t="str">
        <f>IFERROR(VLOOKUP($A321,'vbs,vba'!$G:$H,2,FALSE),"")</f>
        <v>範囲セル 書式貼り付け</v>
      </c>
      <c r="C321" t="str">
        <f>IFERROR(VLOOKUP($A321,python!$F:$G,2,FALSE),"")</f>
        <v/>
      </c>
      <c r="D321" t="str">
        <f>IFERROR(VLOOKUP($A321,bat!$F:$G,2,FALSE),"")</f>
        <v/>
      </c>
      <c r="E321" t="str">
        <f t="shared" si="36"/>
        <v>範囲セル 書式貼り付け</v>
      </c>
      <c r="F321">
        <f>IF($E321="","",COUNTIF($E$3:$E321,$E321))</f>
        <v>1</v>
      </c>
      <c r="G321">
        <f>IF(OR(F321&gt;1,F321=""),"",COUNTIF($F$3:$F321,1))</f>
        <v>311</v>
      </c>
      <c r="H321" t="str">
        <f t="shared" si="37"/>
        <v>範囲セル 書式貼り付け</v>
      </c>
      <c r="J321">
        <f t="shared" si="39"/>
        <v>318</v>
      </c>
      <c r="K321" t="str">
        <f t="shared" si="32"/>
        <v>アウトライン設定変更（上下）</v>
      </c>
      <c r="L321" s="58" t="str">
        <f t="shared" si="33"/>
        <v>○</v>
      </c>
      <c r="M321" s="58" t="str">
        <f t="shared" si="34"/>
        <v/>
      </c>
      <c r="N321" s="58" t="str">
        <f t="shared" si="35"/>
        <v/>
      </c>
    </row>
    <row r="322" spans="1:14">
      <c r="A322">
        <f t="shared" si="38"/>
        <v>319</v>
      </c>
      <c r="B322" t="str">
        <f>IFERROR(VLOOKUP($A322,'vbs,vba'!$G:$H,2,FALSE),"")</f>
        <v>空白セル選択</v>
      </c>
      <c r="C322" t="str">
        <f>IFERROR(VLOOKUP($A322,python!$F:$G,2,FALSE),"")</f>
        <v/>
      </c>
      <c r="D322" t="str">
        <f>IFERROR(VLOOKUP($A322,bat!$F:$G,2,FALSE),"")</f>
        <v/>
      </c>
      <c r="E322" t="str">
        <f t="shared" si="36"/>
        <v>空白セル選択</v>
      </c>
      <c r="F322">
        <f>IF($E322="","",COUNTIF($E$3:$E322,$E322))</f>
        <v>1</v>
      </c>
      <c r="G322">
        <f>IF(OR(F322&gt;1,F322=""),"",COUNTIF($F$3:$F322,1))</f>
        <v>312</v>
      </c>
      <c r="H322" t="str">
        <f t="shared" si="37"/>
        <v>空白セル選択</v>
      </c>
      <c r="J322">
        <f t="shared" si="39"/>
        <v>319</v>
      </c>
      <c r="K322" t="str">
        <f t="shared" si="32"/>
        <v>アウトライン設定変更（左右）</v>
      </c>
      <c r="L322" s="58" t="str">
        <f t="shared" si="33"/>
        <v>○</v>
      </c>
      <c r="M322" s="58" t="str">
        <f t="shared" si="34"/>
        <v/>
      </c>
      <c r="N322" s="58" t="str">
        <f t="shared" si="35"/>
        <v/>
      </c>
    </row>
    <row r="323" spans="1:14">
      <c r="A323">
        <f t="shared" si="38"/>
        <v>320</v>
      </c>
      <c r="B323" t="str">
        <f>IFERROR(VLOOKUP($A323,'vbs,vba'!$G:$H,2,FALSE),"")</f>
        <v>列幅変更</v>
      </c>
      <c r="C323" t="str">
        <f>IFERROR(VLOOKUP($A323,python!$F:$G,2,FALSE),"")</f>
        <v/>
      </c>
      <c r="D323" t="str">
        <f>IFERROR(VLOOKUP($A323,bat!$F:$G,2,FALSE),"")</f>
        <v/>
      </c>
      <c r="E323" t="str">
        <f t="shared" si="36"/>
        <v>列幅変更</v>
      </c>
      <c r="F323">
        <f>IF($E323="","",COUNTIF($E$3:$E323,$E323))</f>
        <v>1</v>
      </c>
      <c r="G323">
        <f>IF(OR(F323&gt;1,F323=""),"",COUNTIF($F$3:$F323,1))</f>
        <v>313</v>
      </c>
      <c r="H323" t="str">
        <f t="shared" si="37"/>
        <v>列幅変更</v>
      </c>
      <c r="J323">
        <f t="shared" si="39"/>
        <v>320</v>
      </c>
      <c r="K323" t="str">
        <f t="shared" si="32"/>
        <v>アウトライン設定変更（自動）</v>
      </c>
      <c r="L323" s="58" t="str">
        <f t="shared" si="33"/>
        <v>○</v>
      </c>
      <c r="M323" s="58" t="str">
        <f t="shared" si="34"/>
        <v/>
      </c>
      <c r="N323" s="58" t="str">
        <f t="shared" si="35"/>
        <v/>
      </c>
    </row>
    <row r="324" spans="1:14">
      <c r="A324">
        <f t="shared" si="38"/>
        <v>321</v>
      </c>
      <c r="B324" t="str">
        <f>IFERROR(VLOOKUP($A324,'vbs,vba'!$G:$H,2,FALSE),"")</f>
        <v>自動列幅調整</v>
      </c>
      <c r="C324" t="str">
        <f>IFERROR(VLOOKUP($A324,python!$F:$G,2,FALSE),"")</f>
        <v/>
      </c>
      <c r="D324" t="str">
        <f>IFERROR(VLOOKUP($A324,bat!$F:$G,2,FALSE),"")</f>
        <v/>
      </c>
      <c r="E324" t="str">
        <f t="shared" si="36"/>
        <v>自動列幅調整</v>
      </c>
      <c r="F324">
        <f>IF($E324="","",COUNTIF($E$3:$E324,$E324))</f>
        <v>1</v>
      </c>
      <c r="G324">
        <f>IF(OR(F324&gt;1,F324=""),"",COUNTIF($F$3:$F324,1))</f>
        <v>314</v>
      </c>
      <c r="H324" t="str">
        <f t="shared" si="37"/>
        <v>自動列幅調整</v>
      </c>
      <c r="J324">
        <f t="shared" si="39"/>
        <v>321</v>
      </c>
      <c r="K324" t="str">
        <f t="shared" ref="K324:K387" si="40">IFERROR(VLOOKUP($J324,$G:$H,2,FALSE),"")</f>
        <v>オートフィルタ設定</v>
      </c>
      <c r="L324" s="58" t="str">
        <f t="shared" ref="L324:L387" si="41">IF($K324="","",IF(COUNTIF(B$3:B$1004,$K324)&gt;0,"○",""))</f>
        <v>○</v>
      </c>
      <c r="M324" s="58" t="str">
        <f t="shared" ref="M324:M387" si="42">IF($K324="","",IF(COUNTIF(C$3:C$1004,$K324)&gt;0,"○",""))</f>
        <v/>
      </c>
      <c r="N324" s="58" t="str">
        <f t="shared" ref="N324:N387" si="43">IF($K324="","",IF(COUNTIF(D$3:D$1004,$K324)&gt;0,"○",""))</f>
        <v/>
      </c>
    </row>
    <row r="325" spans="1:14">
      <c r="A325">
        <f t="shared" si="38"/>
        <v>322</v>
      </c>
      <c r="B325" t="str">
        <f>IFERROR(VLOOKUP($A325,'vbs,vba'!$G:$H,2,FALSE),"")</f>
        <v>自動列幅調整（全領域）</v>
      </c>
      <c r="C325" t="str">
        <f>IFERROR(VLOOKUP($A325,python!$F:$G,2,FALSE),"")</f>
        <v/>
      </c>
      <c r="D325" t="str">
        <f>IFERROR(VLOOKUP($A325,bat!$F:$G,2,FALSE),"")</f>
        <v/>
      </c>
      <c r="E325" t="str">
        <f t="shared" ref="E325:E388" si="44">B325&amp;C325&amp;D325</f>
        <v>自動列幅調整（全領域）</v>
      </c>
      <c r="F325">
        <f>IF($E325="","",COUNTIF($E$3:$E325,$E325))</f>
        <v>1</v>
      </c>
      <c r="G325">
        <f>IF(OR(F325&gt;1,F325=""),"",COUNTIF($F$3:$F325,1))</f>
        <v>315</v>
      </c>
      <c r="H325" t="str">
        <f t="shared" ref="H325:H388" si="45">E325</f>
        <v>自動列幅調整（全領域）</v>
      </c>
      <c r="J325">
        <f t="shared" si="39"/>
        <v>322</v>
      </c>
      <c r="K325" t="str">
        <f t="shared" si="40"/>
        <v>ウィンドウ枠固定 設定(行)</v>
      </c>
      <c r="L325" s="58" t="str">
        <f t="shared" si="41"/>
        <v>○</v>
      </c>
      <c r="M325" s="58" t="str">
        <f t="shared" si="42"/>
        <v/>
      </c>
      <c r="N325" s="58" t="str">
        <f t="shared" si="43"/>
        <v/>
      </c>
    </row>
    <row r="326" spans="1:14">
      <c r="A326">
        <f t="shared" ref="A326:A389" si="46">A325+1</f>
        <v>323</v>
      </c>
      <c r="B326" t="str">
        <f>IFERROR(VLOOKUP($A326,'vbs,vba'!$G:$H,2,FALSE),"")</f>
        <v>コピー/切り取りモード解除</v>
      </c>
      <c r="C326" t="str">
        <f>IFERROR(VLOOKUP($A326,python!$F:$G,2,FALSE),"")</f>
        <v/>
      </c>
      <c r="D326" t="str">
        <f>IFERROR(VLOOKUP($A326,bat!$F:$G,2,FALSE),"")</f>
        <v/>
      </c>
      <c r="E326" t="str">
        <f t="shared" si="44"/>
        <v>コピー/切り取りモード解除</v>
      </c>
      <c r="F326">
        <f>IF($E326="","",COUNTIF($E$3:$E326,$E326))</f>
        <v>1</v>
      </c>
      <c r="G326">
        <f>IF(OR(F326&gt;1,F326=""),"",COUNTIF($F$3:$F326,1))</f>
        <v>316</v>
      </c>
      <c r="H326" t="str">
        <f t="shared" si="45"/>
        <v>コピー/切り取りモード解除</v>
      </c>
      <c r="J326">
        <f t="shared" ref="J326:J389" si="47">J325+1</f>
        <v>323</v>
      </c>
      <c r="K326" t="str">
        <f t="shared" si="40"/>
        <v>ウィンドウ枠固定 設定(セル)</v>
      </c>
      <c r="L326" s="58" t="str">
        <f t="shared" si="41"/>
        <v>○</v>
      </c>
      <c r="M326" s="58" t="str">
        <f t="shared" si="42"/>
        <v/>
      </c>
      <c r="N326" s="58" t="str">
        <f t="shared" si="43"/>
        <v/>
      </c>
    </row>
    <row r="327" spans="1:14">
      <c r="A327">
        <f t="shared" si="46"/>
        <v>324</v>
      </c>
      <c r="B327" t="str">
        <f>IFERROR(VLOOKUP($A327,'vbs,vba'!$G:$H,2,FALSE),"")</f>
        <v>グループ化（行）</v>
      </c>
      <c r="C327" t="str">
        <f>IFERROR(VLOOKUP($A327,python!$F:$G,2,FALSE),"")</f>
        <v/>
      </c>
      <c r="D327" t="str">
        <f>IFERROR(VLOOKUP($A327,bat!$F:$G,2,FALSE),"")</f>
        <v/>
      </c>
      <c r="E327" t="str">
        <f t="shared" si="44"/>
        <v>グループ化（行）</v>
      </c>
      <c r="F327">
        <f>IF($E327="","",COUNTIF($E$3:$E327,$E327))</f>
        <v>1</v>
      </c>
      <c r="G327">
        <f>IF(OR(F327&gt;1,F327=""),"",COUNTIF($F$3:$F327,1))</f>
        <v>317</v>
      </c>
      <c r="H327" t="str">
        <f t="shared" si="45"/>
        <v>グループ化（行）</v>
      </c>
      <c r="J327">
        <f t="shared" si="47"/>
        <v>324</v>
      </c>
      <c r="K327" t="str">
        <f t="shared" si="40"/>
        <v>ウィンドウ枠固定 解除</v>
      </c>
      <c r="L327" s="58" t="str">
        <f t="shared" si="41"/>
        <v>○</v>
      </c>
      <c r="M327" s="58" t="str">
        <f t="shared" si="42"/>
        <v/>
      </c>
      <c r="N327" s="58" t="str">
        <f t="shared" si="43"/>
        <v/>
      </c>
    </row>
    <row r="328" spans="1:14">
      <c r="A328">
        <f t="shared" si="46"/>
        <v>325</v>
      </c>
      <c r="B328" t="str">
        <f>IFERROR(VLOOKUP($A328,'vbs,vba'!$G:$H,2,FALSE),"")</f>
        <v>グループ化（行）</v>
      </c>
      <c r="C328" t="str">
        <f>IFERROR(VLOOKUP($A328,python!$F:$G,2,FALSE),"")</f>
        <v/>
      </c>
      <c r="D328" t="str">
        <f>IFERROR(VLOOKUP($A328,bat!$F:$G,2,FALSE),"")</f>
        <v/>
      </c>
      <c r="E328" t="str">
        <f t="shared" si="44"/>
        <v>グループ化（行）</v>
      </c>
      <c r="F328">
        <f>IF($E328="","",COUNTIF($E$3:$E328,$E328))</f>
        <v>2</v>
      </c>
      <c r="G328" t="str">
        <f>IF(OR(F328&gt;1,F328=""),"",COUNTIF($F$3:$F328,1))</f>
        <v/>
      </c>
      <c r="H328" t="str">
        <f t="shared" si="45"/>
        <v>グループ化（行）</v>
      </c>
      <c r="J328">
        <f t="shared" si="47"/>
        <v>325</v>
      </c>
      <c r="K328" t="str">
        <f t="shared" si="40"/>
        <v>ワークシート関数</v>
      </c>
      <c r="L328" s="58" t="str">
        <f t="shared" si="41"/>
        <v>○</v>
      </c>
      <c r="M328" s="58" t="str">
        <f t="shared" si="42"/>
        <v/>
      </c>
      <c r="N328" s="58" t="str">
        <f t="shared" si="43"/>
        <v/>
      </c>
    </row>
    <row r="329" spans="1:14">
      <c r="A329">
        <f t="shared" si="46"/>
        <v>326</v>
      </c>
      <c r="B329" t="str">
        <f>IFERROR(VLOOKUP($A329,'vbs,vba'!$G:$H,2,FALSE),"")</f>
        <v>アウトライン設定変更（上下）</v>
      </c>
      <c r="C329" t="str">
        <f>IFERROR(VLOOKUP($A329,python!$F:$G,2,FALSE),"")</f>
        <v/>
      </c>
      <c r="D329" t="str">
        <f>IFERROR(VLOOKUP($A329,bat!$F:$G,2,FALSE),"")</f>
        <v/>
      </c>
      <c r="E329" t="str">
        <f t="shared" si="44"/>
        <v>アウトライン設定変更（上下）</v>
      </c>
      <c r="F329">
        <f>IF($E329="","",COUNTIF($E$3:$E329,$E329))</f>
        <v>1</v>
      </c>
      <c r="G329">
        <f>IF(OR(F329&gt;1,F329=""),"",COUNTIF($F$3:$F329,1))</f>
        <v>318</v>
      </c>
      <c r="H329" t="str">
        <f t="shared" si="45"/>
        <v>アウトライン設定変更（上下）</v>
      </c>
      <c r="J329">
        <f t="shared" si="47"/>
        <v>326</v>
      </c>
      <c r="K329" t="str">
        <f t="shared" si="40"/>
        <v>ユーザー名取得</v>
      </c>
      <c r="L329" s="58" t="str">
        <f t="shared" si="41"/>
        <v>○</v>
      </c>
      <c r="M329" s="58" t="str">
        <f t="shared" si="42"/>
        <v/>
      </c>
      <c r="N329" s="58" t="str">
        <f t="shared" si="43"/>
        <v/>
      </c>
    </row>
    <row r="330" spans="1:14">
      <c r="A330">
        <f t="shared" si="46"/>
        <v>327</v>
      </c>
      <c r="B330" t="str">
        <f>IFERROR(VLOOKUP($A330,'vbs,vba'!$G:$H,2,FALSE),"")</f>
        <v>アウトライン設定変更（左右）</v>
      </c>
      <c r="C330" t="str">
        <f>IFERROR(VLOOKUP($A330,python!$F:$G,2,FALSE),"")</f>
        <v/>
      </c>
      <c r="D330" t="str">
        <f>IFERROR(VLOOKUP($A330,bat!$F:$G,2,FALSE),"")</f>
        <v/>
      </c>
      <c r="E330" t="str">
        <f t="shared" si="44"/>
        <v>アウトライン設定変更（左右）</v>
      </c>
      <c r="F330">
        <f>IF($E330="","",COUNTIF($E$3:$E330,$E330))</f>
        <v>1</v>
      </c>
      <c r="G330">
        <f>IF(OR(F330&gt;1,F330=""),"",COUNTIF($F$3:$F330,1))</f>
        <v>319</v>
      </c>
      <c r="H330" t="str">
        <f t="shared" si="45"/>
        <v>アウトライン設定変更（左右）</v>
      </c>
      <c r="J330">
        <f t="shared" si="47"/>
        <v>327</v>
      </c>
      <c r="K330" t="str">
        <f t="shared" si="40"/>
        <v>ショートカットキー設定</v>
      </c>
      <c r="L330" s="58" t="str">
        <f t="shared" si="41"/>
        <v>○</v>
      </c>
      <c r="M330" s="58" t="str">
        <f t="shared" si="42"/>
        <v/>
      </c>
      <c r="N330" s="58" t="str">
        <f t="shared" si="43"/>
        <v/>
      </c>
    </row>
    <row r="331" spans="1:14">
      <c r="A331">
        <f t="shared" si="46"/>
        <v>328</v>
      </c>
      <c r="B331" t="str">
        <f>IFERROR(VLOOKUP($A331,'vbs,vba'!$G:$H,2,FALSE),"")</f>
        <v>アウトライン設定変更（自動）</v>
      </c>
      <c r="C331" t="str">
        <f>IFERROR(VLOOKUP($A331,python!$F:$G,2,FALSE),"")</f>
        <v/>
      </c>
      <c r="D331" t="str">
        <f>IFERROR(VLOOKUP($A331,bat!$F:$G,2,FALSE),"")</f>
        <v/>
      </c>
      <c r="E331" t="str">
        <f t="shared" si="44"/>
        <v>アウトライン設定変更（自動）</v>
      </c>
      <c r="F331">
        <f>IF($E331="","",COUNTIF($E$3:$E331,$E331))</f>
        <v>1</v>
      </c>
      <c r="G331">
        <f>IF(OR(F331&gt;1,F331=""),"",COUNTIF($F$3:$F331,1))</f>
        <v>320</v>
      </c>
      <c r="H331" t="str">
        <f t="shared" si="45"/>
        <v>アウトライン設定変更（自動）</v>
      </c>
      <c r="J331">
        <f t="shared" si="47"/>
        <v>328</v>
      </c>
      <c r="K331" t="str">
        <f t="shared" si="40"/>
        <v>ステータスバー表示</v>
      </c>
      <c r="L331" s="58" t="str">
        <f t="shared" si="41"/>
        <v>○</v>
      </c>
      <c r="M331" s="58" t="str">
        <f t="shared" si="42"/>
        <v/>
      </c>
      <c r="N331" s="58" t="str">
        <f t="shared" si="43"/>
        <v/>
      </c>
    </row>
    <row r="332" spans="1:14">
      <c r="A332">
        <f t="shared" si="46"/>
        <v>329</v>
      </c>
      <c r="B332" t="str">
        <f>IFERROR(VLOOKUP($A332,'vbs,vba'!$G:$H,2,FALSE),"")</f>
        <v>オートフィルタ設定</v>
      </c>
      <c r="C332" t="str">
        <f>IFERROR(VLOOKUP($A332,python!$F:$G,2,FALSE),"")</f>
        <v/>
      </c>
      <c r="D332" t="str">
        <f>IFERROR(VLOOKUP($A332,bat!$F:$G,2,FALSE),"")</f>
        <v/>
      </c>
      <c r="E332" t="str">
        <f t="shared" si="44"/>
        <v>オートフィルタ設定</v>
      </c>
      <c r="F332">
        <f>IF($E332="","",COUNTIF($E$3:$E332,$E332))</f>
        <v>1</v>
      </c>
      <c r="G332">
        <f>IF(OR(F332&gt;1,F332=""),"",COUNTIF($F$3:$F332,1))</f>
        <v>321</v>
      </c>
      <c r="H332" t="str">
        <f t="shared" si="45"/>
        <v>オートフィルタ設定</v>
      </c>
      <c r="J332">
        <f t="shared" si="47"/>
        <v>329</v>
      </c>
      <c r="K332" t="str">
        <f t="shared" si="40"/>
        <v>ステータスバー非表示</v>
      </c>
      <c r="L332" s="58" t="str">
        <f t="shared" si="41"/>
        <v>○</v>
      </c>
      <c r="M332" s="58" t="str">
        <f t="shared" si="42"/>
        <v/>
      </c>
      <c r="N332" s="58" t="str">
        <f t="shared" si="43"/>
        <v/>
      </c>
    </row>
    <row r="333" spans="1:14">
      <c r="A333">
        <f t="shared" si="46"/>
        <v>330</v>
      </c>
      <c r="B333" t="str">
        <f>IFERROR(VLOOKUP($A333,'vbs,vba'!$G:$H,2,FALSE),"")</f>
        <v>ウィンドウ枠固定 設定(行)</v>
      </c>
      <c r="C333" t="str">
        <f>IFERROR(VLOOKUP($A333,python!$F:$G,2,FALSE),"")</f>
        <v/>
      </c>
      <c r="D333" t="str">
        <f>IFERROR(VLOOKUP($A333,bat!$F:$G,2,FALSE),"")</f>
        <v/>
      </c>
      <c r="E333" t="str">
        <f t="shared" si="44"/>
        <v>ウィンドウ枠固定 設定(行)</v>
      </c>
      <c r="F333">
        <f>IF($E333="","",COUNTIF($E$3:$E333,$E333))</f>
        <v>1</v>
      </c>
      <c r="G333">
        <f>IF(OR(F333&gt;1,F333=""),"",COUNTIF($F$3:$F333,1))</f>
        <v>322</v>
      </c>
      <c r="H333" t="str">
        <f t="shared" si="45"/>
        <v>ウィンドウ枠固定 設定(行)</v>
      </c>
      <c r="J333">
        <f t="shared" si="47"/>
        <v>330</v>
      </c>
      <c r="K333" t="str">
        <f t="shared" si="40"/>
        <v>オブジェクト位置取得</v>
      </c>
      <c r="L333" s="58" t="str">
        <f t="shared" si="41"/>
        <v>○</v>
      </c>
      <c r="M333" s="58" t="str">
        <f t="shared" si="42"/>
        <v/>
      </c>
      <c r="N333" s="58" t="str">
        <f t="shared" si="43"/>
        <v/>
      </c>
    </row>
    <row r="334" spans="1:14">
      <c r="A334">
        <f t="shared" si="46"/>
        <v>331</v>
      </c>
      <c r="B334" t="str">
        <f>IFERROR(VLOOKUP($A334,'vbs,vba'!$G:$H,2,FALSE),"")</f>
        <v>ウィンドウ枠固定 設定(行)</v>
      </c>
      <c r="C334" t="str">
        <f>IFERROR(VLOOKUP($A334,python!$F:$G,2,FALSE),"")</f>
        <v/>
      </c>
      <c r="D334" t="str">
        <f>IFERROR(VLOOKUP($A334,bat!$F:$G,2,FALSE),"")</f>
        <v/>
      </c>
      <c r="E334" t="str">
        <f t="shared" si="44"/>
        <v>ウィンドウ枠固定 設定(行)</v>
      </c>
      <c r="F334">
        <f>IF($E334="","",COUNTIF($E$3:$E334,$E334))</f>
        <v>2</v>
      </c>
      <c r="G334" t="str">
        <f>IF(OR(F334&gt;1,F334=""),"",COUNTIF($F$3:$F334,1))</f>
        <v/>
      </c>
      <c r="H334" t="str">
        <f t="shared" si="45"/>
        <v>ウィンドウ枠固定 設定(行)</v>
      </c>
      <c r="J334">
        <f t="shared" si="47"/>
        <v>331</v>
      </c>
      <c r="K334" t="str">
        <f t="shared" si="40"/>
        <v>セルコメント 有無判定</v>
      </c>
      <c r="L334" s="58" t="str">
        <f t="shared" si="41"/>
        <v>○</v>
      </c>
      <c r="M334" s="58" t="str">
        <f t="shared" si="42"/>
        <v/>
      </c>
      <c r="N334" s="58" t="str">
        <f t="shared" si="43"/>
        <v/>
      </c>
    </row>
    <row r="335" spans="1:14">
      <c r="A335">
        <f t="shared" si="46"/>
        <v>332</v>
      </c>
      <c r="B335" t="str">
        <f>IFERROR(VLOOKUP($A335,'vbs,vba'!$G:$H,2,FALSE),"")</f>
        <v>ウィンドウ枠固定 設定(セル)</v>
      </c>
      <c r="C335" t="str">
        <f>IFERROR(VLOOKUP($A335,python!$F:$G,2,FALSE),"")</f>
        <v/>
      </c>
      <c r="D335" t="str">
        <f>IFERROR(VLOOKUP($A335,bat!$F:$G,2,FALSE),"")</f>
        <v/>
      </c>
      <c r="E335" t="str">
        <f t="shared" si="44"/>
        <v>ウィンドウ枠固定 設定(セル)</v>
      </c>
      <c r="F335">
        <f>IF($E335="","",COUNTIF($E$3:$E335,$E335))</f>
        <v>1</v>
      </c>
      <c r="G335">
        <f>IF(OR(F335&gt;1,F335=""),"",COUNTIF($F$3:$F335,1))</f>
        <v>323</v>
      </c>
      <c r="H335" t="str">
        <f t="shared" si="45"/>
        <v>ウィンドウ枠固定 設定(セル)</v>
      </c>
      <c r="J335">
        <f t="shared" si="47"/>
        <v>332</v>
      </c>
      <c r="K335" t="str">
        <f t="shared" si="40"/>
        <v>セルコメント 追加</v>
      </c>
      <c r="L335" s="58" t="str">
        <f t="shared" si="41"/>
        <v>○</v>
      </c>
      <c r="M335" s="58" t="str">
        <f t="shared" si="42"/>
        <v/>
      </c>
      <c r="N335" s="58" t="str">
        <f t="shared" si="43"/>
        <v/>
      </c>
    </row>
    <row r="336" spans="1:14">
      <c r="A336">
        <f t="shared" si="46"/>
        <v>333</v>
      </c>
      <c r="B336" t="str">
        <f>IFERROR(VLOOKUP($A336,'vbs,vba'!$G:$H,2,FALSE),"")</f>
        <v>ウィンドウ枠固定 解除</v>
      </c>
      <c r="C336" t="str">
        <f>IFERROR(VLOOKUP($A336,python!$F:$G,2,FALSE),"")</f>
        <v/>
      </c>
      <c r="D336" t="str">
        <f>IFERROR(VLOOKUP($A336,bat!$F:$G,2,FALSE),"")</f>
        <v/>
      </c>
      <c r="E336" t="str">
        <f t="shared" si="44"/>
        <v>ウィンドウ枠固定 解除</v>
      </c>
      <c r="F336">
        <f>IF($E336="","",COUNTIF($E$3:$E336,$E336))</f>
        <v>1</v>
      </c>
      <c r="G336">
        <f>IF(OR(F336&gt;1,F336=""),"",COUNTIF($F$3:$F336,1))</f>
        <v>324</v>
      </c>
      <c r="H336" t="str">
        <f t="shared" si="45"/>
        <v>ウィンドウ枠固定 解除</v>
      </c>
      <c r="J336">
        <f t="shared" si="47"/>
        <v>333</v>
      </c>
      <c r="K336" t="str">
        <f t="shared" si="40"/>
        <v>セルコメント 編集</v>
      </c>
      <c r="L336" s="58" t="str">
        <f t="shared" si="41"/>
        <v>○</v>
      </c>
      <c r="M336" s="58" t="str">
        <f t="shared" si="42"/>
        <v/>
      </c>
      <c r="N336" s="58" t="str">
        <f t="shared" si="43"/>
        <v/>
      </c>
    </row>
    <row r="337" spans="1:14">
      <c r="A337">
        <f t="shared" si="46"/>
        <v>334</v>
      </c>
      <c r="B337" t="str">
        <f>IFERROR(VLOOKUP($A337,'vbs,vba'!$G:$H,2,FALSE),"")</f>
        <v>ワークシート関数</v>
      </c>
      <c r="C337" t="str">
        <f>IFERROR(VLOOKUP($A337,python!$F:$G,2,FALSE),"")</f>
        <v/>
      </c>
      <c r="D337" t="str">
        <f>IFERROR(VLOOKUP($A337,bat!$F:$G,2,FALSE),"")</f>
        <v/>
      </c>
      <c r="E337" t="str">
        <f t="shared" si="44"/>
        <v>ワークシート関数</v>
      </c>
      <c r="F337">
        <f>IF($E337="","",COUNTIF($E$3:$E337,$E337))</f>
        <v>1</v>
      </c>
      <c r="G337">
        <f>IF(OR(F337&gt;1,F337=""),"",COUNTIF($F$3:$F337,1))</f>
        <v>325</v>
      </c>
      <c r="H337" t="str">
        <f t="shared" si="45"/>
        <v>ワークシート関数</v>
      </c>
      <c r="J337">
        <f t="shared" si="47"/>
        <v>334</v>
      </c>
      <c r="K337" t="str">
        <f t="shared" si="40"/>
        <v>セルコメント 書式設定</v>
      </c>
      <c r="L337" s="58" t="str">
        <f t="shared" si="41"/>
        <v>○</v>
      </c>
      <c r="M337" s="58" t="str">
        <f t="shared" si="42"/>
        <v/>
      </c>
      <c r="N337" s="58" t="str">
        <f t="shared" si="43"/>
        <v/>
      </c>
    </row>
    <row r="338" spans="1:14">
      <c r="A338">
        <f t="shared" si="46"/>
        <v>335</v>
      </c>
      <c r="B338" t="str">
        <f>IFERROR(VLOOKUP($A338,'vbs,vba'!$G:$H,2,FALSE),"")</f>
        <v>ユーザー名取得</v>
      </c>
      <c r="C338" t="str">
        <f>IFERROR(VLOOKUP($A338,python!$F:$G,2,FALSE),"")</f>
        <v/>
      </c>
      <c r="D338" t="str">
        <f>IFERROR(VLOOKUP($A338,bat!$F:$G,2,FALSE),"")</f>
        <v/>
      </c>
      <c r="E338" t="str">
        <f t="shared" si="44"/>
        <v>ユーザー名取得</v>
      </c>
      <c r="F338">
        <f>IF($E338="","",COUNTIF($E$3:$E338,$E338))</f>
        <v>1</v>
      </c>
      <c r="G338">
        <f>IF(OR(F338&gt;1,F338=""),"",COUNTIF($F$3:$F338,1))</f>
        <v>326</v>
      </c>
      <c r="H338" t="str">
        <f t="shared" si="45"/>
        <v>ユーザー名取得</v>
      </c>
      <c r="J338">
        <f t="shared" si="47"/>
        <v>335</v>
      </c>
      <c r="K338" t="str">
        <f t="shared" si="40"/>
        <v>シート存在確認</v>
      </c>
      <c r="L338" s="58" t="str">
        <f t="shared" si="41"/>
        <v>○</v>
      </c>
      <c r="M338" s="58" t="str">
        <f t="shared" si="42"/>
        <v/>
      </c>
      <c r="N338" s="58" t="str">
        <f t="shared" si="43"/>
        <v/>
      </c>
    </row>
    <row r="339" spans="1:14">
      <c r="A339">
        <f t="shared" si="46"/>
        <v>336</v>
      </c>
      <c r="B339" t="str">
        <f>IFERROR(VLOOKUP($A339,'vbs,vba'!$G:$H,2,FALSE),"")</f>
        <v>ショートカットキー設定</v>
      </c>
      <c r="C339" t="str">
        <f>IFERROR(VLOOKUP($A339,python!$F:$G,2,FALSE),"")</f>
        <v/>
      </c>
      <c r="D339" t="str">
        <f>IFERROR(VLOOKUP($A339,bat!$F:$G,2,FALSE),"")</f>
        <v/>
      </c>
      <c r="E339" t="str">
        <f t="shared" si="44"/>
        <v>ショートカットキー設定</v>
      </c>
      <c r="F339">
        <f>IF($E339="","",COUNTIF($E$3:$E339,$E339))</f>
        <v>1</v>
      </c>
      <c r="G339">
        <f>IF(OR(F339&gt;1,F339=""),"",COUNTIF($F$3:$F339,1))</f>
        <v>327</v>
      </c>
      <c r="H339" t="str">
        <f t="shared" si="45"/>
        <v>ショートカットキー設定</v>
      </c>
      <c r="J339">
        <f t="shared" si="47"/>
        <v>336</v>
      </c>
      <c r="K339" t="str">
        <f t="shared" si="40"/>
        <v>セル検索</v>
      </c>
      <c r="L339" s="58" t="str">
        <f t="shared" si="41"/>
        <v>○</v>
      </c>
      <c r="M339" s="58" t="str">
        <f t="shared" si="42"/>
        <v/>
      </c>
      <c r="N339" s="58" t="str">
        <f t="shared" si="43"/>
        <v/>
      </c>
    </row>
    <row r="340" spans="1:14">
      <c r="A340">
        <f t="shared" si="46"/>
        <v>337</v>
      </c>
      <c r="B340" t="str">
        <f>IFERROR(VLOOKUP($A340,'vbs,vba'!$G:$H,2,FALSE),"")</f>
        <v>ステータスバー表示</v>
      </c>
      <c r="C340" t="str">
        <f>IFERROR(VLOOKUP($A340,python!$F:$G,2,FALSE),"")</f>
        <v/>
      </c>
      <c r="D340" t="str">
        <f>IFERROR(VLOOKUP($A340,bat!$F:$G,2,FALSE),"")</f>
        <v/>
      </c>
      <c r="E340" t="str">
        <f t="shared" si="44"/>
        <v>ステータスバー表示</v>
      </c>
      <c r="F340">
        <f>IF($E340="","",COUNTIF($E$3:$E340,$E340))</f>
        <v>1</v>
      </c>
      <c r="G340">
        <f>IF(OR(F340&gt;1,F340=""),"",COUNTIF($F$3:$F340,1))</f>
        <v>328</v>
      </c>
      <c r="H340" t="str">
        <f t="shared" si="45"/>
        <v>ステータスバー表示</v>
      </c>
      <c r="J340">
        <f t="shared" si="47"/>
        <v>337</v>
      </c>
      <c r="K340" t="str">
        <f t="shared" si="40"/>
        <v>↑0</v>
      </c>
      <c r="L340" s="58" t="str">
        <f t="shared" si="41"/>
        <v/>
      </c>
      <c r="M340" s="58" t="str">
        <f t="shared" si="42"/>
        <v/>
      </c>
      <c r="N340" s="58" t="str">
        <f t="shared" si="43"/>
        <v/>
      </c>
    </row>
    <row r="341" spans="1:14">
      <c r="A341">
        <f t="shared" si="46"/>
        <v>338</v>
      </c>
      <c r="B341" t="str">
        <f>IFERROR(VLOOKUP($A341,'vbs,vba'!$G:$H,2,FALSE),"")</f>
        <v>ステータスバー非表示</v>
      </c>
      <c r="C341" t="str">
        <f>IFERROR(VLOOKUP($A341,python!$F:$G,2,FALSE),"")</f>
        <v/>
      </c>
      <c r="D341" t="str">
        <f>IFERROR(VLOOKUP($A341,bat!$F:$G,2,FALSE),"")</f>
        <v/>
      </c>
      <c r="E341" t="str">
        <f t="shared" si="44"/>
        <v>ステータスバー非表示</v>
      </c>
      <c r="F341">
        <f>IF($E341="","",COUNTIF($E$3:$E341,$E341))</f>
        <v>1</v>
      </c>
      <c r="G341">
        <f>IF(OR(F341&gt;1,F341=""),"",COUNTIF($F$3:$F341,1))</f>
        <v>329</v>
      </c>
      <c r="H341" t="str">
        <f t="shared" si="45"/>
        <v>ステータスバー非表示</v>
      </c>
      <c r="J341">
        <f t="shared" si="47"/>
        <v>338</v>
      </c>
      <c r="K341" t="str">
        <f t="shared" si="40"/>
        <v>変数定義</v>
      </c>
      <c r="L341" s="58" t="str">
        <f t="shared" si="41"/>
        <v/>
      </c>
      <c r="M341" s="58" t="str">
        <f t="shared" si="42"/>
        <v>○</v>
      </c>
      <c r="N341" s="58" t="str">
        <f t="shared" si="43"/>
        <v>○</v>
      </c>
    </row>
    <row r="342" spans="1:14">
      <c r="A342">
        <f t="shared" si="46"/>
        <v>339</v>
      </c>
      <c r="B342" t="str">
        <f>IFERROR(VLOOKUP($A342,'vbs,vba'!$G:$H,2,FALSE),"")</f>
        <v>オブジェクト位置取得</v>
      </c>
      <c r="C342" t="str">
        <f>IFERROR(VLOOKUP($A342,python!$F:$G,2,FALSE),"")</f>
        <v/>
      </c>
      <c r="D342" t="str">
        <f>IFERROR(VLOOKUP($A342,bat!$F:$G,2,FALSE),"")</f>
        <v/>
      </c>
      <c r="E342" t="str">
        <f t="shared" si="44"/>
        <v>オブジェクト位置取得</v>
      </c>
      <c r="F342">
        <f>IF($E342="","",COUNTIF($E$3:$E342,$E342))</f>
        <v>1</v>
      </c>
      <c r="G342">
        <f>IF(OR(F342&gt;1,F342=""),"",COUNTIF($F$3:$F342,1))</f>
        <v>330</v>
      </c>
      <c r="H342" t="str">
        <f t="shared" si="45"/>
        <v>オブジェクト位置取得</v>
      </c>
      <c r="J342">
        <f t="shared" si="47"/>
        <v>339</v>
      </c>
      <c r="K342" t="str">
        <f t="shared" si="40"/>
        <v>分岐 何もしない処理</v>
      </c>
      <c r="L342" s="58" t="str">
        <f t="shared" si="41"/>
        <v/>
      </c>
      <c r="M342" s="58" t="str">
        <f t="shared" si="42"/>
        <v>○</v>
      </c>
      <c r="N342" s="58" t="str">
        <f t="shared" si="43"/>
        <v/>
      </c>
    </row>
    <row r="343" spans="1:14">
      <c r="A343">
        <f t="shared" si="46"/>
        <v>340</v>
      </c>
      <c r="B343" t="str">
        <f>IFERROR(VLOOKUP($A343,'vbs,vba'!$G:$H,2,FALSE),"")</f>
        <v>セルコメント 有無判定</v>
      </c>
      <c r="C343" t="str">
        <f>IFERROR(VLOOKUP($A343,python!$F:$G,2,FALSE),"")</f>
        <v/>
      </c>
      <c r="D343" t="str">
        <f>IFERROR(VLOOKUP($A343,bat!$F:$G,2,FALSE),"")</f>
        <v/>
      </c>
      <c r="E343" t="str">
        <f t="shared" si="44"/>
        <v>セルコメント 有無判定</v>
      </c>
      <c r="F343">
        <f>IF($E343="","",COUNTIF($E$3:$E343,$E343))</f>
        <v>1</v>
      </c>
      <c r="G343">
        <f>IF(OR(F343&gt;1,F343=""),"",COUNTIF($F$3:$F343,1))</f>
        <v>331</v>
      </c>
      <c r="H343" t="str">
        <f t="shared" si="45"/>
        <v>セルコメント 有無判定</v>
      </c>
      <c r="J343">
        <f t="shared" si="47"/>
        <v>340</v>
      </c>
      <c r="K343" t="str">
        <f t="shared" si="40"/>
        <v>繰返し continue</v>
      </c>
      <c r="L343" s="58" t="str">
        <f t="shared" si="41"/>
        <v/>
      </c>
      <c r="M343" s="58" t="str">
        <f t="shared" si="42"/>
        <v>○</v>
      </c>
      <c r="N343" s="58" t="str">
        <f t="shared" si="43"/>
        <v/>
      </c>
    </row>
    <row r="344" spans="1:14">
      <c r="A344">
        <f t="shared" si="46"/>
        <v>341</v>
      </c>
      <c r="B344" t="str">
        <f>IFERROR(VLOOKUP($A344,'vbs,vba'!$G:$H,2,FALSE),"")</f>
        <v>セルコメント 追加</v>
      </c>
      <c r="C344" t="str">
        <f>IFERROR(VLOOKUP($A344,python!$F:$G,2,FALSE),"")</f>
        <v/>
      </c>
      <c r="D344" t="str">
        <f>IFERROR(VLOOKUP($A344,bat!$F:$G,2,FALSE),"")</f>
        <v/>
      </c>
      <c r="E344" t="str">
        <f t="shared" si="44"/>
        <v>セルコメント 追加</v>
      </c>
      <c r="F344">
        <f>IF($E344="","",COUNTIF($E$3:$E344,$E344))</f>
        <v>1</v>
      </c>
      <c r="G344">
        <f>IF(OR(F344&gt;1,F344=""),"",COUNTIF($F$3:$F344,1))</f>
        <v>332</v>
      </c>
      <c r="H344" t="str">
        <f t="shared" si="45"/>
        <v>セルコメント 追加</v>
      </c>
      <c r="J344">
        <f t="shared" si="47"/>
        <v>341</v>
      </c>
      <c r="K344" t="str">
        <f t="shared" si="40"/>
        <v>入力（数値入力のみ）</v>
      </c>
      <c r="L344" s="58" t="str">
        <f t="shared" si="41"/>
        <v/>
      </c>
      <c r="M344" s="58" t="str">
        <f t="shared" si="42"/>
        <v>○</v>
      </c>
      <c r="N344" s="58" t="str">
        <f t="shared" si="43"/>
        <v/>
      </c>
    </row>
    <row r="345" spans="1:14">
      <c r="A345">
        <f t="shared" si="46"/>
        <v>342</v>
      </c>
      <c r="B345" t="str">
        <f>IFERROR(VLOOKUP($A345,'vbs,vba'!$G:$H,2,FALSE),"")</f>
        <v>セルコメント 編集</v>
      </c>
      <c r="C345" t="str">
        <f>IFERROR(VLOOKUP($A345,python!$F:$G,2,FALSE),"")</f>
        <v/>
      </c>
      <c r="D345" t="str">
        <f>IFERROR(VLOOKUP($A345,bat!$F:$G,2,FALSE),"")</f>
        <v/>
      </c>
      <c r="E345" t="str">
        <f t="shared" si="44"/>
        <v>セルコメント 編集</v>
      </c>
      <c r="F345">
        <f>IF($E345="","",COUNTIF($E$3:$E345,$E345))</f>
        <v>1</v>
      </c>
      <c r="G345">
        <f>IF(OR(F345&gt;1,F345=""),"",COUNTIF($F$3:$F345,1))</f>
        <v>333</v>
      </c>
      <c r="H345" t="str">
        <f t="shared" si="45"/>
        <v>セルコメント 編集</v>
      </c>
      <c r="J345">
        <f t="shared" si="47"/>
        <v>342</v>
      </c>
      <c r="K345" t="str">
        <f t="shared" si="40"/>
        <v>入力（数値/文字列入力）</v>
      </c>
      <c r="L345" s="58" t="str">
        <f t="shared" si="41"/>
        <v/>
      </c>
      <c r="M345" s="58" t="str">
        <f t="shared" si="42"/>
        <v>○</v>
      </c>
      <c r="N345" s="58" t="str">
        <f t="shared" si="43"/>
        <v/>
      </c>
    </row>
    <row r="346" spans="1:14">
      <c r="A346">
        <f t="shared" si="46"/>
        <v>343</v>
      </c>
      <c r="B346" t="str">
        <f>IFERROR(VLOOKUP($A346,'vbs,vba'!$G:$H,2,FALSE),"")</f>
        <v>セルコメント 書式設定</v>
      </c>
      <c r="C346" t="str">
        <f>IFERROR(VLOOKUP($A346,python!$F:$G,2,FALSE),"")</f>
        <v/>
      </c>
      <c r="D346" t="str">
        <f>IFERROR(VLOOKUP($A346,bat!$F:$G,2,FALSE),"")</f>
        <v/>
      </c>
      <c r="E346" t="str">
        <f t="shared" si="44"/>
        <v>セルコメント 書式設定</v>
      </c>
      <c r="F346">
        <f>IF($E346="","",COUNTIF($E$3:$E346,$E346))</f>
        <v>1</v>
      </c>
      <c r="G346">
        <f>IF(OR(F346&gt;1,F346=""),"",COUNTIF($F$3:$F346,1))</f>
        <v>334</v>
      </c>
      <c r="H346" t="str">
        <f t="shared" si="45"/>
        <v>セルコメント 書式設定</v>
      </c>
      <c r="J346">
        <f t="shared" si="47"/>
        <v>343</v>
      </c>
      <c r="K346" t="str">
        <f t="shared" si="40"/>
        <v>出力①</v>
      </c>
      <c r="L346" s="58" t="str">
        <f t="shared" si="41"/>
        <v/>
      </c>
      <c r="M346" s="58" t="str">
        <f t="shared" si="42"/>
        <v>○</v>
      </c>
      <c r="N346" s="58" t="str">
        <f t="shared" si="43"/>
        <v/>
      </c>
    </row>
    <row r="347" spans="1:14">
      <c r="A347">
        <f t="shared" si="46"/>
        <v>344</v>
      </c>
      <c r="B347" t="str">
        <f>IFERROR(VLOOKUP($A347,'vbs,vba'!$G:$H,2,FALSE),"")</f>
        <v>シート存在確認</v>
      </c>
      <c r="C347" t="str">
        <f>IFERROR(VLOOKUP($A347,python!$F:$G,2,FALSE),"")</f>
        <v/>
      </c>
      <c r="D347" t="str">
        <f>IFERROR(VLOOKUP($A347,bat!$F:$G,2,FALSE),"")</f>
        <v/>
      </c>
      <c r="E347" t="str">
        <f t="shared" si="44"/>
        <v>シート存在確認</v>
      </c>
      <c r="F347">
        <f>IF($E347="","",COUNTIF($E$3:$E347,$E347))</f>
        <v>1</v>
      </c>
      <c r="G347">
        <f>IF(OR(F347&gt;1,F347=""),"",COUNTIF($F$3:$F347,1))</f>
        <v>335</v>
      </c>
      <c r="H347" t="str">
        <f t="shared" si="45"/>
        <v>シート存在確認</v>
      </c>
      <c r="J347">
        <f t="shared" si="47"/>
        <v>344</v>
      </c>
      <c r="K347" t="str">
        <f t="shared" si="40"/>
        <v>出力②</v>
      </c>
      <c r="L347" s="58" t="str">
        <f t="shared" si="41"/>
        <v/>
      </c>
      <c r="M347" s="58" t="str">
        <f t="shared" si="42"/>
        <v>○</v>
      </c>
      <c r="N347" s="58" t="str">
        <f t="shared" si="43"/>
        <v/>
      </c>
    </row>
    <row r="348" spans="1:14">
      <c r="A348">
        <f t="shared" si="46"/>
        <v>345</v>
      </c>
      <c r="B348" t="str">
        <f>IFERROR(VLOOKUP($A348,'vbs,vba'!$G:$H,2,FALSE),"")</f>
        <v>セル検索</v>
      </c>
      <c r="C348" t="str">
        <f>IFERROR(VLOOKUP($A348,python!$F:$G,2,FALSE),"")</f>
        <v/>
      </c>
      <c r="D348" t="str">
        <f>IFERROR(VLOOKUP($A348,bat!$F:$G,2,FALSE),"")</f>
        <v/>
      </c>
      <c r="E348" t="str">
        <f t="shared" si="44"/>
        <v>セル検索</v>
      </c>
      <c r="F348">
        <f>IF($E348="","",COUNTIF($E$3:$E348,$E348))</f>
        <v>1</v>
      </c>
      <c r="G348">
        <f>IF(OR(F348&gt;1,F348=""),"",COUNTIF($F$3:$F348,1))</f>
        <v>336</v>
      </c>
      <c r="H348" t="str">
        <f t="shared" si="45"/>
        <v>セル検索</v>
      </c>
      <c r="J348">
        <f t="shared" si="47"/>
        <v>345</v>
      </c>
      <c r="K348" t="str">
        <f t="shared" si="40"/>
        <v>処理継続チェック(アサート)</v>
      </c>
      <c r="L348" s="58" t="str">
        <f t="shared" si="41"/>
        <v/>
      </c>
      <c r="M348" s="58" t="str">
        <f t="shared" si="42"/>
        <v>○</v>
      </c>
      <c r="N348" s="58" t="str">
        <f t="shared" si="43"/>
        <v/>
      </c>
    </row>
    <row r="349" spans="1:14">
      <c r="A349">
        <f t="shared" si="46"/>
        <v>346</v>
      </c>
      <c r="B349" t="str">
        <f>IFERROR(VLOOKUP($A349,'vbs,vba'!$G:$H,2,FALSE),"")</f>
        <v>↑</v>
      </c>
      <c r="C349">
        <f>IFERROR(VLOOKUP($A349,python!$F:$G,2,FALSE),"")</f>
        <v>0</v>
      </c>
      <c r="D349" t="str">
        <f>IFERROR(VLOOKUP($A349,bat!$F:$G,2,FALSE),"")</f>
        <v/>
      </c>
      <c r="E349" t="str">
        <f t="shared" si="44"/>
        <v>↑0</v>
      </c>
      <c r="F349">
        <f>IF($E349="","",COUNTIF($E$3:$E349,$E349))</f>
        <v>1</v>
      </c>
      <c r="G349">
        <f>IF(OR(F349&gt;1,F349=""),"",COUNTIF($F$3:$F349,1))</f>
        <v>337</v>
      </c>
      <c r="H349" t="str">
        <f t="shared" si="45"/>
        <v>↑0</v>
      </c>
      <c r="J349">
        <f t="shared" si="47"/>
        <v>346</v>
      </c>
      <c r="K349" t="str">
        <f t="shared" si="40"/>
        <v>エンコード宣言(文字コード)</v>
      </c>
      <c r="L349" s="58" t="str">
        <f t="shared" si="41"/>
        <v/>
      </c>
      <c r="M349" s="58" t="str">
        <f t="shared" si="42"/>
        <v>○</v>
      </c>
      <c r="N349" s="58" t="str">
        <f t="shared" si="43"/>
        <v/>
      </c>
    </row>
    <row r="350" spans="1:14">
      <c r="A350">
        <f t="shared" si="46"/>
        <v>347</v>
      </c>
      <c r="B350" t="str">
        <f>IFERROR(VLOOKUP($A350,'vbs,vba'!$G:$H,2,FALSE),"")</f>
        <v/>
      </c>
      <c r="C350" t="str">
        <f>IFERROR(VLOOKUP($A350,python!$F:$G,2,FALSE),"")</f>
        <v>変数強制定義</v>
      </c>
      <c r="D350" t="str">
        <f>IFERROR(VLOOKUP($A350,bat!$F:$G,2,FALSE),"")</f>
        <v/>
      </c>
      <c r="E350" t="str">
        <f t="shared" si="44"/>
        <v>変数強制定義</v>
      </c>
      <c r="F350">
        <f>IF($E350="","",COUNTIF($E$3:$E350,$E350))</f>
        <v>2</v>
      </c>
      <c r="G350" t="str">
        <f>IF(OR(F350&gt;1,F350=""),"",COUNTIF($F$3:$F350,1))</f>
        <v/>
      </c>
      <c r="H350" t="str">
        <f t="shared" si="45"/>
        <v>変数強制定義</v>
      </c>
      <c r="J350">
        <f t="shared" si="47"/>
        <v>347</v>
      </c>
      <c r="K350" t="str">
        <f t="shared" si="40"/>
        <v>インタプリタパス指定</v>
      </c>
      <c r="L350" s="58" t="str">
        <f t="shared" si="41"/>
        <v/>
      </c>
      <c r="M350" s="58" t="str">
        <f t="shared" si="42"/>
        <v>○</v>
      </c>
      <c r="N350" s="58" t="str">
        <f t="shared" si="43"/>
        <v/>
      </c>
    </row>
    <row r="351" spans="1:14">
      <c r="A351">
        <f t="shared" si="46"/>
        <v>348</v>
      </c>
      <c r="B351" t="str">
        <f>IFERROR(VLOOKUP($A351,'vbs,vba'!$G:$H,2,FALSE),"")</f>
        <v/>
      </c>
      <c r="C351" t="str">
        <f>IFERROR(VLOOKUP($A351,python!$F:$G,2,FALSE),"")</f>
        <v>変数定義</v>
      </c>
      <c r="D351" t="str">
        <f>IFERROR(VLOOKUP($A351,bat!$F:$G,2,FALSE),"")</f>
        <v/>
      </c>
      <c r="E351" t="str">
        <f t="shared" si="44"/>
        <v>変数定義</v>
      </c>
      <c r="F351">
        <f>IF($E351="","",COUNTIF($E$3:$E351,$E351))</f>
        <v>1</v>
      </c>
      <c r="G351">
        <f>IF(OR(F351&gt;1,F351=""),"",COUNTIF($F$3:$F351,1))</f>
        <v>338</v>
      </c>
      <c r="H351" t="str">
        <f t="shared" si="45"/>
        <v>変数定義</v>
      </c>
      <c r="J351">
        <f t="shared" si="47"/>
        <v>348</v>
      </c>
      <c r="K351" t="str">
        <f t="shared" si="40"/>
        <v>import</v>
      </c>
      <c r="L351" s="58" t="str">
        <f t="shared" si="41"/>
        <v/>
      </c>
      <c r="M351" s="58" t="str">
        <f t="shared" si="42"/>
        <v>○</v>
      </c>
      <c r="N351" s="58" t="str">
        <f t="shared" si="43"/>
        <v/>
      </c>
    </row>
    <row r="352" spans="1:14">
      <c r="A352">
        <f t="shared" si="46"/>
        <v>349</v>
      </c>
      <c r="B352" t="str">
        <f>IFERROR(VLOOKUP($A352,'vbs,vba'!$G:$H,2,FALSE),"")</f>
        <v/>
      </c>
      <c r="C352" t="str">
        <f>IFERROR(VLOOKUP($A352,python!$F:$G,2,FALSE),"")</f>
        <v>配列定義</v>
      </c>
      <c r="D352" t="str">
        <f>IFERROR(VLOOKUP($A352,bat!$F:$G,2,FALSE),"")</f>
        <v/>
      </c>
      <c r="E352" t="str">
        <f t="shared" si="44"/>
        <v>配列定義</v>
      </c>
      <c r="F352">
        <f>IF($E352="","",COUNTIF($E$3:$E352,$E352))</f>
        <v>2</v>
      </c>
      <c r="G352" t="str">
        <f>IF(OR(F352&gt;1,F352=""),"",COUNTIF($F$3:$F352,1))</f>
        <v/>
      </c>
      <c r="H352" t="str">
        <f t="shared" si="45"/>
        <v>配列定義</v>
      </c>
      <c r="J352">
        <f t="shared" si="47"/>
        <v>349</v>
      </c>
      <c r="K352" t="str">
        <f t="shared" si="40"/>
        <v>条件式 and</v>
      </c>
      <c r="L352" s="58" t="str">
        <f t="shared" si="41"/>
        <v/>
      </c>
      <c r="M352" s="58" t="str">
        <f t="shared" si="42"/>
        <v>○</v>
      </c>
      <c r="N352" s="58" t="str">
        <f t="shared" si="43"/>
        <v/>
      </c>
    </row>
    <row r="353" spans="1:14">
      <c r="A353">
        <f t="shared" si="46"/>
        <v>350</v>
      </c>
      <c r="B353" t="str">
        <f>IFERROR(VLOOKUP($A353,'vbs,vba'!$G:$H,2,FALSE),"")</f>
        <v/>
      </c>
      <c r="C353" t="str">
        <f>IFERROR(VLOOKUP($A353,python!$F:$G,2,FALSE),"")</f>
        <v>定数定義</v>
      </c>
      <c r="D353" t="str">
        <f>IFERROR(VLOOKUP($A353,bat!$F:$G,2,FALSE),"")</f>
        <v/>
      </c>
      <c r="E353" t="str">
        <f t="shared" si="44"/>
        <v>定数定義</v>
      </c>
      <c r="F353">
        <f>IF($E353="","",COUNTIF($E$3:$E353,$E353))</f>
        <v>2</v>
      </c>
      <c r="G353" t="str">
        <f>IF(OR(F353&gt;1,F353=""),"",COUNTIF($F$3:$F353,1))</f>
        <v/>
      </c>
      <c r="H353" t="str">
        <f t="shared" si="45"/>
        <v>定数定義</v>
      </c>
      <c r="J353">
        <f t="shared" si="47"/>
        <v>350</v>
      </c>
      <c r="K353" t="str">
        <f t="shared" si="40"/>
        <v>条件式 or</v>
      </c>
      <c r="L353" s="58" t="str">
        <f t="shared" si="41"/>
        <v/>
      </c>
      <c r="M353" s="58" t="str">
        <f t="shared" si="42"/>
        <v>○</v>
      </c>
      <c r="N353" s="58" t="str">
        <f t="shared" si="43"/>
        <v/>
      </c>
    </row>
    <row r="354" spans="1:14">
      <c r="A354">
        <f t="shared" si="46"/>
        <v>351</v>
      </c>
      <c r="B354" t="str">
        <f>IFERROR(VLOOKUP($A354,'vbs,vba'!$G:$H,2,FALSE),"")</f>
        <v/>
      </c>
      <c r="C354" t="str">
        <f>IFERROR(VLOOKUP($A354,python!$F:$G,2,FALSE),"")</f>
        <v>構造体定義</v>
      </c>
      <c r="D354" t="str">
        <f>IFERROR(VLOOKUP($A354,bat!$F:$G,2,FALSE),"")</f>
        <v/>
      </c>
      <c r="E354" t="str">
        <f t="shared" si="44"/>
        <v>構造体定義</v>
      </c>
      <c r="F354">
        <f>IF($E354="","",COUNTIF($E$3:$E354,$E354))</f>
        <v>2</v>
      </c>
      <c r="G354" t="str">
        <f>IF(OR(F354&gt;1,F354=""),"",COUNTIF($F$3:$F354,1))</f>
        <v/>
      </c>
      <c r="H354" t="str">
        <f t="shared" si="45"/>
        <v>構造体定義</v>
      </c>
      <c r="J354">
        <f t="shared" si="47"/>
        <v>351</v>
      </c>
      <c r="K354" t="str">
        <f t="shared" si="40"/>
        <v>条件式 not</v>
      </c>
      <c r="L354" s="58" t="str">
        <f t="shared" si="41"/>
        <v/>
      </c>
      <c r="M354" s="58" t="str">
        <f t="shared" si="42"/>
        <v>○</v>
      </c>
      <c r="N354" s="58" t="str">
        <f t="shared" si="43"/>
        <v/>
      </c>
    </row>
    <row r="355" spans="1:14">
      <c r="A355">
        <f t="shared" si="46"/>
        <v>352</v>
      </c>
      <c r="B355" t="str">
        <f>IFERROR(VLOOKUP($A355,'vbs,vba'!$G:$H,2,FALSE),"")</f>
        <v/>
      </c>
      <c r="C355" t="str">
        <f>IFERROR(VLOOKUP($A355,python!$F:$G,2,FALSE),"")</f>
        <v>列挙型定義</v>
      </c>
      <c r="D355" t="str">
        <f>IFERROR(VLOOKUP($A355,bat!$F:$G,2,FALSE),"")</f>
        <v/>
      </c>
      <c r="E355" t="str">
        <f t="shared" si="44"/>
        <v>列挙型定義</v>
      </c>
      <c r="F355">
        <f>IF($E355="","",COUNTIF($E$3:$E355,$E355))</f>
        <v>2</v>
      </c>
      <c r="G355" t="str">
        <f>IF(OR(F355&gt;1,F355=""),"",COUNTIF($F$3:$F355,1))</f>
        <v/>
      </c>
      <c r="H355" t="str">
        <f t="shared" si="45"/>
        <v>列挙型定義</v>
      </c>
      <c r="J355">
        <f t="shared" si="47"/>
        <v>352</v>
      </c>
      <c r="K355" t="str">
        <f t="shared" si="40"/>
        <v>四則演算（加算）</v>
      </c>
      <c r="L355" s="58" t="str">
        <f t="shared" si="41"/>
        <v/>
      </c>
      <c r="M355" s="58" t="str">
        <f t="shared" si="42"/>
        <v>○</v>
      </c>
      <c r="N355" s="58" t="str">
        <f t="shared" si="43"/>
        <v/>
      </c>
    </row>
    <row r="356" spans="1:14">
      <c r="A356">
        <f t="shared" si="46"/>
        <v>353</v>
      </c>
      <c r="B356" t="str">
        <f>IFERROR(VLOOKUP($A356,'vbs,vba'!$G:$H,2,FALSE),"")</f>
        <v/>
      </c>
      <c r="C356" t="str">
        <f>IFERROR(VLOOKUP($A356,python!$F:$G,2,FALSE),"")</f>
        <v>マクロ定義</v>
      </c>
      <c r="D356" t="str">
        <f>IFERROR(VLOOKUP($A356,bat!$F:$G,2,FALSE),"")</f>
        <v/>
      </c>
      <c r="E356" t="str">
        <f t="shared" si="44"/>
        <v>マクロ定義</v>
      </c>
      <c r="F356">
        <f>IF($E356="","",COUNTIF($E$3:$E356,$E356))</f>
        <v>2</v>
      </c>
      <c r="G356" t="str">
        <f>IF(OR(F356&gt;1,F356=""),"",COUNTIF($F$3:$F356,1))</f>
        <v/>
      </c>
      <c r="H356" t="str">
        <f t="shared" si="45"/>
        <v>マクロ定義</v>
      </c>
      <c r="J356">
        <f t="shared" si="47"/>
        <v>353</v>
      </c>
      <c r="K356" t="str">
        <f t="shared" si="40"/>
        <v>四則演算（減算）</v>
      </c>
      <c r="L356" s="58" t="str">
        <f t="shared" si="41"/>
        <v/>
      </c>
      <c r="M356" s="58" t="str">
        <f t="shared" si="42"/>
        <v>○</v>
      </c>
      <c r="N356" s="58" t="str">
        <f t="shared" si="43"/>
        <v/>
      </c>
    </row>
    <row r="357" spans="1:14">
      <c r="A357">
        <f t="shared" si="46"/>
        <v>354</v>
      </c>
      <c r="B357" t="str">
        <f>IFERROR(VLOOKUP($A357,'vbs,vba'!$G:$H,2,FALSE),"")</f>
        <v/>
      </c>
      <c r="C357" t="str">
        <f>IFERROR(VLOOKUP($A357,python!$F:$G,2,FALSE),"")</f>
        <v>関数定義</v>
      </c>
      <c r="D357" t="str">
        <f>IFERROR(VLOOKUP($A357,bat!$F:$G,2,FALSE),"")</f>
        <v/>
      </c>
      <c r="E357" t="str">
        <f t="shared" si="44"/>
        <v>関数定義</v>
      </c>
      <c r="F357">
        <f>IF($E357="","",COUNTIF($E$3:$E357,$E357))</f>
        <v>2</v>
      </c>
      <c r="G357" t="str">
        <f>IF(OR(F357&gt;1,F357=""),"",COUNTIF($F$3:$F357,1))</f>
        <v/>
      </c>
      <c r="H357" t="str">
        <f t="shared" si="45"/>
        <v>関数定義</v>
      </c>
      <c r="J357">
        <f t="shared" si="47"/>
        <v>354</v>
      </c>
      <c r="K357" t="str">
        <f t="shared" si="40"/>
        <v>四則演算（乗算）</v>
      </c>
      <c r="L357" s="58" t="str">
        <f t="shared" si="41"/>
        <v/>
      </c>
      <c r="M357" s="58" t="str">
        <f t="shared" si="42"/>
        <v>○</v>
      </c>
      <c r="N357" s="58" t="str">
        <f t="shared" si="43"/>
        <v/>
      </c>
    </row>
    <row r="358" spans="1:14">
      <c r="A358">
        <f t="shared" si="46"/>
        <v>355</v>
      </c>
      <c r="B358" t="str">
        <f>IFERROR(VLOOKUP($A358,'vbs,vba'!$G:$H,2,FALSE),"")</f>
        <v/>
      </c>
      <c r="C358" t="str">
        <f>IFERROR(VLOOKUP($A358,python!$F:$G,2,FALSE),"")</f>
        <v>関数呼出</v>
      </c>
      <c r="D358" t="str">
        <f>IFERROR(VLOOKUP($A358,bat!$F:$G,2,FALSE),"")</f>
        <v/>
      </c>
      <c r="E358" t="str">
        <f t="shared" si="44"/>
        <v>関数呼出</v>
      </c>
      <c r="F358">
        <f>IF($E358="","",COUNTIF($E$3:$E358,$E358))</f>
        <v>2</v>
      </c>
      <c r="G358" t="str">
        <f>IF(OR(F358&gt;1,F358=""),"",COUNTIF($F$3:$F358,1))</f>
        <v/>
      </c>
      <c r="H358" t="str">
        <f t="shared" si="45"/>
        <v>関数呼出</v>
      </c>
      <c r="J358">
        <f t="shared" si="47"/>
        <v>355</v>
      </c>
      <c r="K358" t="str">
        <f t="shared" si="40"/>
        <v>四則演算（除算）</v>
      </c>
      <c r="L358" s="58" t="str">
        <f t="shared" si="41"/>
        <v/>
      </c>
      <c r="M358" s="58" t="str">
        <f t="shared" si="42"/>
        <v>○</v>
      </c>
      <c r="N358" s="58" t="str">
        <f t="shared" si="43"/>
        <v/>
      </c>
    </row>
    <row r="359" spans="1:14">
      <c r="A359">
        <f t="shared" si="46"/>
        <v>356</v>
      </c>
      <c r="B359" t="str">
        <f>IFERROR(VLOOKUP($A359,'vbs,vba'!$G:$H,2,FALSE),"")</f>
        <v/>
      </c>
      <c r="C359" t="str">
        <f>IFERROR(VLOOKUP($A359,python!$F:$G,2,FALSE),"")</f>
        <v>コメント</v>
      </c>
      <c r="D359" t="str">
        <f>IFERROR(VLOOKUP($A359,bat!$F:$G,2,FALSE),"")</f>
        <v/>
      </c>
      <c r="E359" t="str">
        <f t="shared" si="44"/>
        <v>コメント</v>
      </c>
      <c r="F359">
        <f>IF($E359="","",COUNTIF($E$3:$E359,$E359))</f>
        <v>2</v>
      </c>
      <c r="G359" t="str">
        <f>IF(OR(F359&gt;1,F359=""),"",COUNTIF($F$3:$F359,1))</f>
        <v/>
      </c>
      <c r="H359" t="str">
        <f t="shared" si="45"/>
        <v>コメント</v>
      </c>
      <c r="J359">
        <f t="shared" si="47"/>
        <v>356</v>
      </c>
      <c r="K359" t="str">
        <f t="shared" si="40"/>
        <v>インクリメント</v>
      </c>
      <c r="L359" s="58" t="str">
        <f t="shared" si="41"/>
        <v/>
      </c>
      <c r="M359" s="58" t="str">
        <f t="shared" si="42"/>
        <v>○</v>
      </c>
      <c r="N359" s="58" t="str">
        <f t="shared" si="43"/>
        <v/>
      </c>
    </row>
    <row r="360" spans="1:14">
      <c r="A360">
        <f t="shared" si="46"/>
        <v>357</v>
      </c>
      <c r="B360" t="str">
        <f>IFERROR(VLOOKUP($A360,'vbs,vba'!$G:$H,2,FALSE),"")</f>
        <v/>
      </c>
      <c r="C360" t="str">
        <f>IFERROR(VLOOKUP($A360,python!$F:$G,2,FALSE),"")</f>
        <v>分岐 if</v>
      </c>
      <c r="D360" t="str">
        <f>IFERROR(VLOOKUP($A360,bat!$F:$G,2,FALSE),"")</f>
        <v/>
      </c>
      <c r="E360" t="str">
        <f t="shared" si="44"/>
        <v>分岐 if</v>
      </c>
      <c r="F360">
        <f>IF($E360="","",COUNTIF($E$3:$E360,$E360))</f>
        <v>2</v>
      </c>
      <c r="G360" t="str">
        <f>IF(OR(F360&gt;1,F360=""),"",COUNTIF($F$3:$F360,1))</f>
        <v/>
      </c>
      <c r="H360" t="str">
        <f t="shared" si="45"/>
        <v>分岐 if</v>
      </c>
      <c r="J360">
        <f t="shared" si="47"/>
        <v>357</v>
      </c>
      <c r="K360" t="str">
        <f t="shared" si="40"/>
        <v>デクリメント</v>
      </c>
      <c r="L360" s="58" t="str">
        <f t="shared" si="41"/>
        <v/>
      </c>
      <c r="M360" s="58" t="str">
        <f t="shared" si="42"/>
        <v>○</v>
      </c>
      <c r="N360" s="58" t="str">
        <f t="shared" si="43"/>
        <v/>
      </c>
    </row>
    <row r="361" spans="1:14">
      <c r="A361">
        <f t="shared" si="46"/>
        <v>358</v>
      </c>
      <c r="B361" t="str">
        <f>IFERROR(VLOOKUP($A361,'vbs,vba'!$G:$H,2,FALSE),"")</f>
        <v/>
      </c>
      <c r="C361" t="str">
        <f>IFERROR(VLOOKUP($A361,python!$F:$G,2,FALSE),"")</f>
        <v>分岐 if（空オブジェクト確認）</v>
      </c>
      <c r="D361" t="str">
        <f>IFERROR(VLOOKUP($A361,bat!$F:$G,2,FALSE),"")</f>
        <v/>
      </c>
      <c r="E361" t="str">
        <f t="shared" si="44"/>
        <v>分岐 if（空オブジェクト確認）</v>
      </c>
      <c r="F361">
        <f>IF($E361="","",COUNTIF($E$3:$E361,$E361))</f>
        <v>2</v>
      </c>
      <c r="G361" t="str">
        <f>IF(OR(F361&gt;1,F361=""),"",COUNTIF($F$3:$F361,1))</f>
        <v/>
      </c>
      <c r="H361" t="str">
        <f t="shared" si="45"/>
        <v>分岐 if（空オブジェクト確認）</v>
      </c>
      <c r="J361">
        <f t="shared" si="47"/>
        <v>358</v>
      </c>
      <c r="K361" t="str">
        <f t="shared" si="40"/>
        <v>文字列表現(単一行)</v>
      </c>
      <c r="L361" s="58" t="str">
        <f t="shared" si="41"/>
        <v/>
      </c>
      <c r="M361" s="58" t="str">
        <f t="shared" si="42"/>
        <v>○</v>
      </c>
      <c r="N361" s="58" t="str">
        <f t="shared" si="43"/>
        <v/>
      </c>
    </row>
    <row r="362" spans="1:14">
      <c r="A362">
        <f t="shared" si="46"/>
        <v>359</v>
      </c>
      <c r="B362" t="str">
        <f>IFERROR(VLOOKUP($A362,'vbs,vba'!$G:$H,2,FALSE),"")</f>
        <v/>
      </c>
      <c r="C362" t="str">
        <f>IFERROR(VLOOKUP($A362,python!$F:$G,2,FALSE),"")</f>
        <v>分岐 switch</v>
      </c>
      <c r="D362" t="str">
        <f>IFERROR(VLOOKUP($A362,bat!$F:$G,2,FALSE),"")</f>
        <v/>
      </c>
      <c r="E362" t="str">
        <f t="shared" si="44"/>
        <v>分岐 switch</v>
      </c>
      <c r="F362">
        <f>IF($E362="","",COUNTIF($E$3:$E362,$E362))</f>
        <v>2</v>
      </c>
      <c r="G362" t="str">
        <f>IF(OR(F362&gt;1,F362=""),"",COUNTIF($F$3:$F362,1))</f>
        <v/>
      </c>
      <c r="H362" t="str">
        <f t="shared" si="45"/>
        <v>分岐 switch</v>
      </c>
      <c r="J362">
        <f t="shared" si="47"/>
        <v>359</v>
      </c>
      <c r="K362" t="str">
        <f t="shared" si="40"/>
        <v>文字列表現(複数行)</v>
      </c>
      <c r="L362" s="58" t="str">
        <f t="shared" si="41"/>
        <v/>
      </c>
      <c r="M362" s="58" t="str">
        <f t="shared" si="42"/>
        <v>○</v>
      </c>
      <c r="N362" s="58" t="str">
        <f t="shared" si="43"/>
        <v/>
      </c>
    </row>
    <row r="363" spans="1:14">
      <c r="A363">
        <f t="shared" si="46"/>
        <v>360</v>
      </c>
      <c r="B363" t="str">
        <f>IFERROR(VLOOKUP($A363,'vbs,vba'!$G:$H,2,FALSE),"")</f>
        <v/>
      </c>
      <c r="C363" t="str">
        <f>IFERROR(VLOOKUP($A363,python!$F:$G,2,FALSE),"")</f>
        <v>分岐 何もしない処理</v>
      </c>
      <c r="D363" t="str">
        <f>IFERROR(VLOOKUP($A363,bat!$F:$G,2,FALSE),"")</f>
        <v/>
      </c>
      <c r="E363" t="str">
        <f t="shared" si="44"/>
        <v>分岐 何もしない処理</v>
      </c>
      <c r="F363">
        <f>IF($E363="","",COUNTIF($E$3:$E363,$E363))</f>
        <v>1</v>
      </c>
      <c r="G363">
        <f>IF(OR(F363&gt;1,F363=""),"",COUNTIF($F$3:$F363,1))</f>
        <v>339</v>
      </c>
      <c r="H363" t="str">
        <f t="shared" si="45"/>
        <v>分岐 何もしない処理</v>
      </c>
      <c r="J363">
        <f t="shared" si="47"/>
        <v>360</v>
      </c>
      <c r="K363" t="str">
        <f t="shared" si="40"/>
        <v>文字列表現(エスケープ無視)</v>
      </c>
      <c r="L363" s="58" t="str">
        <f t="shared" si="41"/>
        <v/>
      </c>
      <c r="M363" s="58" t="str">
        <f t="shared" si="42"/>
        <v>○</v>
      </c>
      <c r="N363" s="58" t="str">
        <f t="shared" si="43"/>
        <v/>
      </c>
    </row>
    <row r="364" spans="1:14">
      <c r="A364">
        <f t="shared" si="46"/>
        <v>361</v>
      </c>
      <c r="B364" t="str">
        <f>IFERROR(VLOOKUP($A364,'vbs,vba'!$G:$H,2,FALSE),"")</f>
        <v/>
      </c>
      <c r="C364" t="str">
        <f>IFERROR(VLOOKUP($A364,python!$F:$G,2,FALSE),"")</f>
        <v>繰返し for</v>
      </c>
      <c r="D364" t="str">
        <f>IFERROR(VLOOKUP($A364,bat!$F:$G,2,FALSE),"")</f>
        <v/>
      </c>
      <c r="E364" t="str">
        <f t="shared" si="44"/>
        <v>繰返し for</v>
      </c>
      <c r="F364">
        <f>IF($E364="","",COUNTIF($E$3:$E364,$E364))</f>
        <v>2</v>
      </c>
      <c r="G364" t="str">
        <f>IF(OR(F364&gt;1,F364=""),"",COUNTIF($F$3:$F364,1))</f>
        <v/>
      </c>
      <c r="H364" t="str">
        <f t="shared" si="45"/>
        <v>繰返し for</v>
      </c>
      <c r="J364">
        <f t="shared" si="47"/>
        <v>361</v>
      </c>
      <c r="K364" t="str">
        <f t="shared" si="40"/>
        <v>文字列 置換</v>
      </c>
      <c r="L364" s="58" t="str">
        <f t="shared" si="41"/>
        <v/>
      </c>
      <c r="M364" s="58" t="str">
        <f t="shared" si="42"/>
        <v>○</v>
      </c>
      <c r="N364" s="58" t="str">
        <f t="shared" si="43"/>
        <v/>
      </c>
    </row>
    <row r="365" spans="1:14">
      <c r="A365">
        <f t="shared" si="46"/>
        <v>362</v>
      </c>
      <c r="B365" t="str">
        <f>IFERROR(VLOOKUP($A365,'vbs,vba'!$G:$H,2,FALSE),"")</f>
        <v/>
      </c>
      <c r="C365" t="str">
        <f>IFERROR(VLOOKUP($A365,python!$F:$G,2,FALSE),"")</f>
        <v>繰返し for each</v>
      </c>
      <c r="D365" t="str">
        <f>IFERROR(VLOOKUP($A365,bat!$F:$G,2,FALSE),"")</f>
        <v/>
      </c>
      <c r="E365" t="str">
        <f t="shared" si="44"/>
        <v>繰返し for each</v>
      </c>
      <c r="F365">
        <f>IF($E365="","",COUNTIF($E$3:$E365,$E365))</f>
        <v>2</v>
      </c>
      <c r="G365" t="str">
        <f>IF(OR(F365&gt;1,F365=""),"",COUNTIF($F$3:$F365,1))</f>
        <v/>
      </c>
      <c r="H365" t="str">
        <f t="shared" si="45"/>
        <v>繰返し for each</v>
      </c>
      <c r="J365">
        <f t="shared" si="47"/>
        <v>362</v>
      </c>
      <c r="K365" t="str">
        <f t="shared" si="40"/>
        <v>文字列 位置検索（前方）</v>
      </c>
      <c r="L365" s="58" t="str">
        <f t="shared" si="41"/>
        <v/>
      </c>
      <c r="M365" s="58" t="str">
        <f t="shared" si="42"/>
        <v>○</v>
      </c>
      <c r="N365" s="58" t="str">
        <f t="shared" si="43"/>
        <v/>
      </c>
    </row>
    <row r="366" spans="1:14">
      <c r="A366">
        <f t="shared" si="46"/>
        <v>363</v>
      </c>
      <c r="B366" t="str">
        <f>IFERROR(VLOOKUP($A366,'vbs,vba'!$G:$H,2,FALSE),"")</f>
        <v/>
      </c>
      <c r="C366" t="str">
        <f>IFERROR(VLOOKUP($A366,python!$F:$G,2,FALSE),"")</f>
        <v>繰返し while</v>
      </c>
      <c r="D366" t="str">
        <f>IFERROR(VLOOKUP($A366,bat!$F:$G,2,FALSE),"")</f>
        <v/>
      </c>
      <c r="E366" t="str">
        <f t="shared" si="44"/>
        <v>繰返し while</v>
      </c>
      <c r="F366">
        <f>IF($E366="","",COUNTIF($E$3:$E366,$E366))</f>
        <v>2</v>
      </c>
      <c r="G366" t="str">
        <f>IF(OR(F366&gt;1,F366=""),"",COUNTIF($F$3:$F366,1))</f>
        <v/>
      </c>
      <c r="H366" t="str">
        <f t="shared" si="45"/>
        <v>繰返し while</v>
      </c>
      <c r="J366">
        <f t="shared" si="47"/>
        <v>363</v>
      </c>
      <c r="K366" t="str">
        <f t="shared" si="40"/>
        <v>文字列 位置検索（後方）</v>
      </c>
      <c r="L366" s="58" t="str">
        <f t="shared" si="41"/>
        <v/>
      </c>
      <c r="M366" s="58" t="str">
        <f t="shared" si="42"/>
        <v>○</v>
      </c>
      <c r="N366" s="58" t="str">
        <f t="shared" si="43"/>
        <v/>
      </c>
    </row>
    <row r="367" spans="1:14">
      <c r="A367">
        <f t="shared" si="46"/>
        <v>364</v>
      </c>
      <c r="B367" t="str">
        <f>IFERROR(VLOOKUP($A367,'vbs,vba'!$G:$H,2,FALSE),"")</f>
        <v/>
      </c>
      <c r="C367" t="str">
        <f>IFERROR(VLOOKUP($A367,python!$F:$G,2,FALSE),"")</f>
        <v>繰返し do while</v>
      </c>
      <c r="D367" t="str">
        <f>IFERROR(VLOOKUP($A367,bat!$F:$G,2,FALSE),"")</f>
        <v/>
      </c>
      <c r="E367" t="str">
        <f t="shared" si="44"/>
        <v>繰返し do while</v>
      </c>
      <c r="F367">
        <f>IF($E367="","",COUNTIF($E$3:$E367,$E367))</f>
        <v>2</v>
      </c>
      <c r="G367" t="str">
        <f>IF(OR(F367&gt;1,F367=""),"",COUNTIF($F$3:$F367,1))</f>
        <v/>
      </c>
      <c r="H367" t="str">
        <f t="shared" si="45"/>
        <v>繰返し do while</v>
      </c>
      <c r="J367">
        <f t="shared" si="47"/>
        <v>364</v>
      </c>
      <c r="K367" t="str">
        <f t="shared" si="40"/>
        <v>文字列 検索</v>
      </c>
      <c r="L367" s="58" t="str">
        <f t="shared" si="41"/>
        <v/>
      </c>
      <c r="M367" s="58" t="str">
        <f t="shared" si="42"/>
        <v>○</v>
      </c>
      <c r="N367" s="58" t="str">
        <f t="shared" si="43"/>
        <v/>
      </c>
    </row>
    <row r="368" spans="1:14">
      <c r="A368">
        <f t="shared" si="46"/>
        <v>365</v>
      </c>
      <c r="B368" t="str">
        <f>IFERROR(VLOOKUP($A368,'vbs,vba'!$G:$H,2,FALSE),"")</f>
        <v/>
      </c>
      <c r="C368" t="str">
        <f>IFERROR(VLOOKUP($A368,python!$F:$G,2,FALSE),"")</f>
        <v>繰返し do until</v>
      </c>
      <c r="D368" t="str">
        <f>IFERROR(VLOOKUP($A368,bat!$F:$G,2,FALSE),"")</f>
        <v/>
      </c>
      <c r="E368" t="str">
        <f t="shared" si="44"/>
        <v>繰返し do until</v>
      </c>
      <c r="F368">
        <f>IF($E368="","",COUNTIF($E$3:$E368,$E368))</f>
        <v>2</v>
      </c>
      <c r="G368" t="str">
        <f>IF(OR(F368&gt;1,F368=""),"",COUNTIF($F$3:$F368,1))</f>
        <v/>
      </c>
      <c r="H368" t="str">
        <f t="shared" si="45"/>
        <v>繰返し do until</v>
      </c>
      <c r="J368">
        <f t="shared" si="47"/>
        <v>365</v>
      </c>
      <c r="K368" t="str">
        <f t="shared" si="40"/>
        <v>文字列 分割</v>
      </c>
      <c r="L368" s="58" t="str">
        <f t="shared" si="41"/>
        <v/>
      </c>
      <c r="M368" s="58" t="str">
        <f t="shared" si="42"/>
        <v>○</v>
      </c>
      <c r="N368" s="58" t="str">
        <f t="shared" si="43"/>
        <v/>
      </c>
    </row>
    <row r="369" spans="1:14">
      <c r="A369">
        <f t="shared" si="46"/>
        <v>366</v>
      </c>
      <c r="B369" t="str">
        <f>IFERROR(VLOOKUP($A369,'vbs,vba'!$G:$H,2,FALSE),"")</f>
        <v/>
      </c>
      <c r="C369" t="str">
        <f>IFERROR(VLOOKUP($A369,python!$F:$G,2,FALSE),"")</f>
        <v>繰返し continue</v>
      </c>
      <c r="D369" t="str">
        <f>IFERROR(VLOOKUP($A369,bat!$F:$G,2,FALSE),"")</f>
        <v/>
      </c>
      <c r="E369" t="str">
        <f t="shared" si="44"/>
        <v>繰返し continue</v>
      </c>
      <c r="F369">
        <f>IF($E369="","",COUNTIF($E$3:$E369,$E369))</f>
        <v>1</v>
      </c>
      <c r="G369">
        <f>IF(OR(F369&gt;1,F369=""),"",COUNTIF($F$3:$F369,1))</f>
        <v>340</v>
      </c>
      <c r="H369" t="str">
        <f t="shared" si="45"/>
        <v>繰返し continue</v>
      </c>
      <c r="J369">
        <f t="shared" si="47"/>
        <v>366</v>
      </c>
      <c r="K369" t="str">
        <f t="shared" si="40"/>
        <v>文字列 結合</v>
      </c>
      <c r="L369" s="58" t="str">
        <f t="shared" si="41"/>
        <v/>
      </c>
      <c r="M369" s="58" t="str">
        <f t="shared" si="42"/>
        <v>○</v>
      </c>
      <c r="N369" s="58" t="str">
        <f t="shared" si="43"/>
        <v/>
      </c>
    </row>
    <row r="370" spans="1:14">
      <c r="A370">
        <f t="shared" si="46"/>
        <v>367</v>
      </c>
      <c r="B370" t="str">
        <f>IFERROR(VLOOKUP($A370,'vbs,vba'!$G:$H,2,FALSE),"")</f>
        <v/>
      </c>
      <c r="C370" t="str">
        <f>IFERROR(VLOOKUP($A370,python!$F:$G,2,FALSE),"")</f>
        <v>ブロック脱出（Sub/Function/For/Do）</v>
      </c>
      <c r="D370" t="str">
        <f>IFERROR(VLOOKUP($A370,bat!$F:$G,2,FALSE),"")</f>
        <v/>
      </c>
      <c r="E370" t="str">
        <f t="shared" si="44"/>
        <v>ブロック脱出（Sub/Function/For/Do）</v>
      </c>
      <c r="F370">
        <f>IF($E370="","",COUNTIF($E$3:$E370,$E370))</f>
        <v>2</v>
      </c>
      <c r="G370" t="str">
        <f>IF(OR(F370&gt;1,F370=""),"",COUNTIF($F$3:$F370,1))</f>
        <v/>
      </c>
      <c r="H370" t="str">
        <f t="shared" si="45"/>
        <v>ブロック脱出（Sub/Function/For/Do）</v>
      </c>
      <c r="J370">
        <f t="shared" si="47"/>
        <v>367</v>
      </c>
      <c r="K370" t="str">
        <f t="shared" si="40"/>
        <v>文字列 抽出</v>
      </c>
      <c r="L370" s="58" t="str">
        <f t="shared" si="41"/>
        <v/>
      </c>
      <c r="M370" s="58" t="str">
        <f t="shared" si="42"/>
        <v>○</v>
      </c>
      <c r="N370" s="58" t="str">
        <f t="shared" si="43"/>
        <v/>
      </c>
    </row>
    <row r="371" spans="1:14">
      <c r="A371">
        <f t="shared" si="46"/>
        <v>368</v>
      </c>
      <c r="B371" t="str">
        <f>IFERROR(VLOOKUP($A371,'vbs,vba'!$G:$H,2,FALSE),"")</f>
        <v/>
      </c>
      <c r="C371" t="str">
        <f>IFERROR(VLOOKUP($A371,python!$F:$G,2,FALSE),"")</f>
        <v>入力（数値入力のみ）</v>
      </c>
      <c r="D371" t="str">
        <f>IFERROR(VLOOKUP($A371,bat!$F:$G,2,FALSE),"")</f>
        <v/>
      </c>
      <c r="E371" t="str">
        <f t="shared" si="44"/>
        <v>入力（数値入力のみ）</v>
      </c>
      <c r="F371">
        <f>IF($E371="","",COUNTIF($E$3:$E371,$E371))</f>
        <v>1</v>
      </c>
      <c r="G371">
        <f>IF(OR(F371&gt;1,F371=""),"",COUNTIF($F$3:$F371,1))</f>
        <v>341</v>
      </c>
      <c r="H371" t="str">
        <f t="shared" si="45"/>
        <v>入力（数値入力のみ）</v>
      </c>
      <c r="J371">
        <f t="shared" si="47"/>
        <v>368</v>
      </c>
      <c r="K371" t="str">
        <f t="shared" si="40"/>
        <v>文字列 抽出 左</v>
      </c>
      <c r="L371" s="58" t="str">
        <f t="shared" si="41"/>
        <v/>
      </c>
      <c r="M371" s="58" t="str">
        <f t="shared" si="42"/>
        <v>○</v>
      </c>
      <c r="N371" s="58" t="str">
        <f t="shared" si="43"/>
        <v/>
      </c>
    </row>
    <row r="372" spans="1:14">
      <c r="A372">
        <f t="shared" si="46"/>
        <v>369</v>
      </c>
      <c r="B372" t="str">
        <f>IFERROR(VLOOKUP($A372,'vbs,vba'!$G:$H,2,FALSE),"")</f>
        <v/>
      </c>
      <c r="C372" t="str">
        <f>IFERROR(VLOOKUP($A372,python!$F:$G,2,FALSE),"")</f>
        <v>入力（数値/文字列入力）</v>
      </c>
      <c r="D372" t="str">
        <f>IFERROR(VLOOKUP($A372,bat!$F:$G,2,FALSE),"")</f>
        <v/>
      </c>
      <c r="E372" t="str">
        <f t="shared" si="44"/>
        <v>入力（数値/文字列入力）</v>
      </c>
      <c r="F372">
        <f>IF($E372="","",COUNTIF($E$3:$E372,$E372))</f>
        <v>1</v>
      </c>
      <c r="G372">
        <f>IF(OR(F372&gt;1,F372=""),"",COUNTIF($F$3:$F372,1))</f>
        <v>342</v>
      </c>
      <c r="H372" t="str">
        <f t="shared" si="45"/>
        <v>入力（数値/文字列入力）</v>
      </c>
      <c r="J372">
        <f t="shared" si="47"/>
        <v>369</v>
      </c>
      <c r="K372" t="str">
        <f t="shared" si="40"/>
        <v>文字列 抽出 中</v>
      </c>
      <c r="L372" s="58" t="str">
        <f t="shared" si="41"/>
        <v/>
      </c>
      <c r="M372" s="58" t="str">
        <f t="shared" si="42"/>
        <v>○</v>
      </c>
      <c r="N372" s="58" t="str">
        <f t="shared" si="43"/>
        <v/>
      </c>
    </row>
    <row r="373" spans="1:14">
      <c r="A373">
        <f t="shared" si="46"/>
        <v>370</v>
      </c>
      <c r="B373" t="str">
        <f>IFERROR(VLOOKUP($A373,'vbs,vba'!$G:$H,2,FALSE),"")</f>
        <v/>
      </c>
      <c r="C373" t="str">
        <f>IFERROR(VLOOKUP($A373,python!$F:$G,2,FALSE),"")</f>
        <v>出力①</v>
      </c>
      <c r="D373" t="str">
        <f>IFERROR(VLOOKUP($A373,bat!$F:$G,2,FALSE),"")</f>
        <v/>
      </c>
      <c r="E373" t="str">
        <f t="shared" si="44"/>
        <v>出力①</v>
      </c>
      <c r="F373">
        <f>IF($E373="","",COUNTIF($E$3:$E373,$E373))</f>
        <v>1</v>
      </c>
      <c r="G373">
        <f>IF(OR(F373&gt;1,F373=""),"",COUNTIF($F$3:$F373,1))</f>
        <v>343</v>
      </c>
      <c r="H373" t="str">
        <f t="shared" si="45"/>
        <v>出力①</v>
      </c>
      <c r="J373">
        <f t="shared" si="47"/>
        <v>370</v>
      </c>
      <c r="K373" t="str">
        <f t="shared" si="40"/>
        <v>文字列 抽出 右</v>
      </c>
      <c r="L373" s="58" t="str">
        <f t="shared" si="41"/>
        <v/>
      </c>
      <c r="M373" s="58" t="str">
        <f t="shared" si="42"/>
        <v>○</v>
      </c>
      <c r="N373" s="58" t="str">
        <f t="shared" si="43"/>
        <v/>
      </c>
    </row>
    <row r="374" spans="1:14">
      <c r="A374">
        <f t="shared" si="46"/>
        <v>371</v>
      </c>
      <c r="B374" t="str">
        <f>IFERROR(VLOOKUP($A374,'vbs,vba'!$G:$H,2,FALSE),"")</f>
        <v/>
      </c>
      <c r="C374" t="str">
        <f>IFERROR(VLOOKUP($A374,python!$F:$G,2,FALSE),"")</f>
        <v>出力②</v>
      </c>
      <c r="D374" t="str">
        <f>IFERROR(VLOOKUP($A374,bat!$F:$G,2,FALSE),"")</f>
        <v/>
      </c>
      <c r="E374" t="str">
        <f t="shared" si="44"/>
        <v>出力②</v>
      </c>
      <c r="F374">
        <f>IF($E374="","",COUNTIF($E$3:$E374,$E374))</f>
        <v>1</v>
      </c>
      <c r="G374">
        <f>IF(OR(F374&gt;1,F374=""),"",COUNTIF($F$3:$F374,1))</f>
        <v>344</v>
      </c>
      <c r="H374" t="str">
        <f t="shared" si="45"/>
        <v>出力②</v>
      </c>
      <c r="J374">
        <f t="shared" si="47"/>
        <v>371</v>
      </c>
      <c r="K374" t="str">
        <f t="shared" si="40"/>
        <v>文字列 数値判定</v>
      </c>
      <c r="L374" s="58" t="str">
        <f t="shared" si="41"/>
        <v/>
      </c>
      <c r="M374" s="58" t="str">
        <f t="shared" si="42"/>
        <v>○</v>
      </c>
      <c r="N374" s="58" t="str">
        <f t="shared" si="43"/>
        <v/>
      </c>
    </row>
    <row r="375" spans="1:14">
      <c r="A375">
        <f t="shared" si="46"/>
        <v>372</v>
      </c>
      <c r="B375" t="str">
        <f>IFERROR(VLOOKUP($A375,'vbs,vba'!$G:$H,2,FALSE),"")</f>
        <v/>
      </c>
      <c r="C375" t="str">
        <f>IFERROR(VLOOKUP($A375,python!$F:$G,2,FALSE),"")</f>
        <v>処理継続チェック(アサート)</v>
      </c>
      <c r="D375" t="str">
        <f>IFERROR(VLOOKUP($A375,bat!$F:$G,2,FALSE),"")</f>
        <v/>
      </c>
      <c r="E375" t="str">
        <f t="shared" si="44"/>
        <v>処理継続チェック(アサート)</v>
      </c>
      <c r="F375">
        <f>IF($E375="","",COUNTIF($E$3:$E375,$E375))</f>
        <v>1</v>
      </c>
      <c r="G375">
        <f>IF(OR(F375&gt;1,F375=""),"",COUNTIF($F$3:$F375,1))</f>
        <v>345</v>
      </c>
      <c r="H375" t="str">
        <f t="shared" si="45"/>
        <v>処理継続チェック(アサート)</v>
      </c>
      <c r="J375">
        <f t="shared" si="47"/>
        <v>372</v>
      </c>
      <c r="K375" t="str">
        <f t="shared" si="40"/>
        <v>文字列 繰り返し</v>
      </c>
      <c r="L375" s="58" t="str">
        <f t="shared" si="41"/>
        <v/>
      </c>
      <c r="M375" s="58" t="str">
        <f t="shared" si="42"/>
        <v>○</v>
      </c>
      <c r="N375" s="58" t="str">
        <f t="shared" si="43"/>
        <v/>
      </c>
    </row>
    <row r="376" spans="1:14">
      <c r="A376">
        <f t="shared" si="46"/>
        <v>373</v>
      </c>
      <c r="B376" t="str">
        <f>IFERROR(VLOOKUP($A376,'vbs,vba'!$G:$H,2,FALSE),"")</f>
        <v/>
      </c>
      <c r="C376" t="str">
        <f>IFERROR(VLOOKUP($A376,python!$F:$G,2,FALSE),"")</f>
        <v>クラスインスタンス生成</v>
      </c>
      <c r="D376" t="str">
        <f>IFERROR(VLOOKUP($A376,bat!$F:$G,2,FALSE),"")</f>
        <v/>
      </c>
      <c r="E376" t="str">
        <f t="shared" si="44"/>
        <v>クラスインスタンス生成</v>
      </c>
      <c r="F376">
        <f>IF($E376="","",COUNTIF($E$3:$E376,$E376))</f>
        <v>2</v>
      </c>
      <c r="G376" t="str">
        <f>IF(OR(F376&gt;1,F376=""),"",COUNTIF($F$3:$F376,1))</f>
        <v/>
      </c>
      <c r="H376" t="str">
        <f t="shared" si="45"/>
        <v>クラスインスタンス生成</v>
      </c>
      <c r="J376">
        <f t="shared" si="47"/>
        <v>373</v>
      </c>
      <c r="K376" t="str">
        <f t="shared" si="40"/>
        <v>文字列 大文字化</v>
      </c>
      <c r="L376" s="58" t="str">
        <f t="shared" si="41"/>
        <v/>
      </c>
      <c r="M376" s="58" t="str">
        <f t="shared" si="42"/>
        <v>○</v>
      </c>
      <c r="N376" s="58" t="str">
        <f t="shared" si="43"/>
        <v/>
      </c>
    </row>
    <row r="377" spans="1:14">
      <c r="A377">
        <f t="shared" si="46"/>
        <v>374</v>
      </c>
      <c r="B377" t="str">
        <f>IFERROR(VLOOKUP($A377,'vbs,vba'!$G:$H,2,FALSE),"")</f>
        <v/>
      </c>
      <c r="C377" t="str">
        <f>IFERROR(VLOOKUP($A377,python!$F:$G,2,FALSE),"")</f>
        <v>クラスインスタンス破棄</v>
      </c>
      <c r="D377" t="str">
        <f>IFERROR(VLOOKUP($A377,bat!$F:$G,2,FALSE),"")</f>
        <v/>
      </c>
      <c r="E377" t="str">
        <f t="shared" si="44"/>
        <v>クラスインスタンス破棄</v>
      </c>
      <c r="F377">
        <f>IF($E377="","",COUNTIF($E$3:$E377,$E377))</f>
        <v>2</v>
      </c>
      <c r="G377" t="str">
        <f>IF(OR(F377&gt;1,F377=""),"",COUNTIF($F$3:$F377,1))</f>
        <v/>
      </c>
      <c r="H377" t="str">
        <f t="shared" si="45"/>
        <v>クラスインスタンス破棄</v>
      </c>
      <c r="J377">
        <f t="shared" si="47"/>
        <v>374</v>
      </c>
      <c r="K377" t="str">
        <f t="shared" si="40"/>
        <v>文字列 小文字化</v>
      </c>
      <c r="L377" s="58" t="str">
        <f t="shared" si="41"/>
        <v/>
      </c>
      <c r="M377" s="58" t="str">
        <f t="shared" si="42"/>
        <v>○</v>
      </c>
      <c r="N377" s="58" t="str">
        <f t="shared" si="43"/>
        <v/>
      </c>
    </row>
    <row r="378" spans="1:14">
      <c r="A378">
        <f t="shared" si="46"/>
        <v>375</v>
      </c>
      <c r="B378" t="str">
        <f>IFERROR(VLOOKUP($A378,'vbs,vba'!$G:$H,2,FALSE),"")</f>
        <v/>
      </c>
      <c r="C378" t="str">
        <f>IFERROR(VLOOKUP($A378,python!$F:$G,2,FALSE),"")</f>
        <v>連続コマンド実行</v>
      </c>
      <c r="D378" t="str">
        <f>IFERROR(VLOOKUP($A378,bat!$F:$G,2,FALSE),"")</f>
        <v/>
      </c>
      <c r="E378" t="str">
        <f t="shared" si="44"/>
        <v>連続コマンド実行</v>
      </c>
      <c r="F378">
        <f>IF($E378="","",COUNTIF($E$3:$E378,$E378))</f>
        <v>2</v>
      </c>
      <c r="G378" t="str">
        <f>IF(OR(F378&gt;1,F378=""),"",COUNTIF($F$3:$F378,1))</f>
        <v/>
      </c>
      <c r="H378" t="str">
        <f t="shared" si="45"/>
        <v>連続コマンド実行</v>
      </c>
      <c r="J378">
        <f t="shared" si="47"/>
        <v>375</v>
      </c>
      <c r="K378" t="str">
        <f t="shared" si="40"/>
        <v>文字列 文字埋込</v>
      </c>
      <c r="L378" s="58" t="str">
        <f t="shared" si="41"/>
        <v/>
      </c>
      <c r="M378" s="58" t="str">
        <f t="shared" si="42"/>
        <v>○</v>
      </c>
      <c r="N378" s="58" t="str">
        <f t="shared" si="43"/>
        <v/>
      </c>
    </row>
    <row r="379" spans="1:14">
      <c r="A379">
        <f t="shared" si="46"/>
        <v>376</v>
      </c>
      <c r="B379" t="str">
        <f>IFERROR(VLOOKUP($A379,'vbs,vba'!$G:$H,2,FALSE),"")</f>
        <v/>
      </c>
      <c r="C379" t="str">
        <f>IFERROR(VLOOKUP($A379,python!$F:$G,2,FALSE),"")</f>
        <v>一時停止</v>
      </c>
      <c r="D379" t="str">
        <f>IFERROR(VLOOKUP($A379,bat!$F:$G,2,FALSE),"")</f>
        <v/>
      </c>
      <c r="E379" t="str">
        <f t="shared" si="44"/>
        <v>一時停止</v>
      </c>
      <c r="F379">
        <f>IF($E379="","",COUNTIF($E$3:$E379,$E379))</f>
        <v>2</v>
      </c>
      <c r="G379" t="str">
        <f>IF(OR(F379&gt;1,F379=""),"",COUNTIF($F$3:$F379,1))</f>
        <v/>
      </c>
      <c r="H379" t="str">
        <f t="shared" si="45"/>
        <v>一時停止</v>
      </c>
      <c r="J379">
        <f t="shared" si="47"/>
        <v>376</v>
      </c>
      <c r="K379" t="str">
        <f t="shared" si="40"/>
        <v>文字列 ０埋込</v>
      </c>
      <c r="L379" s="58" t="str">
        <f t="shared" si="41"/>
        <v/>
      </c>
      <c r="M379" s="58" t="str">
        <f t="shared" si="42"/>
        <v>○</v>
      </c>
      <c r="N379" s="58" t="str">
        <f t="shared" si="43"/>
        <v/>
      </c>
    </row>
    <row r="380" spans="1:14">
      <c r="A380">
        <f t="shared" si="46"/>
        <v>377</v>
      </c>
      <c r="B380" t="str">
        <f>IFERROR(VLOOKUP($A380,'vbs,vba'!$G:$H,2,FALSE),"")</f>
        <v/>
      </c>
      <c r="C380" t="str">
        <f>IFERROR(VLOOKUP($A380,python!$F:$G,2,FALSE),"")</f>
        <v>エンコード宣言(文字コード)</v>
      </c>
      <c r="D380" t="str">
        <f>IFERROR(VLOOKUP($A380,bat!$F:$G,2,FALSE),"")</f>
        <v/>
      </c>
      <c r="E380" t="str">
        <f t="shared" si="44"/>
        <v>エンコード宣言(文字コード)</v>
      </c>
      <c r="F380">
        <f>IF($E380="","",COUNTIF($E$3:$E380,$E380))</f>
        <v>1</v>
      </c>
      <c r="G380">
        <f>IF(OR(F380&gt;1,F380=""),"",COUNTIF($F$3:$F380,1))</f>
        <v>346</v>
      </c>
      <c r="H380" t="str">
        <f t="shared" si="45"/>
        <v>エンコード宣言(文字コード)</v>
      </c>
      <c r="J380">
        <f t="shared" si="47"/>
        <v>377</v>
      </c>
      <c r="K380" t="str">
        <f t="shared" si="40"/>
        <v>文字列⇒数値 変換</v>
      </c>
      <c r="L380" s="58" t="str">
        <f t="shared" si="41"/>
        <v/>
      </c>
      <c r="M380" s="58" t="str">
        <f t="shared" si="42"/>
        <v>○</v>
      </c>
      <c r="N380" s="58" t="str">
        <f t="shared" si="43"/>
        <v/>
      </c>
    </row>
    <row r="381" spans="1:14">
      <c r="A381">
        <f t="shared" si="46"/>
        <v>378</v>
      </c>
      <c r="B381" t="str">
        <f>IFERROR(VLOOKUP($A381,'vbs,vba'!$G:$H,2,FALSE),"")</f>
        <v/>
      </c>
      <c r="C381" t="str">
        <f>IFERROR(VLOOKUP($A381,python!$F:$G,2,FALSE),"")</f>
        <v>インタプリタパス指定</v>
      </c>
      <c r="D381" t="str">
        <f>IFERROR(VLOOKUP($A381,bat!$F:$G,2,FALSE),"")</f>
        <v/>
      </c>
      <c r="E381" t="str">
        <f t="shared" si="44"/>
        <v>インタプリタパス指定</v>
      </c>
      <c r="F381">
        <f>IF($E381="","",COUNTIF($E$3:$E381,$E381))</f>
        <v>1</v>
      </c>
      <c r="G381">
        <f>IF(OR(F381&gt;1,F381=""),"",COUNTIF($F$3:$F381,1))</f>
        <v>347</v>
      </c>
      <c r="H381" t="str">
        <f t="shared" si="45"/>
        <v>インタプリタパス指定</v>
      </c>
      <c r="J381">
        <f t="shared" si="47"/>
        <v>378</v>
      </c>
      <c r="K381" t="str">
        <f t="shared" si="40"/>
        <v>ＴＸＴ 定義</v>
      </c>
      <c r="L381" s="58" t="str">
        <f t="shared" si="41"/>
        <v/>
      </c>
      <c r="M381" s="58" t="str">
        <f t="shared" si="42"/>
        <v>○</v>
      </c>
      <c r="N381" s="58" t="str">
        <f t="shared" si="43"/>
        <v/>
      </c>
    </row>
    <row r="382" spans="1:14">
      <c r="A382">
        <f t="shared" si="46"/>
        <v>379</v>
      </c>
      <c r="B382" t="str">
        <f>IFERROR(VLOOKUP($A382,'vbs,vba'!$G:$H,2,FALSE),"")</f>
        <v/>
      </c>
      <c r="C382" t="str">
        <f>IFERROR(VLOOKUP($A382,python!$F:$G,2,FALSE),"")</f>
        <v>import</v>
      </c>
      <c r="D382" t="str">
        <f>IFERROR(VLOOKUP($A382,bat!$F:$G,2,FALSE),"")</f>
        <v/>
      </c>
      <c r="E382" t="str">
        <f t="shared" si="44"/>
        <v>import</v>
      </c>
      <c r="F382">
        <f>IF($E382="","",COUNTIF($E$3:$E382,$E382))</f>
        <v>1</v>
      </c>
      <c r="G382">
        <f>IF(OR(F382&gt;1,F382=""),"",COUNTIF($F$3:$F382,1))</f>
        <v>348</v>
      </c>
      <c r="H382" t="str">
        <f t="shared" si="45"/>
        <v>import</v>
      </c>
      <c r="J382">
        <f t="shared" si="47"/>
        <v>379</v>
      </c>
      <c r="K382" t="str">
        <f t="shared" si="40"/>
        <v>ＴＸＴ オープン</v>
      </c>
      <c r="L382" s="58" t="str">
        <f t="shared" si="41"/>
        <v/>
      </c>
      <c r="M382" s="58" t="str">
        <f t="shared" si="42"/>
        <v>○</v>
      </c>
      <c r="N382" s="58" t="str">
        <f t="shared" si="43"/>
        <v/>
      </c>
    </row>
    <row r="383" spans="1:14">
      <c r="A383">
        <f t="shared" si="46"/>
        <v>380</v>
      </c>
      <c r="B383" t="str">
        <f>IFERROR(VLOOKUP($A383,'vbs,vba'!$G:$H,2,FALSE),"")</f>
        <v/>
      </c>
      <c r="C383" t="str">
        <f>IFERROR(VLOOKUP($A383,python!$F:$G,2,FALSE),"")</f>
        <v>条件式 and</v>
      </c>
      <c r="D383" t="str">
        <f>IFERROR(VLOOKUP($A383,bat!$F:$G,2,FALSE),"")</f>
        <v/>
      </c>
      <c r="E383" t="str">
        <f t="shared" si="44"/>
        <v>条件式 and</v>
      </c>
      <c r="F383">
        <f>IF($E383="","",COUNTIF($E$3:$E383,$E383))</f>
        <v>1</v>
      </c>
      <c r="G383">
        <f>IF(OR(F383&gt;1,F383=""),"",COUNTIF($F$3:$F383,1))</f>
        <v>349</v>
      </c>
      <c r="H383" t="str">
        <f t="shared" si="45"/>
        <v>条件式 and</v>
      </c>
      <c r="J383">
        <f t="shared" si="47"/>
        <v>380</v>
      </c>
      <c r="K383" t="str">
        <f t="shared" si="40"/>
        <v>ＴＸＴ クローズ</v>
      </c>
      <c r="L383" s="58" t="str">
        <f t="shared" si="41"/>
        <v/>
      </c>
      <c r="M383" s="58" t="str">
        <f t="shared" si="42"/>
        <v>○</v>
      </c>
      <c r="N383" s="58" t="str">
        <f t="shared" si="43"/>
        <v/>
      </c>
    </row>
    <row r="384" spans="1:14">
      <c r="A384">
        <f t="shared" si="46"/>
        <v>381</v>
      </c>
      <c r="B384" t="str">
        <f>IFERROR(VLOOKUP($A384,'vbs,vba'!$G:$H,2,FALSE),"")</f>
        <v/>
      </c>
      <c r="C384" t="str">
        <f>IFERROR(VLOOKUP($A384,python!$F:$G,2,FALSE),"")</f>
        <v>条件式 or</v>
      </c>
      <c r="D384" t="str">
        <f>IFERROR(VLOOKUP($A384,bat!$F:$G,2,FALSE),"")</f>
        <v/>
      </c>
      <c r="E384" t="str">
        <f t="shared" si="44"/>
        <v>条件式 or</v>
      </c>
      <c r="F384">
        <f>IF($E384="","",COUNTIF($E$3:$E384,$E384))</f>
        <v>1</v>
      </c>
      <c r="G384">
        <f>IF(OR(F384&gt;1,F384=""),"",COUNTIF($F$3:$F384,1))</f>
        <v>350</v>
      </c>
      <c r="H384" t="str">
        <f t="shared" si="45"/>
        <v>条件式 or</v>
      </c>
      <c r="J384">
        <f t="shared" si="47"/>
        <v>381</v>
      </c>
      <c r="K384" t="str">
        <f t="shared" si="40"/>
        <v>ＴＸＴ 読込（一行ずつ）</v>
      </c>
      <c r="L384" s="58" t="str">
        <f t="shared" si="41"/>
        <v/>
      </c>
      <c r="M384" s="58" t="str">
        <f t="shared" si="42"/>
        <v>○</v>
      </c>
      <c r="N384" s="58" t="str">
        <f t="shared" si="43"/>
        <v/>
      </c>
    </row>
    <row r="385" spans="1:14">
      <c r="A385">
        <f t="shared" si="46"/>
        <v>382</v>
      </c>
      <c r="B385" t="str">
        <f>IFERROR(VLOOKUP($A385,'vbs,vba'!$G:$H,2,FALSE),"")</f>
        <v/>
      </c>
      <c r="C385" t="str">
        <f>IFERROR(VLOOKUP($A385,python!$F:$G,2,FALSE),"")</f>
        <v>条件式 not</v>
      </c>
      <c r="D385" t="str">
        <f>IFERROR(VLOOKUP($A385,bat!$F:$G,2,FALSE),"")</f>
        <v/>
      </c>
      <c r="E385" t="str">
        <f t="shared" si="44"/>
        <v>条件式 not</v>
      </c>
      <c r="F385">
        <f>IF($E385="","",COUNTIF($E$3:$E385,$E385))</f>
        <v>1</v>
      </c>
      <c r="G385">
        <f>IF(OR(F385&gt;1,F385=""),"",COUNTIF($F$3:$F385,1))</f>
        <v>351</v>
      </c>
      <c r="H385" t="str">
        <f t="shared" si="45"/>
        <v>条件式 not</v>
      </c>
      <c r="J385">
        <f t="shared" si="47"/>
        <v>382</v>
      </c>
      <c r="K385" t="str">
        <f t="shared" si="40"/>
        <v>ＴＸＴ 読込（一括）</v>
      </c>
      <c r="L385" s="58" t="str">
        <f t="shared" si="41"/>
        <v/>
      </c>
      <c r="M385" s="58" t="str">
        <f t="shared" si="42"/>
        <v>○</v>
      </c>
      <c r="N385" s="58" t="str">
        <f t="shared" si="43"/>
        <v/>
      </c>
    </row>
    <row r="386" spans="1:14">
      <c r="A386">
        <f t="shared" si="46"/>
        <v>383</v>
      </c>
      <c r="B386" t="str">
        <f>IFERROR(VLOOKUP($A386,'vbs,vba'!$G:$H,2,FALSE),"")</f>
        <v/>
      </c>
      <c r="C386" t="str">
        <f>IFERROR(VLOOKUP($A386,python!$F:$G,2,FALSE),"")</f>
        <v>四則演算（加算）</v>
      </c>
      <c r="D386" t="str">
        <f>IFERROR(VLOOKUP($A386,bat!$F:$G,2,FALSE),"")</f>
        <v/>
      </c>
      <c r="E386" t="str">
        <f t="shared" si="44"/>
        <v>四則演算（加算）</v>
      </c>
      <c r="F386">
        <f>IF($E386="","",COUNTIF($E$3:$E386,$E386))</f>
        <v>1</v>
      </c>
      <c r="G386">
        <f>IF(OR(F386&gt;1,F386=""),"",COUNTIF($F$3:$F386,1))</f>
        <v>352</v>
      </c>
      <c r="H386" t="str">
        <f t="shared" si="45"/>
        <v>四則演算（加算）</v>
      </c>
      <c r="J386">
        <f t="shared" si="47"/>
        <v>383</v>
      </c>
      <c r="K386" t="str">
        <f t="shared" si="40"/>
        <v>ＴＸＴ 書込</v>
      </c>
      <c r="L386" s="58" t="str">
        <f t="shared" si="41"/>
        <v/>
      </c>
      <c r="M386" s="58" t="str">
        <f t="shared" si="42"/>
        <v>○</v>
      </c>
      <c r="N386" s="58" t="str">
        <f t="shared" si="43"/>
        <v/>
      </c>
    </row>
    <row r="387" spans="1:14">
      <c r="A387">
        <f t="shared" si="46"/>
        <v>384</v>
      </c>
      <c r="B387" t="str">
        <f>IFERROR(VLOOKUP($A387,'vbs,vba'!$G:$H,2,FALSE),"")</f>
        <v/>
      </c>
      <c r="C387" t="str">
        <f>IFERROR(VLOOKUP($A387,python!$F:$G,2,FALSE),"")</f>
        <v>四則演算（減算）</v>
      </c>
      <c r="D387" t="str">
        <f>IFERROR(VLOOKUP($A387,bat!$F:$G,2,FALSE),"")</f>
        <v/>
      </c>
      <c r="E387" t="str">
        <f t="shared" si="44"/>
        <v>四則演算（減算）</v>
      </c>
      <c r="F387">
        <f>IF($E387="","",COUNTIF($E$3:$E387,$E387))</f>
        <v>1</v>
      </c>
      <c r="G387">
        <f>IF(OR(F387&gt;1,F387=""),"",COUNTIF($F$3:$F387,1))</f>
        <v>353</v>
      </c>
      <c r="H387" t="str">
        <f t="shared" si="45"/>
        <v>四則演算（減算）</v>
      </c>
      <c r="J387">
        <f t="shared" si="47"/>
        <v>384</v>
      </c>
      <c r="K387" t="str">
        <f t="shared" si="40"/>
        <v>ＸＬＳ オープン/クローズ</v>
      </c>
      <c r="L387" s="58" t="str">
        <f t="shared" si="41"/>
        <v/>
      </c>
      <c r="M387" s="58" t="str">
        <f t="shared" si="42"/>
        <v>○</v>
      </c>
      <c r="N387" s="58" t="str">
        <f t="shared" si="43"/>
        <v/>
      </c>
    </row>
    <row r="388" spans="1:14">
      <c r="A388">
        <f t="shared" si="46"/>
        <v>385</v>
      </c>
      <c r="B388" t="str">
        <f>IFERROR(VLOOKUP($A388,'vbs,vba'!$G:$H,2,FALSE),"")</f>
        <v/>
      </c>
      <c r="C388" t="str">
        <f>IFERROR(VLOOKUP($A388,python!$F:$G,2,FALSE),"")</f>
        <v>四則演算（乗算）</v>
      </c>
      <c r="D388" t="str">
        <f>IFERROR(VLOOKUP($A388,bat!$F:$G,2,FALSE),"")</f>
        <v/>
      </c>
      <c r="E388" t="str">
        <f t="shared" si="44"/>
        <v>四則演算（乗算）</v>
      </c>
      <c r="F388">
        <f>IF($E388="","",COUNTIF($E$3:$E388,$E388))</f>
        <v>1</v>
      </c>
      <c r="G388">
        <f>IF(OR(F388&gt;1,F388=""),"",COUNTIF($F$3:$F388,1))</f>
        <v>354</v>
      </c>
      <c r="H388" t="str">
        <f t="shared" si="45"/>
        <v>四則演算（乗算）</v>
      </c>
      <c r="J388">
        <f t="shared" si="47"/>
        <v>385</v>
      </c>
      <c r="K388" t="str">
        <f t="shared" ref="K388:K451" si="48">IFERROR(VLOOKUP($J388,$G:$H,2,FALSE),"")</f>
        <v>スリープ処理</v>
      </c>
      <c r="L388" s="58" t="str">
        <f t="shared" ref="L388:L451" si="49">IF($K388="","",IF(COUNTIF(B$3:B$1004,$K388)&gt;0,"○",""))</f>
        <v/>
      </c>
      <c r="M388" s="58" t="str">
        <f t="shared" ref="M388:M451" si="50">IF($K388="","",IF(COUNTIF(C$3:C$1004,$K388)&gt;0,"○",""))</f>
        <v>○</v>
      </c>
      <c r="N388" s="58" t="str">
        <f t="shared" ref="N388:N451" si="51">IF($K388="","",IF(COUNTIF(D$3:D$1004,$K388)&gt;0,"○",""))</f>
        <v/>
      </c>
    </row>
    <row r="389" spans="1:14">
      <c r="A389">
        <f t="shared" si="46"/>
        <v>386</v>
      </c>
      <c r="B389" t="str">
        <f>IFERROR(VLOOKUP($A389,'vbs,vba'!$G:$H,2,FALSE),"")</f>
        <v/>
      </c>
      <c r="C389" t="str">
        <f>IFERROR(VLOOKUP($A389,python!$F:$G,2,FALSE),"")</f>
        <v>四則演算（除算）</v>
      </c>
      <c r="D389" t="str">
        <f>IFERROR(VLOOKUP($A389,bat!$F:$G,2,FALSE),"")</f>
        <v/>
      </c>
      <c r="E389" t="str">
        <f t="shared" ref="E389:E452" si="52">B389&amp;C389&amp;D389</f>
        <v>四則演算（除算）</v>
      </c>
      <c r="F389">
        <f>IF($E389="","",COUNTIF($E$3:$E389,$E389))</f>
        <v>1</v>
      </c>
      <c r="G389">
        <f>IF(OR(F389&gt;1,F389=""),"",COUNTIF($F$3:$F389,1))</f>
        <v>355</v>
      </c>
      <c r="H389" t="str">
        <f t="shared" ref="H389:H452" si="53">E389</f>
        <v>四則演算（除算）</v>
      </c>
      <c r="J389">
        <f t="shared" si="47"/>
        <v>386</v>
      </c>
      <c r="K389" t="str">
        <f t="shared" si="48"/>
        <v>リスト</v>
      </c>
      <c r="L389" s="58" t="str">
        <f t="shared" si="49"/>
        <v/>
      </c>
      <c r="M389" s="58" t="str">
        <f t="shared" si="50"/>
        <v>○</v>
      </c>
      <c r="N389" s="58" t="str">
        <f t="shared" si="51"/>
        <v/>
      </c>
    </row>
    <row r="390" spans="1:14">
      <c r="A390">
        <f t="shared" ref="A390:A453" si="54">A389+1</f>
        <v>387</v>
      </c>
      <c r="B390" t="str">
        <f>IFERROR(VLOOKUP($A390,'vbs,vba'!$G:$H,2,FALSE),"")</f>
        <v/>
      </c>
      <c r="C390" t="str">
        <f>IFERROR(VLOOKUP($A390,python!$F:$G,2,FALSE),"")</f>
        <v>インクリメント</v>
      </c>
      <c r="D390" t="str">
        <f>IFERROR(VLOOKUP($A390,bat!$F:$G,2,FALSE),"")</f>
        <v/>
      </c>
      <c r="E390" t="str">
        <f t="shared" si="52"/>
        <v>インクリメント</v>
      </c>
      <c r="F390">
        <f>IF($E390="","",COUNTIF($E$3:$E390,$E390))</f>
        <v>1</v>
      </c>
      <c r="G390">
        <f>IF(OR(F390&gt;1,F390=""),"",COUNTIF($F$3:$F390,1))</f>
        <v>356</v>
      </c>
      <c r="H390" t="str">
        <f t="shared" si="53"/>
        <v>インクリメント</v>
      </c>
      <c r="J390">
        <f t="shared" ref="J390:J453" si="55">J389+1</f>
        <v>387</v>
      </c>
      <c r="K390" t="str">
        <f t="shared" si="48"/>
        <v>リスト 参照</v>
      </c>
      <c r="L390" s="58" t="str">
        <f t="shared" si="49"/>
        <v/>
      </c>
      <c r="M390" s="58" t="str">
        <f t="shared" si="50"/>
        <v>○</v>
      </c>
      <c r="N390" s="58" t="str">
        <f t="shared" si="51"/>
        <v/>
      </c>
    </row>
    <row r="391" spans="1:14">
      <c r="A391">
        <f t="shared" si="54"/>
        <v>388</v>
      </c>
      <c r="B391" t="str">
        <f>IFERROR(VLOOKUP($A391,'vbs,vba'!$G:$H,2,FALSE),"")</f>
        <v/>
      </c>
      <c r="C391" t="str">
        <f>IFERROR(VLOOKUP($A391,python!$F:$G,2,FALSE),"")</f>
        <v>デクリメント</v>
      </c>
      <c r="D391" t="str">
        <f>IFERROR(VLOOKUP($A391,bat!$F:$G,2,FALSE),"")</f>
        <v/>
      </c>
      <c r="E391" t="str">
        <f t="shared" si="52"/>
        <v>デクリメント</v>
      </c>
      <c r="F391">
        <f>IF($E391="","",COUNTIF($E$3:$E391,$E391))</f>
        <v>1</v>
      </c>
      <c r="G391">
        <f>IF(OR(F391&gt;1,F391=""),"",COUNTIF($F$3:$F391,1))</f>
        <v>357</v>
      </c>
      <c r="H391" t="str">
        <f t="shared" si="53"/>
        <v>デクリメント</v>
      </c>
      <c r="J391">
        <f t="shared" si="55"/>
        <v>388</v>
      </c>
      <c r="K391" t="str">
        <f t="shared" si="48"/>
        <v>リスト 削除</v>
      </c>
      <c r="L391" s="58" t="str">
        <f t="shared" si="49"/>
        <v/>
      </c>
      <c r="M391" s="58" t="str">
        <f t="shared" si="50"/>
        <v>○</v>
      </c>
      <c r="N391" s="58" t="str">
        <f t="shared" si="51"/>
        <v/>
      </c>
    </row>
    <row r="392" spans="1:14">
      <c r="A392">
        <f t="shared" si="54"/>
        <v>389</v>
      </c>
      <c r="B392" t="str">
        <f>IFERROR(VLOOKUP($A392,'vbs,vba'!$G:$H,2,FALSE),"")</f>
        <v/>
      </c>
      <c r="C392" t="str">
        <f>IFERROR(VLOOKUP($A392,python!$F:$G,2,FALSE),"")</f>
        <v>文字列表現(単一行)</v>
      </c>
      <c r="D392" t="str">
        <f>IFERROR(VLOOKUP($A392,bat!$F:$G,2,FALSE),"")</f>
        <v/>
      </c>
      <c r="E392" t="str">
        <f t="shared" si="52"/>
        <v>文字列表現(単一行)</v>
      </c>
      <c r="F392">
        <f>IF($E392="","",COUNTIF($E$3:$E392,$E392))</f>
        <v>1</v>
      </c>
      <c r="G392">
        <f>IF(OR(F392&gt;1,F392=""),"",COUNTIF($F$3:$F392,1))</f>
        <v>358</v>
      </c>
      <c r="H392" t="str">
        <f t="shared" si="53"/>
        <v>文字列表現(単一行)</v>
      </c>
      <c r="J392">
        <f t="shared" si="55"/>
        <v>389</v>
      </c>
      <c r="K392" t="str">
        <f t="shared" si="48"/>
        <v>リスト 末尾取り出し</v>
      </c>
      <c r="L392" s="58" t="str">
        <f t="shared" si="49"/>
        <v/>
      </c>
      <c r="M392" s="58" t="str">
        <f t="shared" si="50"/>
        <v>○</v>
      </c>
      <c r="N392" s="58" t="str">
        <f t="shared" si="51"/>
        <v/>
      </c>
    </row>
    <row r="393" spans="1:14">
      <c r="A393">
        <f t="shared" si="54"/>
        <v>390</v>
      </c>
      <c r="B393" t="str">
        <f>IFERROR(VLOOKUP($A393,'vbs,vba'!$G:$H,2,FALSE),"")</f>
        <v/>
      </c>
      <c r="C393" t="str">
        <f>IFERROR(VLOOKUP($A393,python!$F:$G,2,FALSE),"")</f>
        <v>文字列表現(複数行)</v>
      </c>
      <c r="D393" t="str">
        <f>IFERROR(VLOOKUP($A393,bat!$F:$G,2,FALSE),"")</f>
        <v/>
      </c>
      <c r="E393" t="str">
        <f t="shared" si="52"/>
        <v>文字列表現(複数行)</v>
      </c>
      <c r="F393">
        <f>IF($E393="","",COUNTIF($E$3:$E393,$E393))</f>
        <v>1</v>
      </c>
      <c r="G393">
        <f>IF(OR(F393&gt;1,F393=""),"",COUNTIF($F$3:$F393,1))</f>
        <v>359</v>
      </c>
      <c r="H393" t="str">
        <f t="shared" si="53"/>
        <v>文字列表現(複数行)</v>
      </c>
      <c r="J393">
        <f t="shared" si="55"/>
        <v>390</v>
      </c>
      <c r="K393" t="str">
        <f t="shared" si="48"/>
        <v>リスト 要素番号取得</v>
      </c>
      <c r="L393" s="58" t="str">
        <f t="shared" si="49"/>
        <v/>
      </c>
      <c r="M393" s="58" t="str">
        <f t="shared" si="50"/>
        <v>○</v>
      </c>
      <c r="N393" s="58" t="str">
        <f t="shared" si="51"/>
        <v/>
      </c>
    </row>
    <row r="394" spans="1:14">
      <c r="A394">
        <f t="shared" si="54"/>
        <v>391</v>
      </c>
      <c r="B394" t="str">
        <f>IFERROR(VLOOKUP($A394,'vbs,vba'!$G:$H,2,FALSE),"")</f>
        <v/>
      </c>
      <c r="C394" t="str">
        <f>IFERROR(VLOOKUP($A394,python!$F:$G,2,FALSE),"")</f>
        <v>文字列表現(エスケープ無視)</v>
      </c>
      <c r="D394" t="str">
        <f>IFERROR(VLOOKUP($A394,bat!$F:$G,2,FALSE),"")</f>
        <v/>
      </c>
      <c r="E394" t="str">
        <f t="shared" si="52"/>
        <v>文字列表現(エスケープ無視)</v>
      </c>
      <c r="F394">
        <f>IF($E394="","",COUNTIF($E$3:$E394,$E394))</f>
        <v>1</v>
      </c>
      <c r="G394">
        <f>IF(OR(F394&gt;1,F394=""),"",COUNTIF($F$3:$F394,1))</f>
        <v>360</v>
      </c>
      <c r="H394" t="str">
        <f t="shared" si="53"/>
        <v>文字列表現(エスケープ無視)</v>
      </c>
      <c r="J394">
        <f t="shared" si="55"/>
        <v>391</v>
      </c>
      <c r="K394" t="str">
        <f t="shared" si="48"/>
        <v>リスト 要素数取得</v>
      </c>
      <c r="L394" s="58" t="str">
        <f t="shared" si="49"/>
        <v/>
      </c>
      <c r="M394" s="58" t="str">
        <f t="shared" si="50"/>
        <v>○</v>
      </c>
      <c r="N394" s="58" t="str">
        <f t="shared" si="51"/>
        <v/>
      </c>
    </row>
    <row r="395" spans="1:14">
      <c r="A395">
        <f t="shared" si="54"/>
        <v>392</v>
      </c>
      <c r="B395" t="str">
        <f>IFERROR(VLOOKUP($A395,'vbs,vba'!$G:$H,2,FALSE),"")</f>
        <v/>
      </c>
      <c r="C395" t="str">
        <f>IFERROR(VLOOKUP($A395,python!$F:$G,2,FALSE),"")</f>
        <v>文字列 置換</v>
      </c>
      <c r="D395" t="str">
        <f>IFERROR(VLOOKUP($A395,bat!$F:$G,2,FALSE),"")</f>
        <v/>
      </c>
      <c r="E395" t="str">
        <f t="shared" si="52"/>
        <v>文字列 置換</v>
      </c>
      <c r="F395">
        <f>IF($E395="","",COUNTIF($E$3:$E395,$E395))</f>
        <v>1</v>
      </c>
      <c r="G395">
        <f>IF(OR(F395&gt;1,F395=""),"",COUNTIF($F$3:$F395,1))</f>
        <v>361</v>
      </c>
      <c r="H395" t="str">
        <f t="shared" si="53"/>
        <v>文字列 置換</v>
      </c>
      <c r="J395">
        <f t="shared" si="55"/>
        <v>392</v>
      </c>
      <c r="K395" t="str">
        <f t="shared" si="48"/>
        <v>リスト 追加（末尾）</v>
      </c>
      <c r="L395" s="58" t="str">
        <f t="shared" si="49"/>
        <v/>
      </c>
      <c r="M395" s="58" t="str">
        <f t="shared" si="50"/>
        <v>○</v>
      </c>
      <c r="N395" s="58" t="str">
        <f t="shared" si="51"/>
        <v/>
      </c>
    </row>
    <row r="396" spans="1:14">
      <c r="A396">
        <f t="shared" si="54"/>
        <v>393</v>
      </c>
      <c r="B396" t="str">
        <f>IFERROR(VLOOKUP($A396,'vbs,vba'!$G:$H,2,FALSE),"")</f>
        <v/>
      </c>
      <c r="C396" t="str">
        <f>IFERROR(VLOOKUP($A396,python!$F:$G,2,FALSE),"")</f>
        <v>文字列 位置検索（前方）</v>
      </c>
      <c r="D396" t="str">
        <f>IFERROR(VLOOKUP($A396,bat!$F:$G,2,FALSE),"")</f>
        <v/>
      </c>
      <c r="E396" t="str">
        <f t="shared" si="52"/>
        <v>文字列 位置検索（前方）</v>
      </c>
      <c r="F396">
        <f>IF($E396="","",COUNTIF($E$3:$E396,$E396))</f>
        <v>1</v>
      </c>
      <c r="G396">
        <f>IF(OR(F396&gt;1,F396=""),"",COUNTIF($F$3:$F396,1))</f>
        <v>362</v>
      </c>
      <c r="H396" t="str">
        <f t="shared" si="53"/>
        <v>文字列 位置検索（前方）</v>
      </c>
      <c r="J396">
        <f t="shared" si="55"/>
        <v>393</v>
      </c>
      <c r="K396" t="str">
        <f t="shared" si="48"/>
        <v>リスト 追加（中間）</v>
      </c>
      <c r="L396" s="58" t="str">
        <f t="shared" si="49"/>
        <v/>
      </c>
      <c r="M396" s="58" t="str">
        <f t="shared" si="50"/>
        <v>○</v>
      </c>
      <c r="N396" s="58" t="str">
        <f t="shared" si="51"/>
        <v/>
      </c>
    </row>
    <row r="397" spans="1:14">
      <c r="A397">
        <f t="shared" si="54"/>
        <v>394</v>
      </c>
      <c r="B397" t="str">
        <f>IFERROR(VLOOKUP($A397,'vbs,vba'!$G:$H,2,FALSE),"")</f>
        <v/>
      </c>
      <c r="C397" t="str">
        <f>IFERROR(VLOOKUP($A397,python!$F:$G,2,FALSE),"")</f>
        <v>文字列 位置検索（後方）</v>
      </c>
      <c r="D397" t="str">
        <f>IFERROR(VLOOKUP($A397,bat!$F:$G,2,FALSE),"")</f>
        <v/>
      </c>
      <c r="E397" t="str">
        <f t="shared" si="52"/>
        <v>文字列 位置検索（後方）</v>
      </c>
      <c r="F397">
        <f>IF($E397="","",COUNTIF($E$3:$E397,$E397))</f>
        <v>1</v>
      </c>
      <c r="G397">
        <f>IF(OR(F397&gt;1,F397=""),"",COUNTIF($F$3:$F397,1))</f>
        <v>363</v>
      </c>
      <c r="H397" t="str">
        <f t="shared" si="53"/>
        <v>文字列 位置検索（後方）</v>
      </c>
      <c r="J397">
        <f t="shared" si="55"/>
        <v>394</v>
      </c>
      <c r="K397" t="str">
        <f t="shared" si="48"/>
        <v>リスト 連結</v>
      </c>
      <c r="L397" s="58" t="str">
        <f t="shared" si="49"/>
        <v/>
      </c>
      <c r="M397" s="58" t="str">
        <f t="shared" si="50"/>
        <v>○</v>
      </c>
      <c r="N397" s="58" t="str">
        <f t="shared" si="51"/>
        <v/>
      </c>
    </row>
    <row r="398" spans="1:14">
      <c r="A398">
        <f t="shared" si="54"/>
        <v>395</v>
      </c>
      <c r="B398" t="str">
        <f>IFERROR(VLOOKUP($A398,'vbs,vba'!$G:$H,2,FALSE),"")</f>
        <v/>
      </c>
      <c r="C398" t="str">
        <f>IFERROR(VLOOKUP($A398,python!$F:$G,2,FALSE),"")</f>
        <v>文字列 検索</v>
      </c>
      <c r="D398" t="str">
        <f>IFERROR(VLOOKUP($A398,bat!$F:$G,2,FALSE),"")</f>
        <v/>
      </c>
      <c r="E398" t="str">
        <f t="shared" si="52"/>
        <v>文字列 検索</v>
      </c>
      <c r="F398">
        <f>IF($E398="","",COUNTIF($E$3:$E398,$E398))</f>
        <v>1</v>
      </c>
      <c r="G398">
        <f>IF(OR(F398&gt;1,F398=""),"",COUNTIF($F$3:$F398,1))</f>
        <v>364</v>
      </c>
      <c r="H398" t="str">
        <f t="shared" si="53"/>
        <v>文字列 検索</v>
      </c>
      <c r="J398">
        <f t="shared" si="55"/>
        <v>395</v>
      </c>
      <c r="K398" t="str">
        <f t="shared" si="48"/>
        <v>検索設定 大小文字区別無視</v>
      </c>
      <c r="L398" s="58" t="str">
        <f t="shared" si="49"/>
        <v/>
      </c>
      <c r="M398" s="58" t="str">
        <f t="shared" si="50"/>
        <v>○</v>
      </c>
      <c r="N398" s="58" t="str">
        <f t="shared" si="51"/>
        <v/>
      </c>
    </row>
    <row r="399" spans="1:14">
      <c r="A399">
        <f t="shared" si="54"/>
        <v>396</v>
      </c>
      <c r="B399" t="str">
        <f>IFERROR(VLOOKUP($A399,'vbs,vba'!$G:$H,2,FALSE),"")</f>
        <v/>
      </c>
      <c r="C399" t="str">
        <f>IFERROR(VLOOKUP($A399,python!$F:$G,2,FALSE),"")</f>
        <v>文字列 長さ（文字数）</v>
      </c>
      <c r="D399" t="str">
        <f>IFERROR(VLOOKUP($A399,bat!$F:$G,2,FALSE),"")</f>
        <v/>
      </c>
      <c r="E399" t="str">
        <f t="shared" si="52"/>
        <v>文字列 長さ（文字数）</v>
      </c>
      <c r="F399">
        <f>IF($E399="","",COUNTIF($E$3:$E399,$E399))</f>
        <v>2</v>
      </c>
      <c r="G399" t="str">
        <f>IF(OR(F399&gt;1,F399=""),"",COUNTIF($F$3:$F399,1))</f>
        <v/>
      </c>
      <c r="H399" t="str">
        <f t="shared" si="53"/>
        <v>文字列 長さ（文字数）</v>
      </c>
      <c r="J399">
        <f t="shared" si="55"/>
        <v>396</v>
      </c>
      <c r="K399" t="str">
        <f t="shared" si="48"/>
        <v>検索設定 パターンコンパイル</v>
      </c>
      <c r="L399" s="58" t="str">
        <f t="shared" si="49"/>
        <v/>
      </c>
      <c r="M399" s="58" t="str">
        <f t="shared" si="50"/>
        <v>○</v>
      </c>
      <c r="N399" s="58" t="str">
        <f t="shared" si="51"/>
        <v/>
      </c>
    </row>
    <row r="400" spans="1:14">
      <c r="A400">
        <f t="shared" si="54"/>
        <v>397</v>
      </c>
      <c r="B400" t="str">
        <f>IFERROR(VLOOKUP($A400,'vbs,vba'!$G:$H,2,FALSE),"")</f>
        <v/>
      </c>
      <c r="C400" t="str">
        <f>IFERROR(VLOOKUP($A400,python!$F:$G,2,FALSE),"")</f>
        <v>文字列 長さ（バイト数）</v>
      </c>
      <c r="D400" t="str">
        <f>IFERROR(VLOOKUP($A400,bat!$F:$G,2,FALSE),"")</f>
        <v/>
      </c>
      <c r="E400" t="str">
        <f t="shared" si="52"/>
        <v>文字列 長さ（バイト数）</v>
      </c>
      <c r="F400">
        <f>IF($E400="","",COUNTIF($E$3:$E400,$E400))</f>
        <v>2</v>
      </c>
      <c r="G400" t="str">
        <f>IF(OR(F400&gt;1,F400=""),"",COUNTIF($F$3:$F400,1))</f>
        <v/>
      </c>
      <c r="H400" t="str">
        <f t="shared" si="53"/>
        <v>文字列 長さ（バイト数）</v>
      </c>
      <c r="J400">
        <f t="shared" si="55"/>
        <v>397</v>
      </c>
      <c r="K400" t="str">
        <f t="shared" si="48"/>
        <v>検索実行(list) コンパイルあり時</v>
      </c>
      <c r="L400" s="58" t="str">
        <f t="shared" si="49"/>
        <v/>
      </c>
      <c r="M400" s="58" t="str">
        <f t="shared" si="50"/>
        <v>○</v>
      </c>
      <c r="N400" s="58" t="str">
        <f t="shared" si="51"/>
        <v/>
      </c>
    </row>
    <row r="401" spans="1:14">
      <c r="A401">
        <f t="shared" si="54"/>
        <v>398</v>
      </c>
      <c r="B401" t="str">
        <f>IFERROR(VLOOKUP($A401,'vbs,vba'!$G:$H,2,FALSE),"")</f>
        <v/>
      </c>
      <c r="C401" t="str">
        <f>IFERROR(VLOOKUP($A401,python!$F:$G,2,FALSE),"")</f>
        <v>文字列 分割</v>
      </c>
      <c r="D401" t="str">
        <f>IFERROR(VLOOKUP($A401,bat!$F:$G,2,FALSE),"")</f>
        <v/>
      </c>
      <c r="E401" t="str">
        <f t="shared" si="52"/>
        <v>文字列 分割</v>
      </c>
      <c r="F401">
        <f>IF($E401="","",COUNTIF($E$3:$E401,$E401))</f>
        <v>1</v>
      </c>
      <c r="G401">
        <f>IF(OR(F401&gt;1,F401=""),"",COUNTIF($F$3:$F401,1))</f>
        <v>365</v>
      </c>
      <c r="H401" t="str">
        <f t="shared" si="53"/>
        <v>文字列 分割</v>
      </c>
      <c r="J401">
        <f t="shared" si="55"/>
        <v>398</v>
      </c>
      <c r="K401" t="str">
        <f t="shared" si="48"/>
        <v>検索実行(list) コンパイルなし時</v>
      </c>
      <c r="L401" s="58" t="str">
        <f t="shared" si="49"/>
        <v/>
      </c>
      <c r="M401" s="58" t="str">
        <f t="shared" si="50"/>
        <v>○</v>
      </c>
      <c r="N401" s="58" t="str">
        <f t="shared" si="51"/>
        <v/>
      </c>
    </row>
    <row r="402" spans="1:14">
      <c r="A402">
        <f t="shared" si="54"/>
        <v>399</v>
      </c>
      <c r="B402" t="str">
        <f>IFERROR(VLOOKUP($A402,'vbs,vba'!$G:$H,2,FALSE),"")</f>
        <v/>
      </c>
      <c r="C402" t="str">
        <f>IFERROR(VLOOKUP($A402,python!$F:$G,2,FALSE),"")</f>
        <v>文字列 結合</v>
      </c>
      <c r="D402" t="str">
        <f>IFERROR(VLOOKUP($A402,bat!$F:$G,2,FALSE),"")</f>
        <v/>
      </c>
      <c r="E402" t="str">
        <f t="shared" si="52"/>
        <v>文字列 結合</v>
      </c>
      <c r="F402">
        <f>IF($E402="","",COUNTIF($E$3:$E402,$E402))</f>
        <v>1</v>
      </c>
      <c r="G402">
        <f>IF(OR(F402&gt;1,F402=""),"",COUNTIF($F$3:$F402,1))</f>
        <v>366</v>
      </c>
      <c r="H402" t="str">
        <f t="shared" si="53"/>
        <v>文字列 結合</v>
      </c>
      <c r="J402">
        <f t="shared" si="55"/>
        <v>399</v>
      </c>
      <c r="K402" t="str">
        <f t="shared" si="48"/>
        <v>検索結果(list) マッチ有無判定</v>
      </c>
      <c r="L402" s="58" t="str">
        <f t="shared" si="49"/>
        <v/>
      </c>
      <c r="M402" s="58" t="str">
        <f t="shared" si="50"/>
        <v>○</v>
      </c>
      <c r="N402" s="58" t="str">
        <f t="shared" si="51"/>
        <v/>
      </c>
    </row>
    <row r="403" spans="1:14">
      <c r="A403">
        <f t="shared" si="54"/>
        <v>400</v>
      </c>
      <c r="B403" t="str">
        <f>IFERROR(VLOOKUP($A403,'vbs,vba'!$G:$H,2,FALSE),"")</f>
        <v/>
      </c>
      <c r="C403" t="str">
        <f>IFERROR(VLOOKUP($A403,python!$F:$G,2,FALSE),"")</f>
        <v>文字列 抽出</v>
      </c>
      <c r="D403" t="str">
        <f>IFERROR(VLOOKUP($A403,bat!$F:$G,2,FALSE),"")</f>
        <v/>
      </c>
      <c r="E403" t="str">
        <f t="shared" si="52"/>
        <v>文字列 抽出</v>
      </c>
      <c r="F403">
        <f>IF($E403="","",COUNTIF($E$3:$E403,$E403))</f>
        <v>1</v>
      </c>
      <c r="G403">
        <f>IF(OR(F403&gt;1,F403=""),"",COUNTIF($F$3:$F403,1))</f>
        <v>367</v>
      </c>
      <c r="H403" t="str">
        <f t="shared" si="53"/>
        <v>文字列 抽出</v>
      </c>
      <c r="J403">
        <f t="shared" si="55"/>
        <v>400</v>
      </c>
      <c r="K403" t="str">
        <f t="shared" si="48"/>
        <v>検索結果(list) マッチ数取得</v>
      </c>
      <c r="L403" s="58" t="str">
        <f t="shared" si="49"/>
        <v/>
      </c>
      <c r="M403" s="58" t="str">
        <f t="shared" si="50"/>
        <v>○</v>
      </c>
      <c r="N403" s="58" t="str">
        <f t="shared" si="51"/>
        <v/>
      </c>
    </row>
    <row r="404" spans="1:14">
      <c r="A404">
        <f t="shared" si="54"/>
        <v>401</v>
      </c>
      <c r="B404" t="str">
        <f>IFERROR(VLOOKUP($A404,'vbs,vba'!$G:$H,2,FALSE),"")</f>
        <v/>
      </c>
      <c r="C404" t="str">
        <f>IFERROR(VLOOKUP($A404,python!$F:$G,2,FALSE),"")</f>
        <v>文字列 抽出 左</v>
      </c>
      <c r="D404" t="str">
        <f>IFERROR(VLOOKUP($A404,bat!$F:$G,2,FALSE),"")</f>
        <v/>
      </c>
      <c r="E404" t="str">
        <f t="shared" si="52"/>
        <v>文字列 抽出 左</v>
      </c>
      <c r="F404">
        <f>IF($E404="","",COUNTIF($E$3:$E404,$E404))</f>
        <v>1</v>
      </c>
      <c r="G404">
        <f>IF(OR(F404&gt;1,F404=""),"",COUNTIF($F$3:$F404,1))</f>
        <v>368</v>
      </c>
      <c r="H404" t="str">
        <f t="shared" si="53"/>
        <v>文字列 抽出 左</v>
      </c>
      <c r="J404">
        <f t="shared" si="55"/>
        <v>401</v>
      </c>
      <c r="K404" t="str">
        <f t="shared" si="48"/>
        <v>検索結果(list) サブマッチ数取得</v>
      </c>
      <c r="L404" s="58" t="str">
        <f t="shared" si="49"/>
        <v/>
      </c>
      <c r="M404" s="58" t="str">
        <f t="shared" si="50"/>
        <v>○</v>
      </c>
      <c r="N404" s="58" t="str">
        <f t="shared" si="51"/>
        <v/>
      </c>
    </row>
    <row r="405" spans="1:14">
      <c r="A405">
        <f t="shared" si="54"/>
        <v>402</v>
      </c>
      <c r="B405" t="str">
        <f>IFERROR(VLOOKUP($A405,'vbs,vba'!$G:$H,2,FALSE),"")</f>
        <v/>
      </c>
      <c r="C405" t="str">
        <f>IFERROR(VLOOKUP($A405,python!$F:$G,2,FALSE),"")</f>
        <v>文字列 抽出 中</v>
      </c>
      <c r="D405" t="str">
        <f>IFERROR(VLOOKUP($A405,bat!$F:$G,2,FALSE),"")</f>
        <v/>
      </c>
      <c r="E405" t="str">
        <f t="shared" si="52"/>
        <v>文字列 抽出 中</v>
      </c>
      <c r="F405">
        <f>IF($E405="","",COUNTIF($E$3:$E405,$E405))</f>
        <v>1</v>
      </c>
      <c r="G405">
        <f>IF(OR(F405&gt;1,F405=""),"",COUNTIF($F$3:$F405,1))</f>
        <v>369</v>
      </c>
      <c r="H405" t="str">
        <f t="shared" si="53"/>
        <v>文字列 抽出 中</v>
      </c>
      <c r="J405">
        <f t="shared" si="55"/>
        <v>402</v>
      </c>
      <c r="K405" t="str">
        <f t="shared" si="48"/>
        <v>検索結果(list) マッチ文字列取得</v>
      </c>
      <c r="L405" s="58" t="str">
        <f t="shared" si="49"/>
        <v/>
      </c>
      <c r="M405" s="58" t="str">
        <f t="shared" si="50"/>
        <v>○</v>
      </c>
      <c r="N405" s="58" t="str">
        <f t="shared" si="51"/>
        <v/>
      </c>
    </row>
    <row r="406" spans="1:14">
      <c r="A406">
        <f t="shared" si="54"/>
        <v>403</v>
      </c>
      <c r="B406" t="str">
        <f>IFERROR(VLOOKUP($A406,'vbs,vba'!$G:$H,2,FALSE),"")</f>
        <v/>
      </c>
      <c r="C406" t="str">
        <f>IFERROR(VLOOKUP($A406,python!$F:$G,2,FALSE),"")</f>
        <v>文字列 抽出 右</v>
      </c>
      <c r="D406" t="str">
        <f>IFERROR(VLOOKUP($A406,bat!$F:$G,2,FALSE),"")</f>
        <v/>
      </c>
      <c r="E406" t="str">
        <f t="shared" si="52"/>
        <v>文字列 抽出 右</v>
      </c>
      <c r="F406">
        <f>IF($E406="","",COUNTIF($E$3:$E406,$E406))</f>
        <v>1</v>
      </c>
      <c r="G406">
        <f>IF(OR(F406&gt;1,F406=""),"",COUNTIF($F$3:$F406,1))</f>
        <v>370</v>
      </c>
      <c r="H406" t="str">
        <f t="shared" si="53"/>
        <v>文字列 抽出 右</v>
      </c>
      <c r="J406">
        <f t="shared" si="55"/>
        <v>403</v>
      </c>
      <c r="K406" t="str">
        <f t="shared" si="48"/>
        <v>検索結果(list) サブマッチ文字列取得</v>
      </c>
      <c r="L406" s="58" t="str">
        <f t="shared" si="49"/>
        <v/>
      </c>
      <c r="M406" s="58" t="str">
        <f t="shared" si="50"/>
        <v>○</v>
      </c>
      <c r="N406" s="58" t="str">
        <f t="shared" si="51"/>
        <v/>
      </c>
    </row>
    <row r="407" spans="1:14">
      <c r="A407">
        <f t="shared" si="54"/>
        <v>404</v>
      </c>
      <c r="B407" t="str">
        <f>IFERROR(VLOOKUP($A407,'vbs,vba'!$G:$H,2,FALSE),"")</f>
        <v/>
      </c>
      <c r="C407" t="str">
        <f>IFERROR(VLOOKUP($A407,python!$F:$G,2,FALSE),"")</f>
        <v>文字列 数値判定</v>
      </c>
      <c r="D407" t="str">
        <f>IFERROR(VLOOKUP($A407,bat!$F:$G,2,FALSE),"")</f>
        <v/>
      </c>
      <c r="E407" t="str">
        <f t="shared" si="52"/>
        <v>文字列 数値判定</v>
      </c>
      <c r="F407">
        <f>IF($E407="","",COUNTIF($E$3:$E407,$E407))</f>
        <v>1</v>
      </c>
      <c r="G407">
        <f>IF(OR(F407&gt;1,F407=""),"",COUNTIF($F$3:$F407,1))</f>
        <v>371</v>
      </c>
      <c r="H407" t="str">
        <f t="shared" si="53"/>
        <v>文字列 数値判定</v>
      </c>
      <c r="J407">
        <f t="shared" si="55"/>
        <v>404</v>
      </c>
      <c r="K407" t="str">
        <f t="shared" si="48"/>
        <v>検索実行(obj) コンパイルあり時</v>
      </c>
      <c r="L407" s="58" t="str">
        <f t="shared" si="49"/>
        <v/>
      </c>
      <c r="M407" s="58" t="str">
        <f t="shared" si="50"/>
        <v>○</v>
      </c>
      <c r="N407" s="58" t="str">
        <f t="shared" si="51"/>
        <v/>
      </c>
    </row>
    <row r="408" spans="1:14">
      <c r="A408">
        <f t="shared" si="54"/>
        <v>405</v>
      </c>
      <c r="B408" t="str">
        <f>IFERROR(VLOOKUP($A408,'vbs,vba'!$G:$H,2,FALSE),"")</f>
        <v/>
      </c>
      <c r="C408" t="str">
        <f>IFERROR(VLOOKUP($A408,python!$F:$G,2,FALSE),"")</f>
        <v>文字列⇒ASCII 変換</v>
      </c>
      <c r="D408" t="str">
        <f>IFERROR(VLOOKUP($A408,bat!$F:$G,2,FALSE),"")</f>
        <v/>
      </c>
      <c r="E408" t="str">
        <f t="shared" si="52"/>
        <v>文字列⇒ASCII 変換</v>
      </c>
      <c r="F408">
        <f>IF($E408="","",COUNTIF($E$3:$E408,$E408))</f>
        <v>2</v>
      </c>
      <c r="G408" t="str">
        <f>IF(OR(F408&gt;1,F408=""),"",COUNTIF($F$3:$F408,1))</f>
        <v/>
      </c>
      <c r="H408" t="str">
        <f t="shared" si="53"/>
        <v>文字列⇒ASCII 変換</v>
      </c>
      <c r="J408">
        <f t="shared" si="55"/>
        <v>405</v>
      </c>
      <c r="K408" t="str">
        <f t="shared" si="48"/>
        <v>検索実行(obj) コンパイルなし時</v>
      </c>
      <c r="L408" s="58" t="str">
        <f t="shared" si="49"/>
        <v/>
      </c>
      <c r="M408" s="58" t="str">
        <f t="shared" si="50"/>
        <v>○</v>
      </c>
      <c r="N408" s="58" t="str">
        <f t="shared" si="51"/>
        <v/>
      </c>
    </row>
    <row r="409" spans="1:14">
      <c r="A409">
        <f t="shared" si="54"/>
        <v>406</v>
      </c>
      <c r="B409" t="str">
        <f>IFERROR(VLOOKUP($A409,'vbs,vba'!$G:$H,2,FALSE),"")</f>
        <v/>
      </c>
      <c r="C409" t="str">
        <f>IFERROR(VLOOKUP($A409,python!$F:$G,2,FALSE),"")</f>
        <v>ASCII⇒文字列 変換</v>
      </c>
      <c r="D409" t="str">
        <f>IFERROR(VLOOKUP($A409,bat!$F:$G,2,FALSE),"")</f>
        <v/>
      </c>
      <c r="E409" t="str">
        <f t="shared" si="52"/>
        <v>ASCII⇒文字列 変換</v>
      </c>
      <c r="F409">
        <f>IF($E409="","",COUNTIF($E$3:$E409,$E409))</f>
        <v>2</v>
      </c>
      <c r="G409" t="str">
        <f>IF(OR(F409&gt;1,F409=""),"",COUNTIF($F$3:$F409,1))</f>
        <v/>
      </c>
      <c r="H409" t="str">
        <f t="shared" si="53"/>
        <v>ASCII⇒文字列 変換</v>
      </c>
      <c r="J409">
        <f t="shared" si="55"/>
        <v>406</v>
      </c>
      <c r="K409" t="str">
        <f t="shared" si="48"/>
        <v>検索結果(obj) マッチ有無判定</v>
      </c>
      <c r="L409" s="58" t="str">
        <f t="shared" si="49"/>
        <v/>
      </c>
      <c r="M409" s="58" t="str">
        <f t="shared" si="50"/>
        <v>○</v>
      </c>
      <c r="N409" s="58" t="str">
        <f t="shared" si="51"/>
        <v/>
      </c>
    </row>
    <row r="410" spans="1:14">
      <c r="A410">
        <f t="shared" si="54"/>
        <v>407</v>
      </c>
      <c r="B410" t="str">
        <f>IFERROR(VLOOKUP($A410,'vbs,vba'!$G:$H,2,FALSE),"")</f>
        <v/>
      </c>
      <c r="C410" t="str">
        <f>IFERROR(VLOOKUP($A410,python!$F:$G,2,FALSE),"")</f>
        <v>文字列 繰り返し</v>
      </c>
      <c r="D410" t="str">
        <f>IFERROR(VLOOKUP($A410,bat!$F:$G,2,FALSE),"")</f>
        <v/>
      </c>
      <c r="E410" t="str">
        <f t="shared" si="52"/>
        <v>文字列 繰り返し</v>
      </c>
      <c r="F410">
        <f>IF($E410="","",COUNTIF($E$3:$E410,$E410))</f>
        <v>1</v>
      </c>
      <c r="G410">
        <f>IF(OR(F410&gt;1,F410=""),"",COUNTIF($F$3:$F410,1))</f>
        <v>372</v>
      </c>
      <c r="H410" t="str">
        <f t="shared" si="53"/>
        <v>文字列 繰り返し</v>
      </c>
      <c r="J410">
        <f t="shared" si="55"/>
        <v>407</v>
      </c>
      <c r="K410" t="str">
        <f t="shared" si="48"/>
        <v>検索結果(obj) マッチ数取得</v>
      </c>
      <c r="L410" s="58" t="str">
        <f t="shared" si="49"/>
        <v/>
      </c>
      <c r="M410" s="58" t="str">
        <f t="shared" si="50"/>
        <v>○</v>
      </c>
      <c r="N410" s="58" t="str">
        <f t="shared" si="51"/>
        <v/>
      </c>
    </row>
    <row r="411" spans="1:14">
      <c r="A411">
        <f t="shared" si="54"/>
        <v>408</v>
      </c>
      <c r="B411" t="str">
        <f>IFERROR(VLOOKUP($A411,'vbs,vba'!$G:$H,2,FALSE),"")</f>
        <v/>
      </c>
      <c r="C411" t="str">
        <f>IFERROR(VLOOKUP($A411,python!$F:$G,2,FALSE),"")</f>
        <v>文字列 大文字化</v>
      </c>
      <c r="D411" t="str">
        <f>IFERROR(VLOOKUP($A411,bat!$F:$G,2,FALSE),"")</f>
        <v/>
      </c>
      <c r="E411" t="str">
        <f t="shared" si="52"/>
        <v>文字列 大文字化</v>
      </c>
      <c r="F411">
        <f>IF($E411="","",COUNTIF($E$3:$E411,$E411))</f>
        <v>1</v>
      </c>
      <c r="G411">
        <f>IF(OR(F411&gt;1,F411=""),"",COUNTIF($F$3:$F411,1))</f>
        <v>373</v>
      </c>
      <c r="H411" t="str">
        <f t="shared" si="53"/>
        <v>文字列 大文字化</v>
      </c>
      <c r="J411">
        <f t="shared" si="55"/>
        <v>408</v>
      </c>
      <c r="K411" t="str">
        <f t="shared" si="48"/>
        <v>検索結果(obj) サブマッチ数取得</v>
      </c>
      <c r="L411" s="58" t="str">
        <f t="shared" si="49"/>
        <v/>
      </c>
      <c r="M411" s="58" t="str">
        <f t="shared" si="50"/>
        <v>○</v>
      </c>
      <c r="N411" s="58" t="str">
        <f t="shared" si="51"/>
        <v/>
      </c>
    </row>
    <row r="412" spans="1:14">
      <c r="A412">
        <f t="shared" si="54"/>
        <v>409</v>
      </c>
      <c r="B412" t="str">
        <f>IFERROR(VLOOKUP($A412,'vbs,vba'!$G:$H,2,FALSE),"")</f>
        <v/>
      </c>
      <c r="C412" t="str">
        <f>IFERROR(VLOOKUP($A412,python!$F:$G,2,FALSE),"")</f>
        <v>文字列 小文字化</v>
      </c>
      <c r="D412" t="str">
        <f>IFERROR(VLOOKUP($A412,bat!$F:$G,2,FALSE),"")</f>
        <v/>
      </c>
      <c r="E412" t="str">
        <f t="shared" si="52"/>
        <v>文字列 小文字化</v>
      </c>
      <c r="F412">
        <f>IF($E412="","",COUNTIF($E$3:$E412,$E412))</f>
        <v>1</v>
      </c>
      <c r="G412">
        <f>IF(OR(F412&gt;1,F412=""),"",COUNTIF($F$3:$F412,1))</f>
        <v>374</v>
      </c>
      <c r="H412" t="str">
        <f t="shared" si="53"/>
        <v>文字列 小文字化</v>
      </c>
      <c r="J412">
        <f t="shared" si="55"/>
        <v>409</v>
      </c>
      <c r="K412" t="str">
        <f t="shared" si="48"/>
        <v>検索結果(obj) マッチ文字列取得</v>
      </c>
      <c r="L412" s="58" t="str">
        <f t="shared" si="49"/>
        <v/>
      </c>
      <c r="M412" s="58" t="str">
        <f t="shared" si="50"/>
        <v>○</v>
      </c>
      <c r="N412" s="58" t="str">
        <f t="shared" si="51"/>
        <v/>
      </c>
    </row>
    <row r="413" spans="1:14">
      <c r="A413">
        <f t="shared" si="54"/>
        <v>410</v>
      </c>
      <c r="B413" t="str">
        <f>IFERROR(VLOOKUP($A413,'vbs,vba'!$G:$H,2,FALSE),"")</f>
        <v/>
      </c>
      <c r="C413" t="str">
        <f>IFERROR(VLOOKUP($A413,python!$F:$G,2,FALSE),"")</f>
        <v>文字列 文字埋込</v>
      </c>
      <c r="D413" t="str">
        <f>IFERROR(VLOOKUP($A413,bat!$F:$G,2,FALSE),"")</f>
        <v/>
      </c>
      <c r="E413" t="str">
        <f t="shared" si="52"/>
        <v>文字列 文字埋込</v>
      </c>
      <c r="F413">
        <f>IF($E413="","",COUNTIF($E$3:$E413,$E413))</f>
        <v>1</v>
      </c>
      <c r="G413">
        <f>IF(OR(F413&gt;1,F413=""),"",COUNTIF($F$3:$F413,1))</f>
        <v>375</v>
      </c>
      <c r="H413" t="str">
        <f t="shared" si="53"/>
        <v>文字列 文字埋込</v>
      </c>
      <c r="J413">
        <f t="shared" si="55"/>
        <v>410</v>
      </c>
      <c r="K413" t="str">
        <f t="shared" si="48"/>
        <v>検索結果(obj) サブマッチ文字列取得</v>
      </c>
      <c r="L413" s="58" t="str">
        <f t="shared" si="49"/>
        <v/>
      </c>
      <c r="M413" s="58" t="str">
        <f t="shared" si="50"/>
        <v>○</v>
      </c>
      <c r="N413" s="58" t="str">
        <f t="shared" si="51"/>
        <v/>
      </c>
    </row>
    <row r="414" spans="1:14">
      <c r="A414">
        <f t="shared" si="54"/>
        <v>411</v>
      </c>
      <c r="B414" t="str">
        <f>IFERROR(VLOOKUP($A414,'vbs,vba'!$G:$H,2,FALSE),"")</f>
        <v/>
      </c>
      <c r="C414" t="str">
        <f>IFERROR(VLOOKUP($A414,python!$F:$G,2,FALSE),"")</f>
        <v>文字列 ０埋込</v>
      </c>
      <c r="D414" t="str">
        <f>IFERROR(VLOOKUP($A414,bat!$F:$G,2,FALSE),"")</f>
        <v/>
      </c>
      <c r="E414" t="str">
        <f t="shared" si="52"/>
        <v>文字列 ０埋込</v>
      </c>
      <c r="F414">
        <f>IF($E414="","",COUNTIF($E$3:$E414,$E414))</f>
        <v>1</v>
      </c>
      <c r="G414">
        <f>IF(OR(F414&gt;1,F414=""),"",COUNTIF($F$3:$F414,1))</f>
        <v>376</v>
      </c>
      <c r="H414" t="str">
        <f t="shared" si="53"/>
        <v>文字列 ０埋込</v>
      </c>
      <c r="J414">
        <f t="shared" si="55"/>
        <v>411</v>
      </c>
      <c r="K414" t="str">
        <f t="shared" si="48"/>
        <v>検索結果(obj) マッチ開始位置取得</v>
      </c>
      <c r="L414" s="58" t="str">
        <f t="shared" si="49"/>
        <v/>
      </c>
      <c r="M414" s="58" t="str">
        <f t="shared" si="50"/>
        <v>○</v>
      </c>
      <c r="N414" s="58" t="str">
        <f t="shared" si="51"/>
        <v/>
      </c>
    </row>
    <row r="415" spans="1:14">
      <c r="A415">
        <f t="shared" si="54"/>
        <v>412</v>
      </c>
      <c r="B415" t="str">
        <f>IFERROR(VLOOKUP($A415,'vbs,vba'!$G:$H,2,FALSE),"")</f>
        <v/>
      </c>
      <c r="C415" t="str">
        <f>IFERROR(VLOOKUP($A415,python!$F:$G,2,FALSE),"")</f>
        <v>配列再定義</v>
      </c>
      <c r="D415" t="str">
        <f>IFERROR(VLOOKUP($A415,bat!$F:$G,2,FALSE),"")</f>
        <v/>
      </c>
      <c r="E415" t="str">
        <f t="shared" si="52"/>
        <v>配列再定義</v>
      </c>
      <c r="F415">
        <f>IF($E415="","",COUNTIF($E$3:$E415,$E415))</f>
        <v>2</v>
      </c>
      <c r="G415" t="str">
        <f>IF(OR(F415&gt;1,F415=""),"",COUNTIF($F$3:$F415,1))</f>
        <v/>
      </c>
      <c r="H415" t="str">
        <f t="shared" si="53"/>
        <v>配列再定義</v>
      </c>
      <c r="J415">
        <f t="shared" si="55"/>
        <v>412</v>
      </c>
      <c r="K415" t="str">
        <f t="shared" si="48"/>
        <v>検索結果(obj) マッチ終了位置取得</v>
      </c>
      <c r="L415" s="58" t="str">
        <f t="shared" si="49"/>
        <v/>
      </c>
      <c r="M415" s="58" t="str">
        <f t="shared" si="50"/>
        <v>○</v>
      </c>
      <c r="N415" s="58" t="str">
        <f t="shared" si="51"/>
        <v/>
      </c>
    </row>
    <row r="416" spans="1:14">
      <c r="A416">
        <f t="shared" si="54"/>
        <v>413</v>
      </c>
      <c r="B416" t="str">
        <f>IFERROR(VLOOKUP($A416,'vbs,vba'!$G:$H,2,FALSE),"")</f>
        <v/>
      </c>
      <c r="C416" t="str">
        <f>IFERROR(VLOOKUP($A416,python!$F:$G,2,FALSE),"")</f>
        <v>配列最大要素数</v>
      </c>
      <c r="D416" t="str">
        <f>IFERROR(VLOOKUP($A416,bat!$F:$G,2,FALSE),"")</f>
        <v/>
      </c>
      <c r="E416" t="str">
        <f t="shared" si="52"/>
        <v>配列最大要素数</v>
      </c>
      <c r="F416">
        <f>IF($E416="","",COUNTIF($E$3:$E416,$E416))</f>
        <v>2</v>
      </c>
      <c r="G416" t="str">
        <f>IF(OR(F416&gt;1,F416=""),"",COUNTIF($F$3:$F416,1))</f>
        <v/>
      </c>
      <c r="H416" t="str">
        <f t="shared" si="53"/>
        <v>配列最大要素数</v>
      </c>
      <c r="J416">
        <f t="shared" si="55"/>
        <v>413</v>
      </c>
      <c r="K416" t="str">
        <f t="shared" si="48"/>
        <v>フォルダ 作成（単層）</v>
      </c>
      <c r="L416" s="58" t="str">
        <f t="shared" si="49"/>
        <v/>
      </c>
      <c r="M416" s="58" t="str">
        <f t="shared" si="50"/>
        <v>○</v>
      </c>
      <c r="N416" s="58" t="str">
        <f t="shared" si="51"/>
        <v/>
      </c>
    </row>
    <row r="417" spans="1:14">
      <c r="A417">
        <f t="shared" si="54"/>
        <v>414</v>
      </c>
      <c r="B417" t="str">
        <f>IFERROR(VLOOKUP($A417,'vbs,vba'!$G:$H,2,FALSE),"")</f>
        <v/>
      </c>
      <c r="C417" t="str">
        <f>IFERROR(VLOOKUP($A417,python!$F:$G,2,FALSE),"")</f>
        <v>要素数０（未初期化）/要素数１配列判定</v>
      </c>
      <c r="D417" t="str">
        <f>IFERROR(VLOOKUP($A417,bat!$F:$G,2,FALSE),"")</f>
        <v/>
      </c>
      <c r="E417" t="str">
        <f t="shared" si="52"/>
        <v>要素数０（未初期化）/要素数１配列判定</v>
      </c>
      <c r="F417">
        <f>IF($E417="","",COUNTIF($E$3:$E417,$E417))</f>
        <v>2</v>
      </c>
      <c r="G417" t="str">
        <f>IF(OR(F417&gt;1,F417=""),"",COUNTIF($F$3:$F417,1))</f>
        <v/>
      </c>
      <c r="H417" t="str">
        <f t="shared" si="53"/>
        <v>要素数０（未初期化）/要素数１配列判定</v>
      </c>
      <c r="J417">
        <f t="shared" si="55"/>
        <v>414</v>
      </c>
      <c r="K417" t="str">
        <f t="shared" si="48"/>
        <v>フォルダ 作成（複層）</v>
      </c>
      <c r="L417" s="58" t="str">
        <f t="shared" si="49"/>
        <v/>
      </c>
      <c r="M417" s="58" t="str">
        <f t="shared" si="50"/>
        <v>○</v>
      </c>
      <c r="N417" s="58" t="str">
        <f t="shared" si="51"/>
        <v/>
      </c>
    </row>
    <row r="418" spans="1:14">
      <c r="A418">
        <f t="shared" si="54"/>
        <v>415</v>
      </c>
      <c r="B418" t="str">
        <f>IFERROR(VLOOKUP($A418,'vbs,vba'!$G:$H,2,FALSE),"")</f>
        <v/>
      </c>
      <c r="C418" t="str">
        <f>IFERROR(VLOOKUP($A418,python!$F:$G,2,FALSE),"")</f>
        <v>配列 結合</v>
      </c>
      <c r="D418" t="str">
        <f>IFERROR(VLOOKUP($A418,bat!$F:$G,2,FALSE),"")</f>
        <v/>
      </c>
      <c r="E418" t="str">
        <f t="shared" si="52"/>
        <v>配列 結合</v>
      </c>
      <c r="F418">
        <f>IF($E418="","",COUNTIF($E$3:$E418,$E418))</f>
        <v>2</v>
      </c>
      <c r="G418" t="str">
        <f>IF(OR(F418&gt;1,F418=""),"",COUNTIF($F$3:$F418,1))</f>
        <v/>
      </c>
      <c r="H418" t="str">
        <f t="shared" si="53"/>
        <v>配列 結合</v>
      </c>
      <c r="J418">
        <f t="shared" si="55"/>
        <v>415</v>
      </c>
      <c r="K418" t="str">
        <f t="shared" si="48"/>
        <v>実行スクリプト ファイル絶対パス</v>
      </c>
      <c r="L418" s="58" t="str">
        <f t="shared" si="49"/>
        <v/>
      </c>
      <c r="M418" s="58" t="str">
        <f t="shared" si="50"/>
        <v>○</v>
      </c>
      <c r="N418" s="58" t="str">
        <f t="shared" si="51"/>
        <v/>
      </c>
    </row>
    <row r="419" spans="1:14">
      <c r="A419">
        <f t="shared" si="54"/>
        <v>416</v>
      </c>
      <c r="B419" t="str">
        <f>IFERROR(VLOOKUP($A419,'vbs,vba'!$G:$H,2,FALSE),"")</f>
        <v/>
      </c>
      <c r="C419" t="str">
        <f>IFERROR(VLOOKUP($A419,python!$F:$G,2,FALSE),"")</f>
        <v>配列 分割</v>
      </c>
      <c r="D419" t="str">
        <f>IFERROR(VLOOKUP($A419,bat!$F:$G,2,FALSE),"")</f>
        <v/>
      </c>
      <c r="E419" t="str">
        <f t="shared" si="52"/>
        <v>配列 分割</v>
      </c>
      <c r="F419">
        <f>IF($E419="","",COUNTIF($E$3:$E419,$E419))</f>
        <v>2</v>
      </c>
      <c r="G419" t="str">
        <f>IF(OR(F419&gt;1,F419=""),"",COUNTIF($F$3:$F419,1))</f>
        <v/>
      </c>
      <c r="H419" t="str">
        <f t="shared" si="53"/>
        <v>配列 分割</v>
      </c>
      <c r="J419">
        <f t="shared" si="55"/>
        <v>416</v>
      </c>
      <c r="K419" t="str">
        <f t="shared" si="48"/>
        <v>実行スクリプト ファイル名</v>
      </c>
      <c r="L419" s="58" t="str">
        <f t="shared" si="49"/>
        <v/>
      </c>
      <c r="M419" s="58" t="str">
        <f t="shared" si="50"/>
        <v>○</v>
      </c>
      <c r="N419" s="58" t="str">
        <f t="shared" si="51"/>
        <v/>
      </c>
    </row>
    <row r="420" spans="1:14">
      <c r="A420">
        <f t="shared" si="54"/>
        <v>417</v>
      </c>
      <c r="B420" t="str">
        <f>IFERROR(VLOOKUP($A420,'vbs,vba'!$G:$H,2,FALSE),"")</f>
        <v/>
      </c>
      <c r="C420" t="str">
        <f>IFERROR(VLOOKUP($A420,python!$F:$G,2,FALSE),"")</f>
        <v>型取得（文字列）</v>
      </c>
      <c r="D420" t="str">
        <f>IFERROR(VLOOKUP($A420,bat!$F:$G,2,FALSE),"")</f>
        <v/>
      </c>
      <c r="E420" t="str">
        <f t="shared" si="52"/>
        <v>型取得（文字列）</v>
      </c>
      <c r="F420">
        <f>IF($E420="","",COUNTIF($E$3:$E420,$E420))</f>
        <v>2</v>
      </c>
      <c r="G420" t="str">
        <f>IF(OR(F420&gt;1,F420=""),"",COUNTIF($F$3:$F420,1))</f>
        <v/>
      </c>
      <c r="H420" t="str">
        <f t="shared" si="53"/>
        <v>型取得（文字列）</v>
      </c>
      <c r="J420">
        <f t="shared" si="55"/>
        <v>417</v>
      </c>
      <c r="K420" t="str">
        <f t="shared" si="48"/>
        <v>ファイル/ディレクトリ判別</v>
      </c>
      <c r="L420" s="58" t="str">
        <f t="shared" si="49"/>
        <v/>
      </c>
      <c r="M420" s="58" t="str">
        <f t="shared" si="50"/>
        <v>○</v>
      </c>
      <c r="N420" s="58" t="str">
        <f t="shared" si="51"/>
        <v/>
      </c>
    </row>
    <row r="421" spans="1:14">
      <c r="A421">
        <f t="shared" si="54"/>
        <v>418</v>
      </c>
      <c r="B421" t="str">
        <f>IFERROR(VLOOKUP($A421,'vbs,vba'!$G:$H,2,FALSE),"")</f>
        <v/>
      </c>
      <c r="C421" t="str">
        <f>IFERROR(VLOOKUP($A421,python!$F:$G,2,FALSE),"")</f>
        <v>型取得（値）</v>
      </c>
      <c r="D421" t="str">
        <f>IFERROR(VLOOKUP($A421,bat!$F:$G,2,FALSE),"")</f>
        <v/>
      </c>
      <c r="E421" t="str">
        <f t="shared" si="52"/>
        <v>型取得（値）</v>
      </c>
      <c r="F421">
        <f>IF($E421="","",COUNTIF($E$3:$E421,$E421))</f>
        <v>2</v>
      </c>
      <c r="G421" t="str">
        <f>IF(OR(F421&gt;1,F421=""),"",COUNTIF($F$3:$F421,1))</f>
        <v/>
      </c>
      <c r="H421" t="str">
        <f t="shared" si="53"/>
        <v>型取得（値）</v>
      </c>
      <c r="J421">
        <f t="shared" si="55"/>
        <v>418</v>
      </c>
      <c r="K421" t="str">
        <f t="shared" si="48"/>
        <v>ファイル名抽出</v>
      </c>
      <c r="L421" s="58" t="str">
        <f t="shared" si="49"/>
        <v/>
      </c>
      <c r="M421" s="58" t="str">
        <f t="shared" si="50"/>
        <v>○</v>
      </c>
      <c r="N421" s="58" t="str">
        <f t="shared" si="51"/>
        <v/>
      </c>
    </row>
    <row r="422" spans="1:14">
      <c r="A422">
        <f t="shared" si="54"/>
        <v>419</v>
      </c>
      <c r="B422" t="str">
        <f>IFERROR(VLOOKUP($A422,'vbs,vba'!$G:$H,2,FALSE),"")</f>
        <v/>
      </c>
      <c r="C422" t="str">
        <f>IFERROR(VLOOKUP($A422,python!$F:$G,2,FALSE),"")</f>
        <v>10⇒16進数変換</v>
      </c>
      <c r="D422" t="str">
        <f>IFERROR(VLOOKUP($A422,bat!$F:$G,2,FALSE),"")</f>
        <v/>
      </c>
      <c r="E422" t="str">
        <f t="shared" si="52"/>
        <v>10⇒16進数変換</v>
      </c>
      <c r="F422">
        <f>IF($E422="","",COUNTIF($E$3:$E422,$E422))</f>
        <v>2</v>
      </c>
      <c r="G422" t="str">
        <f>IF(OR(F422&gt;1,F422=""),"",COUNTIF($F$3:$F422,1))</f>
        <v/>
      </c>
      <c r="H422" t="str">
        <f t="shared" si="53"/>
        <v>10⇒16進数変換</v>
      </c>
      <c r="J422">
        <f t="shared" si="55"/>
        <v>419</v>
      </c>
      <c r="K422" t="str">
        <f t="shared" si="48"/>
        <v>ディレクトリパス抽出</v>
      </c>
      <c r="L422" s="58" t="str">
        <f t="shared" si="49"/>
        <v/>
      </c>
      <c r="M422" s="58" t="str">
        <f t="shared" si="50"/>
        <v>○</v>
      </c>
      <c r="N422" s="58" t="str">
        <f t="shared" si="51"/>
        <v/>
      </c>
    </row>
    <row r="423" spans="1:14">
      <c r="A423">
        <f t="shared" si="54"/>
        <v>420</v>
      </c>
      <c r="B423" t="str">
        <f>IFERROR(VLOOKUP($A423,'vbs,vba'!$G:$H,2,FALSE),"")</f>
        <v/>
      </c>
      <c r="C423" t="str">
        <f>IFERROR(VLOOKUP($A423,python!$F:$G,2,FALSE),"")</f>
        <v>16⇒10進数変換</v>
      </c>
      <c r="D423" t="str">
        <f>IFERROR(VLOOKUP($A423,bat!$F:$G,2,FALSE),"")</f>
        <v/>
      </c>
      <c r="E423" t="str">
        <f t="shared" si="52"/>
        <v>16⇒10進数変換</v>
      </c>
      <c r="F423">
        <f>IF($E423="","",COUNTIF($E$3:$E423,$E423))</f>
        <v>2</v>
      </c>
      <c r="G423" t="str">
        <f>IF(OR(F423&gt;1,F423=""),"",COUNTIF($F$3:$F423,1))</f>
        <v/>
      </c>
      <c r="H423" t="str">
        <f t="shared" si="53"/>
        <v>16⇒10進数変換</v>
      </c>
      <c r="J423">
        <f t="shared" si="55"/>
        <v>420</v>
      </c>
      <c r="K423" t="str">
        <f t="shared" si="48"/>
        <v>拡張子抽出</v>
      </c>
      <c r="L423" s="58" t="str">
        <f t="shared" si="49"/>
        <v/>
      </c>
      <c r="M423" s="58" t="str">
        <f t="shared" si="50"/>
        <v>○</v>
      </c>
      <c r="N423" s="58" t="str">
        <f t="shared" si="51"/>
        <v/>
      </c>
    </row>
    <row r="424" spans="1:14">
      <c r="A424">
        <f t="shared" si="54"/>
        <v>421</v>
      </c>
      <c r="B424" t="str">
        <f>IFERROR(VLOOKUP($A424,'vbs,vba'!$G:$H,2,FALSE),"")</f>
        <v/>
      </c>
      <c r="C424" t="str">
        <f>IFERROR(VLOOKUP($A424,python!$F:$G,2,FALSE),"")</f>
        <v>符号つき16進数表現</v>
      </c>
      <c r="D424" t="str">
        <f>IFERROR(VLOOKUP($A424,bat!$F:$G,2,FALSE),"")</f>
        <v/>
      </c>
      <c r="E424" t="str">
        <f t="shared" si="52"/>
        <v>符号つき16進数表現</v>
      </c>
      <c r="F424">
        <f>IF($E424="","",COUNTIF($E$3:$E424,$E424))</f>
        <v>2</v>
      </c>
      <c r="G424" t="str">
        <f>IF(OR(F424&gt;1,F424=""),"",COUNTIF($F$3:$F424,1))</f>
        <v/>
      </c>
      <c r="H424" t="str">
        <f t="shared" si="53"/>
        <v>符号つき16進数表現</v>
      </c>
      <c r="J424">
        <f t="shared" si="55"/>
        <v>421</v>
      </c>
      <c r="K424" t="str">
        <f t="shared" si="48"/>
        <v>ファイル存在確認</v>
      </c>
      <c r="L424" s="58" t="str">
        <f t="shared" si="49"/>
        <v/>
      </c>
      <c r="M424" s="58" t="str">
        <f t="shared" si="50"/>
        <v>○</v>
      </c>
      <c r="N424" s="58" t="str">
        <f t="shared" si="51"/>
        <v/>
      </c>
    </row>
    <row r="425" spans="1:14">
      <c r="A425">
        <f t="shared" si="54"/>
        <v>422</v>
      </c>
      <c r="B425" t="str">
        <f>IFERROR(VLOOKUP($A425,'vbs,vba'!$G:$H,2,FALSE),"")</f>
        <v/>
      </c>
      <c r="C425" t="str">
        <f>IFERROR(VLOOKUP($A425,python!$F:$G,2,FALSE),"")</f>
        <v>符号なし16進数表現</v>
      </c>
      <c r="D425" t="str">
        <f>IFERROR(VLOOKUP($A425,bat!$F:$G,2,FALSE),"")</f>
        <v/>
      </c>
      <c r="E425" t="str">
        <f t="shared" si="52"/>
        <v>符号なし16進数表現</v>
      </c>
      <c r="F425">
        <f>IF($E425="","",COUNTIF($E$3:$E425,$E425))</f>
        <v>2</v>
      </c>
      <c r="G425" t="str">
        <f>IF(OR(F425&gt;1,F425=""),"",COUNTIF($F$3:$F425,1))</f>
        <v/>
      </c>
      <c r="H425" t="str">
        <f t="shared" si="53"/>
        <v>符号なし16進数表現</v>
      </c>
      <c r="J425">
        <f t="shared" si="55"/>
        <v>422</v>
      </c>
      <c r="K425" t="str">
        <f t="shared" si="48"/>
        <v>ディレクトリ存在確認</v>
      </c>
      <c r="L425" s="58" t="str">
        <f t="shared" si="49"/>
        <v/>
      </c>
      <c r="M425" s="58" t="str">
        <f t="shared" si="50"/>
        <v>○</v>
      </c>
      <c r="N425" s="58" t="str">
        <f t="shared" si="51"/>
        <v/>
      </c>
    </row>
    <row r="426" spans="1:14">
      <c r="A426">
        <f t="shared" si="54"/>
        <v>423</v>
      </c>
      <c r="B426" t="str">
        <f>IFERROR(VLOOKUP($A426,'vbs,vba'!$G:$H,2,FALSE),"")</f>
        <v/>
      </c>
      <c r="C426" t="str">
        <f>IFERROR(VLOOKUP($A426,python!$F:$G,2,FALSE),"")</f>
        <v>数値⇒文字列 変換</v>
      </c>
      <c r="D426" t="str">
        <f>IFERROR(VLOOKUP($A426,bat!$F:$G,2,FALSE),"")</f>
        <v/>
      </c>
      <c r="E426" t="str">
        <f t="shared" si="52"/>
        <v>数値⇒文字列 変換</v>
      </c>
      <c r="F426">
        <f>IF($E426="","",COUNTIF($E$3:$E426,$E426))</f>
        <v>2</v>
      </c>
      <c r="G426" t="str">
        <f>IF(OR(F426&gt;1,F426=""),"",COUNTIF($F$3:$F426,1))</f>
        <v/>
      </c>
      <c r="H426" t="str">
        <f t="shared" si="53"/>
        <v>数値⇒文字列 変換</v>
      </c>
      <c r="J426">
        <f t="shared" si="55"/>
        <v>423</v>
      </c>
      <c r="K426" t="str">
        <f t="shared" si="48"/>
        <v>ファイルコピー１</v>
      </c>
      <c r="L426" s="58" t="str">
        <f t="shared" si="49"/>
        <v/>
      </c>
      <c r="M426" s="58" t="str">
        <f t="shared" si="50"/>
        <v>○</v>
      </c>
      <c r="N426" s="58" t="str">
        <f t="shared" si="51"/>
        <v/>
      </c>
    </row>
    <row r="427" spans="1:14">
      <c r="A427">
        <f t="shared" si="54"/>
        <v>424</v>
      </c>
      <c r="B427" t="str">
        <f>IFERROR(VLOOKUP($A427,'vbs,vba'!$G:$H,2,FALSE),"")</f>
        <v/>
      </c>
      <c r="C427" t="str">
        <f>IFERROR(VLOOKUP($A427,python!$F:$G,2,FALSE),"")</f>
        <v>文字列⇒数値 変換</v>
      </c>
      <c r="D427" t="str">
        <f>IFERROR(VLOOKUP($A427,bat!$F:$G,2,FALSE),"")</f>
        <v/>
      </c>
      <c r="E427" t="str">
        <f t="shared" si="52"/>
        <v>文字列⇒数値 変換</v>
      </c>
      <c r="F427">
        <f>IF($E427="","",COUNTIF($E$3:$E427,$E427))</f>
        <v>1</v>
      </c>
      <c r="G427">
        <f>IF(OR(F427&gt;1,F427=""),"",COUNTIF($F$3:$F427,1))</f>
        <v>377</v>
      </c>
      <c r="H427" t="str">
        <f t="shared" si="53"/>
        <v>文字列⇒数値 変換</v>
      </c>
      <c r="J427">
        <f t="shared" si="55"/>
        <v>424</v>
      </c>
      <c r="K427" t="str">
        <f t="shared" si="48"/>
        <v>ファイルコピー２</v>
      </c>
      <c r="L427" s="58" t="str">
        <f t="shared" si="49"/>
        <v/>
      </c>
      <c r="M427" s="58" t="str">
        <f t="shared" si="50"/>
        <v>○</v>
      </c>
      <c r="N427" s="58" t="str">
        <f t="shared" si="51"/>
        <v/>
      </c>
    </row>
    <row r="428" spans="1:14">
      <c r="A428">
        <f t="shared" si="54"/>
        <v>425</v>
      </c>
      <c r="B428" t="str">
        <f>IFERROR(VLOOKUP($A428,'vbs,vba'!$G:$H,2,FALSE),"")</f>
        <v/>
      </c>
      <c r="C428" t="str">
        <f>IFERROR(VLOOKUP($A428,python!$F:$G,2,FALSE),"")</f>
        <v>改行</v>
      </c>
      <c r="D428" t="str">
        <f>IFERROR(VLOOKUP($A428,bat!$F:$G,2,FALSE),"")</f>
        <v/>
      </c>
      <c r="E428" t="str">
        <f t="shared" si="52"/>
        <v>改行</v>
      </c>
      <c r="F428">
        <f>IF($E428="","",COUNTIF($E$3:$E428,$E428))</f>
        <v>2</v>
      </c>
      <c r="G428" t="str">
        <f>IF(OR(F428&gt;1,F428=""),"",COUNTIF($F$3:$F428,1))</f>
        <v/>
      </c>
      <c r="H428" t="str">
        <f t="shared" si="53"/>
        <v>改行</v>
      </c>
      <c r="J428">
        <f t="shared" si="55"/>
        <v>425</v>
      </c>
      <c r="K428" t="str">
        <f t="shared" si="48"/>
        <v>ディレクトリコピー</v>
      </c>
      <c r="L428" s="58" t="str">
        <f t="shared" si="49"/>
        <v/>
      </c>
      <c r="M428" s="58" t="str">
        <f t="shared" si="50"/>
        <v>○</v>
      </c>
      <c r="N428" s="58" t="str">
        <f t="shared" si="51"/>
        <v/>
      </c>
    </row>
    <row r="429" spans="1:14">
      <c r="A429">
        <f t="shared" si="54"/>
        <v>426</v>
      </c>
      <c r="B429" t="str">
        <f>IFERROR(VLOOKUP($A429,'vbs,vba'!$G:$H,2,FALSE),"")</f>
        <v/>
      </c>
      <c r="C429" t="str">
        <f>IFERROR(VLOOKUP($A429,python!$F:$G,2,FALSE),"")</f>
        <v>少数 正数 切り捨て①</v>
      </c>
      <c r="D429" t="str">
        <f>IFERROR(VLOOKUP($A429,bat!$F:$G,2,FALSE),"")</f>
        <v/>
      </c>
      <c r="E429" t="str">
        <f t="shared" si="52"/>
        <v>少数 正数 切り捨て①</v>
      </c>
      <c r="F429">
        <f>IF($E429="","",COUNTIF($E$3:$E429,$E429))</f>
        <v>2</v>
      </c>
      <c r="G429" t="str">
        <f>IF(OR(F429&gt;1,F429=""),"",COUNTIF($F$3:$F429,1))</f>
        <v/>
      </c>
      <c r="H429" t="str">
        <f t="shared" si="53"/>
        <v>少数 正数 切り捨て①</v>
      </c>
      <c r="J429">
        <f t="shared" si="55"/>
        <v>426</v>
      </c>
      <c r="K429" t="str">
        <f t="shared" si="48"/>
        <v>ディレクトリ配下削除</v>
      </c>
      <c r="L429" s="58" t="str">
        <f t="shared" si="49"/>
        <v/>
      </c>
      <c r="M429" s="58" t="str">
        <f t="shared" si="50"/>
        <v>○</v>
      </c>
      <c r="N429" s="58" t="str">
        <f t="shared" si="51"/>
        <v/>
      </c>
    </row>
    <row r="430" spans="1:14">
      <c r="A430">
        <f t="shared" si="54"/>
        <v>427</v>
      </c>
      <c r="B430" t="str">
        <f>IFERROR(VLOOKUP($A430,'vbs,vba'!$G:$H,2,FALSE),"")</f>
        <v/>
      </c>
      <c r="C430" t="str">
        <f>IFERROR(VLOOKUP($A430,python!$F:$G,2,FALSE),"")</f>
        <v>少数 正数 切り捨て②</v>
      </c>
      <c r="D430" t="str">
        <f>IFERROR(VLOOKUP($A430,bat!$F:$G,2,FALSE),"")</f>
        <v/>
      </c>
      <c r="E430" t="str">
        <f t="shared" si="52"/>
        <v>少数 正数 切り捨て②</v>
      </c>
      <c r="F430">
        <f>IF($E430="","",COUNTIF($E$3:$E430,$E430))</f>
        <v>2</v>
      </c>
      <c r="G430" t="str">
        <f>IF(OR(F430&gt;1,F430=""),"",COUNTIF($F$3:$F430,1))</f>
        <v/>
      </c>
      <c r="H430" t="str">
        <f t="shared" si="53"/>
        <v>少数 正数 切り捨て②</v>
      </c>
      <c r="J430">
        <f t="shared" si="55"/>
        <v>427</v>
      </c>
      <c r="K430" t="str">
        <f t="shared" si="48"/>
        <v>実行スクリプト ファイル相対パス１</v>
      </c>
      <c r="L430" s="58" t="str">
        <f t="shared" si="49"/>
        <v/>
      </c>
      <c r="M430" s="58" t="str">
        <f t="shared" si="50"/>
        <v>○</v>
      </c>
      <c r="N430" s="58" t="str">
        <f t="shared" si="51"/>
        <v/>
      </c>
    </row>
    <row r="431" spans="1:14">
      <c r="A431">
        <f t="shared" si="54"/>
        <v>428</v>
      </c>
      <c r="B431" t="str">
        <f>IFERROR(VLOOKUP($A431,'vbs,vba'!$G:$H,2,FALSE),"")</f>
        <v/>
      </c>
      <c r="C431" t="str">
        <f>IFERROR(VLOOKUP($A431,python!$F:$G,2,FALSE),"")</f>
        <v>少数 負数 切り捨て①</v>
      </c>
      <c r="D431" t="str">
        <f>IFERROR(VLOOKUP($A431,bat!$F:$G,2,FALSE),"")</f>
        <v/>
      </c>
      <c r="E431" t="str">
        <f t="shared" si="52"/>
        <v>少数 負数 切り捨て①</v>
      </c>
      <c r="F431">
        <f>IF($E431="","",COUNTIF($E$3:$E431,$E431))</f>
        <v>2</v>
      </c>
      <c r="G431" t="str">
        <f>IF(OR(F431&gt;1,F431=""),"",COUNTIF($F$3:$F431,1))</f>
        <v/>
      </c>
      <c r="H431" t="str">
        <f t="shared" si="53"/>
        <v>少数 負数 切り捨て①</v>
      </c>
      <c r="J431">
        <f t="shared" si="55"/>
        <v>428</v>
      </c>
      <c r="K431" t="str">
        <f t="shared" si="48"/>
        <v>実行スクリプト ファイル相対パス２</v>
      </c>
      <c r="L431" s="58" t="str">
        <f t="shared" si="49"/>
        <v/>
      </c>
      <c r="M431" s="58" t="str">
        <f t="shared" si="50"/>
        <v>○</v>
      </c>
      <c r="N431" s="58" t="str">
        <f t="shared" si="51"/>
        <v/>
      </c>
    </row>
    <row r="432" spans="1:14">
      <c r="A432">
        <f t="shared" si="54"/>
        <v>429</v>
      </c>
      <c r="B432" t="str">
        <f>IFERROR(VLOOKUP($A432,'vbs,vba'!$G:$H,2,FALSE),"")</f>
        <v/>
      </c>
      <c r="C432" t="str">
        <f>IFERROR(VLOOKUP($A432,python!$F:$G,2,FALSE),"")</f>
        <v>少数 負数 切り捨て②</v>
      </c>
      <c r="D432" t="str">
        <f>IFERROR(VLOOKUP($A432,bat!$F:$G,2,FALSE),"")</f>
        <v/>
      </c>
      <c r="E432" t="str">
        <f t="shared" si="52"/>
        <v>少数 負数 切り捨て②</v>
      </c>
      <c r="F432">
        <f>IF($E432="","",COUNTIF($E$3:$E432,$E432))</f>
        <v>2</v>
      </c>
      <c r="G432" t="str">
        <f>IF(OR(F432&gt;1,F432=""),"",COUNTIF($F$3:$F432,1))</f>
        <v/>
      </c>
      <c r="H432" t="str">
        <f t="shared" si="53"/>
        <v>少数 負数 切り捨て②</v>
      </c>
      <c r="J432">
        <f t="shared" si="55"/>
        <v>429</v>
      </c>
      <c r="K432" t="str">
        <f t="shared" si="48"/>
        <v>フォルダ内ファイルリスト取得</v>
      </c>
      <c r="L432" s="58" t="str">
        <f t="shared" si="49"/>
        <v/>
      </c>
      <c r="M432" s="58" t="str">
        <f t="shared" si="50"/>
        <v>○</v>
      </c>
      <c r="N432" s="58" t="str">
        <f t="shared" si="51"/>
        <v/>
      </c>
    </row>
    <row r="433" spans="1:14">
      <c r="A433">
        <f t="shared" si="54"/>
        <v>430</v>
      </c>
      <c r="B433" t="str">
        <f>IFERROR(VLOOKUP($A433,'vbs,vba'!$G:$H,2,FALSE),"")</f>
        <v/>
      </c>
      <c r="C433" t="str">
        <f>IFERROR(VLOOKUP($A433,python!$F:$G,2,FALSE),"")</f>
        <v>少数 正数 四捨五入（第一位）</v>
      </c>
      <c r="D433" t="str">
        <f>IFERROR(VLOOKUP($A433,bat!$F:$G,2,FALSE),"")</f>
        <v/>
      </c>
      <c r="E433" t="str">
        <f t="shared" si="52"/>
        <v>少数 正数 四捨五入（第一位）</v>
      </c>
      <c r="F433">
        <f>IF($E433="","",COUNTIF($E$3:$E433,$E433))</f>
        <v>2</v>
      </c>
      <c r="G433" t="str">
        <f>IF(OR(F433&gt;1,F433=""),"",COUNTIF($F$3:$F433,1))</f>
        <v/>
      </c>
      <c r="H433" t="str">
        <f t="shared" si="53"/>
        <v>少数 正数 四捨五入（第一位）</v>
      </c>
      <c r="J433">
        <f t="shared" si="55"/>
        <v>430</v>
      </c>
      <c r="K433" t="str">
        <f t="shared" si="48"/>
        <v>フォルダ配下ファイル/フォルダリスト取得</v>
      </c>
      <c r="L433" s="58" t="str">
        <f t="shared" si="49"/>
        <v/>
      </c>
      <c r="M433" s="58" t="str">
        <f t="shared" si="50"/>
        <v>○</v>
      </c>
      <c r="N433" s="58" t="str">
        <f t="shared" si="51"/>
        <v/>
      </c>
    </row>
    <row r="434" spans="1:14">
      <c r="A434">
        <f t="shared" si="54"/>
        <v>431</v>
      </c>
      <c r="B434" t="str">
        <f>IFERROR(VLOOKUP($A434,'vbs,vba'!$G:$H,2,FALSE),"")</f>
        <v/>
      </c>
      <c r="C434" t="str">
        <f>IFERROR(VLOOKUP($A434,python!$F:$G,2,FALSE),"")</f>
        <v>少数 正数 四捨五入（第二位）</v>
      </c>
      <c r="D434" t="str">
        <f>IFERROR(VLOOKUP($A434,bat!$F:$G,2,FALSE),"")</f>
        <v/>
      </c>
      <c r="E434" t="str">
        <f t="shared" si="52"/>
        <v>少数 正数 四捨五入（第二位）</v>
      </c>
      <c r="F434">
        <f>IF($E434="","",COUNTIF($E$3:$E434,$E434))</f>
        <v>2</v>
      </c>
      <c r="G434" t="str">
        <f>IF(OR(F434&gt;1,F434=""),"",COUNTIF($F$3:$F434,1))</f>
        <v/>
      </c>
      <c r="H434" t="str">
        <f t="shared" si="53"/>
        <v>少数 正数 四捨五入（第二位）</v>
      </c>
      <c r="J434">
        <f t="shared" si="55"/>
        <v>431</v>
      </c>
      <c r="K434" t="str">
        <f t="shared" si="48"/>
        <v>メインプログラム実行時にのみ処理実行0</v>
      </c>
      <c r="L434" s="58" t="str">
        <f t="shared" si="49"/>
        <v/>
      </c>
      <c r="M434" s="58" t="str">
        <f t="shared" si="50"/>
        <v/>
      </c>
      <c r="N434" s="58" t="str">
        <f t="shared" si="51"/>
        <v/>
      </c>
    </row>
    <row r="435" spans="1:14">
      <c r="A435">
        <f t="shared" si="54"/>
        <v>432</v>
      </c>
      <c r="B435" t="str">
        <f>IFERROR(VLOOKUP($A435,'vbs,vba'!$G:$H,2,FALSE),"")</f>
        <v/>
      </c>
      <c r="C435" t="str">
        <f>IFERROR(VLOOKUP($A435,python!$F:$G,2,FALSE),"")</f>
        <v>少数 正数 四捨五入（第三位）</v>
      </c>
      <c r="D435" t="str">
        <f>IFERROR(VLOOKUP($A435,bat!$F:$G,2,FALSE),"")</f>
        <v/>
      </c>
      <c r="E435" t="str">
        <f t="shared" si="52"/>
        <v>少数 正数 四捨五入（第三位）</v>
      </c>
      <c r="F435">
        <f>IF($E435="","",COUNTIF($E$3:$E435,$E435))</f>
        <v>2</v>
      </c>
      <c r="G435" t="str">
        <f>IF(OR(F435&gt;1,F435=""),"",COUNTIF($F$3:$F435,1))</f>
        <v/>
      </c>
      <c r="H435" t="str">
        <f t="shared" si="53"/>
        <v>少数 正数 四捨五入（第三位）</v>
      </c>
      <c r="J435">
        <f t="shared" si="55"/>
        <v>432</v>
      </c>
      <c r="K435" t="str">
        <f t="shared" si="48"/>
        <v>ブロック脱出</v>
      </c>
      <c r="L435" s="58" t="str">
        <f t="shared" si="49"/>
        <v/>
      </c>
      <c r="M435" s="58" t="str">
        <f t="shared" si="50"/>
        <v/>
      </c>
      <c r="N435" s="58" t="str">
        <f t="shared" si="51"/>
        <v>○</v>
      </c>
    </row>
    <row r="436" spans="1:14">
      <c r="A436">
        <f t="shared" si="54"/>
        <v>433</v>
      </c>
      <c r="B436" t="str">
        <f>IFERROR(VLOOKUP($A436,'vbs,vba'!$G:$H,2,FALSE),"")</f>
        <v/>
      </c>
      <c r="C436" t="str">
        <f>IFERROR(VLOOKUP($A436,python!$F:$G,2,FALSE),"")</f>
        <v>少数 負数 四捨五入（第一位）</v>
      </c>
      <c r="D436" t="str">
        <f>IFERROR(VLOOKUP($A436,bat!$F:$G,2,FALSE),"")</f>
        <v/>
      </c>
      <c r="E436" t="str">
        <f t="shared" si="52"/>
        <v>少数 負数 四捨五入（第一位）</v>
      </c>
      <c r="F436">
        <f>IF($E436="","",COUNTIF($E$3:$E436,$E436))</f>
        <v>2</v>
      </c>
      <c r="G436" t="str">
        <f>IF(OR(F436&gt;1,F436=""),"",COUNTIF($F$3:$F436,1))</f>
        <v/>
      </c>
      <c r="H436" t="str">
        <f t="shared" si="53"/>
        <v>少数 負数 四捨五入（第一位）</v>
      </c>
      <c r="J436">
        <f t="shared" si="55"/>
        <v>433</v>
      </c>
      <c r="K436" t="str">
        <f t="shared" si="48"/>
        <v>ヘルプ</v>
      </c>
      <c r="L436" s="58" t="str">
        <f t="shared" si="49"/>
        <v/>
      </c>
      <c r="M436" s="58" t="str">
        <f t="shared" si="50"/>
        <v/>
      </c>
      <c r="N436" s="58" t="str">
        <f t="shared" si="51"/>
        <v>○</v>
      </c>
    </row>
    <row r="437" spans="1:14">
      <c r="A437">
        <f t="shared" si="54"/>
        <v>434</v>
      </c>
      <c r="B437" t="str">
        <f>IFERROR(VLOOKUP($A437,'vbs,vba'!$G:$H,2,FALSE),"")</f>
        <v/>
      </c>
      <c r="C437" t="str">
        <f>IFERROR(VLOOKUP($A437,python!$F:$G,2,FALSE),"")</f>
        <v>少数 負数 四捨五入（第二位）</v>
      </c>
      <c r="D437" t="str">
        <f>IFERROR(VLOOKUP($A437,bat!$F:$G,2,FALSE),"")</f>
        <v/>
      </c>
      <c r="E437" t="str">
        <f t="shared" si="52"/>
        <v>少数 負数 四捨五入（第二位）</v>
      </c>
      <c r="F437">
        <f>IF($E437="","",COUNTIF($E$3:$E437,$E437))</f>
        <v>2</v>
      </c>
      <c r="G437" t="str">
        <f>IF(OR(F437&gt;1,F437=""),"",COUNTIF($F$3:$F437,1))</f>
        <v/>
      </c>
      <c r="H437" t="str">
        <f t="shared" si="53"/>
        <v>少数 負数 四捨五入（第二位）</v>
      </c>
      <c r="J437">
        <f t="shared" si="55"/>
        <v>434</v>
      </c>
      <c r="K437" t="str">
        <f t="shared" si="48"/>
        <v>if</v>
      </c>
      <c r="L437" s="58" t="str">
        <f t="shared" si="49"/>
        <v/>
      </c>
      <c r="M437" s="58" t="str">
        <f t="shared" si="50"/>
        <v/>
      </c>
      <c r="N437" s="58" t="str">
        <f t="shared" si="51"/>
        <v>○</v>
      </c>
    </row>
    <row r="438" spans="1:14">
      <c r="A438">
        <f t="shared" si="54"/>
        <v>435</v>
      </c>
      <c r="B438" t="str">
        <f>IFERROR(VLOOKUP($A438,'vbs,vba'!$G:$H,2,FALSE),"")</f>
        <v/>
      </c>
      <c r="C438" t="str">
        <f>IFERROR(VLOOKUP($A438,python!$F:$G,2,FALSE),"")</f>
        <v>少数 負数 四捨五入（第三位）</v>
      </c>
      <c r="D438" t="str">
        <f>IFERROR(VLOOKUP($A438,bat!$F:$G,2,FALSE),"")</f>
        <v/>
      </c>
      <c r="E438" t="str">
        <f t="shared" si="52"/>
        <v>少数 負数 四捨五入（第三位）</v>
      </c>
      <c r="F438">
        <f>IF($E438="","",COUNTIF($E$3:$E438,$E438))</f>
        <v>2</v>
      </c>
      <c r="G438" t="str">
        <f>IF(OR(F438&gt;1,F438=""),"",COUNTIF($F$3:$F438,1))</f>
        <v/>
      </c>
      <c r="H438" t="str">
        <f t="shared" si="53"/>
        <v>少数 負数 四捨五入（第三位）</v>
      </c>
      <c r="J438">
        <f t="shared" si="55"/>
        <v>435</v>
      </c>
      <c r="K438" t="str">
        <f t="shared" si="48"/>
        <v>if（否定）</v>
      </c>
      <c r="L438" s="58" t="str">
        <f t="shared" si="49"/>
        <v/>
      </c>
      <c r="M438" s="58" t="str">
        <f t="shared" si="50"/>
        <v/>
      </c>
      <c r="N438" s="58" t="str">
        <f t="shared" si="51"/>
        <v>○</v>
      </c>
    </row>
    <row r="439" spans="1:14">
      <c r="A439">
        <f t="shared" si="54"/>
        <v>436</v>
      </c>
      <c r="B439" t="str">
        <f>IFERROR(VLOOKUP($A439,'vbs,vba'!$G:$H,2,FALSE),"")</f>
        <v/>
      </c>
      <c r="C439" t="str">
        <f>IFERROR(VLOOKUP($A439,python!$F:$G,2,FALSE),"")</f>
        <v>少数 正数 切り上げ（第一位）</v>
      </c>
      <c r="D439" t="str">
        <f>IFERROR(VLOOKUP($A439,bat!$F:$G,2,FALSE),"")</f>
        <v/>
      </c>
      <c r="E439" t="str">
        <f t="shared" si="52"/>
        <v>少数 正数 切り上げ（第一位）</v>
      </c>
      <c r="F439">
        <f>IF($E439="","",COUNTIF($E$3:$E439,$E439))</f>
        <v>2</v>
      </c>
      <c r="G439" t="str">
        <f>IF(OR(F439&gt;1,F439=""),"",COUNTIF($F$3:$F439,1))</f>
        <v/>
      </c>
      <c r="H439" t="str">
        <f t="shared" si="53"/>
        <v>少数 正数 切り上げ（第一位）</v>
      </c>
      <c r="J439">
        <f t="shared" si="55"/>
        <v>436</v>
      </c>
      <c r="K439" t="str">
        <f t="shared" si="48"/>
        <v>for</v>
      </c>
      <c r="L439" s="58" t="str">
        <f t="shared" si="49"/>
        <v/>
      </c>
      <c r="M439" s="58" t="str">
        <f t="shared" si="50"/>
        <v/>
      </c>
      <c r="N439" s="58" t="str">
        <f t="shared" si="51"/>
        <v>○</v>
      </c>
    </row>
    <row r="440" spans="1:14">
      <c r="A440">
        <f t="shared" si="54"/>
        <v>437</v>
      </c>
      <c r="B440" t="str">
        <f>IFERROR(VLOOKUP($A440,'vbs,vba'!$G:$H,2,FALSE),"")</f>
        <v/>
      </c>
      <c r="C440" t="str">
        <f>IFERROR(VLOOKUP($A440,python!$F:$G,2,FALSE),"")</f>
        <v>少数 正数 切り上げ（第二位）</v>
      </c>
      <c r="D440" t="str">
        <f>IFERROR(VLOOKUP($A440,bat!$F:$G,2,FALSE),"")</f>
        <v/>
      </c>
      <c r="E440" t="str">
        <f t="shared" si="52"/>
        <v>少数 正数 切り上げ（第二位）</v>
      </c>
      <c r="F440">
        <f>IF($E440="","",COUNTIF($E$3:$E440,$E440))</f>
        <v>2</v>
      </c>
      <c r="G440" t="str">
        <f>IF(OR(F440&gt;1,F440=""),"",COUNTIF($F$3:$F440,1))</f>
        <v/>
      </c>
      <c r="H440" t="str">
        <f t="shared" si="53"/>
        <v>少数 正数 切り上げ（第二位）</v>
      </c>
      <c r="J440">
        <f t="shared" si="55"/>
        <v>437</v>
      </c>
      <c r="K440" t="str">
        <f t="shared" si="48"/>
        <v>for(フォルダ内対象)</v>
      </c>
      <c r="L440" s="58" t="str">
        <f t="shared" si="49"/>
        <v/>
      </c>
      <c r="M440" s="58" t="str">
        <f t="shared" si="50"/>
        <v/>
      </c>
      <c r="N440" s="58" t="str">
        <f t="shared" si="51"/>
        <v>○</v>
      </c>
    </row>
    <row r="441" spans="1:14">
      <c r="A441">
        <f t="shared" si="54"/>
        <v>438</v>
      </c>
      <c r="B441" t="str">
        <f>IFERROR(VLOOKUP($A441,'vbs,vba'!$G:$H,2,FALSE),"")</f>
        <v/>
      </c>
      <c r="C441" t="str">
        <f>IFERROR(VLOOKUP($A441,python!$F:$G,2,FALSE),"")</f>
        <v>少数 負数 切り上げ（第一位）</v>
      </c>
      <c r="D441" t="str">
        <f>IFERROR(VLOOKUP($A441,bat!$F:$G,2,FALSE),"")</f>
        <v/>
      </c>
      <c r="E441" t="str">
        <f t="shared" si="52"/>
        <v>少数 負数 切り上げ（第一位）</v>
      </c>
      <c r="F441">
        <f>IF($E441="","",COUNTIF($E$3:$E441,$E441))</f>
        <v>2</v>
      </c>
      <c r="G441" t="str">
        <f>IF(OR(F441&gt;1,F441=""),"",COUNTIF($F$3:$F441,1))</f>
        <v/>
      </c>
      <c r="H441" t="str">
        <f t="shared" si="53"/>
        <v>少数 負数 切り上げ（第一位）</v>
      </c>
      <c r="J441">
        <f t="shared" si="55"/>
        <v>438</v>
      </c>
      <c r="K441" t="str">
        <f t="shared" si="48"/>
        <v>for(フォルダ内のフォルダのみ)</v>
      </c>
      <c r="L441" s="58" t="str">
        <f t="shared" si="49"/>
        <v/>
      </c>
      <c r="M441" s="58" t="str">
        <f t="shared" si="50"/>
        <v/>
      </c>
      <c r="N441" s="58" t="str">
        <f t="shared" si="51"/>
        <v>○</v>
      </c>
    </row>
    <row r="442" spans="1:14">
      <c r="A442">
        <f t="shared" si="54"/>
        <v>439</v>
      </c>
      <c r="B442" t="str">
        <f>IFERROR(VLOOKUP($A442,'vbs,vba'!$G:$H,2,FALSE),"")</f>
        <v/>
      </c>
      <c r="C442" t="str">
        <f>IFERROR(VLOOKUP($A442,python!$F:$G,2,FALSE),"")</f>
        <v>少数 負数 切り上げ（第二位）</v>
      </c>
      <c r="D442" t="str">
        <f>IFERROR(VLOOKUP($A442,bat!$F:$G,2,FALSE),"")</f>
        <v/>
      </c>
      <c r="E442" t="str">
        <f t="shared" si="52"/>
        <v>少数 負数 切り上げ（第二位）</v>
      </c>
      <c r="F442">
        <f>IF($E442="","",COUNTIF($E$3:$E442,$E442))</f>
        <v>2</v>
      </c>
      <c r="G442" t="str">
        <f>IF(OR(F442&gt;1,F442=""),"",COUNTIF($F$3:$F442,1))</f>
        <v/>
      </c>
      <c r="H442" t="str">
        <f t="shared" si="53"/>
        <v>少数 負数 切り上げ（第二位）</v>
      </c>
      <c r="J442">
        <f t="shared" si="55"/>
        <v>439</v>
      </c>
      <c r="K442" t="str">
        <f t="shared" si="48"/>
        <v>for(フォルダ配下の中身全部)</v>
      </c>
      <c r="L442" s="58" t="str">
        <f t="shared" si="49"/>
        <v/>
      </c>
      <c r="M442" s="58" t="str">
        <f t="shared" si="50"/>
        <v/>
      </c>
      <c r="N442" s="58" t="str">
        <f t="shared" si="51"/>
        <v>○</v>
      </c>
    </row>
    <row r="443" spans="1:14">
      <c r="A443">
        <f t="shared" si="54"/>
        <v>440</v>
      </c>
      <c r="B443" t="str">
        <f>IFERROR(VLOOKUP($A443,'vbs,vba'!$G:$H,2,FALSE),"")</f>
        <v/>
      </c>
      <c r="C443" t="str">
        <f>IFERROR(VLOOKUP($A443,python!$F:$G,2,FALSE),"")</f>
        <v>少数 正数 切り下げ（第一位）</v>
      </c>
      <c r="D443" t="str">
        <f>IFERROR(VLOOKUP($A443,bat!$F:$G,2,FALSE),"")</f>
        <v/>
      </c>
      <c r="E443" t="str">
        <f t="shared" si="52"/>
        <v>少数 正数 切り下げ（第一位）</v>
      </c>
      <c r="F443">
        <f>IF($E443="","",COUNTIF($E$3:$E443,$E443))</f>
        <v>2</v>
      </c>
      <c r="G443" t="str">
        <f>IF(OR(F443&gt;1,F443=""),"",COUNTIF($F$3:$F443,1))</f>
        <v/>
      </c>
      <c r="H443" t="str">
        <f t="shared" si="53"/>
        <v>少数 正数 切り下げ（第一位）</v>
      </c>
      <c r="J443">
        <f t="shared" si="55"/>
        <v>440</v>
      </c>
      <c r="K443" t="str">
        <f t="shared" si="48"/>
        <v>for(変数に値を代入してコマンドを実行)</v>
      </c>
      <c r="L443" s="58" t="str">
        <f t="shared" si="49"/>
        <v/>
      </c>
      <c r="M443" s="58" t="str">
        <f t="shared" si="50"/>
        <v/>
      </c>
      <c r="N443" s="58" t="str">
        <f t="shared" si="51"/>
        <v>○</v>
      </c>
    </row>
    <row r="444" spans="1:14">
      <c r="A444">
        <f t="shared" si="54"/>
        <v>441</v>
      </c>
      <c r="B444" t="str">
        <f>IFERROR(VLOOKUP($A444,'vbs,vba'!$G:$H,2,FALSE),"")</f>
        <v/>
      </c>
      <c r="C444" t="str">
        <f>IFERROR(VLOOKUP($A444,python!$F:$G,2,FALSE),"")</f>
        <v>少数 正数 切り下げ（第二位）</v>
      </c>
      <c r="D444" t="str">
        <f>IFERROR(VLOOKUP($A444,bat!$F:$G,2,FALSE),"")</f>
        <v/>
      </c>
      <c r="E444" t="str">
        <f t="shared" si="52"/>
        <v>少数 正数 切り下げ（第二位）</v>
      </c>
      <c r="F444">
        <f>IF($E444="","",COUNTIF($E$3:$E444,$E444))</f>
        <v>2</v>
      </c>
      <c r="G444" t="str">
        <f>IF(OR(F444&gt;1,F444=""),"",COUNTIF($F$3:$F444,1))</f>
        <v/>
      </c>
      <c r="H444" t="str">
        <f t="shared" si="53"/>
        <v>少数 正数 切り下げ（第二位）</v>
      </c>
      <c r="J444">
        <f t="shared" si="55"/>
        <v>441</v>
      </c>
      <c r="K444" t="str">
        <f t="shared" si="48"/>
        <v>for(その他)</v>
      </c>
      <c r="L444" s="58" t="str">
        <f t="shared" si="49"/>
        <v/>
      </c>
      <c r="M444" s="58" t="str">
        <f t="shared" si="50"/>
        <v/>
      </c>
      <c r="N444" s="58" t="str">
        <f t="shared" si="51"/>
        <v>○</v>
      </c>
    </row>
    <row r="445" spans="1:14">
      <c r="A445">
        <f t="shared" si="54"/>
        <v>442</v>
      </c>
      <c r="B445" t="str">
        <f>IFERROR(VLOOKUP($A445,'vbs,vba'!$G:$H,2,FALSE),"")</f>
        <v/>
      </c>
      <c r="C445" t="str">
        <f>IFERROR(VLOOKUP($A445,python!$F:$G,2,FALSE),"")</f>
        <v>少数 負数 切り下げ（第一位）</v>
      </c>
      <c r="D445" t="str">
        <f>IFERROR(VLOOKUP($A445,bat!$F:$G,2,FALSE),"")</f>
        <v/>
      </c>
      <c r="E445" t="str">
        <f t="shared" si="52"/>
        <v>少数 負数 切り下げ（第一位）</v>
      </c>
      <c r="F445">
        <f>IF($E445="","",COUNTIF($E$3:$E445,$E445))</f>
        <v>2</v>
      </c>
      <c r="G445" t="str">
        <f>IF(OR(F445&gt;1,F445=""),"",COUNTIF($F$3:$F445,1))</f>
        <v/>
      </c>
      <c r="H445" t="str">
        <f t="shared" si="53"/>
        <v>少数 負数 切り下げ（第一位）</v>
      </c>
      <c r="J445">
        <f t="shared" si="55"/>
        <v>442</v>
      </c>
      <c r="K445" t="str">
        <f t="shared" si="48"/>
        <v>出力</v>
      </c>
      <c r="L445" s="58" t="str">
        <f t="shared" si="49"/>
        <v/>
      </c>
      <c r="M445" s="58" t="str">
        <f t="shared" si="50"/>
        <v/>
      </c>
      <c r="N445" s="58" t="str">
        <f t="shared" si="51"/>
        <v>○</v>
      </c>
    </row>
    <row r="446" spans="1:14">
      <c r="A446">
        <f t="shared" si="54"/>
        <v>443</v>
      </c>
      <c r="B446" t="str">
        <f>IFERROR(VLOOKUP($A446,'vbs,vba'!$G:$H,2,FALSE),"")</f>
        <v/>
      </c>
      <c r="C446" t="str">
        <f>IFERROR(VLOOKUP($A446,python!$F:$G,2,FALSE),"")</f>
        <v>少数 負数 切り下げ（第二位）</v>
      </c>
      <c r="D446" t="str">
        <f>IFERROR(VLOOKUP($A446,bat!$F:$G,2,FALSE),"")</f>
        <v/>
      </c>
      <c r="E446" t="str">
        <f t="shared" si="52"/>
        <v>少数 負数 切り下げ（第二位）</v>
      </c>
      <c r="F446">
        <f>IF($E446="","",COUNTIF($E$3:$E446,$E446))</f>
        <v>2</v>
      </c>
      <c r="G446" t="str">
        <f>IF(OR(F446&gt;1,F446=""),"",COUNTIF($F$3:$F446,1))</f>
        <v/>
      </c>
      <c r="H446" t="str">
        <f t="shared" si="53"/>
        <v>少数 負数 切り下げ（第二位）</v>
      </c>
      <c r="J446">
        <f t="shared" si="55"/>
        <v>443</v>
      </c>
      <c r="K446" t="str">
        <f t="shared" si="48"/>
        <v>出力（改行のみ）</v>
      </c>
      <c r="L446" s="58" t="str">
        <f t="shared" si="49"/>
        <v/>
      </c>
      <c r="M446" s="58" t="str">
        <f t="shared" si="50"/>
        <v/>
      </c>
      <c r="N446" s="58" t="str">
        <f t="shared" si="51"/>
        <v>○</v>
      </c>
    </row>
    <row r="447" spans="1:14">
      <c r="A447">
        <f t="shared" si="54"/>
        <v>444</v>
      </c>
      <c r="B447" t="str">
        <f>IFERROR(VLOOKUP($A447,'vbs,vba'!$G:$H,2,FALSE),"")</f>
        <v/>
      </c>
      <c r="C447" t="str">
        <f>IFERROR(VLOOKUP($A447,python!$F:$G,2,FALSE),"")</f>
        <v>文字列表示形式(日付)</v>
      </c>
      <c r="D447" t="str">
        <f>IFERROR(VLOOKUP($A447,bat!$F:$G,2,FALSE),"")</f>
        <v/>
      </c>
      <c r="E447" t="str">
        <f t="shared" si="52"/>
        <v>文字列表示形式(日付)</v>
      </c>
      <c r="F447">
        <f>IF($E447="","",COUNTIF($E$3:$E447,$E447))</f>
        <v>2</v>
      </c>
      <c r="G447" t="str">
        <f>IF(OR(F447&gt;1,F447=""),"",COUNTIF($F$3:$F447,1))</f>
        <v/>
      </c>
      <c r="H447" t="str">
        <f t="shared" si="53"/>
        <v>文字列表示形式(日付)</v>
      </c>
      <c r="J447">
        <f t="shared" si="55"/>
        <v>444</v>
      </c>
      <c r="K447" t="str">
        <f t="shared" si="48"/>
        <v>出力抑制</v>
      </c>
      <c r="L447" s="58" t="str">
        <f t="shared" si="49"/>
        <v/>
      </c>
      <c r="M447" s="58" t="str">
        <f t="shared" si="50"/>
        <v/>
      </c>
      <c r="N447" s="58" t="str">
        <f t="shared" si="51"/>
        <v>○</v>
      </c>
    </row>
    <row r="448" spans="1:14">
      <c r="A448">
        <f t="shared" si="54"/>
        <v>445</v>
      </c>
      <c r="B448" t="str">
        <f>IFERROR(VLOOKUP($A448,'vbs,vba'!$G:$H,2,FALSE),"")</f>
        <v/>
      </c>
      <c r="C448" t="str">
        <f>IFERROR(VLOOKUP($A448,python!$F:$G,2,FALSE),"")</f>
        <v>文字列表示形式(数値)</v>
      </c>
      <c r="D448" t="str">
        <f>IFERROR(VLOOKUP($A448,bat!$F:$G,2,FALSE),"")</f>
        <v/>
      </c>
      <c r="E448" t="str">
        <f t="shared" si="52"/>
        <v>文字列表示形式(数値)</v>
      </c>
      <c r="F448">
        <f>IF($E448="","",COUNTIF($E$3:$E448,$E448))</f>
        <v>2</v>
      </c>
      <c r="G448" t="str">
        <f>IF(OR(F448&gt;1,F448=""),"",COUNTIF($F$3:$F448,1))</f>
        <v/>
      </c>
      <c r="H448" t="str">
        <f t="shared" si="53"/>
        <v>文字列表示形式(数値)</v>
      </c>
      <c r="J448">
        <f t="shared" si="55"/>
        <v>445</v>
      </c>
      <c r="K448" t="str">
        <f t="shared" si="48"/>
        <v>２分後にシャットダウン</v>
      </c>
      <c r="L448" s="58" t="str">
        <f t="shared" si="49"/>
        <v/>
      </c>
      <c r="M448" s="58" t="str">
        <f t="shared" si="50"/>
        <v/>
      </c>
      <c r="N448" s="58" t="str">
        <f t="shared" si="51"/>
        <v>○</v>
      </c>
    </row>
    <row r="449" spans="1:14">
      <c r="A449">
        <f t="shared" si="54"/>
        <v>446</v>
      </c>
      <c r="B449" t="str">
        <f>IFERROR(VLOOKUP($A449,'vbs,vba'!$G:$H,2,FALSE),"")</f>
        <v/>
      </c>
      <c r="C449" t="str">
        <f>IFERROR(VLOOKUP($A449,python!$F:$G,2,FALSE),"")</f>
        <v>文字列表示形式(割合)</v>
      </c>
      <c r="D449" t="str">
        <f>IFERROR(VLOOKUP($A449,bat!$F:$G,2,FALSE),"")</f>
        <v/>
      </c>
      <c r="E449" t="str">
        <f t="shared" si="52"/>
        <v>文字列表示形式(割合)</v>
      </c>
      <c r="F449">
        <f>IF($E449="","",COUNTIF($E$3:$E449,$E449))</f>
        <v>2</v>
      </c>
      <c r="G449" t="str">
        <f>IF(OR(F449&gt;1,F449=""),"",COUNTIF($F$3:$F449,1))</f>
        <v/>
      </c>
      <c r="H449" t="str">
        <f t="shared" si="53"/>
        <v>文字列表示形式(割合)</v>
      </c>
      <c r="J449">
        <f t="shared" si="55"/>
        <v>446</v>
      </c>
      <c r="K449" t="str">
        <f t="shared" si="48"/>
        <v>２分後に再起動</v>
      </c>
      <c r="L449" s="58" t="str">
        <f t="shared" si="49"/>
        <v/>
      </c>
      <c r="M449" s="58" t="str">
        <f t="shared" si="50"/>
        <v/>
      </c>
      <c r="N449" s="58" t="str">
        <f t="shared" si="51"/>
        <v>○</v>
      </c>
    </row>
    <row r="450" spans="1:14">
      <c r="A450">
        <f t="shared" si="54"/>
        <v>447</v>
      </c>
      <c r="B450" t="str">
        <f>IFERROR(VLOOKUP($A450,'vbs,vba'!$G:$H,2,FALSE),"")</f>
        <v/>
      </c>
      <c r="C450" t="str">
        <f>IFERROR(VLOOKUP($A450,python!$F:$G,2,FALSE),"")</f>
        <v>文字列表示形式(通貨)</v>
      </c>
      <c r="D450" t="str">
        <f>IFERROR(VLOOKUP($A450,bat!$F:$G,2,FALSE),"")</f>
        <v/>
      </c>
      <c r="E450" t="str">
        <f t="shared" si="52"/>
        <v>文字列表示形式(通貨)</v>
      </c>
      <c r="F450">
        <f>IF($E450="","",COUNTIF($E$3:$E450,$E450))</f>
        <v>2</v>
      </c>
      <c r="G450" t="str">
        <f>IF(OR(F450&gt;1,F450=""),"",COUNTIF($F$3:$F450,1))</f>
        <v/>
      </c>
      <c r="H450" t="str">
        <f t="shared" si="53"/>
        <v>文字列表示形式(通貨)</v>
      </c>
      <c r="J450">
        <f t="shared" si="55"/>
        <v>447</v>
      </c>
      <c r="K450" t="str">
        <f t="shared" si="48"/>
        <v>シャットダウンをキャンセル</v>
      </c>
      <c r="L450" s="58" t="str">
        <f t="shared" si="49"/>
        <v/>
      </c>
      <c r="M450" s="58" t="str">
        <f t="shared" si="50"/>
        <v/>
      </c>
      <c r="N450" s="58" t="str">
        <f t="shared" si="51"/>
        <v>○</v>
      </c>
    </row>
    <row r="451" spans="1:14">
      <c r="A451">
        <f t="shared" si="54"/>
        <v>448</v>
      </c>
      <c r="B451" t="str">
        <f>IFERROR(VLOOKUP($A451,'vbs,vba'!$G:$H,2,FALSE),"")</f>
        <v/>
      </c>
      <c r="C451" t="str">
        <f>IFERROR(VLOOKUP($A451,python!$F:$G,2,FALSE),"")</f>
        <v>エラー設定</v>
      </c>
      <c r="D451" t="str">
        <f>IFERROR(VLOOKUP($A451,bat!$F:$G,2,FALSE),"")</f>
        <v/>
      </c>
      <c r="E451" t="str">
        <f t="shared" si="52"/>
        <v>エラー設定</v>
      </c>
      <c r="F451">
        <f>IF($E451="","",COUNTIF($E$3:$E451,$E451))</f>
        <v>2</v>
      </c>
      <c r="G451" t="str">
        <f>IF(OR(F451&gt;1,F451=""),"",COUNTIF($F$3:$F451,1))</f>
        <v/>
      </c>
      <c r="H451" t="str">
        <f t="shared" si="53"/>
        <v>エラー設定</v>
      </c>
      <c r="J451">
        <f t="shared" si="55"/>
        <v>448</v>
      </c>
      <c r="K451" t="str">
        <f t="shared" si="48"/>
        <v>遅延展開変数設定</v>
      </c>
      <c r="L451" s="58" t="str">
        <f t="shared" si="49"/>
        <v/>
      </c>
      <c r="M451" s="58" t="str">
        <f t="shared" si="50"/>
        <v/>
      </c>
      <c r="N451" s="58" t="str">
        <f t="shared" si="51"/>
        <v>○</v>
      </c>
    </row>
    <row r="452" spans="1:14">
      <c r="A452">
        <f t="shared" si="54"/>
        <v>449</v>
      </c>
      <c r="B452" t="str">
        <f>IFERROR(VLOOKUP($A452,'vbs,vba'!$G:$H,2,FALSE),"")</f>
        <v/>
      </c>
      <c r="C452" t="str">
        <f>IFERROR(VLOOKUP($A452,python!$F:$G,2,FALSE),"")</f>
        <v>エラー解除</v>
      </c>
      <c r="D452" t="str">
        <f>IFERROR(VLOOKUP($A452,bat!$F:$G,2,FALSE),"")</f>
        <v/>
      </c>
      <c r="E452" t="str">
        <f t="shared" si="52"/>
        <v>エラー解除</v>
      </c>
      <c r="F452">
        <f>IF($E452="","",COUNTIF($E$3:$E452,$E452))</f>
        <v>2</v>
      </c>
      <c r="G452" t="str">
        <f>IF(OR(F452&gt;1,F452=""),"",COUNTIF($F$3:$F452,1))</f>
        <v/>
      </c>
      <c r="H452" t="str">
        <f t="shared" si="53"/>
        <v>エラー解除</v>
      </c>
      <c r="J452">
        <f t="shared" si="55"/>
        <v>449</v>
      </c>
      <c r="K452" t="str">
        <f t="shared" ref="K452:K515" si="56">IFERROR(VLOOKUP($J452,$G:$H,2,FALSE),"")</f>
        <v>環境変数 設定</v>
      </c>
      <c r="L452" s="58" t="str">
        <f t="shared" ref="L452:L496" si="57">IF($K452="","",IF(COUNTIF(B$3:B$1004,$K452)&gt;0,"○",""))</f>
        <v/>
      </c>
      <c r="M452" s="58" t="str">
        <f t="shared" ref="M452:M515" si="58">IF($K452="","",IF(COUNTIF(C$3:C$1004,$K452)&gt;0,"○",""))</f>
        <v/>
      </c>
      <c r="N452" s="58" t="str">
        <f t="shared" ref="N452:N515" si="59">IF($K452="","",IF(COUNTIF(D$3:D$1004,$K452)&gt;0,"○",""))</f>
        <v>○</v>
      </c>
    </row>
    <row r="453" spans="1:14">
      <c r="A453">
        <f t="shared" si="54"/>
        <v>450</v>
      </c>
      <c r="B453" t="str">
        <f>IFERROR(VLOOKUP($A453,'vbs,vba'!$G:$H,2,FALSE),"")</f>
        <v/>
      </c>
      <c r="C453" t="str">
        <f>IFERROR(VLOOKUP($A453,python!$F:$G,2,FALSE),"")</f>
        <v>エラー番号</v>
      </c>
      <c r="D453" t="str">
        <f>IFERROR(VLOOKUP($A453,bat!$F:$G,2,FALSE),"")</f>
        <v/>
      </c>
      <c r="E453" t="str">
        <f t="shared" ref="E453:E516" si="60">B453&amp;C453&amp;D453</f>
        <v>エラー番号</v>
      </c>
      <c r="F453">
        <f>IF($E453="","",COUNTIF($E$3:$E453,$E453))</f>
        <v>2</v>
      </c>
      <c r="G453" t="str">
        <f>IF(OR(F453&gt;1,F453=""),"",COUNTIF($F$3:$F453,1))</f>
        <v/>
      </c>
      <c r="H453" t="str">
        <f t="shared" ref="H453:H516" si="61">E453</f>
        <v>エラー番号</v>
      </c>
      <c r="J453">
        <f t="shared" si="55"/>
        <v>450</v>
      </c>
      <c r="K453" t="str">
        <f t="shared" si="56"/>
        <v>環境変数 解除</v>
      </c>
      <c r="L453" s="58" t="str">
        <f t="shared" si="57"/>
        <v/>
      </c>
      <c r="M453" s="58" t="str">
        <f t="shared" si="58"/>
        <v/>
      </c>
      <c r="N453" s="58" t="str">
        <f t="shared" si="59"/>
        <v>○</v>
      </c>
    </row>
    <row r="454" spans="1:14">
      <c r="A454">
        <f t="shared" ref="A454:A517" si="62">A453+1</f>
        <v>451</v>
      </c>
      <c r="B454" t="str">
        <f>IFERROR(VLOOKUP($A454,'vbs,vba'!$G:$H,2,FALSE),"")</f>
        <v/>
      </c>
      <c r="C454" t="str">
        <f>IFERROR(VLOOKUP($A454,python!$F:$G,2,FALSE),"")</f>
        <v>エラー内容</v>
      </c>
      <c r="D454" t="str">
        <f>IFERROR(VLOOKUP($A454,bat!$F:$G,2,FALSE),"")</f>
        <v/>
      </c>
      <c r="E454" t="str">
        <f t="shared" si="60"/>
        <v>エラー内容</v>
      </c>
      <c r="F454">
        <f>IF($E454="","",COUNTIF($E$3:$E454,$E454))</f>
        <v>2</v>
      </c>
      <c r="G454" t="str">
        <f>IF(OR(F454&gt;1,F454=""),"",COUNTIF($F$3:$F454,1))</f>
        <v/>
      </c>
      <c r="H454" t="str">
        <f t="shared" si="61"/>
        <v>エラー内容</v>
      </c>
      <c r="J454">
        <f t="shared" ref="J454:J517" si="63">J453+1</f>
        <v>451</v>
      </c>
      <c r="K454" t="str">
        <f t="shared" si="56"/>
        <v>環境変数 存在確認</v>
      </c>
      <c r="L454" s="58" t="str">
        <f t="shared" si="57"/>
        <v/>
      </c>
      <c r="M454" s="58" t="str">
        <f t="shared" si="58"/>
        <v/>
      </c>
      <c r="N454" s="58" t="str">
        <f t="shared" si="59"/>
        <v>○</v>
      </c>
    </row>
    <row r="455" spans="1:14">
      <c r="A455">
        <f t="shared" si="62"/>
        <v>452</v>
      </c>
      <c r="B455" t="str">
        <f>IFERROR(VLOOKUP($A455,'vbs,vba'!$G:$H,2,FALSE),"")</f>
        <v/>
      </c>
      <c r="C455" t="str">
        <f>IFERROR(VLOOKUP($A455,python!$F:$G,2,FALSE),"")</f>
        <v>エラーラベル</v>
      </c>
      <c r="D455" t="str">
        <f>IFERROR(VLOOKUP($A455,bat!$F:$G,2,FALSE),"")</f>
        <v/>
      </c>
      <c r="E455" t="str">
        <f t="shared" si="60"/>
        <v>エラーラベル</v>
      </c>
      <c r="F455">
        <f>IF($E455="","",COUNTIF($E$3:$E455,$E455))</f>
        <v>2</v>
      </c>
      <c r="G455" t="str">
        <f>IF(OR(F455&gt;1,F455=""),"",COUNTIF($F$3:$F455,1))</f>
        <v/>
      </c>
      <c r="H455" t="str">
        <f t="shared" si="61"/>
        <v>エラーラベル</v>
      </c>
      <c r="J455">
        <f t="shared" si="63"/>
        <v>452</v>
      </c>
      <c r="K455" t="str">
        <f t="shared" si="56"/>
        <v>Windows 60秒後にシャットダウン</v>
      </c>
      <c r="L455" s="58" t="str">
        <f t="shared" si="57"/>
        <v/>
      </c>
      <c r="M455" s="58" t="str">
        <f t="shared" si="58"/>
        <v/>
      </c>
      <c r="N455" s="58" t="str">
        <f t="shared" si="59"/>
        <v>○</v>
      </c>
    </row>
    <row r="456" spans="1:14">
      <c r="A456">
        <f t="shared" si="62"/>
        <v>453</v>
      </c>
      <c r="B456" t="str">
        <f>IFERROR(VLOOKUP($A456,'vbs,vba'!$G:$H,2,FALSE),"")</f>
        <v/>
      </c>
      <c r="C456" t="str">
        <f>IFERROR(VLOOKUP($A456,python!$F:$G,2,FALSE),"")</f>
        <v>ラベル定義</v>
      </c>
      <c r="D456" t="str">
        <f>IFERROR(VLOOKUP($A456,bat!$F:$G,2,FALSE),"")</f>
        <v/>
      </c>
      <c r="E456" t="str">
        <f t="shared" si="60"/>
        <v>ラベル定義</v>
      </c>
      <c r="F456">
        <f>IF($E456="","",COUNTIF($E$3:$E456,$E456))</f>
        <v>2</v>
      </c>
      <c r="G456" t="str">
        <f>IF(OR(F456&gt;1,F456=""),"",COUNTIF($F$3:$F456,1))</f>
        <v/>
      </c>
      <c r="H456" t="str">
        <f t="shared" si="61"/>
        <v>ラベル定義</v>
      </c>
      <c r="J456">
        <f t="shared" si="63"/>
        <v>453</v>
      </c>
      <c r="K456" t="str">
        <f t="shared" si="56"/>
        <v>Windows 60秒後に再起動</v>
      </c>
      <c r="L456" s="58" t="str">
        <f t="shared" si="57"/>
        <v/>
      </c>
      <c r="M456" s="58" t="str">
        <f t="shared" si="58"/>
        <v/>
      </c>
      <c r="N456" s="58" t="str">
        <f t="shared" si="59"/>
        <v>○</v>
      </c>
    </row>
    <row r="457" spans="1:14">
      <c r="A457">
        <f t="shared" si="62"/>
        <v>454</v>
      </c>
      <c r="B457" t="str">
        <f>IFERROR(VLOOKUP($A457,'vbs,vba'!$G:$H,2,FALSE),"")</f>
        <v/>
      </c>
      <c r="C457" t="str">
        <f>IFERROR(VLOOKUP($A457,python!$F:$G,2,FALSE),"")</f>
        <v>ＴＸＴ 定義</v>
      </c>
      <c r="D457" t="str">
        <f>IFERROR(VLOOKUP($A457,bat!$F:$G,2,FALSE),"")</f>
        <v/>
      </c>
      <c r="E457" t="str">
        <f t="shared" si="60"/>
        <v>ＴＸＴ 定義</v>
      </c>
      <c r="F457">
        <f>IF($E457="","",COUNTIF($E$3:$E457,$E457))</f>
        <v>1</v>
      </c>
      <c r="G457">
        <f>IF(OR(F457&gt;1,F457=""),"",COUNTIF($F$3:$F457,1))</f>
        <v>378</v>
      </c>
      <c r="H457" t="str">
        <f t="shared" si="61"/>
        <v>ＴＸＴ 定義</v>
      </c>
      <c r="J457">
        <f t="shared" si="63"/>
        <v>454</v>
      </c>
      <c r="K457" t="str">
        <f t="shared" si="56"/>
        <v>カレントディレクトリ取得</v>
      </c>
      <c r="L457" s="58" t="str">
        <f t="shared" si="57"/>
        <v/>
      </c>
      <c r="M457" s="58" t="str">
        <f t="shared" si="58"/>
        <v/>
      </c>
      <c r="N457" s="58" t="str">
        <f t="shared" si="59"/>
        <v>○</v>
      </c>
    </row>
    <row r="458" spans="1:14">
      <c r="A458">
        <f t="shared" si="62"/>
        <v>455</v>
      </c>
      <c r="B458" t="str">
        <f>IFERROR(VLOOKUP($A458,'vbs,vba'!$G:$H,2,FALSE),"")</f>
        <v/>
      </c>
      <c r="C458" t="str">
        <f>IFERROR(VLOOKUP($A458,python!$F:$G,2,FALSE),"")</f>
        <v>ＴＸＴ オープン</v>
      </c>
      <c r="D458" t="str">
        <f>IFERROR(VLOOKUP($A458,bat!$F:$G,2,FALSE),"")</f>
        <v/>
      </c>
      <c r="E458" t="str">
        <f t="shared" si="60"/>
        <v>ＴＸＴ オープン</v>
      </c>
      <c r="F458">
        <f>IF($E458="","",COUNTIF($E$3:$E458,$E458))</f>
        <v>1</v>
      </c>
      <c r="G458">
        <f>IF(OR(F458&gt;1,F458=""),"",COUNTIF($F$3:$F458,1))</f>
        <v>379</v>
      </c>
      <c r="H458" t="str">
        <f t="shared" si="61"/>
        <v>ＴＸＴ オープン</v>
      </c>
      <c r="J458">
        <f t="shared" si="63"/>
        <v>455</v>
      </c>
      <c r="K458" t="str">
        <f t="shared" si="56"/>
        <v>変数VARの値全体</v>
      </c>
      <c r="L458" s="58" t="str">
        <f t="shared" si="57"/>
        <v/>
      </c>
      <c r="M458" s="58" t="str">
        <f t="shared" si="58"/>
        <v/>
      </c>
      <c r="N458" s="58" t="str">
        <f t="shared" si="59"/>
        <v>○</v>
      </c>
    </row>
    <row r="459" spans="1:14">
      <c r="A459">
        <f t="shared" si="62"/>
        <v>456</v>
      </c>
      <c r="B459" t="str">
        <f>IFERROR(VLOOKUP($A459,'vbs,vba'!$G:$H,2,FALSE),"")</f>
        <v/>
      </c>
      <c r="C459" t="str">
        <f>IFERROR(VLOOKUP($A459,python!$F:$G,2,FALSE),"")</f>
        <v>ＴＸＴ クローズ</v>
      </c>
      <c r="D459" t="str">
        <f>IFERROR(VLOOKUP($A459,bat!$F:$G,2,FALSE),"")</f>
        <v/>
      </c>
      <c r="E459" t="str">
        <f t="shared" si="60"/>
        <v>ＴＸＴ クローズ</v>
      </c>
      <c r="F459">
        <f>IF($E459="","",COUNTIF($E$3:$E459,$E459))</f>
        <v>1</v>
      </c>
      <c r="G459">
        <f>IF(OR(F459&gt;1,F459=""),"",COUNTIF($F$3:$F459,1))</f>
        <v>380</v>
      </c>
      <c r="H459" t="str">
        <f t="shared" si="61"/>
        <v>ＴＸＴ クローズ</v>
      </c>
      <c r="J459">
        <f t="shared" si="63"/>
        <v>456</v>
      </c>
      <c r="K459" t="str">
        <f t="shared" si="56"/>
        <v>m文字目から、最後まで</v>
      </c>
      <c r="L459" s="58" t="str">
        <f t="shared" si="57"/>
        <v/>
      </c>
      <c r="M459" s="58" t="str">
        <f t="shared" si="58"/>
        <v/>
      </c>
      <c r="N459" s="58" t="str">
        <f t="shared" si="59"/>
        <v>○</v>
      </c>
    </row>
    <row r="460" spans="1:14">
      <c r="A460">
        <f t="shared" si="62"/>
        <v>457</v>
      </c>
      <c r="B460" t="str">
        <f>IFERROR(VLOOKUP($A460,'vbs,vba'!$G:$H,2,FALSE),"")</f>
        <v/>
      </c>
      <c r="C460" t="str">
        <f>IFERROR(VLOOKUP($A460,python!$F:$G,2,FALSE),"")</f>
        <v>ＴＸＴ 読込（一行ずつ）</v>
      </c>
      <c r="D460" t="str">
        <f>IFERROR(VLOOKUP($A460,bat!$F:$G,2,FALSE),"")</f>
        <v/>
      </c>
      <c r="E460" t="str">
        <f t="shared" si="60"/>
        <v>ＴＸＴ 読込（一行ずつ）</v>
      </c>
      <c r="F460">
        <f>IF($E460="","",COUNTIF($E$3:$E460,$E460))</f>
        <v>1</v>
      </c>
      <c r="G460">
        <f>IF(OR(F460&gt;1,F460=""),"",COUNTIF($F$3:$F460,1))</f>
        <v>381</v>
      </c>
      <c r="H460" t="str">
        <f t="shared" si="61"/>
        <v>ＴＸＴ 読込（一行ずつ）</v>
      </c>
      <c r="J460">
        <f t="shared" si="63"/>
        <v>457</v>
      </c>
      <c r="K460" t="str">
        <f t="shared" si="56"/>
        <v>m文字目から、n文字分</v>
      </c>
      <c r="L460" s="58" t="str">
        <f t="shared" si="57"/>
        <v/>
      </c>
      <c r="M460" s="58" t="str">
        <f t="shared" si="58"/>
        <v/>
      </c>
      <c r="N460" s="58" t="str">
        <f t="shared" si="59"/>
        <v>○</v>
      </c>
    </row>
    <row r="461" spans="1:14">
      <c r="A461">
        <f t="shared" si="62"/>
        <v>458</v>
      </c>
      <c r="B461" t="str">
        <f>IFERROR(VLOOKUP($A461,'vbs,vba'!$G:$H,2,FALSE),"")</f>
        <v/>
      </c>
      <c r="C461" t="str">
        <f>IFERROR(VLOOKUP($A461,python!$F:$G,2,FALSE),"")</f>
        <v>ＴＸＴ 読込（一行ずつ）</v>
      </c>
      <c r="D461" t="str">
        <f>IFERROR(VLOOKUP($A461,bat!$F:$G,2,FALSE),"")</f>
        <v/>
      </c>
      <c r="E461" t="str">
        <f t="shared" si="60"/>
        <v>ＴＸＴ 読込（一行ずつ）</v>
      </c>
      <c r="F461">
        <f>IF($E461="","",COUNTIF($E$3:$E461,$E461))</f>
        <v>2</v>
      </c>
      <c r="G461" t="str">
        <f>IF(OR(F461&gt;1,F461=""),"",COUNTIF($F$3:$F461,1))</f>
        <v/>
      </c>
      <c r="H461" t="str">
        <f t="shared" si="61"/>
        <v>ＴＸＴ 読込（一行ずつ）</v>
      </c>
      <c r="J461">
        <f t="shared" si="63"/>
        <v>458</v>
      </c>
      <c r="K461" t="str">
        <f t="shared" si="56"/>
        <v>m文字目から、最後のn文字分を除いたもの</v>
      </c>
      <c r="L461" s="58" t="str">
        <f t="shared" si="57"/>
        <v/>
      </c>
      <c r="M461" s="58" t="str">
        <f t="shared" si="58"/>
        <v/>
      </c>
      <c r="N461" s="58" t="str">
        <f t="shared" si="59"/>
        <v>○</v>
      </c>
    </row>
    <row r="462" spans="1:14">
      <c r="A462">
        <f t="shared" si="62"/>
        <v>459</v>
      </c>
      <c r="B462" t="str">
        <f>IFERROR(VLOOKUP($A462,'vbs,vba'!$G:$H,2,FALSE),"")</f>
        <v/>
      </c>
      <c r="C462" t="str">
        <f>IFERROR(VLOOKUP($A462,python!$F:$G,2,FALSE),"")</f>
        <v>ＴＸＴ 読込（一括）</v>
      </c>
      <c r="D462" t="str">
        <f>IFERROR(VLOOKUP($A462,bat!$F:$G,2,FALSE),"")</f>
        <v/>
      </c>
      <c r="E462" t="str">
        <f t="shared" si="60"/>
        <v>ＴＸＴ 読込（一括）</v>
      </c>
      <c r="F462">
        <f>IF($E462="","",COUNTIF($E$3:$E462,$E462))</f>
        <v>1</v>
      </c>
      <c r="G462">
        <f>IF(OR(F462&gt;1,F462=""),"",COUNTIF($F$3:$F462,1))</f>
        <v>382</v>
      </c>
      <c r="H462" t="str">
        <f t="shared" si="61"/>
        <v>ＴＸＴ 読込（一括）</v>
      </c>
      <c r="J462">
        <f t="shared" si="63"/>
        <v>459</v>
      </c>
      <c r="K462" t="str">
        <f t="shared" si="56"/>
        <v>後ろからm文字目から、最後まで</v>
      </c>
      <c r="L462" s="58" t="str">
        <f t="shared" si="57"/>
        <v/>
      </c>
      <c r="M462" s="58" t="str">
        <f t="shared" si="58"/>
        <v/>
      </c>
      <c r="N462" s="58" t="str">
        <f t="shared" si="59"/>
        <v>○</v>
      </c>
    </row>
    <row r="463" spans="1:14">
      <c r="A463">
        <f t="shared" si="62"/>
        <v>460</v>
      </c>
      <c r="B463" t="str">
        <f>IFERROR(VLOOKUP($A463,'vbs,vba'!$G:$H,2,FALSE),"")</f>
        <v/>
      </c>
      <c r="C463" t="str">
        <f>IFERROR(VLOOKUP($A463,python!$F:$G,2,FALSE),"")</f>
        <v>ＴＸＴ 読込（一括）</v>
      </c>
      <c r="D463" t="str">
        <f>IFERROR(VLOOKUP($A463,bat!$F:$G,2,FALSE),"")</f>
        <v/>
      </c>
      <c r="E463" t="str">
        <f t="shared" si="60"/>
        <v>ＴＸＴ 読込（一括）</v>
      </c>
      <c r="F463">
        <f>IF($E463="","",COUNTIF($E$3:$E463,$E463))</f>
        <v>2</v>
      </c>
      <c r="G463" t="str">
        <f>IF(OR(F463&gt;1,F463=""),"",COUNTIF($F$3:$F463,1))</f>
        <v/>
      </c>
      <c r="H463" t="str">
        <f t="shared" si="61"/>
        <v>ＴＸＴ 読込（一括）</v>
      </c>
      <c r="J463">
        <f t="shared" si="63"/>
        <v>460</v>
      </c>
      <c r="K463" t="str">
        <f t="shared" si="56"/>
        <v>後ろからm文字目から、n文字分</v>
      </c>
      <c r="L463" s="58" t="str">
        <f t="shared" si="57"/>
        <v/>
      </c>
      <c r="M463" s="58" t="str">
        <f t="shared" si="58"/>
        <v/>
      </c>
      <c r="N463" s="58" t="str">
        <f t="shared" si="59"/>
        <v>○</v>
      </c>
    </row>
    <row r="464" spans="1:14">
      <c r="A464">
        <f t="shared" si="62"/>
        <v>461</v>
      </c>
      <c r="B464" t="str">
        <f>IFERROR(VLOOKUP($A464,'vbs,vba'!$G:$H,2,FALSE),"")</f>
        <v/>
      </c>
      <c r="C464" t="str">
        <f>IFERROR(VLOOKUP($A464,python!$F:$G,2,FALSE),"")</f>
        <v>ＴＸＴ 書込</v>
      </c>
      <c r="D464" t="str">
        <f>IFERROR(VLOOKUP($A464,bat!$F:$G,2,FALSE),"")</f>
        <v/>
      </c>
      <c r="E464" t="str">
        <f t="shared" si="60"/>
        <v>ＴＸＴ 書込</v>
      </c>
      <c r="F464">
        <f>IF($E464="","",COUNTIF($E$3:$E464,$E464))</f>
        <v>1</v>
      </c>
      <c r="G464">
        <f>IF(OR(F464&gt;1,F464=""),"",COUNTIF($F$3:$F464,1))</f>
        <v>383</v>
      </c>
      <c r="H464" t="str">
        <f t="shared" si="61"/>
        <v>ＴＸＴ 書込</v>
      </c>
      <c r="J464">
        <f t="shared" si="63"/>
        <v>461</v>
      </c>
      <c r="K464" t="str">
        <f t="shared" si="56"/>
        <v>後ろからm文字目から、最後のn文字分を除いたもの</v>
      </c>
      <c r="L464" s="58" t="str">
        <f t="shared" si="57"/>
        <v/>
      </c>
      <c r="M464" s="58" t="str">
        <f t="shared" si="58"/>
        <v/>
      </c>
      <c r="N464" s="58" t="str">
        <f t="shared" si="59"/>
        <v>○</v>
      </c>
    </row>
    <row r="465" spans="1:14">
      <c r="A465">
        <f t="shared" si="62"/>
        <v>462</v>
      </c>
      <c r="B465" t="str">
        <f>IFERROR(VLOOKUP($A465,'vbs,vba'!$G:$H,2,FALSE),"")</f>
        <v/>
      </c>
      <c r="C465" t="str">
        <f>IFERROR(VLOOKUP($A465,python!$F:$G,2,FALSE),"")</f>
        <v>ＸＬＳ オープン/クローズ</v>
      </c>
      <c r="D465" t="str">
        <f>IFERROR(VLOOKUP($A465,bat!$F:$G,2,FALSE),"")</f>
        <v/>
      </c>
      <c r="E465" t="str">
        <f t="shared" si="60"/>
        <v>ＸＬＳ オープン/クローズ</v>
      </c>
      <c r="F465">
        <f>IF($E465="","",COUNTIF($E$3:$E465,$E465))</f>
        <v>1</v>
      </c>
      <c r="G465">
        <f>IF(OR(F465&gt;1,F465=""),"",COUNTIF($F$3:$F465,1))</f>
        <v>384</v>
      </c>
      <c r="H465" t="str">
        <f t="shared" si="61"/>
        <v>ＸＬＳ オープン/クローズ</v>
      </c>
      <c r="J465">
        <f t="shared" si="63"/>
        <v>462</v>
      </c>
      <c r="K465" t="str">
        <f t="shared" si="56"/>
        <v>文字c1を文字c2に置換</v>
      </c>
      <c r="L465" s="58" t="str">
        <f t="shared" si="57"/>
        <v/>
      </c>
      <c r="M465" s="58" t="str">
        <f t="shared" si="58"/>
        <v/>
      </c>
      <c r="N465" s="58" t="str">
        <f t="shared" si="59"/>
        <v>○</v>
      </c>
    </row>
    <row r="466" spans="1:14">
      <c r="A466">
        <f t="shared" si="62"/>
        <v>463</v>
      </c>
      <c r="B466" t="str">
        <f>IFERROR(VLOOKUP($A466,'vbs,vba'!$G:$H,2,FALSE),"")</f>
        <v/>
      </c>
      <c r="C466" t="str">
        <f>IFERROR(VLOOKUP($A466,python!$F:$G,2,FALSE),"")</f>
        <v>現在時刻取得</v>
      </c>
      <c r="D466" t="str">
        <f>IFERROR(VLOOKUP($A466,bat!$F:$G,2,FALSE),"")</f>
        <v/>
      </c>
      <c r="E466" t="str">
        <f t="shared" si="60"/>
        <v>現在時刻取得</v>
      </c>
      <c r="F466">
        <f>IF($E466="","",COUNTIF($E$3:$E466,$E466))</f>
        <v>2</v>
      </c>
      <c r="G466" t="str">
        <f>IF(OR(F466&gt;1,F466=""),"",COUNTIF($F$3:$F466,1))</f>
        <v/>
      </c>
      <c r="H466" t="str">
        <f t="shared" si="61"/>
        <v>現在時刻取得</v>
      </c>
      <c r="J466">
        <f t="shared" si="63"/>
        <v>463</v>
      </c>
      <c r="K466" t="str">
        <f t="shared" si="56"/>
        <v>文字列そのまま</v>
      </c>
      <c r="L466" s="58" t="str">
        <f t="shared" si="57"/>
        <v/>
      </c>
      <c r="M466" s="58" t="str">
        <f t="shared" si="58"/>
        <v/>
      </c>
      <c r="N466" s="58" t="str">
        <f t="shared" si="59"/>
        <v>○</v>
      </c>
    </row>
    <row r="467" spans="1:14">
      <c r="A467">
        <f t="shared" si="62"/>
        <v>464</v>
      </c>
      <c r="B467" t="str">
        <f>IFERROR(VLOOKUP($A467,'vbs,vba'!$G:$H,2,FALSE),"")</f>
        <v/>
      </c>
      <c r="C467" t="str">
        <f>IFERROR(VLOOKUP($A467,python!$F:$G,2,FALSE),"")</f>
        <v>現在年月日取得</v>
      </c>
      <c r="D467" t="str">
        <f>IFERROR(VLOOKUP($A467,bat!$F:$G,2,FALSE),"")</f>
        <v/>
      </c>
      <c r="E467" t="str">
        <f t="shared" si="60"/>
        <v>現在年月日取得</v>
      </c>
      <c r="F467">
        <f>IF($E467="","",COUNTIF($E$3:$E467,$E467))</f>
        <v>2</v>
      </c>
      <c r="G467" t="str">
        <f>IF(OR(F467&gt;1,F467=""),"",COUNTIF($F$3:$F467,1))</f>
        <v/>
      </c>
      <c r="H467" t="str">
        <f t="shared" si="61"/>
        <v>現在年月日取得</v>
      </c>
      <c r="J467">
        <f t="shared" si="63"/>
        <v>464</v>
      </c>
      <c r="K467" t="str">
        <f t="shared" si="56"/>
        <v>すべての引用句</v>
      </c>
      <c r="L467" s="58" t="str">
        <f t="shared" si="57"/>
        <v/>
      </c>
      <c r="M467" s="58" t="str">
        <f t="shared" si="58"/>
        <v/>
      </c>
      <c r="N467" s="58" t="str">
        <f t="shared" si="59"/>
        <v>○</v>
      </c>
    </row>
    <row r="468" spans="1:14">
      <c r="A468">
        <f t="shared" si="62"/>
        <v>465</v>
      </c>
      <c r="B468" t="str">
        <f>IFERROR(VLOOKUP($A468,'vbs,vba'!$G:$H,2,FALSE),"")</f>
        <v/>
      </c>
      <c r="C468" t="str">
        <f>IFERROR(VLOOKUP($A468,python!$F:$G,2,FALSE),"")</f>
        <v>0:00から現在までの経過時間（秒数）</v>
      </c>
      <c r="D468" t="str">
        <f>IFERROR(VLOOKUP($A468,bat!$F:$G,2,FALSE),"")</f>
        <v/>
      </c>
      <c r="E468" t="str">
        <f t="shared" si="60"/>
        <v>0:00から現在までの経過時間（秒数）</v>
      </c>
      <c r="F468">
        <f>IF($E468="","",COUNTIF($E$3:$E468,$E468))</f>
        <v>2</v>
      </c>
      <c r="G468" t="str">
        <f>IF(OR(F468&gt;1,F468=""),"",COUNTIF($F$3:$F468,1))</f>
        <v/>
      </c>
      <c r="H468" t="str">
        <f t="shared" si="61"/>
        <v>0:00から現在までの経過時間（秒数）</v>
      </c>
      <c r="J468">
        <f t="shared" si="63"/>
        <v>465</v>
      </c>
      <c r="K468" t="str">
        <f t="shared" si="56"/>
        <v>完全修飾パス名</v>
      </c>
      <c r="L468" s="58" t="str">
        <f t="shared" si="57"/>
        <v/>
      </c>
      <c r="M468" s="58" t="str">
        <f t="shared" si="58"/>
        <v/>
      </c>
      <c r="N468" s="58" t="str">
        <f t="shared" si="59"/>
        <v>○</v>
      </c>
    </row>
    <row r="469" spans="1:14">
      <c r="A469">
        <f t="shared" si="62"/>
        <v>466</v>
      </c>
      <c r="B469" t="str">
        <f>IFERROR(VLOOKUP($A469,'vbs,vba'!$G:$H,2,FALSE),"")</f>
        <v/>
      </c>
      <c r="C469" t="str">
        <f>IFERROR(VLOOKUP($A469,python!$F:$G,2,FALSE),"")</f>
        <v>日付比較</v>
      </c>
      <c r="D469" t="str">
        <f>IFERROR(VLOOKUP($A469,bat!$F:$G,2,FALSE),"")</f>
        <v/>
      </c>
      <c r="E469" t="str">
        <f t="shared" si="60"/>
        <v>日付比較</v>
      </c>
      <c r="F469">
        <f>IF($E469="","",COUNTIF($E$3:$E469,$E469))</f>
        <v>2</v>
      </c>
      <c r="G469" t="str">
        <f>IF(OR(F469&gt;1,F469=""),"",COUNTIF($F$3:$F469,1))</f>
        <v/>
      </c>
      <c r="H469" t="str">
        <f t="shared" si="61"/>
        <v>日付比較</v>
      </c>
      <c r="J469">
        <f t="shared" si="63"/>
        <v>466</v>
      </c>
      <c r="K469" t="str">
        <f t="shared" si="56"/>
        <v>ドライブ文字</v>
      </c>
      <c r="L469" s="58" t="str">
        <f t="shared" si="57"/>
        <v/>
      </c>
      <c r="M469" s="58" t="str">
        <f t="shared" si="58"/>
        <v/>
      </c>
      <c r="N469" s="58" t="str">
        <f t="shared" si="59"/>
        <v>○</v>
      </c>
    </row>
    <row r="470" spans="1:14">
      <c r="A470">
        <f t="shared" si="62"/>
        <v>467</v>
      </c>
      <c r="B470" t="str">
        <f>IFERROR(VLOOKUP($A470,'vbs,vba'!$G:$H,2,FALSE),"")</f>
        <v/>
      </c>
      <c r="C470" t="str">
        <f>IFERROR(VLOOKUP($A470,python!$F:$G,2,FALSE),"")</f>
        <v>スリープ処理</v>
      </c>
      <c r="D470" t="str">
        <f>IFERROR(VLOOKUP($A470,bat!$F:$G,2,FALSE),"")</f>
        <v/>
      </c>
      <c r="E470" t="str">
        <f t="shared" si="60"/>
        <v>スリープ処理</v>
      </c>
      <c r="F470">
        <f>IF($E470="","",COUNTIF($E$3:$E470,$E470))</f>
        <v>1</v>
      </c>
      <c r="G470">
        <f>IF(OR(F470&gt;1,F470=""),"",COUNTIF($F$3:$F470,1))</f>
        <v>385</v>
      </c>
      <c r="H470" t="str">
        <f t="shared" si="61"/>
        <v>スリープ処理</v>
      </c>
      <c r="J470">
        <f t="shared" si="63"/>
        <v>467</v>
      </c>
      <c r="K470" t="str">
        <f t="shared" si="56"/>
        <v>パス</v>
      </c>
      <c r="L470" s="58" t="str">
        <f t="shared" si="57"/>
        <v/>
      </c>
      <c r="M470" s="58" t="str">
        <f t="shared" si="58"/>
        <v/>
      </c>
      <c r="N470" s="58" t="str">
        <f t="shared" si="59"/>
        <v>○</v>
      </c>
    </row>
    <row r="471" spans="1:14">
      <c r="A471">
        <f t="shared" si="62"/>
        <v>468</v>
      </c>
      <c r="B471" t="str">
        <f>IFERROR(VLOOKUP($A471,'vbs,vba'!$G:$H,2,FALSE),"")</f>
        <v/>
      </c>
      <c r="C471" t="str">
        <f>IFERROR(VLOOKUP($A471,python!$F:$G,2,FALSE),"")</f>
        <v>リスト</v>
      </c>
      <c r="D471" t="str">
        <f>IFERROR(VLOOKUP($A471,bat!$F:$G,2,FALSE),"")</f>
        <v/>
      </c>
      <c r="E471" t="str">
        <f t="shared" si="60"/>
        <v>リスト</v>
      </c>
      <c r="F471">
        <f>IF($E471="","",COUNTIF($E$3:$E471,$E471))</f>
        <v>1</v>
      </c>
      <c r="G471">
        <f>IF(OR(F471&gt;1,F471=""),"",COUNTIF($F$3:$F471,1))</f>
        <v>386</v>
      </c>
      <c r="H471" t="str">
        <f t="shared" si="61"/>
        <v>リスト</v>
      </c>
      <c r="J471">
        <f t="shared" si="63"/>
        <v>468</v>
      </c>
      <c r="K471" t="str">
        <f t="shared" si="56"/>
        <v>ディレクトリパス</v>
      </c>
      <c r="L471" s="58" t="str">
        <f t="shared" si="57"/>
        <v/>
      </c>
      <c r="M471" s="58" t="str">
        <f t="shared" si="58"/>
        <v/>
      </c>
      <c r="N471" s="58" t="str">
        <f t="shared" si="59"/>
        <v>○</v>
      </c>
    </row>
    <row r="472" spans="1:14">
      <c r="A472">
        <f t="shared" si="62"/>
        <v>469</v>
      </c>
      <c r="B472" t="str">
        <f>IFERROR(VLOOKUP($A472,'vbs,vba'!$G:$H,2,FALSE),"")</f>
        <v/>
      </c>
      <c r="C472" t="str">
        <f>IFERROR(VLOOKUP($A472,python!$F:$G,2,FALSE),"")</f>
        <v>リスト 参照</v>
      </c>
      <c r="D472" t="str">
        <f>IFERROR(VLOOKUP($A472,bat!$F:$G,2,FALSE),"")</f>
        <v/>
      </c>
      <c r="E472" t="str">
        <f t="shared" si="60"/>
        <v>リスト 参照</v>
      </c>
      <c r="F472">
        <f>IF($E472="","",COUNTIF($E$3:$E472,$E472))</f>
        <v>1</v>
      </c>
      <c r="G472">
        <f>IF(OR(F472&gt;1,F472=""),"",COUNTIF($F$3:$F472,1))</f>
        <v>387</v>
      </c>
      <c r="H472" t="str">
        <f t="shared" si="61"/>
        <v>リスト 参照</v>
      </c>
      <c r="J472">
        <f t="shared" si="63"/>
        <v>469</v>
      </c>
      <c r="K472" t="str">
        <f t="shared" si="56"/>
        <v>ファイル名</v>
      </c>
      <c r="L472" s="58" t="str">
        <f t="shared" si="57"/>
        <v/>
      </c>
      <c r="M472" s="58" t="str">
        <f t="shared" si="58"/>
        <v/>
      </c>
      <c r="N472" s="58" t="str">
        <f t="shared" si="59"/>
        <v>○</v>
      </c>
    </row>
    <row r="473" spans="1:14">
      <c r="A473">
        <f t="shared" si="62"/>
        <v>470</v>
      </c>
      <c r="B473" t="str">
        <f>IFERROR(VLOOKUP($A473,'vbs,vba'!$G:$H,2,FALSE),"")</f>
        <v/>
      </c>
      <c r="C473" t="str">
        <f>IFERROR(VLOOKUP($A473,python!$F:$G,2,FALSE),"")</f>
        <v>リスト 削除</v>
      </c>
      <c r="D473" t="str">
        <f>IFERROR(VLOOKUP($A473,bat!$F:$G,2,FALSE),"")</f>
        <v/>
      </c>
      <c r="E473" t="str">
        <f t="shared" si="60"/>
        <v>リスト 削除</v>
      </c>
      <c r="F473">
        <f>IF($E473="","",COUNTIF($E$3:$E473,$E473))</f>
        <v>1</v>
      </c>
      <c r="G473">
        <f>IF(OR(F473&gt;1,F473=""),"",COUNTIF($F$3:$F473,1))</f>
        <v>388</v>
      </c>
      <c r="H473" t="str">
        <f t="shared" si="61"/>
        <v>リスト 削除</v>
      </c>
      <c r="J473">
        <f t="shared" si="63"/>
        <v>470</v>
      </c>
      <c r="K473" t="str">
        <f t="shared" si="56"/>
        <v>ファイル拡張子</v>
      </c>
      <c r="L473" s="58" t="str">
        <f t="shared" si="57"/>
        <v/>
      </c>
      <c r="M473" s="58" t="str">
        <f t="shared" si="58"/>
        <v/>
      </c>
      <c r="N473" s="58" t="str">
        <f t="shared" si="59"/>
        <v>○</v>
      </c>
    </row>
    <row r="474" spans="1:14">
      <c r="A474">
        <f t="shared" si="62"/>
        <v>471</v>
      </c>
      <c r="B474" t="str">
        <f>IFERROR(VLOOKUP($A474,'vbs,vba'!$G:$H,2,FALSE),"")</f>
        <v/>
      </c>
      <c r="C474" t="str">
        <f>IFERROR(VLOOKUP($A474,python!$F:$G,2,FALSE),"")</f>
        <v>リスト 末尾取り出し</v>
      </c>
      <c r="D474" t="str">
        <f>IFERROR(VLOOKUP($A474,bat!$F:$G,2,FALSE),"")</f>
        <v/>
      </c>
      <c r="E474" t="str">
        <f t="shared" si="60"/>
        <v>リスト 末尾取り出し</v>
      </c>
      <c r="F474">
        <f>IF($E474="","",COUNTIF($E$3:$E474,$E474))</f>
        <v>1</v>
      </c>
      <c r="G474">
        <f>IF(OR(F474&gt;1,F474=""),"",COUNTIF($F$3:$F474,1))</f>
        <v>389</v>
      </c>
      <c r="H474" t="str">
        <f t="shared" si="61"/>
        <v>リスト 末尾取り出し</v>
      </c>
      <c r="J474">
        <f t="shared" si="63"/>
        <v>471</v>
      </c>
      <c r="K474" t="str">
        <f t="shared" si="56"/>
        <v>ファイル名.拡張子</v>
      </c>
      <c r="L474" s="58" t="str">
        <f t="shared" si="57"/>
        <v/>
      </c>
      <c r="M474" s="58" t="str">
        <f t="shared" si="58"/>
        <v/>
      </c>
      <c r="N474" s="58" t="str">
        <f t="shared" si="59"/>
        <v>○</v>
      </c>
    </row>
    <row r="475" spans="1:14">
      <c r="A475">
        <f t="shared" si="62"/>
        <v>472</v>
      </c>
      <c r="B475" t="str">
        <f>IFERROR(VLOOKUP($A475,'vbs,vba'!$G:$H,2,FALSE),"")</f>
        <v/>
      </c>
      <c r="C475" t="str">
        <f>IFERROR(VLOOKUP($A475,python!$F:$G,2,FALSE),"")</f>
        <v>リスト 要素番号取得</v>
      </c>
      <c r="D475" t="str">
        <f>IFERROR(VLOOKUP($A475,bat!$F:$G,2,FALSE),"")</f>
        <v/>
      </c>
      <c r="E475" t="str">
        <f t="shared" si="60"/>
        <v>リスト 要素番号取得</v>
      </c>
      <c r="F475">
        <f>IF($E475="","",COUNTIF($E$3:$E475,$E475))</f>
        <v>1</v>
      </c>
      <c r="G475">
        <f>IF(OR(F475&gt;1,F475=""),"",COUNTIF($F$3:$F475,1))</f>
        <v>390</v>
      </c>
      <c r="H475" t="str">
        <f t="shared" si="61"/>
        <v>リスト 要素番号取得</v>
      </c>
      <c r="J475">
        <f t="shared" si="63"/>
        <v>472</v>
      </c>
      <c r="K475" t="str">
        <f t="shared" si="56"/>
        <v>フォルダ名</v>
      </c>
      <c r="L475" s="58" t="str">
        <f t="shared" si="57"/>
        <v/>
      </c>
      <c r="M475" s="58" t="str">
        <f t="shared" si="58"/>
        <v/>
      </c>
      <c r="N475" s="58" t="str">
        <f t="shared" si="59"/>
        <v>○</v>
      </c>
    </row>
    <row r="476" spans="1:14">
      <c r="A476">
        <f t="shared" si="62"/>
        <v>473</v>
      </c>
      <c r="B476" t="str">
        <f>IFERROR(VLOOKUP($A476,'vbs,vba'!$G:$H,2,FALSE),"")</f>
        <v/>
      </c>
      <c r="C476" t="str">
        <f>IFERROR(VLOOKUP($A476,python!$F:$G,2,FALSE),"")</f>
        <v>リスト 要素数取得</v>
      </c>
      <c r="D476" t="str">
        <f>IFERROR(VLOOKUP($A476,bat!$F:$G,2,FALSE),"")</f>
        <v/>
      </c>
      <c r="E476" t="str">
        <f t="shared" si="60"/>
        <v>リスト 要素数取得</v>
      </c>
      <c r="F476">
        <f>IF($E476="","",COUNTIF($E$3:$E476,$E476))</f>
        <v>1</v>
      </c>
      <c r="G476">
        <f>IF(OR(F476&gt;1,F476=""),"",COUNTIF($F$3:$F476,1))</f>
        <v>391</v>
      </c>
      <c r="H476" t="str">
        <f t="shared" si="61"/>
        <v>リスト 要素数取得</v>
      </c>
      <c r="J476">
        <f t="shared" si="63"/>
        <v>473</v>
      </c>
      <c r="K476" t="str">
        <f t="shared" si="56"/>
        <v>短いパス</v>
      </c>
      <c r="L476" s="58" t="str">
        <f t="shared" si="57"/>
        <v/>
      </c>
      <c r="M476" s="58" t="str">
        <f t="shared" si="58"/>
        <v/>
      </c>
      <c r="N476" s="58" t="str">
        <f t="shared" si="59"/>
        <v>○</v>
      </c>
    </row>
    <row r="477" spans="1:14">
      <c r="A477">
        <f t="shared" si="62"/>
        <v>474</v>
      </c>
      <c r="B477" t="str">
        <f>IFERROR(VLOOKUP($A477,'vbs,vba'!$G:$H,2,FALSE),"")</f>
        <v/>
      </c>
      <c r="C477" t="str">
        <f>IFERROR(VLOOKUP($A477,python!$F:$G,2,FALSE),"")</f>
        <v>リスト 要素数取得</v>
      </c>
      <c r="D477" t="str">
        <f>IFERROR(VLOOKUP($A477,bat!$F:$G,2,FALSE),"")</f>
        <v/>
      </c>
      <c r="E477" t="str">
        <f t="shared" si="60"/>
        <v>リスト 要素数取得</v>
      </c>
      <c r="F477">
        <f>IF($E477="","",COUNTIF($E$3:$E477,$E477))</f>
        <v>2</v>
      </c>
      <c r="G477" t="str">
        <f>IF(OR(F477&gt;1,F477=""),"",COUNTIF($F$3:$F477,1))</f>
        <v/>
      </c>
      <c r="H477" t="str">
        <f t="shared" si="61"/>
        <v>リスト 要素数取得</v>
      </c>
      <c r="J477">
        <f t="shared" si="63"/>
        <v>474</v>
      </c>
      <c r="K477" t="str">
        <f t="shared" si="56"/>
        <v>ファイル属性</v>
      </c>
      <c r="L477" s="58" t="str">
        <f t="shared" si="57"/>
        <v/>
      </c>
      <c r="M477" s="58" t="str">
        <f t="shared" si="58"/>
        <v/>
      </c>
      <c r="N477" s="58" t="str">
        <f t="shared" si="59"/>
        <v>○</v>
      </c>
    </row>
    <row r="478" spans="1:14">
      <c r="A478">
        <f t="shared" si="62"/>
        <v>475</v>
      </c>
      <c r="B478" t="str">
        <f>IFERROR(VLOOKUP($A478,'vbs,vba'!$G:$H,2,FALSE),"")</f>
        <v/>
      </c>
      <c r="C478" t="str">
        <f>IFERROR(VLOOKUP($A478,python!$F:$G,2,FALSE),"")</f>
        <v>リスト 追加（末尾）</v>
      </c>
      <c r="D478" t="str">
        <f>IFERROR(VLOOKUP($A478,bat!$F:$G,2,FALSE),"")</f>
        <v/>
      </c>
      <c r="E478" t="str">
        <f t="shared" si="60"/>
        <v>リスト 追加（末尾）</v>
      </c>
      <c r="F478">
        <f>IF($E478="","",COUNTIF($E$3:$E478,$E478))</f>
        <v>1</v>
      </c>
      <c r="G478">
        <f>IF(OR(F478&gt;1,F478=""),"",COUNTIF($F$3:$F478,1))</f>
        <v>392</v>
      </c>
      <c r="H478" t="str">
        <f t="shared" si="61"/>
        <v>リスト 追加（末尾）</v>
      </c>
      <c r="J478">
        <f t="shared" si="63"/>
        <v>475</v>
      </c>
      <c r="K478" t="str">
        <f t="shared" si="56"/>
        <v>ファイル日付/時刻</v>
      </c>
      <c r="L478" s="58" t="str">
        <f t="shared" si="57"/>
        <v/>
      </c>
      <c r="M478" s="58" t="str">
        <f t="shared" si="58"/>
        <v/>
      </c>
      <c r="N478" s="58" t="str">
        <f t="shared" si="59"/>
        <v>○</v>
      </c>
    </row>
    <row r="479" spans="1:14">
      <c r="A479">
        <f t="shared" si="62"/>
        <v>476</v>
      </c>
      <c r="B479" t="str">
        <f>IFERROR(VLOOKUP($A479,'vbs,vba'!$G:$H,2,FALSE),"")</f>
        <v/>
      </c>
      <c r="C479" t="str">
        <f>IFERROR(VLOOKUP($A479,python!$F:$G,2,FALSE),"")</f>
        <v>リスト 追加（中間）</v>
      </c>
      <c r="D479" t="str">
        <f>IFERROR(VLOOKUP($A479,bat!$F:$G,2,FALSE),"")</f>
        <v/>
      </c>
      <c r="E479" t="str">
        <f t="shared" si="60"/>
        <v>リスト 追加（中間）</v>
      </c>
      <c r="F479">
        <f>IF($E479="","",COUNTIF($E$3:$E479,$E479))</f>
        <v>1</v>
      </c>
      <c r="G479">
        <f>IF(OR(F479&gt;1,F479=""),"",COUNTIF($F$3:$F479,1))</f>
        <v>393</v>
      </c>
      <c r="H479" t="str">
        <f t="shared" si="61"/>
        <v>リスト 追加（中間）</v>
      </c>
      <c r="J479">
        <f t="shared" si="63"/>
        <v>476</v>
      </c>
      <c r="K479" t="str">
        <f t="shared" si="56"/>
        <v>ファイルサイズ</v>
      </c>
      <c r="L479" s="58" t="str">
        <f t="shared" si="57"/>
        <v/>
      </c>
      <c r="M479" s="58" t="str">
        <f t="shared" si="58"/>
        <v/>
      </c>
      <c r="N479" s="58" t="str">
        <f t="shared" si="59"/>
        <v>○</v>
      </c>
    </row>
    <row r="480" spans="1:14">
      <c r="A480">
        <f t="shared" si="62"/>
        <v>477</v>
      </c>
      <c r="B480" t="str">
        <f>IFERROR(VLOOKUP($A480,'vbs,vba'!$G:$H,2,FALSE),"")</f>
        <v/>
      </c>
      <c r="C480" t="str">
        <f>IFERROR(VLOOKUP($A480,python!$F:$G,2,FALSE),"")</f>
        <v>リスト 連結</v>
      </c>
      <c r="D480" t="str">
        <f>IFERROR(VLOOKUP($A480,bat!$F:$G,2,FALSE),"")</f>
        <v/>
      </c>
      <c r="E480" t="str">
        <f t="shared" si="60"/>
        <v>リスト 連結</v>
      </c>
      <c r="F480">
        <f>IF($E480="","",COUNTIF($E$3:$E480,$E480))</f>
        <v>1</v>
      </c>
      <c r="G480">
        <f>IF(OR(F480&gt;1,F480=""),"",COUNTIF($F$3:$F480,1))</f>
        <v>394</v>
      </c>
      <c r="H480" t="str">
        <f t="shared" si="61"/>
        <v>リスト 連結</v>
      </c>
      <c r="J480">
        <f t="shared" si="63"/>
        <v>477</v>
      </c>
      <c r="K480" t="str">
        <f t="shared" si="56"/>
        <v>ファイル 移動</v>
      </c>
      <c r="L480" s="58" t="str">
        <f t="shared" si="57"/>
        <v/>
      </c>
      <c r="M480" s="58" t="str">
        <f t="shared" si="58"/>
        <v/>
      </c>
      <c r="N480" s="58" t="str">
        <f t="shared" si="59"/>
        <v>○</v>
      </c>
    </row>
    <row r="481" spans="1:14">
      <c r="A481">
        <f t="shared" si="62"/>
        <v>478</v>
      </c>
      <c r="B481" t="str">
        <f>IFERROR(VLOOKUP($A481,'vbs,vba'!$G:$H,2,FALSE),"")</f>
        <v/>
      </c>
      <c r="C481" t="str">
        <f>IFERROR(VLOOKUP($A481,python!$F:$G,2,FALSE),"")</f>
        <v>オブジェクト定義</v>
      </c>
      <c r="D481" t="str">
        <f>IFERROR(VLOOKUP($A481,bat!$F:$G,2,FALSE),"")</f>
        <v/>
      </c>
      <c r="E481" t="str">
        <f t="shared" si="60"/>
        <v>オブジェクト定義</v>
      </c>
      <c r="F481">
        <f>IF($E481="","",COUNTIF($E$3:$E481,$E481))</f>
        <v>7</v>
      </c>
      <c r="G481" t="str">
        <f>IF(OR(F481&gt;1,F481=""),"",COUNTIF($F$3:$F481,1))</f>
        <v/>
      </c>
      <c r="H481" t="str">
        <f t="shared" si="61"/>
        <v>オブジェクト定義</v>
      </c>
      <c r="J481">
        <f t="shared" si="63"/>
        <v>478</v>
      </c>
      <c r="K481" t="str">
        <f t="shared" si="56"/>
        <v>ファイル コピー</v>
      </c>
      <c r="L481" s="58" t="str">
        <f t="shared" si="57"/>
        <v/>
      </c>
      <c r="M481" s="58" t="str">
        <f t="shared" si="58"/>
        <v/>
      </c>
      <c r="N481" s="58" t="str">
        <f t="shared" si="59"/>
        <v>○</v>
      </c>
    </row>
    <row r="482" spans="1:14">
      <c r="A482">
        <f t="shared" si="62"/>
        <v>479</v>
      </c>
      <c r="B482" t="str">
        <f>IFERROR(VLOOKUP($A482,'vbs,vba'!$G:$H,2,FALSE),"")</f>
        <v/>
      </c>
      <c r="C482" t="str">
        <f>IFERROR(VLOOKUP($A482,python!$F:$G,2,FALSE),"")</f>
        <v>追加</v>
      </c>
      <c r="D482" t="str">
        <f>IFERROR(VLOOKUP($A482,bat!$F:$G,2,FALSE),"")</f>
        <v/>
      </c>
      <c r="E482" t="str">
        <f t="shared" si="60"/>
        <v>追加</v>
      </c>
      <c r="F482">
        <f>IF($E482="","",COUNTIF($E$3:$E482,$E482))</f>
        <v>2</v>
      </c>
      <c r="G482" t="str">
        <f>IF(OR(F482&gt;1,F482=""),"",COUNTIF($F$3:$F482,1))</f>
        <v/>
      </c>
      <c r="H482" t="str">
        <f t="shared" si="61"/>
        <v>追加</v>
      </c>
      <c r="J482">
        <f t="shared" si="63"/>
        <v>479</v>
      </c>
      <c r="K482" t="str">
        <f t="shared" si="56"/>
        <v>フォルダ 名称変更</v>
      </c>
      <c r="L482" s="58" t="str">
        <f t="shared" si="57"/>
        <v/>
      </c>
      <c r="M482" s="58" t="str">
        <f t="shared" si="58"/>
        <v/>
      </c>
      <c r="N482" s="58" t="str">
        <f t="shared" si="59"/>
        <v>○</v>
      </c>
    </row>
    <row r="483" spans="1:14">
      <c r="A483">
        <f t="shared" si="62"/>
        <v>480</v>
      </c>
      <c r="B483" t="str">
        <f>IFERROR(VLOOKUP($A483,'vbs,vba'!$G:$H,2,FALSE),"")</f>
        <v/>
      </c>
      <c r="C483" t="str">
        <f>IFERROR(VLOOKUP($A483,python!$F:$G,2,FALSE),"")</f>
        <v>項目取得 その１</v>
      </c>
      <c r="D483" t="str">
        <f>IFERROR(VLOOKUP($A483,bat!$F:$G,2,FALSE),"")</f>
        <v/>
      </c>
      <c r="E483" t="str">
        <f t="shared" si="60"/>
        <v>項目取得 その１</v>
      </c>
      <c r="F483">
        <f>IF($E483="","",COUNTIF($E$3:$E483,$E483))</f>
        <v>2</v>
      </c>
      <c r="G483" t="str">
        <f>IF(OR(F483&gt;1,F483=""),"",COUNTIF($F$3:$F483,1))</f>
        <v/>
      </c>
      <c r="H483" t="str">
        <f t="shared" si="61"/>
        <v>項目取得 その１</v>
      </c>
      <c r="J483">
        <f t="shared" si="63"/>
        <v>480</v>
      </c>
      <c r="K483" t="str">
        <f t="shared" si="56"/>
        <v>フォルダ 移動</v>
      </c>
      <c r="L483" s="58" t="str">
        <f t="shared" si="57"/>
        <v/>
      </c>
      <c r="M483" s="58" t="str">
        <f t="shared" si="58"/>
        <v/>
      </c>
      <c r="N483" s="58" t="str">
        <f t="shared" si="59"/>
        <v>○</v>
      </c>
    </row>
    <row r="484" spans="1:14">
      <c r="A484">
        <f t="shared" si="62"/>
        <v>481</v>
      </c>
      <c r="B484" t="str">
        <f>IFERROR(VLOOKUP($A484,'vbs,vba'!$G:$H,2,FALSE),"")</f>
        <v/>
      </c>
      <c r="C484" t="str">
        <f>IFERROR(VLOOKUP($A484,python!$F:$G,2,FALSE),"")</f>
        <v>項目取得 その２</v>
      </c>
      <c r="D484" t="str">
        <f>IFERROR(VLOOKUP($A484,bat!$F:$G,2,FALSE),"")</f>
        <v/>
      </c>
      <c r="E484" t="str">
        <f t="shared" si="60"/>
        <v>項目取得 その２</v>
      </c>
      <c r="F484">
        <f>IF($E484="","",COUNTIF($E$3:$E484,$E484))</f>
        <v>2</v>
      </c>
      <c r="G484" t="str">
        <f>IF(OR(F484&gt;1,F484=""),"",COUNTIF($F$3:$F484,1))</f>
        <v/>
      </c>
      <c r="H484" t="str">
        <f t="shared" si="61"/>
        <v>項目取得 その２</v>
      </c>
      <c r="J484">
        <f t="shared" si="63"/>
        <v>481</v>
      </c>
      <c r="K484" t="str">
        <f t="shared" si="56"/>
        <v>フォルダ同期</v>
      </c>
      <c r="L484" s="58" t="str">
        <f t="shared" si="57"/>
        <v/>
      </c>
      <c r="M484" s="58" t="str">
        <f t="shared" si="58"/>
        <v/>
      </c>
      <c r="N484" s="58" t="str">
        <f t="shared" si="59"/>
        <v>○</v>
      </c>
    </row>
    <row r="485" spans="1:14">
      <c r="A485">
        <f t="shared" si="62"/>
        <v>482</v>
      </c>
      <c r="B485" t="str">
        <f>IFERROR(VLOOKUP($A485,'vbs,vba'!$G:$H,2,FALSE),"")</f>
        <v/>
      </c>
      <c r="C485" t="str">
        <f>IFERROR(VLOOKUP($A485,python!$F:$G,2,FALSE),"")</f>
        <v>項目取得 ループ</v>
      </c>
      <c r="D485" t="str">
        <f>IFERROR(VLOOKUP($A485,bat!$F:$G,2,FALSE),"")</f>
        <v/>
      </c>
      <c r="E485" t="str">
        <f t="shared" si="60"/>
        <v>項目取得 ループ</v>
      </c>
      <c r="F485">
        <f>IF($E485="","",COUNTIF($E$3:$E485,$E485))</f>
        <v>2</v>
      </c>
      <c r="G485" t="str">
        <f>IF(OR(F485&gt;1,F485=""),"",COUNTIF($F$3:$F485,1))</f>
        <v/>
      </c>
      <c r="H485" t="str">
        <f t="shared" si="61"/>
        <v>項目取得 ループ</v>
      </c>
      <c r="J485">
        <f t="shared" si="63"/>
        <v>482</v>
      </c>
      <c r="K485" t="str">
        <f t="shared" si="56"/>
        <v>ファイル＆フォルダ ツリー取得(ファイル＆フォルダ)</v>
      </c>
      <c r="L485" s="58" t="str">
        <f t="shared" si="57"/>
        <v/>
      </c>
      <c r="M485" s="58" t="str">
        <f t="shared" si="58"/>
        <v/>
      </c>
      <c r="N485" s="58" t="str">
        <f t="shared" si="59"/>
        <v>○</v>
      </c>
    </row>
    <row r="486" spans="1:14">
      <c r="A486">
        <f t="shared" si="62"/>
        <v>483</v>
      </c>
      <c r="B486" t="str">
        <f>IFERROR(VLOOKUP($A486,'vbs,vba'!$G:$H,2,FALSE),"")</f>
        <v/>
      </c>
      <c r="C486" t="str">
        <f>IFERROR(VLOOKUP($A486,python!$F:$G,2,FALSE),"")</f>
        <v>要素数取得</v>
      </c>
      <c r="D486" t="str">
        <f>IFERROR(VLOOKUP($A486,bat!$F:$G,2,FALSE),"")</f>
        <v/>
      </c>
      <c r="E486" t="str">
        <f t="shared" si="60"/>
        <v>要素数取得</v>
      </c>
      <c r="F486">
        <f>IF($E486="","",COUNTIF($E$3:$E486,$E486))</f>
        <v>2</v>
      </c>
      <c r="G486" t="str">
        <f>IF(OR(F486&gt;1,F486=""),"",COUNTIF($F$3:$F486,1))</f>
        <v/>
      </c>
      <c r="H486" t="str">
        <f t="shared" si="61"/>
        <v>要素数取得</v>
      </c>
      <c r="J486">
        <f t="shared" si="63"/>
        <v>483</v>
      </c>
      <c r="K486" t="str">
        <f t="shared" si="56"/>
        <v>ファイル＆フォルダ ツリー取得(フォルダのみ)</v>
      </c>
      <c r="L486" s="58" t="str">
        <f t="shared" si="57"/>
        <v/>
      </c>
      <c r="M486" s="58" t="str">
        <f t="shared" si="58"/>
        <v/>
      </c>
      <c r="N486" s="58" t="str">
        <f t="shared" si="59"/>
        <v>○</v>
      </c>
    </row>
    <row r="487" spans="1:14">
      <c r="A487">
        <f t="shared" si="62"/>
        <v>484</v>
      </c>
      <c r="B487" t="str">
        <f>IFERROR(VLOOKUP($A487,'vbs,vba'!$G:$H,2,FALSE),"")</f>
        <v/>
      </c>
      <c r="C487" t="str">
        <f>IFERROR(VLOOKUP($A487,python!$F:$G,2,FALSE),"")</f>
        <v>削除</v>
      </c>
      <c r="D487" t="str">
        <f>IFERROR(VLOOKUP($A487,bat!$F:$G,2,FALSE),"")</f>
        <v/>
      </c>
      <c r="E487" t="str">
        <f t="shared" si="60"/>
        <v>削除</v>
      </c>
      <c r="F487">
        <f>IF($E487="","",COUNTIF($E$3:$E487,$E487))</f>
        <v>2</v>
      </c>
      <c r="G487" t="str">
        <f>IF(OR(F487&gt;1,F487=""),"",COUNTIF($F$3:$F487,1))</f>
        <v/>
      </c>
      <c r="H487" t="str">
        <f t="shared" si="61"/>
        <v>削除</v>
      </c>
      <c r="J487">
        <f t="shared" si="63"/>
        <v>484</v>
      </c>
      <c r="K487" t="str">
        <f t="shared" si="56"/>
        <v>パス一覧取得(ファイル＆フォルダ)</v>
      </c>
      <c r="L487" s="58" t="str">
        <f t="shared" si="57"/>
        <v/>
      </c>
      <c r="M487" s="58" t="str">
        <f t="shared" si="58"/>
        <v/>
      </c>
      <c r="N487" s="58" t="str">
        <f t="shared" si="59"/>
        <v>○</v>
      </c>
    </row>
    <row r="488" spans="1:14">
      <c r="A488">
        <f t="shared" si="62"/>
        <v>485</v>
      </c>
      <c r="B488" t="str">
        <f>IFERROR(VLOOKUP($A488,'vbs,vba'!$G:$H,2,FALSE),"")</f>
        <v/>
      </c>
      <c r="C488" t="str">
        <f>IFERROR(VLOOKUP($A488,python!$F:$G,2,FALSE),"")</f>
        <v>挿入</v>
      </c>
      <c r="D488" t="str">
        <f>IFERROR(VLOOKUP($A488,bat!$F:$G,2,FALSE),"")</f>
        <v/>
      </c>
      <c r="E488" t="str">
        <f t="shared" si="60"/>
        <v>挿入</v>
      </c>
      <c r="F488">
        <f>IF($E488="","",COUNTIF($E$3:$E488,$E488))</f>
        <v>2</v>
      </c>
      <c r="G488" t="str">
        <f>IF(OR(F488&gt;1,F488=""),"",COUNTIF($F$3:$F488,1))</f>
        <v/>
      </c>
      <c r="H488" t="str">
        <f t="shared" si="61"/>
        <v>挿入</v>
      </c>
      <c r="J488">
        <f t="shared" si="63"/>
        <v>485</v>
      </c>
      <c r="K488" t="str">
        <f t="shared" si="56"/>
        <v>パス一覧取得(フォルダのみ)</v>
      </c>
      <c r="L488" s="58" t="str">
        <f t="shared" si="57"/>
        <v/>
      </c>
      <c r="M488" s="58" t="str">
        <f t="shared" si="58"/>
        <v/>
      </c>
      <c r="N488" s="58" t="str">
        <f t="shared" si="59"/>
        <v>○</v>
      </c>
    </row>
    <row r="489" spans="1:14">
      <c r="A489">
        <f t="shared" si="62"/>
        <v>486</v>
      </c>
      <c r="B489" t="str">
        <f>IFERROR(VLOOKUP($A489,'vbs,vba'!$G:$H,2,FALSE),"")</f>
        <v/>
      </c>
      <c r="C489" t="str">
        <f>IFERROR(VLOOKUP($A489,python!$F:$G,2,FALSE),"")</f>
        <v>ソート</v>
      </c>
      <c r="D489" t="str">
        <f>IFERROR(VLOOKUP($A489,bat!$F:$G,2,FALSE),"")</f>
        <v/>
      </c>
      <c r="E489" t="str">
        <f t="shared" si="60"/>
        <v>ソート</v>
      </c>
      <c r="F489">
        <f>IF($E489="","",COUNTIF($E$3:$E489,$E489))</f>
        <v>2</v>
      </c>
      <c r="G489" t="str">
        <f>IF(OR(F489&gt;1,F489=""),"",COUNTIF($F$3:$F489,1))</f>
        <v/>
      </c>
      <c r="H489" t="str">
        <f t="shared" si="61"/>
        <v>ソート</v>
      </c>
      <c r="J489">
        <f t="shared" si="63"/>
        <v>486</v>
      </c>
      <c r="K489" t="str">
        <f t="shared" si="56"/>
        <v>パス一覧取得(ファイルのみ)</v>
      </c>
      <c r="L489" s="58" t="str">
        <f t="shared" si="57"/>
        <v/>
      </c>
      <c r="M489" s="58" t="str">
        <f t="shared" si="58"/>
        <v/>
      </c>
      <c r="N489" s="58" t="str">
        <f t="shared" si="59"/>
        <v>○</v>
      </c>
    </row>
    <row r="490" spans="1:14">
      <c r="A490">
        <f t="shared" si="62"/>
        <v>487</v>
      </c>
      <c r="B490" t="str">
        <f>IFERROR(VLOOKUP($A490,'vbs,vba'!$G:$H,2,FALSE),"")</f>
        <v/>
      </c>
      <c r="C490" t="str">
        <f>IFERROR(VLOOKUP($A490,python!$F:$G,2,FALSE),"")</f>
        <v>配列変換</v>
      </c>
      <c r="D490" t="str">
        <f>IFERROR(VLOOKUP($A490,bat!$F:$G,2,FALSE),"")</f>
        <v/>
      </c>
      <c r="E490" t="str">
        <f t="shared" si="60"/>
        <v>配列変換</v>
      </c>
      <c r="F490">
        <f>IF($E490="","",COUNTIF($E$3:$E490,$E490))</f>
        <v>2</v>
      </c>
      <c r="G490" t="str">
        <f>IF(OR(F490&gt;1,F490=""),"",COUNTIF($F$3:$F490,1))</f>
        <v/>
      </c>
      <c r="H490" t="str">
        <f t="shared" si="61"/>
        <v>配列変換</v>
      </c>
      <c r="J490">
        <f t="shared" si="63"/>
        <v>487</v>
      </c>
      <c r="K490" t="str">
        <f t="shared" si="56"/>
        <v>パス一覧取得(.c、.hファイルのみ)</v>
      </c>
      <c r="L490" s="58" t="str">
        <f t="shared" si="57"/>
        <v/>
      </c>
      <c r="M490" s="58" t="str">
        <f t="shared" si="58"/>
        <v/>
      </c>
      <c r="N490" s="58" t="str">
        <f t="shared" si="59"/>
        <v>○</v>
      </c>
    </row>
    <row r="491" spans="1:14">
      <c r="A491">
        <f t="shared" si="62"/>
        <v>488</v>
      </c>
      <c r="B491" t="str">
        <f>IFERROR(VLOOKUP($A491,'vbs,vba'!$G:$H,2,FALSE),"")</f>
        <v/>
      </c>
      <c r="C491" t="str">
        <f>IFERROR(VLOOKUP($A491,python!$F:$G,2,FALSE),"")</f>
        <v>全要素削除</v>
      </c>
      <c r="D491" t="str">
        <f>IFERROR(VLOOKUP($A491,bat!$F:$G,2,FALSE),"")</f>
        <v/>
      </c>
      <c r="E491" t="str">
        <f t="shared" si="60"/>
        <v>全要素削除</v>
      </c>
      <c r="F491">
        <f>IF($E491="","",COUNTIF($E$3:$E491,$E491))</f>
        <v>2</v>
      </c>
      <c r="G491" t="str">
        <f>IF(OR(F491&gt;1,F491=""),"",COUNTIF($F$3:$F491,1))</f>
        <v/>
      </c>
      <c r="H491" t="str">
        <f t="shared" si="61"/>
        <v>全要素削除</v>
      </c>
      <c r="J491">
        <f t="shared" si="63"/>
        <v>488</v>
      </c>
      <c r="K491" t="str">
        <f t="shared" si="56"/>
        <v>シンボリックリンク作成（フォルダ）</v>
      </c>
      <c r="L491" s="58" t="str">
        <f t="shared" si="57"/>
        <v/>
      </c>
      <c r="M491" s="58" t="str">
        <f t="shared" si="58"/>
        <v/>
      </c>
      <c r="N491" s="58" t="str">
        <f t="shared" si="59"/>
        <v>○</v>
      </c>
    </row>
    <row r="492" spans="1:14">
      <c r="A492">
        <f t="shared" si="62"/>
        <v>489</v>
      </c>
      <c r="B492" t="str">
        <f>IFERROR(VLOOKUP($A492,'vbs,vba'!$G:$H,2,FALSE),"")</f>
        <v/>
      </c>
      <c r="C492" t="str">
        <f>IFERROR(VLOOKUP($A492,python!$F:$G,2,FALSE),"")</f>
        <v>オブジェクト定義</v>
      </c>
      <c r="D492" t="str">
        <f>IFERROR(VLOOKUP($A492,bat!$F:$G,2,FALSE),"")</f>
        <v/>
      </c>
      <c r="E492" t="str">
        <f t="shared" si="60"/>
        <v>オブジェクト定義</v>
      </c>
      <c r="F492">
        <f>IF($E492="","",COUNTIF($E$3:$E492,$E492))</f>
        <v>8</v>
      </c>
      <c r="G492" t="str">
        <f>IF(OR(F492&gt;1,F492=""),"",COUNTIF($F$3:$F492,1))</f>
        <v/>
      </c>
      <c r="H492" t="str">
        <f t="shared" si="61"/>
        <v>オブジェクト定義</v>
      </c>
      <c r="J492">
        <f t="shared" si="63"/>
        <v>489</v>
      </c>
      <c r="K492" t="str">
        <f t="shared" si="56"/>
        <v>シンボリックリンク作成（ファイル）</v>
      </c>
      <c r="L492" s="58" t="str">
        <f t="shared" si="57"/>
        <v/>
      </c>
      <c r="M492" s="58" t="str">
        <f t="shared" si="58"/>
        <v/>
      </c>
      <c r="N492" s="58" t="str">
        <f t="shared" si="59"/>
        <v>○</v>
      </c>
    </row>
    <row r="493" spans="1:14">
      <c r="A493">
        <f t="shared" si="62"/>
        <v>490</v>
      </c>
      <c r="B493" t="str">
        <f>IFERROR(VLOOKUP($A493,'vbs,vba'!$G:$H,2,FALSE),"")</f>
        <v/>
      </c>
      <c r="C493" t="str">
        <f>IFERROR(VLOOKUP($A493,python!$F:$G,2,FALSE),"")</f>
        <v>連想配列 キー/項目追加</v>
      </c>
      <c r="D493" t="str">
        <f>IFERROR(VLOOKUP($A493,bat!$F:$G,2,FALSE),"")</f>
        <v/>
      </c>
      <c r="E493" t="str">
        <f t="shared" si="60"/>
        <v>連想配列 キー/項目追加</v>
      </c>
      <c r="F493">
        <f>IF($E493="","",COUNTIF($E$3:$E493,$E493))</f>
        <v>2</v>
      </c>
      <c r="G493" t="str">
        <f>IF(OR(F493&gt;1,F493=""),"",COUNTIF($F$3:$F493,1))</f>
        <v/>
      </c>
      <c r="H493" t="str">
        <f t="shared" si="61"/>
        <v>連想配列 キー/項目追加</v>
      </c>
      <c r="J493">
        <f t="shared" si="63"/>
        <v>490</v>
      </c>
      <c r="K493" t="str">
        <f t="shared" si="56"/>
        <v>ショートカットファイル作成（フォルダ/ファイル）</v>
      </c>
      <c r="L493" s="58" t="str">
        <f t="shared" si="57"/>
        <v/>
      </c>
      <c r="M493" s="58" t="str">
        <f t="shared" si="58"/>
        <v/>
      </c>
      <c r="N493" s="58" t="str">
        <f t="shared" si="59"/>
        <v>○</v>
      </c>
    </row>
    <row r="494" spans="1:14">
      <c r="A494">
        <f t="shared" si="62"/>
        <v>491</v>
      </c>
      <c r="B494" t="str">
        <f>IFERROR(VLOOKUP($A494,'vbs,vba'!$G:$H,2,FALSE),"")</f>
        <v/>
      </c>
      <c r="C494" t="str">
        <f>IFERROR(VLOOKUP($A494,python!$F:$G,2,FALSE),"")</f>
        <v>連想配列 存在確認</v>
      </c>
      <c r="D494" t="str">
        <f>IFERROR(VLOOKUP($A494,bat!$F:$G,2,FALSE),"")</f>
        <v/>
      </c>
      <c r="E494" t="str">
        <f t="shared" si="60"/>
        <v>連想配列 存在確認</v>
      </c>
      <c r="F494">
        <f>IF($E494="","",COUNTIF($E$3:$E494,$E494))</f>
        <v>2</v>
      </c>
      <c r="G494" t="str">
        <f>IF(OR(F494&gt;1,F494=""),"",COUNTIF($F$3:$F494,1))</f>
        <v/>
      </c>
      <c r="H494" t="str">
        <f t="shared" si="61"/>
        <v>連想配列 存在確認</v>
      </c>
      <c r="J494">
        <f t="shared" si="63"/>
        <v>491</v>
      </c>
      <c r="K494" t="str">
        <f t="shared" si="56"/>
        <v>システム属性設定</v>
      </c>
      <c r="L494" s="58" t="str">
        <f t="shared" si="57"/>
        <v/>
      </c>
      <c r="M494" s="58" t="str">
        <f t="shared" si="58"/>
        <v/>
      </c>
      <c r="N494" s="58" t="str">
        <f t="shared" si="59"/>
        <v>○</v>
      </c>
    </row>
    <row r="495" spans="1:14">
      <c r="A495">
        <f t="shared" si="62"/>
        <v>492</v>
      </c>
      <c r="B495" t="str">
        <f>IFERROR(VLOOKUP($A495,'vbs,vba'!$G:$H,2,FALSE),"")</f>
        <v/>
      </c>
      <c r="C495" t="str">
        <f>IFERROR(VLOOKUP($A495,python!$F:$G,2,FALSE),"")</f>
        <v>連想配列 キー取得（For Each）</v>
      </c>
      <c r="D495" t="str">
        <f>IFERROR(VLOOKUP($A495,bat!$F:$G,2,FALSE),"")</f>
        <v/>
      </c>
      <c r="E495" t="str">
        <f t="shared" si="60"/>
        <v>連想配列 キー取得（For Each）</v>
      </c>
      <c r="F495">
        <f>IF($E495="","",COUNTIF($E$3:$E495,$E495))</f>
        <v>2</v>
      </c>
      <c r="G495" t="str">
        <f>IF(OR(F495&gt;1,F495=""),"",COUNTIF($F$3:$F495,1))</f>
        <v/>
      </c>
      <c r="H495" t="str">
        <f t="shared" si="61"/>
        <v>連想配列 キー取得（For Each）</v>
      </c>
      <c r="J495">
        <f t="shared" si="63"/>
        <v>492</v>
      </c>
      <c r="K495" t="str">
        <f t="shared" si="56"/>
        <v>システム属性解除</v>
      </c>
      <c r="L495" s="58" t="str">
        <f t="shared" si="57"/>
        <v/>
      </c>
      <c r="M495" s="58" t="str">
        <f t="shared" si="58"/>
        <v/>
      </c>
      <c r="N495" s="58" t="str">
        <f t="shared" si="59"/>
        <v>○</v>
      </c>
    </row>
    <row r="496" spans="1:14">
      <c r="A496">
        <f t="shared" si="62"/>
        <v>493</v>
      </c>
      <c r="B496" t="str">
        <f>IFERROR(VLOOKUP($A496,'vbs,vba'!$G:$H,2,FALSE),"")</f>
        <v/>
      </c>
      <c r="C496" t="str">
        <f>IFERROR(VLOOKUP($A496,python!$F:$G,2,FALSE),"")</f>
        <v>連想配列 項目取得（キー）</v>
      </c>
      <c r="D496" t="str">
        <f>IFERROR(VLOOKUP($A496,bat!$F:$G,2,FALSE),"")</f>
        <v/>
      </c>
      <c r="E496" t="str">
        <f t="shared" si="60"/>
        <v>連想配列 項目取得（キー）</v>
      </c>
      <c r="F496">
        <f>IF($E496="","",COUNTIF($E$3:$E496,$E496))</f>
        <v>2</v>
      </c>
      <c r="G496" t="str">
        <f>IF(OR(F496&gt;1,F496=""),"",COUNTIF($F$3:$F496,1))</f>
        <v/>
      </c>
      <c r="H496" t="str">
        <f t="shared" si="61"/>
        <v>連想配列 項目取得（キー）</v>
      </c>
      <c r="J496">
        <f t="shared" si="63"/>
        <v>493</v>
      </c>
      <c r="K496" t="str">
        <f t="shared" si="56"/>
        <v>隠し属性設定</v>
      </c>
      <c r="L496" s="58" t="str">
        <f t="shared" si="57"/>
        <v/>
      </c>
      <c r="M496" s="58" t="str">
        <f t="shared" si="58"/>
        <v/>
      </c>
      <c r="N496" s="58" t="str">
        <f t="shared" si="59"/>
        <v>○</v>
      </c>
    </row>
    <row r="497" spans="1:14">
      <c r="A497">
        <f t="shared" si="62"/>
        <v>494</v>
      </c>
      <c r="B497" t="str">
        <f>IFERROR(VLOOKUP($A497,'vbs,vba'!$G:$H,2,FALSE),"")</f>
        <v/>
      </c>
      <c r="C497" t="str">
        <f>IFERROR(VLOOKUP($A497,python!$F:$G,2,FALSE),"")</f>
        <v>連想配列 キー取得（インデックス）</v>
      </c>
      <c r="D497" t="str">
        <f>IFERROR(VLOOKUP($A497,bat!$F:$G,2,FALSE),"")</f>
        <v/>
      </c>
      <c r="E497" t="str">
        <f t="shared" si="60"/>
        <v>連想配列 キー取得（インデックス）</v>
      </c>
      <c r="F497">
        <f>IF($E497="","",COUNTIF($E$3:$E497,$E497))</f>
        <v>2</v>
      </c>
      <c r="G497" t="str">
        <f>IF(OR(F497&gt;1,F497=""),"",COUNTIF($F$3:$F497,1))</f>
        <v/>
      </c>
      <c r="H497" t="str">
        <f t="shared" si="61"/>
        <v>連想配列 キー取得（インデックス）</v>
      </c>
      <c r="J497">
        <f t="shared" si="63"/>
        <v>494</v>
      </c>
      <c r="K497" t="str">
        <f t="shared" si="56"/>
        <v>隠し属性解除</v>
      </c>
      <c r="L497" s="58" t="str">
        <f>IF($K497="","",IF(COUNTIF(B$3:B$1004,$K497)&gt;0,"○",""))</f>
        <v/>
      </c>
      <c r="M497" s="58" t="str">
        <f t="shared" si="58"/>
        <v/>
      </c>
      <c r="N497" s="58" t="str">
        <f t="shared" si="59"/>
        <v>○</v>
      </c>
    </row>
    <row r="498" spans="1:14">
      <c r="A498">
        <f t="shared" si="62"/>
        <v>495</v>
      </c>
      <c r="B498" t="str">
        <f>IFERROR(VLOOKUP($A498,'vbs,vba'!$G:$H,2,FALSE),"")</f>
        <v/>
      </c>
      <c r="C498" t="str">
        <f>IFERROR(VLOOKUP($A498,python!$F:$G,2,FALSE),"")</f>
        <v>連想配列 項目取得（インデックス）</v>
      </c>
      <c r="D498" t="str">
        <f>IFERROR(VLOOKUP($A498,bat!$F:$G,2,FALSE),"")</f>
        <v/>
      </c>
      <c r="E498" t="str">
        <f t="shared" si="60"/>
        <v>連想配列 項目取得（インデックス）</v>
      </c>
      <c r="F498">
        <f>IF($E498="","",COUNTIF($E$3:$E498,$E498))</f>
        <v>2</v>
      </c>
      <c r="G498" t="str">
        <f>IF(OR(F498&gt;1,F498=""),"",COUNTIF($F$3:$F498,1))</f>
        <v/>
      </c>
      <c r="H498" t="str">
        <f t="shared" si="61"/>
        <v>連想配列 項目取得（インデックス）</v>
      </c>
      <c r="J498">
        <f t="shared" si="63"/>
        <v>495</v>
      </c>
      <c r="K498" t="str">
        <f t="shared" si="56"/>
        <v/>
      </c>
      <c r="L498" s="58" t="str">
        <f t="shared" ref="L498:L561" si="64">IF($K498="","",IF(COUNTIF(B$3:B$1004,$K498)&gt;0,"○",""))</f>
        <v/>
      </c>
      <c r="M498" s="58" t="str">
        <f t="shared" si="58"/>
        <v/>
      </c>
      <c r="N498" s="58" t="str">
        <f t="shared" si="59"/>
        <v/>
      </c>
    </row>
    <row r="499" spans="1:14">
      <c r="A499">
        <f t="shared" si="62"/>
        <v>496</v>
      </c>
      <c r="B499" t="str">
        <f>IFERROR(VLOOKUP($A499,'vbs,vba'!$G:$H,2,FALSE),"")</f>
        <v/>
      </c>
      <c r="C499" t="str">
        <f>IFERROR(VLOOKUP($A499,python!$F:$G,2,FALSE),"")</f>
        <v>連想配列 キー置換</v>
      </c>
      <c r="D499" t="str">
        <f>IFERROR(VLOOKUP($A499,bat!$F:$G,2,FALSE),"")</f>
        <v/>
      </c>
      <c r="E499" t="str">
        <f t="shared" si="60"/>
        <v>連想配列 キー置換</v>
      </c>
      <c r="F499">
        <f>IF($E499="","",COUNTIF($E$3:$E499,$E499))</f>
        <v>2</v>
      </c>
      <c r="G499" t="str">
        <f>IF(OR(F499&gt;1,F499=""),"",COUNTIF($F$3:$F499,1))</f>
        <v/>
      </c>
      <c r="H499" t="str">
        <f t="shared" si="61"/>
        <v>連想配列 キー置換</v>
      </c>
      <c r="J499">
        <f t="shared" si="63"/>
        <v>496</v>
      </c>
      <c r="K499" t="str">
        <f t="shared" si="56"/>
        <v/>
      </c>
      <c r="L499" s="58" t="str">
        <f t="shared" si="64"/>
        <v/>
      </c>
      <c r="M499" s="58" t="str">
        <f t="shared" si="58"/>
        <v/>
      </c>
      <c r="N499" s="58" t="str">
        <f t="shared" si="59"/>
        <v/>
      </c>
    </row>
    <row r="500" spans="1:14">
      <c r="A500">
        <f t="shared" si="62"/>
        <v>497</v>
      </c>
      <c r="B500" t="str">
        <f>IFERROR(VLOOKUP($A500,'vbs,vba'!$G:$H,2,FALSE),"")</f>
        <v/>
      </c>
      <c r="C500" t="str">
        <f>IFERROR(VLOOKUP($A500,python!$F:$G,2,FALSE),"")</f>
        <v>連想配列 キー関連付け</v>
      </c>
      <c r="D500" t="str">
        <f>IFERROR(VLOOKUP($A500,bat!$F:$G,2,FALSE),"")</f>
        <v/>
      </c>
      <c r="E500" t="str">
        <f t="shared" si="60"/>
        <v>連想配列 キー関連付け</v>
      </c>
      <c r="F500">
        <f>IF($E500="","",COUNTIF($E$3:$E500,$E500))</f>
        <v>2</v>
      </c>
      <c r="G500" t="str">
        <f>IF(OR(F500&gt;1,F500=""),"",COUNTIF($F$3:$F500,1))</f>
        <v/>
      </c>
      <c r="H500" t="str">
        <f t="shared" si="61"/>
        <v>連想配列 キー関連付け</v>
      </c>
      <c r="J500">
        <f t="shared" si="63"/>
        <v>497</v>
      </c>
      <c r="K500" t="str">
        <f t="shared" si="56"/>
        <v/>
      </c>
      <c r="L500" s="58" t="str">
        <f t="shared" si="64"/>
        <v/>
      </c>
      <c r="M500" s="58" t="str">
        <f t="shared" si="58"/>
        <v/>
      </c>
      <c r="N500" s="58" t="str">
        <f t="shared" si="59"/>
        <v/>
      </c>
    </row>
    <row r="501" spans="1:14">
      <c r="A501">
        <f t="shared" si="62"/>
        <v>498</v>
      </c>
      <c r="B501" t="str">
        <f>IFERROR(VLOOKUP($A501,'vbs,vba'!$G:$H,2,FALSE),"")</f>
        <v/>
      </c>
      <c r="C501" t="str">
        <f>IFERROR(VLOOKUP($A501,python!$F:$G,2,FALSE),"")</f>
        <v>連想配列 キー/項目数取得</v>
      </c>
      <c r="D501" t="str">
        <f>IFERROR(VLOOKUP($A501,bat!$F:$G,2,FALSE),"")</f>
        <v/>
      </c>
      <c r="E501" t="str">
        <f t="shared" si="60"/>
        <v>連想配列 キー/項目数取得</v>
      </c>
      <c r="F501">
        <f>IF($E501="","",COUNTIF($E$3:$E501,$E501))</f>
        <v>2</v>
      </c>
      <c r="G501" t="str">
        <f>IF(OR(F501&gt;1,F501=""),"",COUNTIF($F$3:$F501,1))</f>
        <v/>
      </c>
      <c r="H501" t="str">
        <f t="shared" si="61"/>
        <v>連想配列 キー/項目数取得</v>
      </c>
      <c r="J501">
        <f t="shared" si="63"/>
        <v>498</v>
      </c>
      <c r="K501" t="str">
        <f t="shared" si="56"/>
        <v/>
      </c>
      <c r="L501" s="58" t="str">
        <f t="shared" si="64"/>
        <v/>
      </c>
      <c r="M501" s="58" t="str">
        <f t="shared" si="58"/>
        <v/>
      </c>
      <c r="N501" s="58" t="str">
        <f t="shared" si="59"/>
        <v/>
      </c>
    </row>
    <row r="502" spans="1:14">
      <c r="A502">
        <f t="shared" si="62"/>
        <v>499</v>
      </c>
      <c r="B502" t="str">
        <f>IFERROR(VLOOKUP($A502,'vbs,vba'!$G:$H,2,FALSE),"")</f>
        <v/>
      </c>
      <c r="C502" t="str">
        <f>IFERROR(VLOOKUP($A502,python!$F:$G,2,FALSE),"")</f>
        <v>連想配列 キー/項目削除</v>
      </c>
      <c r="D502" t="str">
        <f>IFERROR(VLOOKUP($A502,bat!$F:$G,2,FALSE),"")</f>
        <v/>
      </c>
      <c r="E502" t="str">
        <f t="shared" si="60"/>
        <v>連想配列 キー/項目削除</v>
      </c>
      <c r="F502">
        <f>IF($E502="","",COUNTIF($E$3:$E502,$E502))</f>
        <v>2</v>
      </c>
      <c r="G502" t="str">
        <f>IF(OR(F502&gt;1,F502=""),"",COUNTIF($F$3:$F502,1))</f>
        <v/>
      </c>
      <c r="H502" t="str">
        <f t="shared" si="61"/>
        <v>連想配列 キー/項目削除</v>
      </c>
      <c r="J502">
        <f t="shared" si="63"/>
        <v>499</v>
      </c>
      <c r="K502" t="str">
        <f t="shared" si="56"/>
        <v/>
      </c>
      <c r="L502" s="58" t="str">
        <f t="shared" si="64"/>
        <v/>
      </c>
      <c r="M502" s="58" t="str">
        <f t="shared" si="58"/>
        <v/>
      </c>
      <c r="N502" s="58" t="str">
        <f t="shared" si="59"/>
        <v/>
      </c>
    </row>
    <row r="503" spans="1:14">
      <c r="A503">
        <f t="shared" si="62"/>
        <v>500</v>
      </c>
      <c r="B503" t="str">
        <f>IFERROR(VLOOKUP($A503,'vbs,vba'!$G:$H,2,FALSE),"")</f>
        <v/>
      </c>
      <c r="C503" t="str">
        <f>IFERROR(VLOOKUP($A503,python!$F:$G,2,FALSE),"")</f>
        <v>連想配列 キー/項目全削除</v>
      </c>
      <c r="D503" t="str">
        <f>IFERROR(VLOOKUP($A503,bat!$F:$G,2,FALSE),"")</f>
        <v/>
      </c>
      <c r="E503" t="str">
        <f t="shared" si="60"/>
        <v>連想配列 キー/項目全削除</v>
      </c>
      <c r="F503">
        <f>IF($E503="","",COUNTIF($E$3:$E503,$E503))</f>
        <v>2</v>
      </c>
      <c r="G503" t="str">
        <f>IF(OR(F503&gt;1,F503=""),"",COUNTIF($F$3:$F503,1))</f>
        <v/>
      </c>
      <c r="H503" t="str">
        <f t="shared" si="61"/>
        <v>連想配列 キー/項目全削除</v>
      </c>
      <c r="J503">
        <f t="shared" si="63"/>
        <v>500</v>
      </c>
      <c r="K503" t="str">
        <f t="shared" si="56"/>
        <v/>
      </c>
      <c r="L503" s="58" t="str">
        <f t="shared" si="64"/>
        <v/>
      </c>
      <c r="M503" s="58" t="str">
        <f t="shared" si="58"/>
        <v/>
      </c>
      <c r="N503" s="58" t="str">
        <f t="shared" si="59"/>
        <v/>
      </c>
    </row>
    <row r="504" spans="1:14">
      <c r="A504">
        <f t="shared" si="62"/>
        <v>501</v>
      </c>
      <c r="B504" t="str">
        <f>IFERROR(VLOOKUP($A504,'vbs,vba'!$G:$H,2,FALSE),"")</f>
        <v/>
      </c>
      <c r="C504" t="str">
        <f>IFERROR(VLOOKUP($A504,python!$F:$G,2,FALSE),"")</f>
        <v>連想配列 配列変換（項目）</v>
      </c>
      <c r="D504" t="str">
        <f>IFERROR(VLOOKUP($A504,bat!$F:$G,2,FALSE),"")</f>
        <v/>
      </c>
      <c r="E504" t="str">
        <f t="shared" si="60"/>
        <v>連想配列 配列変換（項目）</v>
      </c>
      <c r="F504">
        <f>IF($E504="","",COUNTIF($E$3:$E504,$E504))</f>
        <v>2</v>
      </c>
      <c r="G504" t="str">
        <f>IF(OR(F504&gt;1,F504=""),"",COUNTIF($F$3:$F504,1))</f>
        <v/>
      </c>
      <c r="H504" t="str">
        <f t="shared" si="61"/>
        <v>連想配列 配列変換（項目）</v>
      </c>
      <c r="J504">
        <f t="shared" si="63"/>
        <v>501</v>
      </c>
      <c r="K504" t="str">
        <f t="shared" si="56"/>
        <v/>
      </c>
      <c r="L504" s="58" t="str">
        <f t="shared" si="64"/>
        <v/>
      </c>
      <c r="M504" s="58" t="str">
        <f t="shared" si="58"/>
        <v/>
      </c>
      <c r="N504" s="58" t="str">
        <f t="shared" si="59"/>
        <v/>
      </c>
    </row>
    <row r="505" spans="1:14">
      <c r="A505">
        <f t="shared" si="62"/>
        <v>502</v>
      </c>
      <c r="B505" t="str">
        <f>IFERROR(VLOOKUP($A505,'vbs,vba'!$G:$H,2,FALSE),"")</f>
        <v/>
      </c>
      <c r="C505" t="str">
        <f>IFERROR(VLOOKUP($A505,python!$F:$G,2,FALSE),"")</f>
        <v>連想配列 配列変換（キー）</v>
      </c>
      <c r="D505" t="str">
        <f>IFERROR(VLOOKUP($A505,bat!$F:$G,2,FALSE),"")</f>
        <v/>
      </c>
      <c r="E505" t="str">
        <f t="shared" si="60"/>
        <v>連想配列 配列変換（キー）</v>
      </c>
      <c r="F505">
        <f>IF($E505="","",COUNTIF($E$3:$E505,$E505))</f>
        <v>2</v>
      </c>
      <c r="G505" t="str">
        <f>IF(OR(F505&gt;1,F505=""),"",COUNTIF($F$3:$F505,1))</f>
        <v/>
      </c>
      <c r="H505" t="str">
        <f t="shared" si="61"/>
        <v>連想配列 配列変換（キー）</v>
      </c>
      <c r="J505">
        <f t="shared" si="63"/>
        <v>502</v>
      </c>
      <c r="K505" t="str">
        <f t="shared" si="56"/>
        <v/>
      </c>
      <c r="L505" s="58" t="str">
        <f t="shared" si="64"/>
        <v/>
      </c>
      <c r="M505" s="58" t="str">
        <f t="shared" si="58"/>
        <v/>
      </c>
      <c r="N505" s="58" t="str">
        <f t="shared" si="59"/>
        <v/>
      </c>
    </row>
    <row r="506" spans="1:14">
      <c r="A506">
        <f t="shared" si="62"/>
        <v>503</v>
      </c>
      <c r="B506" t="str">
        <f>IFERROR(VLOOKUP($A506,'vbs,vba'!$G:$H,2,FALSE),"")</f>
        <v/>
      </c>
      <c r="C506" t="str">
        <f>IFERROR(VLOOKUP($A506,python!$F:$G,2,FALSE),"")</f>
        <v>連想配列 設定変更</v>
      </c>
      <c r="D506" t="str">
        <f>IFERROR(VLOOKUP($A506,bat!$F:$G,2,FALSE),"")</f>
        <v/>
      </c>
      <c r="E506" t="str">
        <f t="shared" si="60"/>
        <v>連想配列 設定変更</v>
      </c>
      <c r="F506">
        <f>IF($E506="","",COUNTIF($E$3:$E506,$E506))</f>
        <v>2</v>
      </c>
      <c r="G506" t="str">
        <f>IF(OR(F506&gt;1,F506=""),"",COUNTIF($F$3:$F506,1))</f>
        <v/>
      </c>
      <c r="H506" t="str">
        <f t="shared" si="61"/>
        <v>連想配列 設定変更</v>
      </c>
      <c r="J506">
        <f t="shared" si="63"/>
        <v>503</v>
      </c>
      <c r="K506" t="str">
        <f t="shared" si="56"/>
        <v/>
      </c>
      <c r="L506" s="58" t="str">
        <f t="shared" si="64"/>
        <v/>
      </c>
      <c r="M506" s="58" t="str">
        <f t="shared" si="58"/>
        <v/>
      </c>
      <c r="N506" s="58" t="str">
        <f t="shared" si="59"/>
        <v/>
      </c>
    </row>
    <row r="507" spans="1:14">
      <c r="A507">
        <f t="shared" si="62"/>
        <v>504</v>
      </c>
      <c r="B507" t="str">
        <f>IFERROR(VLOOKUP($A507,'vbs,vba'!$G:$H,2,FALSE),"")</f>
        <v/>
      </c>
      <c r="C507" t="str">
        <f>IFERROR(VLOOKUP($A507,python!$F:$G,2,FALSE),"")</f>
        <v>オブジェクト定義</v>
      </c>
      <c r="D507" t="str">
        <f>IFERROR(VLOOKUP($A507,bat!$F:$G,2,FALSE),"")</f>
        <v/>
      </c>
      <c r="E507" t="str">
        <f t="shared" si="60"/>
        <v>オブジェクト定義</v>
      </c>
      <c r="F507">
        <f>IF($E507="","",COUNTIF($E$3:$E507,$E507))</f>
        <v>9</v>
      </c>
      <c r="G507" t="str">
        <f>IF(OR(F507&gt;1,F507=""),"",COUNTIF($F$3:$F507,1))</f>
        <v/>
      </c>
      <c r="H507" t="str">
        <f t="shared" si="61"/>
        <v>オブジェクト定義</v>
      </c>
      <c r="J507">
        <f t="shared" si="63"/>
        <v>504</v>
      </c>
      <c r="K507" t="str">
        <f t="shared" si="56"/>
        <v/>
      </c>
      <c r="L507" s="58" t="str">
        <f t="shared" si="64"/>
        <v/>
      </c>
      <c r="M507" s="58" t="str">
        <f t="shared" si="58"/>
        <v/>
      </c>
      <c r="N507" s="58" t="str">
        <f t="shared" si="59"/>
        <v/>
      </c>
    </row>
    <row r="508" spans="1:14">
      <c r="A508">
        <f t="shared" si="62"/>
        <v>505</v>
      </c>
      <c r="B508" t="str">
        <f>IFERROR(VLOOKUP($A508,'vbs,vba'!$G:$H,2,FALSE),"")</f>
        <v/>
      </c>
      <c r="C508" t="str">
        <f>IFERROR(VLOOKUP($A508,python!$F:$G,2,FALSE),"")</f>
        <v>検索設定 検索対象</v>
      </c>
      <c r="D508" t="str">
        <f>IFERROR(VLOOKUP($A508,bat!$F:$G,2,FALSE),"")</f>
        <v/>
      </c>
      <c r="E508" t="str">
        <f t="shared" si="60"/>
        <v>検索設定 検索対象</v>
      </c>
      <c r="F508">
        <f>IF($E508="","",COUNTIF($E$3:$E508,$E508))</f>
        <v>2</v>
      </c>
      <c r="G508" t="str">
        <f>IF(OR(F508&gt;1,F508=""),"",COUNTIF($F$3:$F508,1))</f>
        <v/>
      </c>
      <c r="H508" t="str">
        <f t="shared" si="61"/>
        <v>検索設定 検索対象</v>
      </c>
      <c r="J508">
        <f t="shared" si="63"/>
        <v>505</v>
      </c>
      <c r="K508" t="str">
        <f t="shared" si="56"/>
        <v/>
      </c>
      <c r="L508" s="58" t="str">
        <f t="shared" si="64"/>
        <v/>
      </c>
      <c r="M508" s="58" t="str">
        <f t="shared" si="58"/>
        <v/>
      </c>
      <c r="N508" s="58" t="str">
        <f t="shared" si="59"/>
        <v/>
      </c>
    </row>
    <row r="509" spans="1:14">
      <c r="A509">
        <f t="shared" si="62"/>
        <v>506</v>
      </c>
      <c r="B509" t="str">
        <f>IFERROR(VLOOKUP($A509,'vbs,vba'!$G:$H,2,FALSE),"")</f>
        <v/>
      </c>
      <c r="C509" t="str">
        <f>IFERROR(VLOOKUP($A509,python!$F:$G,2,FALSE),"")</f>
        <v>検索設定 検索パターン</v>
      </c>
      <c r="D509" t="str">
        <f>IFERROR(VLOOKUP($A509,bat!$F:$G,2,FALSE),"")</f>
        <v/>
      </c>
      <c r="E509" t="str">
        <f t="shared" si="60"/>
        <v>検索設定 検索パターン</v>
      </c>
      <c r="F509">
        <f>IF($E509="","",COUNTIF($E$3:$E509,$E509))</f>
        <v>2</v>
      </c>
      <c r="G509" t="str">
        <f>IF(OR(F509&gt;1,F509=""),"",COUNTIF($F$3:$F509,1))</f>
        <v/>
      </c>
      <c r="H509" t="str">
        <f t="shared" si="61"/>
        <v>検索設定 検索パターン</v>
      </c>
      <c r="J509">
        <f t="shared" si="63"/>
        <v>506</v>
      </c>
      <c r="K509" t="str">
        <f t="shared" si="56"/>
        <v/>
      </c>
      <c r="L509" s="58" t="str">
        <f t="shared" si="64"/>
        <v/>
      </c>
      <c r="M509" s="58" t="str">
        <f t="shared" si="58"/>
        <v/>
      </c>
      <c r="N509" s="58" t="str">
        <f t="shared" si="59"/>
        <v/>
      </c>
    </row>
    <row r="510" spans="1:14">
      <c r="A510">
        <f t="shared" si="62"/>
        <v>507</v>
      </c>
      <c r="B510" t="str">
        <f>IFERROR(VLOOKUP($A510,'vbs,vba'!$G:$H,2,FALSE),"")</f>
        <v/>
      </c>
      <c r="C510" t="str">
        <f>IFERROR(VLOOKUP($A510,python!$F:$G,2,FALSE),"")</f>
        <v>検索設定 大小文字区別無視</v>
      </c>
      <c r="D510" t="str">
        <f>IFERROR(VLOOKUP($A510,bat!$F:$G,2,FALSE),"")</f>
        <v/>
      </c>
      <c r="E510" t="str">
        <f t="shared" si="60"/>
        <v>検索設定 大小文字区別無視</v>
      </c>
      <c r="F510">
        <f>IF($E510="","",COUNTIF($E$3:$E510,$E510))</f>
        <v>1</v>
      </c>
      <c r="G510">
        <f>IF(OR(F510&gt;1,F510=""),"",COUNTIF($F$3:$F510,1))</f>
        <v>395</v>
      </c>
      <c r="H510" t="str">
        <f t="shared" si="61"/>
        <v>検索設定 大小文字区別無視</v>
      </c>
      <c r="J510">
        <f t="shared" si="63"/>
        <v>507</v>
      </c>
      <c r="K510" t="str">
        <f t="shared" si="56"/>
        <v/>
      </c>
      <c r="L510" s="58" t="str">
        <f t="shared" si="64"/>
        <v/>
      </c>
      <c r="M510" s="58" t="str">
        <f t="shared" si="58"/>
        <v/>
      </c>
      <c r="N510" s="58" t="str">
        <f t="shared" si="59"/>
        <v/>
      </c>
    </row>
    <row r="511" spans="1:14">
      <c r="A511">
        <f t="shared" si="62"/>
        <v>508</v>
      </c>
      <c r="B511" t="str">
        <f>IFERROR(VLOOKUP($A511,'vbs,vba'!$G:$H,2,FALSE),"")</f>
        <v/>
      </c>
      <c r="C511" t="str">
        <f>IFERROR(VLOOKUP($A511,python!$F:$G,2,FALSE),"")</f>
        <v>検索設定 パターンコンパイル</v>
      </c>
      <c r="D511" t="str">
        <f>IFERROR(VLOOKUP($A511,bat!$F:$G,2,FALSE),"")</f>
        <v/>
      </c>
      <c r="E511" t="str">
        <f t="shared" si="60"/>
        <v>検索設定 パターンコンパイル</v>
      </c>
      <c r="F511">
        <f>IF($E511="","",COUNTIF($E$3:$E511,$E511))</f>
        <v>1</v>
      </c>
      <c r="G511">
        <f>IF(OR(F511&gt;1,F511=""),"",COUNTIF($F$3:$F511,1))</f>
        <v>396</v>
      </c>
      <c r="H511" t="str">
        <f t="shared" si="61"/>
        <v>検索設定 パターンコンパイル</v>
      </c>
      <c r="J511">
        <f t="shared" si="63"/>
        <v>508</v>
      </c>
      <c r="K511" t="str">
        <f t="shared" si="56"/>
        <v/>
      </c>
      <c r="L511" s="58" t="str">
        <f t="shared" si="64"/>
        <v/>
      </c>
      <c r="M511" s="58" t="str">
        <f t="shared" si="58"/>
        <v/>
      </c>
      <c r="N511" s="58" t="str">
        <f t="shared" si="59"/>
        <v/>
      </c>
    </row>
    <row r="512" spans="1:14">
      <c r="A512">
        <f t="shared" si="62"/>
        <v>509</v>
      </c>
      <c r="B512" t="str">
        <f>IFERROR(VLOOKUP($A512,'vbs,vba'!$G:$H,2,FALSE),"")</f>
        <v/>
      </c>
      <c r="C512" t="str">
        <f>IFERROR(VLOOKUP($A512,python!$F:$G,2,FALSE),"")</f>
        <v>検索実行(list) コンパイルあり時</v>
      </c>
      <c r="D512" t="str">
        <f>IFERROR(VLOOKUP($A512,bat!$F:$G,2,FALSE),"")</f>
        <v/>
      </c>
      <c r="E512" t="str">
        <f t="shared" si="60"/>
        <v>検索実行(list) コンパイルあり時</v>
      </c>
      <c r="F512">
        <f>IF($E512="","",COUNTIF($E$3:$E512,$E512))</f>
        <v>1</v>
      </c>
      <c r="G512">
        <f>IF(OR(F512&gt;1,F512=""),"",COUNTIF($F$3:$F512,1))</f>
        <v>397</v>
      </c>
      <c r="H512" t="str">
        <f t="shared" si="61"/>
        <v>検索実行(list) コンパイルあり時</v>
      </c>
      <c r="J512">
        <f t="shared" si="63"/>
        <v>509</v>
      </c>
      <c r="K512" t="str">
        <f t="shared" si="56"/>
        <v/>
      </c>
      <c r="L512" s="58" t="str">
        <f t="shared" si="64"/>
        <v/>
      </c>
      <c r="M512" s="58" t="str">
        <f t="shared" si="58"/>
        <v/>
      </c>
      <c r="N512" s="58" t="str">
        <f t="shared" si="59"/>
        <v/>
      </c>
    </row>
    <row r="513" spans="1:14">
      <c r="A513">
        <f t="shared" si="62"/>
        <v>510</v>
      </c>
      <c r="B513" t="str">
        <f>IFERROR(VLOOKUP($A513,'vbs,vba'!$G:$H,2,FALSE),"")</f>
        <v/>
      </c>
      <c r="C513" t="str">
        <f>IFERROR(VLOOKUP($A513,python!$F:$G,2,FALSE),"")</f>
        <v>検索実行(list) コンパイルなし時</v>
      </c>
      <c r="D513" t="str">
        <f>IFERROR(VLOOKUP($A513,bat!$F:$G,2,FALSE),"")</f>
        <v/>
      </c>
      <c r="E513" t="str">
        <f t="shared" si="60"/>
        <v>検索実行(list) コンパイルなし時</v>
      </c>
      <c r="F513">
        <f>IF($E513="","",COUNTIF($E$3:$E513,$E513))</f>
        <v>1</v>
      </c>
      <c r="G513">
        <f>IF(OR(F513&gt;1,F513=""),"",COUNTIF($F$3:$F513,1))</f>
        <v>398</v>
      </c>
      <c r="H513" t="str">
        <f t="shared" si="61"/>
        <v>検索実行(list) コンパイルなし時</v>
      </c>
      <c r="J513">
        <f t="shared" si="63"/>
        <v>510</v>
      </c>
      <c r="K513" t="str">
        <f t="shared" si="56"/>
        <v/>
      </c>
      <c r="L513" s="58" t="str">
        <f t="shared" si="64"/>
        <v/>
      </c>
      <c r="M513" s="58" t="str">
        <f t="shared" si="58"/>
        <v/>
      </c>
      <c r="N513" s="58" t="str">
        <f t="shared" si="59"/>
        <v/>
      </c>
    </row>
    <row r="514" spans="1:14">
      <c r="A514">
        <f t="shared" si="62"/>
        <v>511</v>
      </c>
      <c r="B514" t="str">
        <f>IFERROR(VLOOKUP($A514,'vbs,vba'!$G:$H,2,FALSE),"")</f>
        <v/>
      </c>
      <c r="C514" t="str">
        <f>IFERROR(VLOOKUP($A514,python!$F:$G,2,FALSE),"")</f>
        <v>検索結果(list) マッチ有無判定</v>
      </c>
      <c r="D514" t="str">
        <f>IFERROR(VLOOKUP($A514,bat!$F:$G,2,FALSE),"")</f>
        <v/>
      </c>
      <c r="E514" t="str">
        <f t="shared" si="60"/>
        <v>検索結果(list) マッチ有無判定</v>
      </c>
      <c r="F514">
        <f>IF($E514="","",COUNTIF($E$3:$E514,$E514))</f>
        <v>1</v>
      </c>
      <c r="G514">
        <f>IF(OR(F514&gt;1,F514=""),"",COUNTIF($F$3:$F514,1))</f>
        <v>399</v>
      </c>
      <c r="H514" t="str">
        <f t="shared" si="61"/>
        <v>検索結果(list) マッチ有無判定</v>
      </c>
      <c r="J514">
        <f t="shared" si="63"/>
        <v>511</v>
      </c>
      <c r="K514" t="str">
        <f t="shared" si="56"/>
        <v/>
      </c>
      <c r="L514" s="58" t="str">
        <f t="shared" si="64"/>
        <v/>
      </c>
      <c r="M514" s="58" t="str">
        <f t="shared" si="58"/>
        <v/>
      </c>
      <c r="N514" s="58" t="str">
        <f t="shared" si="59"/>
        <v/>
      </c>
    </row>
    <row r="515" spans="1:14">
      <c r="A515">
        <f t="shared" si="62"/>
        <v>512</v>
      </c>
      <c r="B515" t="str">
        <f>IFERROR(VLOOKUP($A515,'vbs,vba'!$G:$H,2,FALSE),"")</f>
        <v/>
      </c>
      <c r="C515" t="str">
        <f>IFERROR(VLOOKUP($A515,python!$F:$G,2,FALSE),"")</f>
        <v>検索結果(list) マッチ数取得</v>
      </c>
      <c r="D515" t="str">
        <f>IFERROR(VLOOKUP($A515,bat!$F:$G,2,FALSE),"")</f>
        <v/>
      </c>
      <c r="E515" t="str">
        <f t="shared" si="60"/>
        <v>検索結果(list) マッチ数取得</v>
      </c>
      <c r="F515">
        <f>IF($E515="","",COUNTIF($E$3:$E515,$E515))</f>
        <v>1</v>
      </c>
      <c r="G515">
        <f>IF(OR(F515&gt;1,F515=""),"",COUNTIF($F$3:$F515,1))</f>
        <v>400</v>
      </c>
      <c r="H515" t="str">
        <f t="shared" si="61"/>
        <v>検索結果(list) マッチ数取得</v>
      </c>
      <c r="J515">
        <f t="shared" si="63"/>
        <v>512</v>
      </c>
      <c r="K515" t="str">
        <f t="shared" si="56"/>
        <v/>
      </c>
      <c r="L515" s="58" t="str">
        <f t="shared" si="64"/>
        <v/>
      </c>
      <c r="M515" s="58" t="str">
        <f t="shared" si="58"/>
        <v/>
      </c>
      <c r="N515" s="58" t="str">
        <f t="shared" si="59"/>
        <v/>
      </c>
    </row>
    <row r="516" spans="1:14">
      <c r="A516">
        <f t="shared" si="62"/>
        <v>513</v>
      </c>
      <c r="B516" t="str">
        <f>IFERROR(VLOOKUP($A516,'vbs,vba'!$G:$H,2,FALSE),"")</f>
        <v/>
      </c>
      <c r="C516" t="str">
        <f>IFERROR(VLOOKUP($A516,python!$F:$G,2,FALSE),"")</f>
        <v>検索結果(list) サブマッチ数取得</v>
      </c>
      <c r="D516" t="str">
        <f>IFERROR(VLOOKUP($A516,bat!$F:$G,2,FALSE),"")</f>
        <v/>
      </c>
      <c r="E516" t="str">
        <f t="shared" si="60"/>
        <v>検索結果(list) サブマッチ数取得</v>
      </c>
      <c r="F516">
        <f>IF($E516="","",COUNTIF($E$3:$E516,$E516))</f>
        <v>1</v>
      </c>
      <c r="G516">
        <f>IF(OR(F516&gt;1,F516=""),"",COUNTIF($F$3:$F516,1))</f>
        <v>401</v>
      </c>
      <c r="H516" t="str">
        <f t="shared" si="61"/>
        <v>検索結果(list) サブマッチ数取得</v>
      </c>
      <c r="J516">
        <f t="shared" si="63"/>
        <v>513</v>
      </c>
      <c r="K516" t="str">
        <f t="shared" ref="K516:K579" si="65">IFERROR(VLOOKUP($J516,$G:$H,2,FALSE),"")</f>
        <v/>
      </c>
      <c r="L516" s="58" t="str">
        <f t="shared" si="64"/>
        <v/>
      </c>
      <c r="M516" s="58" t="str">
        <f t="shared" ref="M516:M579" si="66">IF($K516="","",IF(COUNTIF(C$3:C$1004,$K516)&gt;0,"○",""))</f>
        <v/>
      </c>
      <c r="N516" s="58" t="str">
        <f t="shared" ref="N516:N579" si="67">IF($K516="","",IF(COUNTIF(D$3:D$1004,$K516)&gt;0,"○",""))</f>
        <v/>
      </c>
    </row>
    <row r="517" spans="1:14">
      <c r="A517">
        <f t="shared" si="62"/>
        <v>514</v>
      </c>
      <c r="B517" t="str">
        <f>IFERROR(VLOOKUP($A517,'vbs,vba'!$G:$H,2,FALSE),"")</f>
        <v/>
      </c>
      <c r="C517" t="str">
        <f>IFERROR(VLOOKUP($A517,python!$F:$G,2,FALSE),"")</f>
        <v>検索結果(list) マッチ文字列取得</v>
      </c>
      <c r="D517" t="str">
        <f>IFERROR(VLOOKUP($A517,bat!$F:$G,2,FALSE),"")</f>
        <v/>
      </c>
      <c r="E517" t="str">
        <f t="shared" ref="E517:E580" si="68">B517&amp;C517&amp;D517</f>
        <v>検索結果(list) マッチ文字列取得</v>
      </c>
      <c r="F517">
        <f>IF($E517="","",COUNTIF($E$3:$E517,$E517))</f>
        <v>1</v>
      </c>
      <c r="G517">
        <f>IF(OR(F517&gt;1,F517=""),"",COUNTIF($F$3:$F517,1))</f>
        <v>402</v>
      </c>
      <c r="H517" t="str">
        <f t="shared" ref="H517:H580" si="69">E517</f>
        <v>検索結果(list) マッチ文字列取得</v>
      </c>
      <c r="J517">
        <f t="shared" si="63"/>
        <v>514</v>
      </c>
      <c r="K517" t="str">
        <f t="shared" si="65"/>
        <v/>
      </c>
      <c r="L517" s="58" t="str">
        <f t="shared" si="64"/>
        <v/>
      </c>
      <c r="M517" s="58" t="str">
        <f t="shared" si="66"/>
        <v/>
      </c>
      <c r="N517" s="58" t="str">
        <f t="shared" si="67"/>
        <v/>
      </c>
    </row>
    <row r="518" spans="1:14">
      <c r="A518">
        <f t="shared" ref="A518:A581" si="70">A517+1</f>
        <v>515</v>
      </c>
      <c r="B518" t="str">
        <f>IFERROR(VLOOKUP($A518,'vbs,vba'!$G:$H,2,FALSE),"")</f>
        <v/>
      </c>
      <c r="C518" t="str">
        <f>IFERROR(VLOOKUP($A518,python!$F:$G,2,FALSE),"")</f>
        <v>検索結果(list) サブマッチ文字列取得</v>
      </c>
      <c r="D518" t="str">
        <f>IFERROR(VLOOKUP($A518,bat!$F:$G,2,FALSE),"")</f>
        <v/>
      </c>
      <c r="E518" t="str">
        <f t="shared" si="68"/>
        <v>検索結果(list) サブマッチ文字列取得</v>
      </c>
      <c r="F518">
        <f>IF($E518="","",COUNTIF($E$3:$E518,$E518))</f>
        <v>1</v>
      </c>
      <c r="G518">
        <f>IF(OR(F518&gt;1,F518=""),"",COUNTIF($F$3:$F518,1))</f>
        <v>403</v>
      </c>
      <c r="H518" t="str">
        <f t="shared" si="69"/>
        <v>検索結果(list) サブマッチ文字列取得</v>
      </c>
      <c r="J518">
        <f t="shared" ref="J518:J581" si="71">J517+1</f>
        <v>515</v>
      </c>
      <c r="K518" t="str">
        <f t="shared" si="65"/>
        <v/>
      </c>
      <c r="L518" s="58" t="str">
        <f t="shared" si="64"/>
        <v/>
      </c>
      <c r="M518" s="58" t="str">
        <f t="shared" si="66"/>
        <v/>
      </c>
      <c r="N518" s="58" t="str">
        <f t="shared" si="67"/>
        <v/>
      </c>
    </row>
    <row r="519" spans="1:14">
      <c r="A519">
        <f t="shared" si="70"/>
        <v>516</v>
      </c>
      <c r="B519" t="str">
        <f>IFERROR(VLOOKUP($A519,'vbs,vba'!$G:$H,2,FALSE),"")</f>
        <v/>
      </c>
      <c r="C519" t="str">
        <f>IFERROR(VLOOKUP($A519,python!$F:$G,2,FALSE),"")</f>
        <v>検索実行(obj) コンパイルあり時</v>
      </c>
      <c r="D519" t="str">
        <f>IFERROR(VLOOKUP($A519,bat!$F:$G,2,FALSE),"")</f>
        <v/>
      </c>
      <c r="E519" t="str">
        <f t="shared" si="68"/>
        <v>検索実行(obj) コンパイルあり時</v>
      </c>
      <c r="F519">
        <f>IF($E519="","",COUNTIF($E$3:$E519,$E519))</f>
        <v>1</v>
      </c>
      <c r="G519">
        <f>IF(OR(F519&gt;1,F519=""),"",COUNTIF($F$3:$F519,1))</f>
        <v>404</v>
      </c>
      <c r="H519" t="str">
        <f t="shared" si="69"/>
        <v>検索実行(obj) コンパイルあり時</v>
      </c>
      <c r="J519">
        <f t="shared" si="71"/>
        <v>516</v>
      </c>
      <c r="K519" t="str">
        <f t="shared" si="65"/>
        <v/>
      </c>
      <c r="L519" s="58" t="str">
        <f t="shared" si="64"/>
        <v/>
      </c>
      <c r="M519" s="58" t="str">
        <f t="shared" si="66"/>
        <v/>
      </c>
      <c r="N519" s="58" t="str">
        <f t="shared" si="67"/>
        <v/>
      </c>
    </row>
    <row r="520" spans="1:14">
      <c r="A520">
        <f t="shared" si="70"/>
        <v>517</v>
      </c>
      <c r="B520" t="str">
        <f>IFERROR(VLOOKUP($A520,'vbs,vba'!$G:$H,2,FALSE),"")</f>
        <v/>
      </c>
      <c r="C520" t="str">
        <f>IFERROR(VLOOKUP($A520,python!$F:$G,2,FALSE),"")</f>
        <v>検索実行(obj) コンパイルなし時</v>
      </c>
      <c r="D520" t="str">
        <f>IFERROR(VLOOKUP($A520,bat!$F:$G,2,FALSE),"")</f>
        <v/>
      </c>
      <c r="E520" t="str">
        <f t="shared" si="68"/>
        <v>検索実行(obj) コンパイルなし時</v>
      </c>
      <c r="F520">
        <f>IF($E520="","",COUNTIF($E$3:$E520,$E520))</f>
        <v>1</v>
      </c>
      <c r="G520">
        <f>IF(OR(F520&gt;1,F520=""),"",COUNTIF($F$3:$F520,1))</f>
        <v>405</v>
      </c>
      <c r="H520" t="str">
        <f t="shared" si="69"/>
        <v>検索実行(obj) コンパイルなし時</v>
      </c>
      <c r="J520">
        <f t="shared" si="71"/>
        <v>517</v>
      </c>
      <c r="K520" t="str">
        <f t="shared" si="65"/>
        <v/>
      </c>
      <c r="L520" s="58" t="str">
        <f t="shared" si="64"/>
        <v/>
      </c>
      <c r="M520" s="58" t="str">
        <f t="shared" si="66"/>
        <v/>
      </c>
      <c r="N520" s="58" t="str">
        <f t="shared" si="67"/>
        <v/>
      </c>
    </row>
    <row r="521" spans="1:14">
      <c r="A521">
        <f t="shared" si="70"/>
        <v>518</v>
      </c>
      <c r="B521" t="str">
        <f>IFERROR(VLOOKUP($A521,'vbs,vba'!$G:$H,2,FALSE),"")</f>
        <v/>
      </c>
      <c r="C521" t="str">
        <f>IFERROR(VLOOKUP($A521,python!$F:$G,2,FALSE),"")</f>
        <v>検索結果(obj) マッチ有無判定</v>
      </c>
      <c r="D521" t="str">
        <f>IFERROR(VLOOKUP($A521,bat!$F:$G,2,FALSE),"")</f>
        <v/>
      </c>
      <c r="E521" t="str">
        <f t="shared" si="68"/>
        <v>検索結果(obj) マッチ有無判定</v>
      </c>
      <c r="F521">
        <f>IF($E521="","",COUNTIF($E$3:$E521,$E521))</f>
        <v>1</v>
      </c>
      <c r="G521">
        <f>IF(OR(F521&gt;1,F521=""),"",COUNTIF($F$3:$F521,1))</f>
        <v>406</v>
      </c>
      <c r="H521" t="str">
        <f t="shared" si="69"/>
        <v>検索結果(obj) マッチ有無判定</v>
      </c>
      <c r="J521">
        <f t="shared" si="71"/>
        <v>518</v>
      </c>
      <c r="K521" t="str">
        <f t="shared" si="65"/>
        <v/>
      </c>
      <c r="L521" s="58" t="str">
        <f t="shared" si="64"/>
        <v/>
      </c>
      <c r="M521" s="58" t="str">
        <f t="shared" si="66"/>
        <v/>
      </c>
      <c r="N521" s="58" t="str">
        <f t="shared" si="67"/>
        <v/>
      </c>
    </row>
    <row r="522" spans="1:14">
      <c r="A522">
        <f t="shared" si="70"/>
        <v>519</v>
      </c>
      <c r="B522" t="str">
        <f>IFERROR(VLOOKUP($A522,'vbs,vba'!$G:$H,2,FALSE),"")</f>
        <v/>
      </c>
      <c r="C522" t="str">
        <f>IFERROR(VLOOKUP($A522,python!$F:$G,2,FALSE),"")</f>
        <v>検索結果(obj) マッチ数取得</v>
      </c>
      <c r="D522" t="str">
        <f>IFERROR(VLOOKUP($A522,bat!$F:$G,2,FALSE),"")</f>
        <v/>
      </c>
      <c r="E522" t="str">
        <f t="shared" si="68"/>
        <v>検索結果(obj) マッチ数取得</v>
      </c>
      <c r="F522">
        <f>IF($E522="","",COUNTIF($E$3:$E522,$E522))</f>
        <v>1</v>
      </c>
      <c r="G522">
        <f>IF(OR(F522&gt;1,F522=""),"",COUNTIF($F$3:$F522,1))</f>
        <v>407</v>
      </c>
      <c r="H522" t="str">
        <f t="shared" si="69"/>
        <v>検索結果(obj) マッチ数取得</v>
      </c>
      <c r="J522">
        <f t="shared" si="71"/>
        <v>519</v>
      </c>
      <c r="K522" t="str">
        <f t="shared" si="65"/>
        <v/>
      </c>
      <c r="L522" s="58" t="str">
        <f t="shared" si="64"/>
        <v/>
      </c>
      <c r="M522" s="58" t="str">
        <f t="shared" si="66"/>
        <v/>
      </c>
      <c r="N522" s="58" t="str">
        <f t="shared" si="67"/>
        <v/>
      </c>
    </row>
    <row r="523" spans="1:14">
      <c r="A523">
        <f t="shared" si="70"/>
        <v>520</v>
      </c>
      <c r="B523" t="str">
        <f>IFERROR(VLOOKUP($A523,'vbs,vba'!$G:$H,2,FALSE),"")</f>
        <v/>
      </c>
      <c r="C523" t="str">
        <f>IFERROR(VLOOKUP($A523,python!$F:$G,2,FALSE),"")</f>
        <v>検索結果(obj) サブマッチ数取得</v>
      </c>
      <c r="D523" t="str">
        <f>IFERROR(VLOOKUP($A523,bat!$F:$G,2,FALSE),"")</f>
        <v/>
      </c>
      <c r="E523" t="str">
        <f t="shared" si="68"/>
        <v>検索結果(obj) サブマッチ数取得</v>
      </c>
      <c r="F523">
        <f>IF($E523="","",COUNTIF($E$3:$E523,$E523))</f>
        <v>1</v>
      </c>
      <c r="G523">
        <f>IF(OR(F523&gt;1,F523=""),"",COUNTIF($F$3:$F523,1))</f>
        <v>408</v>
      </c>
      <c r="H523" t="str">
        <f t="shared" si="69"/>
        <v>検索結果(obj) サブマッチ数取得</v>
      </c>
      <c r="J523">
        <f t="shared" si="71"/>
        <v>520</v>
      </c>
      <c r="K523" t="str">
        <f t="shared" si="65"/>
        <v/>
      </c>
      <c r="L523" s="58" t="str">
        <f t="shared" si="64"/>
        <v/>
      </c>
      <c r="M523" s="58" t="str">
        <f t="shared" si="66"/>
        <v/>
      </c>
      <c r="N523" s="58" t="str">
        <f t="shared" si="67"/>
        <v/>
      </c>
    </row>
    <row r="524" spans="1:14">
      <c r="A524">
        <f t="shared" si="70"/>
        <v>521</v>
      </c>
      <c r="B524" t="str">
        <f>IFERROR(VLOOKUP($A524,'vbs,vba'!$G:$H,2,FALSE),"")</f>
        <v/>
      </c>
      <c r="C524" t="str">
        <f>IFERROR(VLOOKUP($A524,python!$F:$G,2,FALSE),"")</f>
        <v>検索結果(obj) マッチ文字列取得</v>
      </c>
      <c r="D524" t="str">
        <f>IFERROR(VLOOKUP($A524,bat!$F:$G,2,FALSE),"")</f>
        <v/>
      </c>
      <c r="E524" t="str">
        <f t="shared" si="68"/>
        <v>検索結果(obj) マッチ文字列取得</v>
      </c>
      <c r="F524">
        <f>IF($E524="","",COUNTIF($E$3:$E524,$E524))</f>
        <v>1</v>
      </c>
      <c r="G524">
        <f>IF(OR(F524&gt;1,F524=""),"",COUNTIF($F$3:$F524,1))</f>
        <v>409</v>
      </c>
      <c r="H524" t="str">
        <f t="shared" si="69"/>
        <v>検索結果(obj) マッチ文字列取得</v>
      </c>
      <c r="J524">
        <f t="shared" si="71"/>
        <v>521</v>
      </c>
      <c r="K524" t="str">
        <f t="shared" si="65"/>
        <v/>
      </c>
      <c r="L524" s="58" t="str">
        <f t="shared" si="64"/>
        <v/>
      </c>
      <c r="M524" s="58" t="str">
        <f t="shared" si="66"/>
        <v/>
      </c>
      <c r="N524" s="58" t="str">
        <f t="shared" si="67"/>
        <v/>
      </c>
    </row>
    <row r="525" spans="1:14">
      <c r="A525">
        <f t="shared" si="70"/>
        <v>522</v>
      </c>
      <c r="B525" t="str">
        <f>IFERROR(VLOOKUP($A525,'vbs,vba'!$G:$H,2,FALSE),"")</f>
        <v/>
      </c>
      <c r="C525" t="str">
        <f>IFERROR(VLOOKUP($A525,python!$F:$G,2,FALSE),"")</f>
        <v>検索結果(obj) マッチ文字列取得</v>
      </c>
      <c r="D525" t="str">
        <f>IFERROR(VLOOKUP($A525,bat!$F:$G,2,FALSE),"")</f>
        <v/>
      </c>
      <c r="E525" t="str">
        <f t="shared" si="68"/>
        <v>検索結果(obj) マッチ文字列取得</v>
      </c>
      <c r="F525">
        <f>IF($E525="","",COUNTIF($E$3:$E525,$E525))</f>
        <v>2</v>
      </c>
      <c r="G525" t="str">
        <f>IF(OR(F525&gt;1,F525=""),"",COUNTIF($F$3:$F525,1))</f>
        <v/>
      </c>
      <c r="H525" t="str">
        <f t="shared" si="69"/>
        <v>検索結果(obj) マッチ文字列取得</v>
      </c>
      <c r="J525">
        <f t="shared" si="71"/>
        <v>522</v>
      </c>
      <c r="K525" t="str">
        <f t="shared" si="65"/>
        <v/>
      </c>
      <c r="L525" s="58" t="str">
        <f t="shared" si="64"/>
        <v/>
      </c>
      <c r="M525" s="58" t="str">
        <f t="shared" si="66"/>
        <v/>
      </c>
      <c r="N525" s="58" t="str">
        <f t="shared" si="67"/>
        <v/>
      </c>
    </row>
    <row r="526" spans="1:14">
      <c r="A526">
        <f t="shared" si="70"/>
        <v>523</v>
      </c>
      <c r="B526" t="str">
        <f>IFERROR(VLOOKUP($A526,'vbs,vba'!$G:$H,2,FALSE),"")</f>
        <v/>
      </c>
      <c r="C526" t="str">
        <f>IFERROR(VLOOKUP($A526,python!$F:$G,2,FALSE),"")</f>
        <v>検索結果(obj) サブマッチ文字列取得</v>
      </c>
      <c r="D526" t="str">
        <f>IFERROR(VLOOKUP($A526,bat!$F:$G,2,FALSE),"")</f>
        <v/>
      </c>
      <c r="E526" t="str">
        <f t="shared" si="68"/>
        <v>検索結果(obj) サブマッチ文字列取得</v>
      </c>
      <c r="F526">
        <f>IF($E526="","",COUNTIF($E$3:$E526,$E526))</f>
        <v>1</v>
      </c>
      <c r="G526">
        <f>IF(OR(F526&gt;1,F526=""),"",COUNTIF($F$3:$F526,1))</f>
        <v>410</v>
      </c>
      <c r="H526" t="str">
        <f t="shared" si="69"/>
        <v>検索結果(obj) サブマッチ文字列取得</v>
      </c>
      <c r="J526">
        <f t="shared" si="71"/>
        <v>523</v>
      </c>
      <c r="K526" t="str">
        <f t="shared" si="65"/>
        <v/>
      </c>
      <c r="L526" s="58" t="str">
        <f t="shared" si="64"/>
        <v/>
      </c>
      <c r="M526" s="58" t="str">
        <f t="shared" si="66"/>
        <v/>
      </c>
      <c r="N526" s="58" t="str">
        <f t="shared" si="67"/>
        <v/>
      </c>
    </row>
    <row r="527" spans="1:14">
      <c r="A527">
        <f t="shared" si="70"/>
        <v>524</v>
      </c>
      <c r="B527" t="str">
        <f>IFERROR(VLOOKUP($A527,'vbs,vba'!$G:$H,2,FALSE),"")</f>
        <v/>
      </c>
      <c r="C527" t="str">
        <f>IFERROR(VLOOKUP($A527,python!$F:$G,2,FALSE),"")</f>
        <v>検索結果(obj) マッチ開始位置取得</v>
      </c>
      <c r="D527" t="str">
        <f>IFERROR(VLOOKUP($A527,bat!$F:$G,2,FALSE),"")</f>
        <v/>
      </c>
      <c r="E527" t="str">
        <f t="shared" si="68"/>
        <v>検索結果(obj) マッチ開始位置取得</v>
      </c>
      <c r="F527">
        <f>IF($E527="","",COUNTIF($E$3:$E527,$E527))</f>
        <v>1</v>
      </c>
      <c r="G527">
        <f>IF(OR(F527&gt;1,F527=""),"",COUNTIF($F$3:$F527,1))</f>
        <v>411</v>
      </c>
      <c r="H527" t="str">
        <f t="shared" si="69"/>
        <v>検索結果(obj) マッチ開始位置取得</v>
      </c>
      <c r="J527">
        <f t="shared" si="71"/>
        <v>524</v>
      </c>
      <c r="K527" t="str">
        <f t="shared" si="65"/>
        <v/>
      </c>
      <c r="L527" s="58" t="str">
        <f t="shared" si="64"/>
        <v/>
      </c>
      <c r="M527" s="58" t="str">
        <f t="shared" si="66"/>
        <v/>
      </c>
      <c r="N527" s="58" t="str">
        <f t="shared" si="67"/>
        <v/>
      </c>
    </row>
    <row r="528" spans="1:14">
      <c r="A528">
        <f t="shared" si="70"/>
        <v>525</v>
      </c>
      <c r="B528" t="str">
        <f>IFERROR(VLOOKUP($A528,'vbs,vba'!$G:$H,2,FALSE),"")</f>
        <v/>
      </c>
      <c r="C528" t="str">
        <f>IFERROR(VLOOKUP($A528,python!$F:$G,2,FALSE),"")</f>
        <v>検索結果(obj) マッチ終了位置取得</v>
      </c>
      <c r="D528" t="str">
        <f>IFERROR(VLOOKUP($A528,bat!$F:$G,2,FALSE),"")</f>
        <v/>
      </c>
      <c r="E528" t="str">
        <f t="shared" si="68"/>
        <v>検索結果(obj) マッチ終了位置取得</v>
      </c>
      <c r="F528">
        <f>IF($E528="","",COUNTIF($E$3:$E528,$E528))</f>
        <v>1</v>
      </c>
      <c r="G528">
        <f>IF(OR(F528&gt;1,F528=""),"",COUNTIF($F$3:$F528,1))</f>
        <v>412</v>
      </c>
      <c r="H528" t="str">
        <f t="shared" si="69"/>
        <v>検索結果(obj) マッチ終了位置取得</v>
      </c>
      <c r="J528">
        <f t="shared" si="71"/>
        <v>525</v>
      </c>
      <c r="K528" t="str">
        <f t="shared" si="65"/>
        <v/>
      </c>
      <c r="L528" s="58" t="str">
        <f t="shared" si="64"/>
        <v/>
      </c>
      <c r="M528" s="58" t="str">
        <f t="shared" si="66"/>
        <v/>
      </c>
      <c r="N528" s="58" t="str">
        <f t="shared" si="67"/>
        <v/>
      </c>
    </row>
    <row r="529" spans="1:14">
      <c r="A529">
        <f t="shared" si="70"/>
        <v>526</v>
      </c>
      <c r="B529" t="str">
        <f>IFERROR(VLOOKUP($A529,'vbs,vba'!$G:$H,2,FALSE),"")</f>
        <v/>
      </c>
      <c r="C529" t="str">
        <f>IFERROR(VLOOKUP($A529,python!$F:$G,2,FALSE),"")</f>
        <v>置換実行</v>
      </c>
      <c r="D529" t="str">
        <f>IFERROR(VLOOKUP($A529,bat!$F:$G,2,FALSE),"")</f>
        <v/>
      </c>
      <c r="E529" t="str">
        <f t="shared" si="68"/>
        <v>置換実行</v>
      </c>
      <c r="F529">
        <f>IF($E529="","",COUNTIF($E$3:$E529,$E529))</f>
        <v>2</v>
      </c>
      <c r="G529" t="str">
        <f>IF(OR(F529&gt;1,F529=""),"",COUNTIF($F$3:$F529,1))</f>
        <v/>
      </c>
      <c r="H529" t="str">
        <f t="shared" si="69"/>
        <v>置換実行</v>
      </c>
      <c r="J529">
        <f t="shared" si="71"/>
        <v>526</v>
      </c>
      <c r="K529" t="str">
        <f t="shared" si="65"/>
        <v/>
      </c>
      <c r="L529" s="58" t="str">
        <f t="shared" si="64"/>
        <v/>
      </c>
      <c r="M529" s="58" t="str">
        <f t="shared" si="66"/>
        <v/>
      </c>
      <c r="N529" s="58" t="str">
        <f t="shared" si="67"/>
        <v/>
      </c>
    </row>
    <row r="530" spans="1:14">
      <c r="A530">
        <f t="shared" si="70"/>
        <v>527</v>
      </c>
      <c r="B530" t="str">
        <f>IFERROR(VLOOKUP($A530,'vbs,vba'!$G:$H,2,FALSE),"")</f>
        <v/>
      </c>
      <c r="C530" t="str">
        <f>IFERROR(VLOOKUP($A530,python!$F:$G,2,FALSE),"")</f>
        <v>コマンド実行</v>
      </c>
      <c r="D530" t="str">
        <f>IFERROR(VLOOKUP($A530,bat!$F:$G,2,FALSE),"")</f>
        <v/>
      </c>
      <c r="E530" t="str">
        <f t="shared" si="68"/>
        <v>コマンド実行</v>
      </c>
      <c r="F530">
        <f>IF($E530="","",COUNTIF($E$3:$E530,$E530))</f>
        <v>2</v>
      </c>
      <c r="G530" t="str">
        <f>IF(OR(F530&gt;1,F530=""),"",COUNTIF($F$3:$F530,1))</f>
        <v/>
      </c>
      <c r="H530" t="str">
        <f t="shared" si="69"/>
        <v>コマンド実行</v>
      </c>
      <c r="J530">
        <f t="shared" si="71"/>
        <v>527</v>
      </c>
      <c r="K530" t="str">
        <f t="shared" si="65"/>
        <v/>
      </c>
      <c r="L530" s="58" t="str">
        <f t="shared" si="64"/>
        <v/>
      </c>
      <c r="M530" s="58" t="str">
        <f t="shared" si="66"/>
        <v/>
      </c>
      <c r="N530" s="58" t="str">
        <f t="shared" si="67"/>
        <v/>
      </c>
    </row>
    <row r="531" spans="1:14">
      <c r="A531">
        <f t="shared" si="70"/>
        <v>528</v>
      </c>
      <c r="B531" t="str">
        <f>IFERROR(VLOOKUP($A531,'vbs,vba'!$G:$H,2,FALSE),"")</f>
        <v/>
      </c>
      <c r="C531" t="str">
        <f>IFERROR(VLOOKUP($A531,python!$F:$G,2,FALSE),"")</f>
        <v>レジストリ読込</v>
      </c>
      <c r="D531" t="str">
        <f>IFERROR(VLOOKUP($A531,bat!$F:$G,2,FALSE),"")</f>
        <v/>
      </c>
      <c r="E531" t="str">
        <f t="shared" si="68"/>
        <v>レジストリ読込</v>
      </c>
      <c r="F531">
        <f>IF($E531="","",COUNTIF($E$3:$E531,$E531))</f>
        <v>2</v>
      </c>
      <c r="G531" t="str">
        <f>IF(OR(F531&gt;1,F531=""),"",COUNTIF($F$3:$F531,1))</f>
        <v/>
      </c>
      <c r="H531" t="str">
        <f t="shared" si="69"/>
        <v>レジストリ読込</v>
      </c>
      <c r="J531">
        <f t="shared" si="71"/>
        <v>528</v>
      </c>
      <c r="K531" t="str">
        <f t="shared" si="65"/>
        <v/>
      </c>
      <c r="L531" s="58" t="str">
        <f t="shared" si="64"/>
        <v/>
      </c>
      <c r="M531" s="58" t="str">
        <f t="shared" si="66"/>
        <v/>
      </c>
      <c r="N531" s="58" t="str">
        <f t="shared" si="67"/>
        <v/>
      </c>
    </row>
    <row r="532" spans="1:14">
      <c r="A532">
        <f t="shared" si="70"/>
        <v>529</v>
      </c>
      <c r="B532" t="str">
        <f>IFERROR(VLOOKUP($A532,'vbs,vba'!$G:$H,2,FALSE),"")</f>
        <v/>
      </c>
      <c r="C532" t="str">
        <f>IFERROR(VLOOKUP($A532,python!$F:$G,2,FALSE),"")</f>
        <v>レジストリ書込</v>
      </c>
      <c r="D532" t="str">
        <f>IFERROR(VLOOKUP($A532,bat!$F:$G,2,FALSE),"")</f>
        <v/>
      </c>
      <c r="E532" t="str">
        <f t="shared" si="68"/>
        <v>レジストリ書込</v>
      </c>
      <c r="F532">
        <f>IF($E532="","",COUNTIF($E$3:$E532,$E532))</f>
        <v>2</v>
      </c>
      <c r="G532" t="str">
        <f>IF(OR(F532&gt;1,F532=""),"",COUNTIF($F$3:$F532,1))</f>
        <v/>
      </c>
      <c r="H532" t="str">
        <f t="shared" si="69"/>
        <v>レジストリ書込</v>
      </c>
      <c r="J532">
        <f t="shared" si="71"/>
        <v>529</v>
      </c>
      <c r="K532" t="str">
        <f t="shared" si="65"/>
        <v/>
      </c>
      <c r="L532" s="58" t="str">
        <f t="shared" si="64"/>
        <v/>
      </c>
      <c r="M532" s="58" t="str">
        <f t="shared" si="66"/>
        <v/>
      </c>
      <c r="N532" s="58" t="str">
        <f t="shared" si="67"/>
        <v/>
      </c>
    </row>
    <row r="533" spans="1:14">
      <c r="A533">
        <f t="shared" si="70"/>
        <v>530</v>
      </c>
      <c r="B533" t="str">
        <f>IFERROR(VLOOKUP($A533,'vbs,vba'!$G:$H,2,FALSE),"")</f>
        <v/>
      </c>
      <c r="C533" t="str">
        <f>IFERROR(VLOOKUP($A533,python!$F:$G,2,FALSE),"")</f>
        <v>環境変数 値取得＆更新</v>
      </c>
      <c r="D533" t="str">
        <f>IFERROR(VLOOKUP($A533,bat!$F:$G,2,FALSE),"")</f>
        <v/>
      </c>
      <c r="E533" t="str">
        <f t="shared" si="68"/>
        <v>環境変数 値取得＆更新</v>
      </c>
      <c r="F533">
        <f>IF($E533="","",COUNTIF($E$3:$E533,$E533))</f>
        <v>2</v>
      </c>
      <c r="G533" t="str">
        <f>IF(OR(F533&gt;1,F533=""),"",COUNTIF($F$3:$F533,1))</f>
        <v/>
      </c>
      <c r="H533" t="str">
        <f t="shared" si="69"/>
        <v>環境変数 値取得＆更新</v>
      </c>
      <c r="J533">
        <f t="shared" si="71"/>
        <v>530</v>
      </c>
      <c r="K533" t="str">
        <f t="shared" si="65"/>
        <v/>
      </c>
      <c r="L533" s="58" t="str">
        <f t="shared" si="64"/>
        <v/>
      </c>
      <c r="M533" s="58" t="str">
        <f t="shared" si="66"/>
        <v/>
      </c>
      <c r="N533" s="58" t="str">
        <f t="shared" si="67"/>
        <v/>
      </c>
    </row>
    <row r="534" spans="1:14">
      <c r="A534">
        <f t="shared" si="70"/>
        <v>531</v>
      </c>
      <c r="B534" t="str">
        <f>IFERROR(VLOOKUP($A534,'vbs,vba'!$G:$H,2,FALSE),"")</f>
        <v/>
      </c>
      <c r="C534" t="str">
        <f>IFERROR(VLOOKUP($A534,python!$F:$G,2,FALSE),"")</f>
        <v>環境変数 削除</v>
      </c>
      <c r="D534" t="str">
        <f>IFERROR(VLOOKUP($A534,bat!$F:$G,2,FALSE),"")</f>
        <v/>
      </c>
      <c r="E534" t="str">
        <f t="shared" si="68"/>
        <v>環境変数 削除</v>
      </c>
      <c r="F534">
        <f>IF($E534="","",COUNTIF($E$3:$E534,$E534))</f>
        <v>2</v>
      </c>
      <c r="G534" t="str">
        <f>IF(OR(F534&gt;1,F534=""),"",COUNTIF($F$3:$F534,1))</f>
        <v/>
      </c>
      <c r="H534" t="str">
        <f t="shared" si="69"/>
        <v>環境変数 削除</v>
      </c>
      <c r="J534">
        <f t="shared" si="71"/>
        <v>531</v>
      </c>
      <c r="K534" t="str">
        <f t="shared" si="65"/>
        <v/>
      </c>
      <c r="L534" s="58" t="str">
        <f t="shared" si="64"/>
        <v/>
      </c>
      <c r="M534" s="58" t="str">
        <f t="shared" si="66"/>
        <v/>
      </c>
      <c r="N534" s="58" t="str">
        <f t="shared" si="67"/>
        <v/>
      </c>
    </row>
    <row r="535" spans="1:14">
      <c r="A535">
        <f t="shared" si="70"/>
        <v>532</v>
      </c>
      <c r="B535" t="str">
        <f>IFERROR(VLOOKUP($A535,'vbs,vba'!$G:$H,2,FALSE),"")</f>
        <v/>
      </c>
      <c r="C535" t="str">
        <f>IFERROR(VLOOKUP($A535,python!$F:$G,2,FALSE),"")</f>
        <v>特殊フォルダ パス取得</v>
      </c>
      <c r="D535" t="str">
        <f>IFERROR(VLOOKUP($A535,bat!$F:$G,2,FALSE),"")</f>
        <v/>
      </c>
      <c r="E535" t="str">
        <f t="shared" si="68"/>
        <v>特殊フォルダ パス取得</v>
      </c>
      <c r="F535">
        <f>IF($E535="","",COUNTIF($E$3:$E535,$E535))</f>
        <v>2</v>
      </c>
      <c r="G535" t="str">
        <f>IF(OR(F535&gt;1,F535=""),"",COUNTIF($F$3:$F535,1))</f>
        <v/>
      </c>
      <c r="H535" t="str">
        <f t="shared" si="69"/>
        <v>特殊フォルダ パス取得</v>
      </c>
      <c r="J535">
        <f t="shared" si="71"/>
        <v>532</v>
      </c>
      <c r="K535" t="str">
        <f t="shared" si="65"/>
        <v/>
      </c>
      <c r="L535" s="58" t="str">
        <f t="shared" si="64"/>
        <v/>
      </c>
      <c r="M535" s="58" t="str">
        <f t="shared" si="66"/>
        <v/>
      </c>
      <c r="N535" s="58" t="str">
        <f t="shared" si="67"/>
        <v/>
      </c>
    </row>
    <row r="536" spans="1:14">
      <c r="A536">
        <f t="shared" si="70"/>
        <v>533</v>
      </c>
      <c r="B536" t="str">
        <f>IFERROR(VLOOKUP($A536,'vbs,vba'!$G:$H,2,FALSE),"")</f>
        <v/>
      </c>
      <c r="C536" t="str">
        <f>IFERROR(VLOOKUP($A536,python!$F:$G,2,FALSE),"")</f>
        <v>ショートカット 作成</v>
      </c>
      <c r="D536" t="str">
        <f>IFERROR(VLOOKUP($A536,bat!$F:$G,2,FALSE),"")</f>
        <v/>
      </c>
      <c r="E536" t="str">
        <f t="shared" si="68"/>
        <v>ショートカット 作成</v>
      </c>
      <c r="F536">
        <f>IF($E536="","",COUNTIF($E$3:$E536,$E536))</f>
        <v>2</v>
      </c>
      <c r="G536" t="str">
        <f>IF(OR(F536&gt;1,F536=""),"",COUNTIF($F$3:$F536,1))</f>
        <v/>
      </c>
      <c r="H536" t="str">
        <f t="shared" si="69"/>
        <v>ショートカット 作成</v>
      </c>
      <c r="J536">
        <f t="shared" si="71"/>
        <v>533</v>
      </c>
      <c r="K536" t="str">
        <f t="shared" si="65"/>
        <v/>
      </c>
      <c r="L536" s="58" t="str">
        <f t="shared" si="64"/>
        <v/>
      </c>
      <c r="M536" s="58" t="str">
        <f t="shared" si="66"/>
        <v/>
      </c>
      <c r="N536" s="58" t="str">
        <f t="shared" si="67"/>
        <v/>
      </c>
    </row>
    <row r="537" spans="1:14">
      <c r="A537">
        <f t="shared" si="70"/>
        <v>534</v>
      </c>
      <c r="B537" t="str">
        <f>IFERROR(VLOOKUP($A537,'vbs,vba'!$G:$H,2,FALSE),"")</f>
        <v/>
      </c>
      <c r="C537" t="str">
        <f>IFERROR(VLOOKUP($A537,python!$F:$G,2,FALSE),"")</f>
        <v>ショートカット 指示先パス取得</v>
      </c>
      <c r="D537" t="str">
        <f>IFERROR(VLOOKUP($A537,bat!$F:$G,2,FALSE),"")</f>
        <v/>
      </c>
      <c r="E537" t="str">
        <f t="shared" si="68"/>
        <v>ショートカット 指示先パス取得</v>
      </c>
      <c r="F537">
        <f>IF($E537="","",COUNTIF($E$3:$E537,$E537))</f>
        <v>2</v>
      </c>
      <c r="G537" t="str">
        <f>IF(OR(F537&gt;1,F537=""),"",COUNTIF($F$3:$F537,1))</f>
        <v/>
      </c>
      <c r="H537" t="str">
        <f t="shared" si="69"/>
        <v>ショートカット 指示先パス取得</v>
      </c>
      <c r="J537">
        <f t="shared" si="71"/>
        <v>534</v>
      </c>
      <c r="K537" t="str">
        <f t="shared" si="65"/>
        <v/>
      </c>
      <c r="L537" s="58" t="str">
        <f t="shared" si="64"/>
        <v/>
      </c>
      <c r="M537" s="58" t="str">
        <f t="shared" si="66"/>
        <v/>
      </c>
      <c r="N537" s="58" t="str">
        <f t="shared" si="67"/>
        <v/>
      </c>
    </row>
    <row r="538" spans="1:14">
      <c r="A538">
        <f t="shared" si="70"/>
        <v>535</v>
      </c>
      <c r="B538" t="str">
        <f>IFERROR(VLOOKUP($A538,'vbs,vba'!$G:$H,2,FALSE),"")</f>
        <v/>
      </c>
      <c r="C538" t="str">
        <f>IFERROR(VLOOKUP($A538,python!$F:$G,2,FALSE),"")</f>
        <v>ショートカット 指示先パス更新</v>
      </c>
      <c r="D538" t="str">
        <f>IFERROR(VLOOKUP($A538,bat!$F:$G,2,FALSE),"")</f>
        <v/>
      </c>
      <c r="E538" t="str">
        <f t="shared" si="68"/>
        <v>ショートカット 指示先パス更新</v>
      </c>
      <c r="F538">
        <f>IF($E538="","",COUNTIF($E$3:$E538,$E538))</f>
        <v>2</v>
      </c>
      <c r="G538" t="str">
        <f>IF(OR(F538&gt;1,F538=""),"",COUNTIF($F$3:$F538,1))</f>
        <v/>
      </c>
      <c r="H538" t="str">
        <f t="shared" si="69"/>
        <v>ショートカット 指示先パス更新</v>
      </c>
      <c r="J538">
        <f t="shared" si="71"/>
        <v>535</v>
      </c>
      <c r="K538" t="str">
        <f t="shared" si="65"/>
        <v/>
      </c>
      <c r="L538" s="58" t="str">
        <f t="shared" si="64"/>
        <v/>
      </c>
      <c r="M538" s="58" t="str">
        <f t="shared" si="66"/>
        <v/>
      </c>
      <c r="N538" s="58" t="str">
        <f t="shared" si="67"/>
        <v/>
      </c>
    </row>
    <row r="539" spans="1:14">
      <c r="A539">
        <f t="shared" si="70"/>
        <v>536</v>
      </c>
      <c r="B539" t="str">
        <f>IFERROR(VLOOKUP($A539,'vbs,vba'!$G:$H,2,FALSE),"")</f>
        <v/>
      </c>
      <c r="C539" t="str">
        <f>IFERROR(VLOOKUP($A539,python!$F:$G,2,FALSE),"")</f>
        <v>ショートカット コメント更新</v>
      </c>
      <c r="D539" t="str">
        <f>IFERROR(VLOOKUP($A539,bat!$F:$G,2,FALSE),"")</f>
        <v/>
      </c>
      <c r="E539" t="str">
        <f t="shared" si="68"/>
        <v>ショートカット コメント更新</v>
      </c>
      <c r="F539">
        <f>IF($E539="","",COUNTIF($E$3:$E539,$E539))</f>
        <v>2</v>
      </c>
      <c r="G539" t="str">
        <f>IF(OR(F539&gt;1,F539=""),"",COUNTIF($F$3:$F539,1))</f>
        <v/>
      </c>
      <c r="H539" t="str">
        <f t="shared" si="69"/>
        <v>ショートカット コメント更新</v>
      </c>
      <c r="J539">
        <f t="shared" si="71"/>
        <v>536</v>
      </c>
      <c r="K539" t="str">
        <f t="shared" si="65"/>
        <v/>
      </c>
      <c r="L539" s="58" t="str">
        <f t="shared" si="64"/>
        <v/>
      </c>
      <c r="M539" s="58" t="str">
        <f t="shared" si="66"/>
        <v/>
      </c>
      <c r="N539" s="58" t="str">
        <f t="shared" si="67"/>
        <v/>
      </c>
    </row>
    <row r="540" spans="1:14">
      <c r="A540">
        <f t="shared" si="70"/>
        <v>537</v>
      </c>
      <c r="B540" t="str">
        <f>IFERROR(VLOOKUP($A540,'vbs,vba'!$G:$H,2,FALSE),"")</f>
        <v/>
      </c>
      <c r="C540" t="str">
        <f>IFERROR(VLOOKUP($A540,python!$F:$G,2,FALSE),"")</f>
        <v>ショートカット 引数更新</v>
      </c>
      <c r="D540" t="str">
        <f>IFERROR(VLOOKUP($A540,bat!$F:$G,2,FALSE),"")</f>
        <v/>
      </c>
      <c r="E540" t="str">
        <f t="shared" si="68"/>
        <v>ショートカット 引数更新</v>
      </c>
      <c r="F540">
        <f>IF($E540="","",COUNTIF($E$3:$E540,$E540))</f>
        <v>2</v>
      </c>
      <c r="G540" t="str">
        <f>IF(OR(F540&gt;1,F540=""),"",COUNTIF($F$3:$F540,1))</f>
        <v/>
      </c>
      <c r="H540" t="str">
        <f t="shared" si="69"/>
        <v>ショートカット 引数更新</v>
      </c>
      <c r="J540">
        <f t="shared" si="71"/>
        <v>537</v>
      </c>
      <c r="K540" t="str">
        <f t="shared" si="65"/>
        <v/>
      </c>
      <c r="L540" s="58" t="str">
        <f t="shared" si="64"/>
        <v/>
      </c>
      <c r="M540" s="58" t="str">
        <f t="shared" si="66"/>
        <v/>
      </c>
      <c r="N540" s="58" t="str">
        <f t="shared" si="67"/>
        <v/>
      </c>
    </row>
    <row r="541" spans="1:14">
      <c r="A541">
        <f t="shared" si="70"/>
        <v>538</v>
      </c>
      <c r="B541" t="str">
        <f>IFERROR(VLOOKUP($A541,'vbs,vba'!$G:$H,2,FALSE),"")</f>
        <v/>
      </c>
      <c r="C541" t="str">
        <f>IFERROR(VLOOKUP($A541,python!$F:$G,2,FALSE),"")</f>
        <v>ポップアップ出力</v>
      </c>
      <c r="D541" t="str">
        <f>IFERROR(VLOOKUP($A541,bat!$F:$G,2,FALSE),"")</f>
        <v/>
      </c>
      <c r="E541" t="str">
        <f t="shared" si="68"/>
        <v>ポップアップ出力</v>
      </c>
      <c r="F541">
        <f>IF($E541="","",COUNTIF($E$3:$E541,$E541))</f>
        <v>2</v>
      </c>
      <c r="G541" t="str">
        <f>IF(OR(F541&gt;1,F541=""),"",COUNTIF($F$3:$F541,1))</f>
        <v/>
      </c>
      <c r="H541" t="str">
        <f t="shared" si="69"/>
        <v>ポップアップ出力</v>
      </c>
      <c r="J541">
        <f t="shared" si="71"/>
        <v>538</v>
      </c>
      <c r="K541" t="str">
        <f t="shared" si="65"/>
        <v/>
      </c>
      <c r="L541" s="58" t="str">
        <f t="shared" si="64"/>
        <v/>
      </c>
      <c r="M541" s="58" t="str">
        <f t="shared" si="66"/>
        <v/>
      </c>
      <c r="N541" s="58" t="str">
        <f t="shared" si="67"/>
        <v/>
      </c>
    </row>
    <row r="542" spans="1:14">
      <c r="A542">
        <f t="shared" si="70"/>
        <v>539</v>
      </c>
      <c r="B542" t="str">
        <f>IFERROR(VLOOKUP($A542,'vbs,vba'!$G:$H,2,FALSE),"")</f>
        <v/>
      </c>
      <c r="C542" t="str">
        <f>IFERROR(VLOOKUP($A542,python!$F:$G,2,FALSE),"")</f>
        <v>クリップボード 書き込み</v>
      </c>
      <c r="D542" t="str">
        <f>IFERROR(VLOOKUP($A542,bat!$F:$G,2,FALSE),"")</f>
        <v/>
      </c>
      <c r="E542" t="str">
        <f t="shared" si="68"/>
        <v>クリップボード 書き込み</v>
      </c>
      <c r="F542">
        <f>IF($E542="","",COUNTIF($E$3:$E542,$E542))</f>
        <v>2</v>
      </c>
      <c r="G542" t="str">
        <f>IF(OR(F542&gt;1,F542=""),"",COUNTIF($F$3:$F542,1))</f>
        <v/>
      </c>
      <c r="H542" t="str">
        <f t="shared" si="69"/>
        <v>クリップボード 書き込み</v>
      </c>
      <c r="J542">
        <f t="shared" si="71"/>
        <v>539</v>
      </c>
      <c r="K542" t="str">
        <f t="shared" si="65"/>
        <v/>
      </c>
      <c r="L542" s="58" t="str">
        <f t="shared" si="64"/>
        <v/>
      </c>
      <c r="M542" s="58" t="str">
        <f t="shared" si="66"/>
        <v/>
      </c>
      <c r="N542" s="58" t="str">
        <f t="shared" si="67"/>
        <v/>
      </c>
    </row>
    <row r="543" spans="1:14">
      <c r="A543">
        <f t="shared" si="70"/>
        <v>540</v>
      </c>
      <c r="B543" t="str">
        <f>IFERROR(VLOOKUP($A543,'vbs,vba'!$G:$H,2,FALSE),"")</f>
        <v/>
      </c>
      <c r="C543" t="str">
        <f>IFERROR(VLOOKUP($A543,python!$F:$G,2,FALSE),"")</f>
        <v>クリップボード 取得</v>
      </c>
      <c r="D543" t="str">
        <f>IFERROR(VLOOKUP($A543,bat!$F:$G,2,FALSE),"")</f>
        <v/>
      </c>
      <c r="E543" t="str">
        <f t="shared" si="68"/>
        <v>クリップボード 取得</v>
      </c>
      <c r="F543">
        <f>IF($E543="","",COUNTIF($E$3:$E543,$E543))</f>
        <v>3</v>
      </c>
      <c r="G543" t="str">
        <f>IF(OR(F543&gt;1,F543=""),"",COUNTIF($F$3:$F543,1))</f>
        <v/>
      </c>
      <c r="H543" t="str">
        <f t="shared" si="69"/>
        <v>クリップボード 取得</v>
      </c>
      <c r="J543">
        <f t="shared" si="71"/>
        <v>540</v>
      </c>
      <c r="K543" t="str">
        <f t="shared" si="65"/>
        <v/>
      </c>
      <c r="L543" s="58" t="str">
        <f t="shared" si="64"/>
        <v/>
      </c>
      <c r="M543" s="58" t="str">
        <f t="shared" si="66"/>
        <v/>
      </c>
      <c r="N543" s="58" t="str">
        <f t="shared" si="67"/>
        <v/>
      </c>
    </row>
    <row r="544" spans="1:14">
      <c r="A544">
        <f t="shared" si="70"/>
        <v>541</v>
      </c>
      <c r="B544" t="str">
        <f>IFERROR(VLOOKUP($A544,'vbs,vba'!$G:$H,2,FALSE),"")</f>
        <v/>
      </c>
      <c r="C544" t="str">
        <f>IFERROR(VLOOKUP($A544,python!$F:$G,2,FALSE),"")</f>
        <v>オブジェクト定義</v>
      </c>
      <c r="D544" t="str">
        <f>IFERROR(VLOOKUP($A544,bat!$F:$G,2,FALSE),"")</f>
        <v/>
      </c>
      <c r="E544" t="str">
        <f t="shared" si="68"/>
        <v>オブジェクト定義</v>
      </c>
      <c r="F544">
        <f>IF($E544="","",COUNTIF($E$3:$E544,$E544))</f>
        <v>10</v>
      </c>
      <c r="G544" t="str">
        <f>IF(OR(F544&gt;1,F544=""),"",COUNTIF($F$3:$F544,1))</f>
        <v/>
      </c>
      <c r="H544" t="str">
        <f t="shared" si="69"/>
        <v>オブジェクト定義</v>
      </c>
      <c r="J544">
        <f t="shared" si="71"/>
        <v>541</v>
      </c>
      <c r="K544" t="str">
        <f t="shared" si="65"/>
        <v/>
      </c>
      <c r="L544" s="58" t="str">
        <f t="shared" si="64"/>
        <v/>
      </c>
      <c r="M544" s="58" t="str">
        <f t="shared" si="66"/>
        <v/>
      </c>
      <c r="N544" s="58" t="str">
        <f t="shared" si="67"/>
        <v/>
      </c>
    </row>
    <row r="545" spans="1:14">
      <c r="A545">
        <f t="shared" si="70"/>
        <v>542</v>
      </c>
      <c r="B545" t="str">
        <f>IFERROR(VLOOKUP($A545,'vbs,vba'!$G:$H,2,FALSE),"")</f>
        <v/>
      </c>
      <c r="C545" t="str">
        <f>IFERROR(VLOOKUP($A545,python!$F:$G,2,FALSE),"")</f>
        <v>ファイル コピー（自ブック）</v>
      </c>
      <c r="D545" t="str">
        <f>IFERROR(VLOOKUP($A545,bat!$F:$G,2,FALSE),"")</f>
        <v/>
      </c>
      <c r="E545" t="str">
        <f t="shared" si="68"/>
        <v>ファイル コピー（自ブック）</v>
      </c>
      <c r="F545">
        <f>IF($E545="","",COUNTIF($E$3:$E545,$E545))</f>
        <v>2</v>
      </c>
      <c r="G545" t="str">
        <f>IF(OR(F545&gt;1,F545=""),"",COUNTIF($F$3:$F545,1))</f>
        <v/>
      </c>
      <c r="H545" t="str">
        <f t="shared" si="69"/>
        <v>ファイル コピー（自ブック）</v>
      </c>
      <c r="J545">
        <f t="shared" si="71"/>
        <v>542</v>
      </c>
      <c r="K545" t="str">
        <f t="shared" si="65"/>
        <v/>
      </c>
      <c r="L545" s="58" t="str">
        <f t="shared" si="64"/>
        <v/>
      </c>
      <c r="M545" s="58" t="str">
        <f t="shared" si="66"/>
        <v/>
      </c>
      <c r="N545" s="58" t="str">
        <f t="shared" si="67"/>
        <v/>
      </c>
    </row>
    <row r="546" spans="1:14">
      <c r="A546">
        <f t="shared" si="70"/>
        <v>543</v>
      </c>
      <c r="B546" t="str">
        <f>IFERROR(VLOOKUP($A546,'vbs,vba'!$G:$H,2,FALSE),"")</f>
        <v/>
      </c>
      <c r="C546" t="str">
        <f>IFERROR(VLOOKUP($A546,python!$F:$G,2,FALSE),"")</f>
        <v>ファイル コピー①</v>
      </c>
      <c r="D546" t="str">
        <f>IFERROR(VLOOKUP($A546,bat!$F:$G,2,FALSE),"")</f>
        <v/>
      </c>
      <c r="E546" t="str">
        <f t="shared" si="68"/>
        <v>ファイル コピー①</v>
      </c>
      <c r="F546">
        <f>IF($E546="","",COUNTIF($E$3:$E546,$E546))</f>
        <v>2</v>
      </c>
      <c r="G546" t="str">
        <f>IF(OR(F546&gt;1,F546=""),"",COUNTIF($F$3:$F546,1))</f>
        <v/>
      </c>
      <c r="H546" t="str">
        <f t="shared" si="69"/>
        <v>ファイル コピー①</v>
      </c>
      <c r="J546">
        <f t="shared" si="71"/>
        <v>543</v>
      </c>
      <c r="K546" t="str">
        <f t="shared" si="65"/>
        <v/>
      </c>
      <c r="L546" s="58" t="str">
        <f t="shared" si="64"/>
        <v/>
      </c>
      <c r="M546" s="58" t="str">
        <f t="shared" si="66"/>
        <v/>
      </c>
      <c r="N546" s="58" t="str">
        <f t="shared" si="67"/>
        <v/>
      </c>
    </row>
    <row r="547" spans="1:14">
      <c r="A547">
        <f t="shared" si="70"/>
        <v>544</v>
      </c>
      <c r="B547" t="str">
        <f>IFERROR(VLOOKUP($A547,'vbs,vba'!$G:$H,2,FALSE),"")</f>
        <v/>
      </c>
      <c r="C547" t="str">
        <f>IFERROR(VLOOKUP($A547,python!$F:$G,2,FALSE),"")</f>
        <v>ファイル コピー②</v>
      </c>
      <c r="D547" t="str">
        <f>IFERROR(VLOOKUP($A547,bat!$F:$G,2,FALSE),"")</f>
        <v/>
      </c>
      <c r="E547" t="str">
        <f t="shared" si="68"/>
        <v>ファイル コピー②</v>
      </c>
      <c r="F547">
        <f>IF($E547="","",COUNTIF($E$3:$E547,$E547))</f>
        <v>2</v>
      </c>
      <c r="G547" t="str">
        <f>IF(OR(F547&gt;1,F547=""),"",COUNTIF($F$3:$F547,1))</f>
        <v/>
      </c>
      <c r="H547" t="str">
        <f t="shared" si="69"/>
        <v>ファイル コピー②</v>
      </c>
      <c r="J547">
        <f t="shared" si="71"/>
        <v>544</v>
      </c>
      <c r="K547" t="str">
        <f t="shared" si="65"/>
        <v/>
      </c>
      <c r="L547" s="58" t="str">
        <f t="shared" si="64"/>
        <v/>
      </c>
      <c r="M547" s="58" t="str">
        <f t="shared" si="66"/>
        <v/>
      </c>
      <c r="N547" s="58" t="str">
        <f t="shared" si="67"/>
        <v/>
      </c>
    </row>
    <row r="548" spans="1:14">
      <c r="A548">
        <f t="shared" si="70"/>
        <v>545</v>
      </c>
      <c r="B548" t="str">
        <f>IFERROR(VLOOKUP($A548,'vbs,vba'!$G:$H,2,FALSE),"")</f>
        <v/>
      </c>
      <c r="C548" t="str">
        <f>IFERROR(VLOOKUP($A548,python!$F:$G,2,FALSE),"")</f>
        <v>ファイル 削除</v>
      </c>
      <c r="D548" t="str">
        <f>IFERROR(VLOOKUP($A548,bat!$F:$G,2,FALSE),"")</f>
        <v/>
      </c>
      <c r="E548" t="str">
        <f t="shared" si="68"/>
        <v>ファイル 削除</v>
      </c>
      <c r="F548">
        <f>IF($E548="","",COUNTIF($E$3:$E548,$E548))</f>
        <v>2</v>
      </c>
      <c r="G548" t="str">
        <f>IF(OR(F548&gt;1,F548=""),"",COUNTIF($F$3:$F548,1))</f>
        <v/>
      </c>
      <c r="H548" t="str">
        <f t="shared" si="69"/>
        <v>ファイル 削除</v>
      </c>
      <c r="J548">
        <f t="shared" si="71"/>
        <v>545</v>
      </c>
      <c r="K548" t="str">
        <f t="shared" si="65"/>
        <v/>
      </c>
      <c r="L548" s="58" t="str">
        <f t="shared" si="64"/>
        <v/>
      </c>
      <c r="M548" s="58" t="str">
        <f t="shared" si="66"/>
        <v/>
      </c>
      <c r="N548" s="58" t="str">
        <f t="shared" si="67"/>
        <v/>
      </c>
    </row>
    <row r="549" spans="1:14">
      <c r="A549">
        <f t="shared" si="70"/>
        <v>546</v>
      </c>
      <c r="B549" t="str">
        <f>IFERROR(VLOOKUP($A549,'vbs,vba'!$G:$H,2,FALSE),"")</f>
        <v/>
      </c>
      <c r="C549" t="str">
        <f>IFERROR(VLOOKUP($A549,python!$F:$G,2,FALSE),"")</f>
        <v>ファイル 移動/リネーム</v>
      </c>
      <c r="D549" t="str">
        <f>IFERROR(VLOOKUP($A549,bat!$F:$G,2,FALSE),"")</f>
        <v/>
      </c>
      <c r="E549" t="str">
        <f t="shared" si="68"/>
        <v>ファイル 移動/リネーム</v>
      </c>
      <c r="F549">
        <f>IF($E549="","",COUNTIF($E$3:$E549,$E549))</f>
        <v>2</v>
      </c>
      <c r="G549" t="str">
        <f>IF(OR(F549&gt;1,F549=""),"",COUNTIF($F$3:$F549,1))</f>
        <v/>
      </c>
      <c r="H549" t="str">
        <f t="shared" si="69"/>
        <v>ファイル 移動/リネーム</v>
      </c>
      <c r="J549">
        <f t="shared" si="71"/>
        <v>546</v>
      </c>
      <c r="K549" t="str">
        <f t="shared" si="65"/>
        <v/>
      </c>
      <c r="L549" s="58" t="str">
        <f t="shared" si="64"/>
        <v/>
      </c>
      <c r="M549" s="58" t="str">
        <f t="shared" si="66"/>
        <v/>
      </c>
      <c r="N549" s="58" t="str">
        <f t="shared" si="67"/>
        <v/>
      </c>
    </row>
    <row r="550" spans="1:14">
      <c r="A550">
        <f t="shared" si="70"/>
        <v>547</v>
      </c>
      <c r="B550" t="str">
        <f>IFERROR(VLOOKUP($A550,'vbs,vba'!$G:$H,2,FALSE),"")</f>
        <v/>
      </c>
      <c r="C550" t="str">
        <f>IFERROR(VLOOKUP($A550,python!$F:$G,2,FALSE),"")</f>
        <v>ファイル 存在確認①</v>
      </c>
      <c r="D550" t="str">
        <f>IFERROR(VLOOKUP($A550,bat!$F:$G,2,FALSE),"")</f>
        <v/>
      </c>
      <c r="E550" t="str">
        <f t="shared" si="68"/>
        <v>ファイル 存在確認①</v>
      </c>
      <c r="F550">
        <f>IF($E550="","",COUNTIF($E$3:$E550,$E550))</f>
        <v>2</v>
      </c>
      <c r="G550" t="str">
        <f>IF(OR(F550&gt;1,F550=""),"",COUNTIF($F$3:$F550,1))</f>
        <v/>
      </c>
      <c r="H550" t="str">
        <f t="shared" si="69"/>
        <v>ファイル 存在確認①</v>
      </c>
      <c r="J550">
        <f t="shared" si="71"/>
        <v>547</v>
      </c>
      <c r="K550" t="str">
        <f t="shared" si="65"/>
        <v/>
      </c>
      <c r="L550" s="58" t="str">
        <f t="shared" si="64"/>
        <v/>
      </c>
      <c r="M550" s="58" t="str">
        <f t="shared" si="66"/>
        <v/>
      </c>
      <c r="N550" s="58" t="str">
        <f t="shared" si="67"/>
        <v/>
      </c>
    </row>
    <row r="551" spans="1:14">
      <c r="A551">
        <f t="shared" si="70"/>
        <v>548</v>
      </c>
      <c r="B551" t="str">
        <f>IFERROR(VLOOKUP($A551,'vbs,vba'!$G:$H,2,FALSE),"")</f>
        <v/>
      </c>
      <c r="C551" t="str">
        <f>IFERROR(VLOOKUP($A551,python!$F:$G,2,FALSE),"")</f>
        <v>ファイル 存在確認②</v>
      </c>
      <c r="D551" t="str">
        <f>IFERROR(VLOOKUP($A551,bat!$F:$G,2,FALSE),"")</f>
        <v/>
      </c>
      <c r="E551" t="str">
        <f t="shared" si="68"/>
        <v>ファイル 存在確認②</v>
      </c>
      <c r="F551">
        <f>IF($E551="","",COUNTIF($E$3:$E551,$E551))</f>
        <v>2</v>
      </c>
      <c r="G551" t="str">
        <f>IF(OR(F551&gt;1,F551=""),"",COUNTIF($F$3:$F551,1))</f>
        <v/>
      </c>
      <c r="H551" t="str">
        <f t="shared" si="69"/>
        <v>ファイル 存在確認②</v>
      </c>
      <c r="J551">
        <f t="shared" si="71"/>
        <v>548</v>
      </c>
      <c r="K551" t="str">
        <f t="shared" si="65"/>
        <v/>
      </c>
      <c r="L551" s="58" t="str">
        <f t="shared" si="64"/>
        <v/>
      </c>
      <c r="M551" s="58" t="str">
        <f t="shared" si="66"/>
        <v/>
      </c>
      <c r="N551" s="58" t="str">
        <f t="shared" si="67"/>
        <v/>
      </c>
    </row>
    <row r="552" spans="1:14">
      <c r="A552">
        <f t="shared" si="70"/>
        <v>549</v>
      </c>
      <c r="B552" t="str">
        <f>IFERROR(VLOOKUP($A552,'vbs,vba'!$G:$H,2,FALSE),"")</f>
        <v/>
      </c>
      <c r="C552" t="str">
        <f>IFERROR(VLOOKUP($A552,python!$F:$G,2,FALSE),"")</f>
        <v>ファイル 情報取得</v>
      </c>
      <c r="D552" t="str">
        <f>IFERROR(VLOOKUP($A552,bat!$F:$G,2,FALSE),"")</f>
        <v/>
      </c>
      <c r="E552" t="str">
        <f t="shared" si="68"/>
        <v>ファイル 情報取得</v>
      </c>
      <c r="F552">
        <f>IF($E552="","",COUNTIF($E$3:$E552,$E552))</f>
        <v>2</v>
      </c>
      <c r="G552" t="str">
        <f>IF(OR(F552&gt;1,F552=""),"",COUNTIF($F$3:$F552,1))</f>
        <v/>
      </c>
      <c r="H552" t="str">
        <f t="shared" si="69"/>
        <v>ファイル 情報取得</v>
      </c>
      <c r="J552">
        <f t="shared" si="71"/>
        <v>549</v>
      </c>
      <c r="K552" t="str">
        <f t="shared" si="65"/>
        <v/>
      </c>
      <c r="L552" s="58" t="str">
        <f t="shared" si="64"/>
        <v/>
      </c>
      <c r="M552" s="58" t="str">
        <f t="shared" si="66"/>
        <v/>
      </c>
      <c r="N552" s="58" t="str">
        <f t="shared" si="67"/>
        <v/>
      </c>
    </row>
    <row r="553" spans="1:14">
      <c r="A553">
        <f t="shared" si="70"/>
        <v>550</v>
      </c>
      <c r="B553" t="str">
        <f>IFERROR(VLOOKUP($A553,'vbs,vba'!$G:$H,2,FALSE),"")</f>
        <v/>
      </c>
      <c r="C553" t="str">
        <f>IFERROR(VLOOKUP($A553,python!$F:$G,2,FALSE),"")</f>
        <v>ファイル 隠しファイル化</v>
      </c>
      <c r="D553" t="str">
        <f>IFERROR(VLOOKUP($A553,bat!$F:$G,2,FALSE),"")</f>
        <v/>
      </c>
      <c r="E553" t="str">
        <f t="shared" si="68"/>
        <v>ファイル 隠しファイル化</v>
      </c>
      <c r="F553">
        <f>IF($E553="","",COUNTIF($E$3:$E553,$E553))</f>
        <v>2</v>
      </c>
      <c r="G553" t="str">
        <f>IF(OR(F553&gt;1,F553=""),"",COUNTIF($F$3:$F553,1))</f>
        <v/>
      </c>
      <c r="H553" t="str">
        <f t="shared" si="69"/>
        <v>ファイル 隠しファイル化</v>
      </c>
      <c r="J553">
        <f t="shared" si="71"/>
        <v>550</v>
      </c>
      <c r="K553" t="str">
        <f t="shared" si="65"/>
        <v/>
      </c>
      <c r="L553" s="58" t="str">
        <f t="shared" si="64"/>
        <v/>
      </c>
      <c r="M553" s="58" t="str">
        <f t="shared" si="66"/>
        <v/>
      </c>
      <c r="N553" s="58" t="str">
        <f t="shared" si="67"/>
        <v/>
      </c>
    </row>
    <row r="554" spans="1:14">
      <c r="A554">
        <f t="shared" si="70"/>
        <v>551</v>
      </c>
      <c r="B554" t="str">
        <f>IFERROR(VLOOKUP($A554,'vbs,vba'!$G:$H,2,FALSE),"")</f>
        <v/>
      </c>
      <c r="C554" t="str">
        <f>IFERROR(VLOOKUP($A554,python!$F:$G,2,FALSE),"")</f>
        <v>ファイル 絶対パス取得</v>
      </c>
      <c r="D554" t="str">
        <f>IFERROR(VLOOKUP($A554,bat!$F:$G,2,FALSE),"")</f>
        <v/>
      </c>
      <c r="E554" t="str">
        <f t="shared" si="68"/>
        <v>ファイル 絶対パス取得</v>
      </c>
      <c r="F554">
        <f>IF($E554="","",COUNTIF($E$3:$E554,$E554))</f>
        <v>2</v>
      </c>
      <c r="G554" t="str">
        <f>IF(OR(F554&gt;1,F554=""),"",COUNTIF($F$3:$F554,1))</f>
        <v/>
      </c>
      <c r="H554" t="str">
        <f t="shared" si="69"/>
        <v>ファイル 絶対パス取得</v>
      </c>
      <c r="J554">
        <f t="shared" si="71"/>
        <v>551</v>
      </c>
      <c r="K554" t="str">
        <f t="shared" si="65"/>
        <v/>
      </c>
      <c r="L554" s="58" t="str">
        <f t="shared" si="64"/>
        <v/>
      </c>
      <c r="M554" s="58" t="str">
        <f t="shared" si="66"/>
        <v/>
      </c>
      <c r="N554" s="58" t="str">
        <f t="shared" si="67"/>
        <v/>
      </c>
    </row>
    <row r="555" spans="1:14">
      <c r="A555">
        <f t="shared" si="70"/>
        <v>552</v>
      </c>
      <c r="B555" t="str">
        <f>IFERROR(VLOOKUP($A555,'vbs,vba'!$G:$H,2,FALSE),"")</f>
        <v/>
      </c>
      <c r="C555" t="str">
        <f>IFERROR(VLOOKUP($A555,python!$F:$G,2,FALSE),"")</f>
        <v>ファイル ドライブ名取得</v>
      </c>
      <c r="D555" t="str">
        <f>IFERROR(VLOOKUP($A555,bat!$F:$G,2,FALSE),"")</f>
        <v/>
      </c>
      <c r="E555" t="str">
        <f t="shared" si="68"/>
        <v>ファイル ドライブ名取得</v>
      </c>
      <c r="F555">
        <f>IF($E555="","",COUNTIF($E$3:$E555,$E555))</f>
        <v>2</v>
      </c>
      <c r="G555" t="str">
        <f>IF(OR(F555&gt;1,F555=""),"",COUNTIF($F$3:$F555,1))</f>
        <v/>
      </c>
      <c r="H555" t="str">
        <f t="shared" si="69"/>
        <v>ファイル ドライブ名取得</v>
      </c>
      <c r="J555">
        <f t="shared" si="71"/>
        <v>552</v>
      </c>
      <c r="K555" t="str">
        <f t="shared" si="65"/>
        <v/>
      </c>
      <c r="L555" s="58" t="str">
        <f t="shared" si="64"/>
        <v/>
      </c>
      <c r="M555" s="58" t="str">
        <f t="shared" si="66"/>
        <v/>
      </c>
      <c r="N555" s="58" t="str">
        <f t="shared" si="67"/>
        <v/>
      </c>
    </row>
    <row r="556" spans="1:14">
      <c r="A556">
        <f t="shared" si="70"/>
        <v>553</v>
      </c>
      <c r="B556" t="str">
        <f>IFERROR(VLOOKUP($A556,'vbs,vba'!$G:$H,2,FALSE),"")</f>
        <v/>
      </c>
      <c r="C556" t="str">
        <f>IFERROR(VLOOKUP($A556,python!$F:$G,2,FALSE),"")</f>
        <v>ファイル ファイル名/フォルダ名取得</v>
      </c>
      <c r="D556" t="str">
        <f>IFERROR(VLOOKUP($A556,bat!$F:$G,2,FALSE),"")</f>
        <v/>
      </c>
      <c r="E556" t="str">
        <f t="shared" si="68"/>
        <v>ファイル ファイル名/フォルダ名取得</v>
      </c>
      <c r="F556">
        <f>IF($E556="","",COUNTIF($E$3:$E556,$E556))</f>
        <v>2</v>
      </c>
      <c r="G556" t="str">
        <f>IF(OR(F556&gt;1,F556=""),"",COUNTIF($F$3:$F556,1))</f>
        <v/>
      </c>
      <c r="H556" t="str">
        <f t="shared" si="69"/>
        <v>ファイル ファイル名/フォルダ名取得</v>
      </c>
      <c r="J556">
        <f t="shared" si="71"/>
        <v>553</v>
      </c>
      <c r="K556" t="str">
        <f t="shared" si="65"/>
        <v/>
      </c>
      <c r="L556" s="58" t="str">
        <f t="shared" si="64"/>
        <v/>
      </c>
      <c r="M556" s="58" t="str">
        <f t="shared" si="66"/>
        <v/>
      </c>
      <c r="N556" s="58" t="str">
        <f t="shared" si="67"/>
        <v/>
      </c>
    </row>
    <row r="557" spans="1:14">
      <c r="A557">
        <f t="shared" si="70"/>
        <v>554</v>
      </c>
      <c r="B557" t="str">
        <f>IFERROR(VLOOKUP($A557,'vbs,vba'!$G:$H,2,FALSE),"")</f>
        <v/>
      </c>
      <c r="C557" t="str">
        <f>IFERROR(VLOOKUP($A557,python!$F:$G,2,FALSE),"")</f>
        <v>ファイル 親フォルダパス取得</v>
      </c>
      <c r="D557" t="str">
        <f>IFERROR(VLOOKUP($A557,bat!$F:$G,2,FALSE),"")</f>
        <v/>
      </c>
      <c r="E557" t="str">
        <f t="shared" si="68"/>
        <v>ファイル 親フォルダパス取得</v>
      </c>
      <c r="F557">
        <f>IF($E557="","",COUNTIF($E$3:$E557,$E557))</f>
        <v>2</v>
      </c>
      <c r="G557" t="str">
        <f>IF(OR(F557&gt;1,F557=""),"",COUNTIF($F$3:$F557,1))</f>
        <v/>
      </c>
      <c r="H557" t="str">
        <f t="shared" si="69"/>
        <v>ファイル 親フォルダパス取得</v>
      </c>
      <c r="J557">
        <f t="shared" si="71"/>
        <v>554</v>
      </c>
      <c r="K557" t="str">
        <f t="shared" si="65"/>
        <v/>
      </c>
      <c r="L557" s="58" t="str">
        <f t="shared" si="64"/>
        <v/>
      </c>
      <c r="M557" s="58" t="str">
        <f t="shared" si="66"/>
        <v/>
      </c>
      <c r="N557" s="58" t="str">
        <f t="shared" si="67"/>
        <v/>
      </c>
    </row>
    <row r="558" spans="1:14">
      <c r="A558">
        <f t="shared" si="70"/>
        <v>555</v>
      </c>
      <c r="B558" t="str">
        <f>IFERROR(VLOOKUP($A558,'vbs,vba'!$G:$H,2,FALSE),"")</f>
        <v/>
      </c>
      <c r="C558" t="str">
        <f>IFERROR(VLOOKUP($A558,python!$F:$G,2,FALSE),"")</f>
        <v>ファイル ファイルベース名取得</v>
      </c>
      <c r="D558" t="str">
        <f>IFERROR(VLOOKUP($A558,bat!$F:$G,2,FALSE),"")</f>
        <v/>
      </c>
      <c r="E558" t="str">
        <f t="shared" si="68"/>
        <v>ファイル ファイルベース名取得</v>
      </c>
      <c r="F558">
        <f>IF($E558="","",COUNTIF($E$3:$E558,$E558))</f>
        <v>2</v>
      </c>
      <c r="G558" t="str">
        <f>IF(OR(F558&gt;1,F558=""),"",COUNTIF($F$3:$F558,1))</f>
        <v/>
      </c>
      <c r="H558" t="str">
        <f t="shared" si="69"/>
        <v>ファイル ファイルベース名取得</v>
      </c>
      <c r="J558">
        <f t="shared" si="71"/>
        <v>555</v>
      </c>
      <c r="K558" t="str">
        <f t="shared" si="65"/>
        <v/>
      </c>
      <c r="L558" s="58" t="str">
        <f t="shared" si="64"/>
        <v/>
      </c>
      <c r="M558" s="58" t="str">
        <f t="shared" si="66"/>
        <v/>
      </c>
      <c r="N558" s="58" t="str">
        <f t="shared" si="67"/>
        <v/>
      </c>
    </row>
    <row r="559" spans="1:14">
      <c r="A559">
        <f t="shared" si="70"/>
        <v>556</v>
      </c>
      <c r="B559" t="str">
        <f>IFERROR(VLOOKUP($A559,'vbs,vba'!$G:$H,2,FALSE),"")</f>
        <v/>
      </c>
      <c r="C559" t="str">
        <f>IFERROR(VLOOKUP($A559,python!$F:$G,2,FALSE),"")</f>
        <v>ファイル 拡張子取得</v>
      </c>
      <c r="D559" t="str">
        <f>IFERROR(VLOOKUP($A559,bat!$F:$G,2,FALSE),"")</f>
        <v/>
      </c>
      <c r="E559" t="str">
        <f t="shared" si="68"/>
        <v>ファイル 拡張子取得</v>
      </c>
      <c r="F559">
        <f>IF($E559="","",COUNTIF($E$3:$E559,$E559))</f>
        <v>2</v>
      </c>
      <c r="G559" t="str">
        <f>IF(OR(F559&gt;1,F559=""),"",COUNTIF($F$3:$F559,1))</f>
        <v/>
      </c>
      <c r="H559" t="str">
        <f t="shared" si="69"/>
        <v>ファイル 拡張子取得</v>
      </c>
      <c r="J559">
        <f t="shared" si="71"/>
        <v>556</v>
      </c>
      <c r="K559" t="str">
        <f t="shared" si="65"/>
        <v/>
      </c>
      <c r="L559" s="58" t="str">
        <f t="shared" si="64"/>
        <v/>
      </c>
      <c r="M559" s="58" t="str">
        <f t="shared" si="66"/>
        <v/>
      </c>
      <c r="N559" s="58" t="str">
        <f t="shared" si="67"/>
        <v/>
      </c>
    </row>
    <row r="560" spans="1:14">
      <c r="A560">
        <f t="shared" si="70"/>
        <v>557</v>
      </c>
      <c r="B560" t="str">
        <f>IFERROR(VLOOKUP($A560,'vbs,vba'!$G:$H,2,FALSE),"")</f>
        <v/>
      </c>
      <c r="C560" t="str">
        <f>IFERROR(VLOOKUP($A560,python!$F:$G,2,FALSE),"")</f>
        <v>フォルダ コピー</v>
      </c>
      <c r="D560" t="str">
        <f>IFERROR(VLOOKUP($A560,bat!$F:$G,2,FALSE),"")</f>
        <v/>
      </c>
      <c r="E560" t="str">
        <f t="shared" si="68"/>
        <v>フォルダ コピー</v>
      </c>
      <c r="F560">
        <f>IF($E560="","",COUNTIF($E$3:$E560,$E560))</f>
        <v>2</v>
      </c>
      <c r="G560" t="str">
        <f>IF(OR(F560&gt;1,F560=""),"",COUNTIF($F$3:$F560,1))</f>
        <v/>
      </c>
      <c r="H560" t="str">
        <f t="shared" si="69"/>
        <v>フォルダ コピー</v>
      </c>
      <c r="J560">
        <f t="shared" si="71"/>
        <v>557</v>
      </c>
      <c r="K560" t="str">
        <f t="shared" si="65"/>
        <v/>
      </c>
      <c r="L560" s="58" t="str">
        <f t="shared" si="64"/>
        <v/>
      </c>
      <c r="M560" s="58" t="str">
        <f t="shared" si="66"/>
        <v/>
      </c>
      <c r="N560" s="58" t="str">
        <f t="shared" si="67"/>
        <v/>
      </c>
    </row>
    <row r="561" spans="1:14">
      <c r="A561">
        <f t="shared" si="70"/>
        <v>558</v>
      </c>
      <c r="B561" t="str">
        <f>IFERROR(VLOOKUP($A561,'vbs,vba'!$G:$H,2,FALSE),"")</f>
        <v/>
      </c>
      <c r="C561" t="str">
        <f>IFERROR(VLOOKUP($A561,python!$F:$G,2,FALSE),"")</f>
        <v>フォルダ 削除</v>
      </c>
      <c r="D561" t="str">
        <f>IFERROR(VLOOKUP($A561,bat!$F:$G,2,FALSE),"")</f>
        <v/>
      </c>
      <c r="E561" t="str">
        <f t="shared" si="68"/>
        <v>フォルダ 削除</v>
      </c>
      <c r="F561">
        <f>IF($E561="","",COUNTIF($E$3:$E561,$E561))</f>
        <v>2</v>
      </c>
      <c r="G561" t="str">
        <f>IF(OR(F561&gt;1,F561=""),"",COUNTIF($F$3:$F561,1))</f>
        <v/>
      </c>
      <c r="H561" t="str">
        <f t="shared" si="69"/>
        <v>フォルダ 削除</v>
      </c>
      <c r="J561">
        <f t="shared" si="71"/>
        <v>558</v>
      </c>
      <c r="K561" t="str">
        <f t="shared" si="65"/>
        <v/>
      </c>
      <c r="L561" s="58" t="str">
        <f t="shared" si="64"/>
        <v/>
      </c>
      <c r="M561" s="58" t="str">
        <f t="shared" si="66"/>
        <v/>
      </c>
      <c r="N561" s="58" t="str">
        <f t="shared" si="67"/>
        <v/>
      </c>
    </row>
    <row r="562" spans="1:14">
      <c r="A562">
        <f t="shared" si="70"/>
        <v>559</v>
      </c>
      <c r="B562" t="str">
        <f>IFERROR(VLOOKUP($A562,'vbs,vba'!$G:$H,2,FALSE),"")</f>
        <v/>
      </c>
      <c r="C562" t="str">
        <f>IFERROR(VLOOKUP($A562,python!$F:$G,2,FALSE),"")</f>
        <v>フォルダ 作成（単層）</v>
      </c>
      <c r="D562" t="str">
        <f>IFERROR(VLOOKUP($A562,bat!$F:$G,2,FALSE),"")</f>
        <v/>
      </c>
      <c r="E562" t="str">
        <f t="shared" si="68"/>
        <v>フォルダ 作成（単層）</v>
      </c>
      <c r="F562">
        <f>IF($E562="","",COUNTIF($E$3:$E562,$E562))</f>
        <v>1</v>
      </c>
      <c r="G562">
        <f>IF(OR(F562&gt;1,F562=""),"",COUNTIF($F$3:$F562,1))</f>
        <v>413</v>
      </c>
      <c r="H562" t="str">
        <f t="shared" si="69"/>
        <v>フォルダ 作成（単層）</v>
      </c>
      <c r="J562">
        <f t="shared" si="71"/>
        <v>559</v>
      </c>
      <c r="K562" t="str">
        <f t="shared" si="65"/>
        <v/>
      </c>
      <c r="L562" s="58" t="str">
        <f t="shared" ref="L562:L625" si="72">IF($K562="","",IF(COUNTIF(B$3:B$1004,$K562)&gt;0,"○",""))</f>
        <v/>
      </c>
      <c r="M562" s="58" t="str">
        <f t="shared" si="66"/>
        <v/>
      </c>
      <c r="N562" s="58" t="str">
        <f t="shared" si="67"/>
        <v/>
      </c>
    </row>
    <row r="563" spans="1:14">
      <c r="A563">
        <f t="shared" si="70"/>
        <v>560</v>
      </c>
      <c r="B563" t="str">
        <f>IFERROR(VLOOKUP($A563,'vbs,vba'!$G:$H,2,FALSE),"")</f>
        <v/>
      </c>
      <c r="C563" t="str">
        <f>IFERROR(VLOOKUP($A563,python!$F:$G,2,FALSE),"")</f>
        <v>フォルダ 作成（複層）</v>
      </c>
      <c r="D563" t="str">
        <f>IFERROR(VLOOKUP($A563,bat!$F:$G,2,FALSE),"")</f>
        <v/>
      </c>
      <c r="E563" t="str">
        <f t="shared" si="68"/>
        <v>フォルダ 作成（複層）</v>
      </c>
      <c r="F563">
        <f>IF($E563="","",COUNTIF($E$3:$E563,$E563))</f>
        <v>1</v>
      </c>
      <c r="G563">
        <f>IF(OR(F563&gt;1,F563=""),"",COUNTIF($F$3:$F563,1))</f>
        <v>414</v>
      </c>
      <c r="H563" t="str">
        <f t="shared" si="69"/>
        <v>フォルダ 作成（複層）</v>
      </c>
      <c r="J563">
        <f t="shared" si="71"/>
        <v>560</v>
      </c>
      <c r="K563" t="str">
        <f t="shared" si="65"/>
        <v/>
      </c>
      <c r="L563" s="58" t="str">
        <f t="shared" si="72"/>
        <v/>
      </c>
      <c r="M563" s="58" t="str">
        <f t="shared" si="66"/>
        <v/>
      </c>
      <c r="N563" s="58" t="str">
        <f t="shared" si="67"/>
        <v/>
      </c>
    </row>
    <row r="564" spans="1:14">
      <c r="A564">
        <f t="shared" si="70"/>
        <v>561</v>
      </c>
      <c r="B564" t="str">
        <f>IFERROR(VLOOKUP($A564,'vbs,vba'!$G:$H,2,FALSE),"")</f>
        <v/>
      </c>
      <c r="C564" t="str">
        <f>IFERROR(VLOOKUP($A564,python!$F:$G,2,FALSE),"")</f>
        <v>フォルダ 移動/リネーム</v>
      </c>
      <c r="D564" t="str">
        <f>IFERROR(VLOOKUP($A564,bat!$F:$G,2,FALSE),"")</f>
        <v/>
      </c>
      <c r="E564" t="str">
        <f t="shared" si="68"/>
        <v>フォルダ 移動/リネーム</v>
      </c>
      <c r="F564">
        <f>IF($E564="","",COUNTIF($E$3:$E564,$E564))</f>
        <v>2</v>
      </c>
      <c r="G564" t="str">
        <f>IF(OR(F564&gt;1,F564=""),"",COUNTIF($F$3:$F564,1))</f>
        <v/>
      </c>
      <c r="H564" t="str">
        <f t="shared" si="69"/>
        <v>フォルダ 移動/リネーム</v>
      </c>
      <c r="J564">
        <f t="shared" si="71"/>
        <v>561</v>
      </c>
      <c r="K564" t="str">
        <f t="shared" si="65"/>
        <v/>
      </c>
      <c r="L564" s="58" t="str">
        <f t="shared" si="72"/>
        <v/>
      </c>
      <c r="M564" s="58" t="str">
        <f t="shared" si="66"/>
        <v/>
      </c>
      <c r="N564" s="58" t="str">
        <f t="shared" si="67"/>
        <v/>
      </c>
    </row>
    <row r="565" spans="1:14">
      <c r="A565">
        <f t="shared" si="70"/>
        <v>562</v>
      </c>
      <c r="B565" t="str">
        <f>IFERROR(VLOOKUP($A565,'vbs,vba'!$G:$H,2,FALSE),"")</f>
        <v/>
      </c>
      <c r="C565" t="str">
        <f>IFERROR(VLOOKUP($A565,python!$F:$G,2,FALSE),"")</f>
        <v>フォルダ 情報取得</v>
      </c>
      <c r="D565" t="str">
        <f>IFERROR(VLOOKUP($A565,bat!$F:$G,2,FALSE),"")</f>
        <v/>
      </c>
      <c r="E565" t="str">
        <f t="shared" si="68"/>
        <v>フォルダ 情報取得</v>
      </c>
      <c r="F565">
        <f>IF($E565="","",COUNTIF($E$3:$E565,$E565))</f>
        <v>2</v>
      </c>
      <c r="G565" t="str">
        <f>IF(OR(F565&gt;1,F565=""),"",COUNTIF($F$3:$F565,1))</f>
        <v/>
      </c>
      <c r="H565" t="str">
        <f t="shared" si="69"/>
        <v>フォルダ 情報取得</v>
      </c>
      <c r="J565">
        <f t="shared" si="71"/>
        <v>562</v>
      </c>
      <c r="K565" t="str">
        <f t="shared" si="65"/>
        <v/>
      </c>
      <c r="L565" s="58" t="str">
        <f t="shared" si="72"/>
        <v/>
      </c>
      <c r="M565" s="58" t="str">
        <f t="shared" si="66"/>
        <v/>
      </c>
      <c r="N565" s="58" t="str">
        <f t="shared" si="67"/>
        <v/>
      </c>
    </row>
    <row r="566" spans="1:14">
      <c r="A566">
        <f t="shared" si="70"/>
        <v>563</v>
      </c>
      <c r="B566" t="str">
        <f>IFERROR(VLOOKUP($A566,'vbs,vba'!$G:$H,2,FALSE),"")</f>
        <v/>
      </c>
      <c r="C566" t="str">
        <f>IFERROR(VLOOKUP($A566,python!$F:$G,2,FALSE),"")</f>
        <v>フォルダ 存在確認</v>
      </c>
      <c r="D566" t="str">
        <f>IFERROR(VLOOKUP($A566,bat!$F:$G,2,FALSE),"")</f>
        <v/>
      </c>
      <c r="E566" t="str">
        <f t="shared" si="68"/>
        <v>フォルダ 存在確認</v>
      </c>
      <c r="F566">
        <f>IF($E566="","",COUNTIF($E$3:$E566,$E566))</f>
        <v>2</v>
      </c>
      <c r="G566" t="str">
        <f>IF(OR(F566&gt;1,F566=""),"",COUNTIF($F$3:$F566,1))</f>
        <v/>
      </c>
      <c r="H566" t="str">
        <f t="shared" si="69"/>
        <v>フォルダ 存在確認</v>
      </c>
      <c r="J566">
        <f t="shared" si="71"/>
        <v>563</v>
      </c>
      <c r="K566" t="str">
        <f t="shared" si="65"/>
        <v/>
      </c>
      <c r="L566" s="58" t="str">
        <f t="shared" si="72"/>
        <v/>
      </c>
      <c r="M566" s="58" t="str">
        <f t="shared" si="66"/>
        <v/>
      </c>
      <c r="N566" s="58" t="str">
        <f t="shared" si="67"/>
        <v/>
      </c>
    </row>
    <row r="567" spans="1:14">
      <c r="A567">
        <f t="shared" si="70"/>
        <v>564</v>
      </c>
      <c r="B567" t="str">
        <f>IFERROR(VLOOKUP($A567,'vbs,vba'!$G:$H,2,FALSE),"")</f>
        <v/>
      </c>
      <c r="C567" t="str">
        <f>IFERROR(VLOOKUP($A567,python!$F:$G,2,FALSE),"")</f>
        <v>フォルダ 親フォルダパス取得</v>
      </c>
      <c r="D567" t="str">
        <f>IFERROR(VLOOKUP($A567,bat!$F:$G,2,FALSE),"")</f>
        <v/>
      </c>
      <c r="E567" t="str">
        <f t="shared" si="68"/>
        <v>フォルダ 親フォルダパス取得</v>
      </c>
      <c r="F567">
        <f>IF($E567="","",COUNTIF($E$3:$E567,$E567))</f>
        <v>2</v>
      </c>
      <c r="G567" t="str">
        <f>IF(OR(F567&gt;1,F567=""),"",COUNTIF($F$3:$F567,1))</f>
        <v/>
      </c>
      <c r="H567" t="str">
        <f t="shared" si="69"/>
        <v>フォルダ 親フォルダパス取得</v>
      </c>
      <c r="J567">
        <f t="shared" si="71"/>
        <v>564</v>
      </c>
      <c r="K567" t="str">
        <f t="shared" si="65"/>
        <v/>
      </c>
      <c r="L567" s="58" t="str">
        <f t="shared" si="72"/>
        <v/>
      </c>
      <c r="M567" s="58" t="str">
        <f t="shared" si="66"/>
        <v/>
      </c>
      <c r="N567" s="58" t="str">
        <f t="shared" si="67"/>
        <v/>
      </c>
    </row>
    <row r="568" spans="1:14">
      <c r="A568">
        <f t="shared" si="70"/>
        <v>565</v>
      </c>
      <c r="B568" t="str">
        <f>IFERROR(VLOOKUP($A568,'vbs,vba'!$G:$H,2,FALSE),"")</f>
        <v/>
      </c>
      <c r="C568" t="str">
        <f>IFERROR(VLOOKUP($A568,python!$F:$G,2,FALSE),"")</f>
        <v>フォルダ 特殊フォルダパス取得</v>
      </c>
      <c r="D568" t="str">
        <f>IFERROR(VLOOKUP($A568,bat!$F:$G,2,FALSE),"")</f>
        <v/>
      </c>
      <c r="E568" t="str">
        <f t="shared" si="68"/>
        <v>フォルダ 特殊フォルダパス取得</v>
      </c>
      <c r="F568">
        <f>IF($E568="","",COUNTIF($E$3:$E568,$E568))</f>
        <v>2</v>
      </c>
      <c r="G568" t="str">
        <f>IF(OR(F568&gt;1,F568=""),"",COUNTIF($F$3:$F568,1))</f>
        <v/>
      </c>
      <c r="H568" t="str">
        <f t="shared" si="69"/>
        <v>フォルダ 特殊フォルダパス取得</v>
      </c>
      <c r="J568">
        <f t="shared" si="71"/>
        <v>565</v>
      </c>
      <c r="K568" t="str">
        <f t="shared" si="65"/>
        <v/>
      </c>
      <c r="L568" s="58" t="str">
        <f t="shared" si="72"/>
        <v/>
      </c>
      <c r="M568" s="58" t="str">
        <f t="shared" si="66"/>
        <v/>
      </c>
      <c r="N568" s="58" t="str">
        <f t="shared" si="67"/>
        <v/>
      </c>
    </row>
    <row r="569" spans="1:14">
      <c r="A569">
        <f t="shared" si="70"/>
        <v>566</v>
      </c>
      <c r="B569" t="str">
        <f>IFERROR(VLOOKUP($A569,'vbs,vba'!$G:$H,2,FALSE),"")</f>
        <v/>
      </c>
      <c r="C569" t="str">
        <f>IFERROR(VLOOKUP($A569,python!$F:$G,2,FALSE),"")</f>
        <v>実行スクリプト ファイル絶対パス</v>
      </c>
      <c r="D569" t="str">
        <f>IFERROR(VLOOKUP($A569,bat!$F:$G,2,FALSE),"")</f>
        <v/>
      </c>
      <c r="E569" t="str">
        <f t="shared" si="68"/>
        <v>実行スクリプト ファイル絶対パス</v>
      </c>
      <c r="F569">
        <f>IF($E569="","",COUNTIF($E$3:$E569,$E569))</f>
        <v>1</v>
      </c>
      <c r="G569">
        <f>IF(OR(F569&gt;1,F569=""),"",COUNTIF($F$3:$F569,1))</f>
        <v>415</v>
      </c>
      <c r="H569" t="str">
        <f t="shared" si="69"/>
        <v>実行スクリプト ファイル絶対パス</v>
      </c>
      <c r="J569">
        <f t="shared" si="71"/>
        <v>566</v>
      </c>
      <c r="K569" t="str">
        <f t="shared" si="65"/>
        <v/>
      </c>
      <c r="L569" s="58" t="str">
        <f t="shared" si="72"/>
        <v/>
      </c>
      <c r="M569" s="58" t="str">
        <f t="shared" si="66"/>
        <v/>
      </c>
      <c r="N569" s="58" t="str">
        <f t="shared" si="67"/>
        <v/>
      </c>
    </row>
    <row r="570" spans="1:14">
      <c r="A570">
        <f t="shared" si="70"/>
        <v>567</v>
      </c>
      <c r="B570" t="str">
        <f>IFERROR(VLOOKUP($A570,'vbs,vba'!$G:$H,2,FALSE),"")</f>
        <v/>
      </c>
      <c r="C570" t="str">
        <f>IFERROR(VLOOKUP($A570,python!$F:$G,2,FALSE),"")</f>
        <v>実行スクリプト ファイル名</v>
      </c>
      <c r="D570" t="str">
        <f>IFERROR(VLOOKUP($A570,bat!$F:$G,2,FALSE),"")</f>
        <v/>
      </c>
      <c r="E570" t="str">
        <f t="shared" si="68"/>
        <v>実行スクリプト ファイル名</v>
      </c>
      <c r="F570">
        <f>IF($E570="","",COUNTIF($E$3:$E570,$E570))</f>
        <v>1</v>
      </c>
      <c r="G570">
        <f>IF(OR(F570&gt;1,F570=""),"",COUNTIF($F$3:$F570,1))</f>
        <v>416</v>
      </c>
      <c r="H570" t="str">
        <f t="shared" si="69"/>
        <v>実行スクリプト ファイル名</v>
      </c>
      <c r="J570">
        <f t="shared" si="71"/>
        <v>567</v>
      </c>
      <c r="K570" t="str">
        <f t="shared" si="65"/>
        <v/>
      </c>
      <c r="L570" s="58" t="str">
        <f t="shared" si="72"/>
        <v/>
      </c>
      <c r="M570" s="58" t="str">
        <f t="shared" si="66"/>
        <v/>
      </c>
      <c r="N570" s="58" t="str">
        <f t="shared" si="67"/>
        <v/>
      </c>
    </row>
    <row r="571" spans="1:14">
      <c r="A571">
        <f t="shared" si="70"/>
        <v>568</v>
      </c>
      <c r="B571" t="str">
        <f>IFERROR(VLOOKUP($A571,'vbs,vba'!$G:$H,2,FALSE),"")</f>
        <v/>
      </c>
      <c r="C571" t="str">
        <f>IFERROR(VLOOKUP($A571,python!$F:$G,2,FALSE),"")</f>
        <v>ファイル/ディレクトリ判別</v>
      </c>
      <c r="D571" t="str">
        <f>IFERROR(VLOOKUP($A571,bat!$F:$G,2,FALSE),"")</f>
        <v/>
      </c>
      <c r="E571" t="str">
        <f t="shared" si="68"/>
        <v>ファイル/ディレクトリ判別</v>
      </c>
      <c r="F571">
        <f>IF($E571="","",COUNTIF($E$3:$E571,$E571))</f>
        <v>1</v>
      </c>
      <c r="G571">
        <f>IF(OR(F571&gt;1,F571=""),"",COUNTIF($F$3:$F571,1))</f>
        <v>417</v>
      </c>
      <c r="H571" t="str">
        <f t="shared" si="69"/>
        <v>ファイル/ディレクトリ判別</v>
      </c>
      <c r="J571">
        <f t="shared" si="71"/>
        <v>568</v>
      </c>
      <c r="K571" t="str">
        <f t="shared" si="65"/>
        <v/>
      </c>
      <c r="L571" s="58" t="str">
        <f t="shared" si="72"/>
        <v/>
      </c>
      <c r="M571" s="58" t="str">
        <f t="shared" si="66"/>
        <v/>
      </c>
      <c r="N571" s="58" t="str">
        <f t="shared" si="67"/>
        <v/>
      </c>
    </row>
    <row r="572" spans="1:14">
      <c r="A572">
        <f t="shared" si="70"/>
        <v>569</v>
      </c>
      <c r="B572" t="str">
        <f>IFERROR(VLOOKUP($A572,'vbs,vba'!$G:$H,2,FALSE),"")</f>
        <v/>
      </c>
      <c r="C572" t="str">
        <f>IFERROR(VLOOKUP($A572,python!$F:$G,2,FALSE),"")</f>
        <v>ファイル名抽出</v>
      </c>
      <c r="D572" t="str">
        <f>IFERROR(VLOOKUP($A572,bat!$F:$G,2,FALSE),"")</f>
        <v/>
      </c>
      <c r="E572" t="str">
        <f t="shared" si="68"/>
        <v>ファイル名抽出</v>
      </c>
      <c r="F572">
        <f>IF($E572="","",COUNTIF($E$3:$E572,$E572))</f>
        <v>1</v>
      </c>
      <c r="G572">
        <f>IF(OR(F572&gt;1,F572=""),"",COUNTIF($F$3:$F572,1))</f>
        <v>418</v>
      </c>
      <c r="H572" t="str">
        <f t="shared" si="69"/>
        <v>ファイル名抽出</v>
      </c>
      <c r="J572">
        <f t="shared" si="71"/>
        <v>569</v>
      </c>
      <c r="K572" t="str">
        <f t="shared" si="65"/>
        <v/>
      </c>
      <c r="L572" s="58" t="str">
        <f t="shared" si="72"/>
        <v/>
      </c>
      <c r="M572" s="58" t="str">
        <f t="shared" si="66"/>
        <v/>
      </c>
      <c r="N572" s="58" t="str">
        <f t="shared" si="67"/>
        <v/>
      </c>
    </row>
    <row r="573" spans="1:14">
      <c r="A573">
        <f t="shared" si="70"/>
        <v>570</v>
      </c>
      <c r="B573" t="str">
        <f>IFERROR(VLOOKUP($A573,'vbs,vba'!$G:$H,2,FALSE),"")</f>
        <v/>
      </c>
      <c r="C573" t="str">
        <f>IFERROR(VLOOKUP($A573,python!$F:$G,2,FALSE),"")</f>
        <v>ディレクトリパス抽出</v>
      </c>
      <c r="D573" t="str">
        <f>IFERROR(VLOOKUP($A573,bat!$F:$G,2,FALSE),"")</f>
        <v/>
      </c>
      <c r="E573" t="str">
        <f t="shared" si="68"/>
        <v>ディレクトリパス抽出</v>
      </c>
      <c r="F573">
        <f>IF($E573="","",COUNTIF($E$3:$E573,$E573))</f>
        <v>1</v>
      </c>
      <c r="G573">
        <f>IF(OR(F573&gt;1,F573=""),"",COUNTIF($F$3:$F573,1))</f>
        <v>419</v>
      </c>
      <c r="H573" t="str">
        <f t="shared" si="69"/>
        <v>ディレクトリパス抽出</v>
      </c>
      <c r="J573">
        <f t="shared" si="71"/>
        <v>570</v>
      </c>
      <c r="K573" t="str">
        <f t="shared" si="65"/>
        <v/>
      </c>
      <c r="L573" s="58" t="str">
        <f t="shared" si="72"/>
        <v/>
      </c>
      <c r="M573" s="58" t="str">
        <f t="shared" si="66"/>
        <v/>
      </c>
      <c r="N573" s="58" t="str">
        <f t="shared" si="67"/>
        <v/>
      </c>
    </row>
    <row r="574" spans="1:14">
      <c r="A574">
        <f t="shared" si="70"/>
        <v>571</v>
      </c>
      <c r="B574" t="str">
        <f>IFERROR(VLOOKUP($A574,'vbs,vba'!$G:$H,2,FALSE),"")</f>
        <v/>
      </c>
      <c r="C574" t="str">
        <f>IFERROR(VLOOKUP($A574,python!$F:$G,2,FALSE),"")</f>
        <v>拡張子抽出</v>
      </c>
      <c r="D574" t="str">
        <f>IFERROR(VLOOKUP($A574,bat!$F:$G,2,FALSE),"")</f>
        <v/>
      </c>
      <c r="E574" t="str">
        <f t="shared" si="68"/>
        <v>拡張子抽出</v>
      </c>
      <c r="F574">
        <f>IF($E574="","",COUNTIF($E$3:$E574,$E574))</f>
        <v>1</v>
      </c>
      <c r="G574">
        <f>IF(OR(F574&gt;1,F574=""),"",COUNTIF($F$3:$F574,1))</f>
        <v>420</v>
      </c>
      <c r="H574" t="str">
        <f t="shared" si="69"/>
        <v>拡張子抽出</v>
      </c>
      <c r="J574">
        <f t="shared" si="71"/>
        <v>571</v>
      </c>
      <c r="K574" t="str">
        <f t="shared" si="65"/>
        <v/>
      </c>
      <c r="L574" s="58" t="str">
        <f t="shared" si="72"/>
        <v/>
      </c>
      <c r="M574" s="58" t="str">
        <f t="shared" si="66"/>
        <v/>
      </c>
      <c r="N574" s="58" t="str">
        <f t="shared" si="67"/>
        <v/>
      </c>
    </row>
    <row r="575" spans="1:14">
      <c r="A575">
        <f t="shared" si="70"/>
        <v>572</v>
      </c>
      <c r="B575" t="str">
        <f>IFERROR(VLOOKUP($A575,'vbs,vba'!$G:$H,2,FALSE),"")</f>
        <v/>
      </c>
      <c r="C575" t="str">
        <f>IFERROR(VLOOKUP($A575,python!$F:$G,2,FALSE),"")</f>
        <v>ファイル存在確認</v>
      </c>
      <c r="D575" t="str">
        <f>IFERROR(VLOOKUP($A575,bat!$F:$G,2,FALSE),"")</f>
        <v/>
      </c>
      <c r="E575" t="str">
        <f t="shared" si="68"/>
        <v>ファイル存在確認</v>
      </c>
      <c r="F575">
        <f>IF($E575="","",COUNTIF($E$3:$E575,$E575))</f>
        <v>1</v>
      </c>
      <c r="G575">
        <f>IF(OR(F575&gt;1,F575=""),"",COUNTIF($F$3:$F575,1))</f>
        <v>421</v>
      </c>
      <c r="H575" t="str">
        <f t="shared" si="69"/>
        <v>ファイル存在確認</v>
      </c>
      <c r="J575">
        <f t="shared" si="71"/>
        <v>572</v>
      </c>
      <c r="K575" t="str">
        <f t="shared" si="65"/>
        <v/>
      </c>
      <c r="L575" s="58" t="str">
        <f t="shared" si="72"/>
        <v/>
      </c>
      <c r="M575" s="58" t="str">
        <f t="shared" si="66"/>
        <v/>
      </c>
      <c r="N575" s="58" t="str">
        <f t="shared" si="67"/>
        <v/>
      </c>
    </row>
    <row r="576" spans="1:14">
      <c r="A576">
        <f t="shared" si="70"/>
        <v>573</v>
      </c>
      <c r="B576" t="str">
        <f>IFERROR(VLOOKUP($A576,'vbs,vba'!$G:$H,2,FALSE),"")</f>
        <v/>
      </c>
      <c r="C576" t="str">
        <f>IFERROR(VLOOKUP($A576,python!$F:$G,2,FALSE),"")</f>
        <v>ディレクトリ存在確認</v>
      </c>
      <c r="D576" t="str">
        <f>IFERROR(VLOOKUP($A576,bat!$F:$G,2,FALSE),"")</f>
        <v/>
      </c>
      <c r="E576" t="str">
        <f t="shared" si="68"/>
        <v>ディレクトリ存在確認</v>
      </c>
      <c r="F576">
        <f>IF($E576="","",COUNTIF($E$3:$E576,$E576))</f>
        <v>1</v>
      </c>
      <c r="G576">
        <f>IF(OR(F576&gt;1,F576=""),"",COUNTIF($F$3:$F576,1))</f>
        <v>422</v>
      </c>
      <c r="H576" t="str">
        <f t="shared" si="69"/>
        <v>ディレクトリ存在確認</v>
      </c>
      <c r="J576">
        <f t="shared" si="71"/>
        <v>573</v>
      </c>
      <c r="K576" t="str">
        <f t="shared" si="65"/>
        <v/>
      </c>
      <c r="L576" s="58" t="str">
        <f t="shared" si="72"/>
        <v/>
      </c>
      <c r="M576" s="58" t="str">
        <f t="shared" si="66"/>
        <v/>
      </c>
      <c r="N576" s="58" t="str">
        <f t="shared" si="67"/>
        <v/>
      </c>
    </row>
    <row r="577" spans="1:14">
      <c r="A577">
        <f t="shared" si="70"/>
        <v>574</v>
      </c>
      <c r="B577" t="str">
        <f>IFERROR(VLOOKUP($A577,'vbs,vba'!$G:$H,2,FALSE),"")</f>
        <v/>
      </c>
      <c r="C577" t="str">
        <f>IFERROR(VLOOKUP($A577,python!$F:$G,2,FALSE),"")</f>
        <v>ファイルコピー１</v>
      </c>
      <c r="D577" t="str">
        <f>IFERROR(VLOOKUP($A577,bat!$F:$G,2,FALSE),"")</f>
        <v/>
      </c>
      <c r="E577" t="str">
        <f t="shared" si="68"/>
        <v>ファイルコピー１</v>
      </c>
      <c r="F577">
        <f>IF($E577="","",COUNTIF($E$3:$E577,$E577))</f>
        <v>1</v>
      </c>
      <c r="G577">
        <f>IF(OR(F577&gt;1,F577=""),"",COUNTIF($F$3:$F577,1))</f>
        <v>423</v>
      </c>
      <c r="H577" t="str">
        <f t="shared" si="69"/>
        <v>ファイルコピー１</v>
      </c>
      <c r="J577">
        <f t="shared" si="71"/>
        <v>574</v>
      </c>
      <c r="K577" t="str">
        <f t="shared" si="65"/>
        <v/>
      </c>
      <c r="L577" s="58" t="str">
        <f t="shared" si="72"/>
        <v/>
      </c>
      <c r="M577" s="58" t="str">
        <f t="shared" si="66"/>
        <v/>
      </c>
      <c r="N577" s="58" t="str">
        <f t="shared" si="67"/>
        <v/>
      </c>
    </row>
    <row r="578" spans="1:14">
      <c r="A578">
        <f t="shared" si="70"/>
        <v>575</v>
      </c>
      <c r="B578" t="str">
        <f>IFERROR(VLOOKUP($A578,'vbs,vba'!$G:$H,2,FALSE),"")</f>
        <v/>
      </c>
      <c r="C578" t="str">
        <f>IFERROR(VLOOKUP($A578,python!$F:$G,2,FALSE),"")</f>
        <v>ファイルコピー２</v>
      </c>
      <c r="D578" t="str">
        <f>IFERROR(VLOOKUP($A578,bat!$F:$G,2,FALSE),"")</f>
        <v/>
      </c>
      <c r="E578" t="str">
        <f t="shared" si="68"/>
        <v>ファイルコピー２</v>
      </c>
      <c r="F578">
        <f>IF($E578="","",COUNTIF($E$3:$E578,$E578))</f>
        <v>1</v>
      </c>
      <c r="G578">
        <f>IF(OR(F578&gt;1,F578=""),"",COUNTIF($F$3:$F578,1))</f>
        <v>424</v>
      </c>
      <c r="H578" t="str">
        <f t="shared" si="69"/>
        <v>ファイルコピー２</v>
      </c>
      <c r="J578">
        <f t="shared" si="71"/>
        <v>575</v>
      </c>
      <c r="K578" t="str">
        <f t="shared" si="65"/>
        <v/>
      </c>
      <c r="L578" s="58" t="str">
        <f t="shared" si="72"/>
        <v/>
      </c>
      <c r="M578" s="58" t="str">
        <f t="shared" si="66"/>
        <v/>
      </c>
      <c r="N578" s="58" t="str">
        <f t="shared" si="67"/>
        <v/>
      </c>
    </row>
    <row r="579" spans="1:14">
      <c r="A579">
        <f t="shared" si="70"/>
        <v>576</v>
      </c>
      <c r="B579" t="str">
        <f>IFERROR(VLOOKUP($A579,'vbs,vba'!$G:$H,2,FALSE),"")</f>
        <v/>
      </c>
      <c r="C579" t="str">
        <f>IFERROR(VLOOKUP($A579,python!$F:$G,2,FALSE),"")</f>
        <v>ディレクトリコピー</v>
      </c>
      <c r="D579" t="str">
        <f>IFERROR(VLOOKUP($A579,bat!$F:$G,2,FALSE),"")</f>
        <v/>
      </c>
      <c r="E579" t="str">
        <f t="shared" si="68"/>
        <v>ディレクトリコピー</v>
      </c>
      <c r="F579">
        <f>IF($E579="","",COUNTIF($E$3:$E579,$E579))</f>
        <v>1</v>
      </c>
      <c r="G579">
        <f>IF(OR(F579&gt;1,F579=""),"",COUNTIF($F$3:$F579,1))</f>
        <v>425</v>
      </c>
      <c r="H579" t="str">
        <f t="shared" si="69"/>
        <v>ディレクトリコピー</v>
      </c>
      <c r="J579">
        <f t="shared" si="71"/>
        <v>576</v>
      </c>
      <c r="K579" t="str">
        <f t="shared" si="65"/>
        <v/>
      </c>
      <c r="L579" s="58" t="str">
        <f t="shared" si="72"/>
        <v/>
      </c>
      <c r="M579" s="58" t="str">
        <f t="shared" si="66"/>
        <v/>
      </c>
      <c r="N579" s="58" t="str">
        <f t="shared" si="67"/>
        <v/>
      </c>
    </row>
    <row r="580" spans="1:14">
      <c r="A580">
        <f t="shared" si="70"/>
        <v>577</v>
      </c>
      <c r="B580" t="str">
        <f>IFERROR(VLOOKUP($A580,'vbs,vba'!$G:$H,2,FALSE),"")</f>
        <v/>
      </c>
      <c r="C580" t="str">
        <f>IFERROR(VLOOKUP($A580,python!$F:$G,2,FALSE),"")</f>
        <v>ディレクトリ配下削除</v>
      </c>
      <c r="D580" t="str">
        <f>IFERROR(VLOOKUP($A580,bat!$F:$G,2,FALSE),"")</f>
        <v/>
      </c>
      <c r="E580" t="str">
        <f t="shared" si="68"/>
        <v>ディレクトリ配下削除</v>
      </c>
      <c r="F580">
        <f>IF($E580="","",COUNTIF($E$3:$E580,$E580))</f>
        <v>1</v>
      </c>
      <c r="G580">
        <f>IF(OR(F580&gt;1,F580=""),"",COUNTIF($F$3:$F580,1))</f>
        <v>426</v>
      </c>
      <c r="H580" t="str">
        <f t="shared" si="69"/>
        <v>ディレクトリ配下削除</v>
      </c>
      <c r="J580">
        <f t="shared" si="71"/>
        <v>577</v>
      </c>
      <c r="K580" t="str">
        <f t="shared" ref="K580:K643" si="73">IFERROR(VLOOKUP($J580,$G:$H,2,FALSE),"")</f>
        <v/>
      </c>
      <c r="L580" s="58" t="str">
        <f t="shared" si="72"/>
        <v/>
      </c>
      <c r="M580" s="58" t="str">
        <f t="shared" ref="M580:M643" si="74">IF($K580="","",IF(COUNTIF(C$3:C$1004,$K580)&gt;0,"○",""))</f>
        <v/>
      </c>
      <c r="N580" s="58" t="str">
        <f t="shared" ref="N580:N643" si="75">IF($K580="","",IF(COUNTIF(D$3:D$1004,$K580)&gt;0,"○",""))</f>
        <v/>
      </c>
    </row>
    <row r="581" spans="1:14">
      <c r="A581">
        <f t="shared" si="70"/>
        <v>578</v>
      </c>
      <c r="B581" t="str">
        <f>IFERROR(VLOOKUP($A581,'vbs,vba'!$G:$H,2,FALSE),"")</f>
        <v/>
      </c>
      <c r="C581" t="str">
        <f>IFERROR(VLOOKUP($A581,python!$F:$G,2,FALSE),"")</f>
        <v>実行スクリプト ファイル相対パス１</v>
      </c>
      <c r="D581" t="str">
        <f>IFERROR(VLOOKUP($A581,bat!$F:$G,2,FALSE),"")</f>
        <v/>
      </c>
      <c r="E581" t="str">
        <f t="shared" ref="E581:E644" si="76">B581&amp;C581&amp;D581</f>
        <v>実行スクリプト ファイル相対パス１</v>
      </c>
      <c r="F581">
        <f>IF($E581="","",COUNTIF($E$3:$E581,$E581))</f>
        <v>1</v>
      </c>
      <c r="G581">
        <f>IF(OR(F581&gt;1,F581=""),"",COUNTIF($F$3:$F581,1))</f>
        <v>427</v>
      </c>
      <c r="H581" t="str">
        <f t="shared" ref="H581:H644" si="77">E581</f>
        <v>実行スクリプト ファイル相対パス１</v>
      </c>
      <c r="J581">
        <f t="shared" si="71"/>
        <v>578</v>
      </c>
      <c r="K581" t="str">
        <f t="shared" si="73"/>
        <v/>
      </c>
      <c r="L581" s="58" t="str">
        <f t="shared" si="72"/>
        <v/>
      </c>
      <c r="M581" s="58" t="str">
        <f t="shared" si="74"/>
        <v/>
      </c>
      <c r="N581" s="58" t="str">
        <f t="shared" si="75"/>
        <v/>
      </c>
    </row>
    <row r="582" spans="1:14">
      <c r="A582">
        <f t="shared" ref="A582:A645" si="78">A581+1</f>
        <v>579</v>
      </c>
      <c r="B582" t="str">
        <f>IFERROR(VLOOKUP($A582,'vbs,vba'!$G:$H,2,FALSE),"")</f>
        <v/>
      </c>
      <c r="C582" t="str">
        <f>IFERROR(VLOOKUP($A582,python!$F:$G,2,FALSE),"")</f>
        <v>実行スクリプト ファイル相対パス２</v>
      </c>
      <c r="D582" t="str">
        <f>IFERROR(VLOOKUP($A582,bat!$F:$G,2,FALSE),"")</f>
        <v/>
      </c>
      <c r="E582" t="str">
        <f t="shared" si="76"/>
        <v>実行スクリプト ファイル相対パス２</v>
      </c>
      <c r="F582">
        <f>IF($E582="","",COUNTIF($E$3:$E582,$E582))</f>
        <v>1</v>
      </c>
      <c r="G582">
        <f>IF(OR(F582&gt;1,F582=""),"",COUNTIF($F$3:$F582,1))</f>
        <v>428</v>
      </c>
      <c r="H582" t="str">
        <f t="shared" si="77"/>
        <v>実行スクリプト ファイル相対パス２</v>
      </c>
      <c r="J582">
        <f t="shared" ref="J582:J645" si="79">J581+1</f>
        <v>579</v>
      </c>
      <c r="K582" t="str">
        <f t="shared" si="73"/>
        <v/>
      </c>
      <c r="L582" s="58" t="str">
        <f t="shared" si="72"/>
        <v/>
      </c>
      <c r="M582" s="58" t="str">
        <f t="shared" si="74"/>
        <v/>
      </c>
      <c r="N582" s="58" t="str">
        <f t="shared" si="75"/>
        <v/>
      </c>
    </row>
    <row r="583" spans="1:14">
      <c r="A583">
        <f t="shared" si="78"/>
        <v>580</v>
      </c>
      <c r="B583" t="str">
        <f>IFERROR(VLOOKUP($A583,'vbs,vba'!$G:$H,2,FALSE),"")</f>
        <v/>
      </c>
      <c r="C583" t="str">
        <f>IFERROR(VLOOKUP($A583,python!$F:$G,2,FALSE),"")</f>
        <v>実行スクリプト ファイル名（拡張子あり）</v>
      </c>
      <c r="D583" t="str">
        <f>IFERROR(VLOOKUP($A583,bat!$F:$G,2,FALSE),"")</f>
        <v/>
      </c>
      <c r="E583" t="str">
        <f t="shared" si="76"/>
        <v>実行スクリプト ファイル名（拡張子あり）</v>
      </c>
      <c r="F583">
        <f>IF($E583="","",COUNTIF($E$3:$E583,$E583))</f>
        <v>2</v>
      </c>
      <c r="G583" t="str">
        <f>IF(OR(F583&gt;1,F583=""),"",COUNTIF($F$3:$F583,1))</f>
        <v/>
      </c>
      <c r="H583" t="str">
        <f t="shared" si="77"/>
        <v>実行スクリプト ファイル名（拡張子あり）</v>
      </c>
      <c r="J583">
        <f t="shared" si="79"/>
        <v>580</v>
      </c>
      <c r="K583" t="str">
        <f t="shared" si="73"/>
        <v/>
      </c>
      <c r="L583" s="58" t="str">
        <f t="shared" si="72"/>
        <v/>
      </c>
      <c r="M583" s="58" t="str">
        <f t="shared" si="74"/>
        <v/>
      </c>
      <c r="N583" s="58" t="str">
        <f t="shared" si="75"/>
        <v/>
      </c>
    </row>
    <row r="584" spans="1:14">
      <c r="A584">
        <f t="shared" si="78"/>
        <v>581</v>
      </c>
      <c r="B584" t="str">
        <f>IFERROR(VLOOKUP($A584,'vbs,vba'!$G:$H,2,FALSE),"")</f>
        <v/>
      </c>
      <c r="C584" t="str">
        <f>IFERROR(VLOOKUP($A584,python!$F:$G,2,FALSE),"")</f>
        <v>実行スクリプト ファイルベース名①</v>
      </c>
      <c r="D584" t="str">
        <f>IFERROR(VLOOKUP($A584,bat!$F:$G,2,FALSE),"")</f>
        <v/>
      </c>
      <c r="E584" t="str">
        <f t="shared" si="76"/>
        <v>実行スクリプト ファイルベース名①</v>
      </c>
      <c r="F584">
        <f>IF($E584="","",COUNTIF($E$3:$E584,$E584))</f>
        <v>2</v>
      </c>
      <c r="G584" t="str">
        <f>IF(OR(F584&gt;1,F584=""),"",COUNTIF($F$3:$F584,1))</f>
        <v/>
      </c>
      <c r="H584" t="str">
        <f t="shared" si="77"/>
        <v>実行スクリプト ファイルベース名①</v>
      </c>
      <c r="J584">
        <f t="shared" si="79"/>
        <v>581</v>
      </c>
      <c r="K584" t="str">
        <f t="shared" si="73"/>
        <v/>
      </c>
      <c r="L584" s="58" t="str">
        <f t="shared" si="72"/>
        <v/>
      </c>
      <c r="M584" s="58" t="str">
        <f t="shared" si="74"/>
        <v/>
      </c>
      <c r="N584" s="58" t="str">
        <f t="shared" si="75"/>
        <v/>
      </c>
    </row>
    <row r="585" spans="1:14">
      <c r="A585">
        <f t="shared" si="78"/>
        <v>582</v>
      </c>
      <c r="B585" t="str">
        <f>IFERROR(VLOOKUP($A585,'vbs,vba'!$G:$H,2,FALSE),"")</f>
        <v/>
      </c>
      <c r="C585" t="str">
        <f>IFERROR(VLOOKUP($A585,python!$F:$G,2,FALSE),"")</f>
        <v>実行スクリプト ファイルベース名②</v>
      </c>
      <c r="D585" t="str">
        <f>IFERROR(VLOOKUP($A585,bat!$F:$G,2,FALSE),"")</f>
        <v/>
      </c>
      <c r="E585" t="str">
        <f t="shared" si="76"/>
        <v>実行スクリプト ファイルベース名②</v>
      </c>
      <c r="F585">
        <f>IF($E585="","",COUNTIF($E$3:$E585,$E585))</f>
        <v>2</v>
      </c>
      <c r="G585" t="str">
        <f>IF(OR(F585&gt;1,F585=""),"",COUNTIF($F$3:$F585,1))</f>
        <v/>
      </c>
      <c r="H585" t="str">
        <f t="shared" si="77"/>
        <v>実行スクリプト ファイルベース名②</v>
      </c>
      <c r="J585">
        <f t="shared" si="79"/>
        <v>582</v>
      </c>
      <c r="K585" t="str">
        <f t="shared" si="73"/>
        <v/>
      </c>
      <c r="L585" s="58" t="str">
        <f t="shared" si="72"/>
        <v/>
      </c>
      <c r="M585" s="58" t="str">
        <f t="shared" si="74"/>
        <v/>
      </c>
      <c r="N585" s="58" t="str">
        <f t="shared" si="75"/>
        <v/>
      </c>
    </row>
    <row r="586" spans="1:14">
      <c r="A586">
        <f t="shared" si="78"/>
        <v>583</v>
      </c>
      <c r="B586" t="str">
        <f>IFERROR(VLOOKUP($A586,'vbs,vba'!$G:$H,2,FALSE),"")</f>
        <v/>
      </c>
      <c r="C586" t="str">
        <f>IFERROR(VLOOKUP($A586,python!$F:$G,2,FALSE),"")</f>
        <v>実行スクリプト フォルダパス①</v>
      </c>
      <c r="D586" t="str">
        <f>IFERROR(VLOOKUP($A586,bat!$F:$G,2,FALSE),"")</f>
        <v/>
      </c>
      <c r="E586" t="str">
        <f t="shared" si="76"/>
        <v>実行スクリプト フォルダパス①</v>
      </c>
      <c r="F586">
        <f>IF($E586="","",COUNTIF($E$3:$E586,$E586))</f>
        <v>2</v>
      </c>
      <c r="G586" t="str">
        <f>IF(OR(F586&gt;1,F586=""),"",COUNTIF($F$3:$F586,1))</f>
        <v/>
      </c>
      <c r="H586" t="str">
        <f t="shared" si="77"/>
        <v>実行スクリプト フォルダパス①</v>
      </c>
      <c r="J586">
        <f t="shared" si="79"/>
        <v>583</v>
      </c>
      <c r="K586" t="str">
        <f t="shared" si="73"/>
        <v/>
      </c>
      <c r="L586" s="58" t="str">
        <f t="shared" si="72"/>
        <v/>
      </c>
      <c r="M586" s="58" t="str">
        <f t="shared" si="74"/>
        <v/>
      </c>
      <c r="N586" s="58" t="str">
        <f t="shared" si="75"/>
        <v/>
      </c>
    </row>
    <row r="587" spans="1:14">
      <c r="A587">
        <f t="shared" si="78"/>
        <v>584</v>
      </c>
      <c r="B587" t="str">
        <f>IFERROR(VLOOKUP($A587,'vbs,vba'!$G:$H,2,FALSE),"")</f>
        <v/>
      </c>
      <c r="C587" t="str">
        <f>IFERROR(VLOOKUP($A587,python!$F:$G,2,FALSE),"")</f>
        <v>実行スクリプト フォルダパス②</v>
      </c>
      <c r="D587" t="str">
        <f>IFERROR(VLOOKUP($A587,bat!$F:$G,2,FALSE),"")</f>
        <v/>
      </c>
      <c r="E587" t="str">
        <f t="shared" si="76"/>
        <v>実行スクリプト フォルダパス②</v>
      </c>
      <c r="F587">
        <f>IF($E587="","",COUNTIF($E$3:$E587,$E587))</f>
        <v>2</v>
      </c>
      <c r="G587" t="str">
        <f>IF(OR(F587&gt;1,F587=""),"",COUNTIF($F$3:$F587,1))</f>
        <v/>
      </c>
      <c r="H587" t="str">
        <f t="shared" si="77"/>
        <v>実行スクリプト フォルダパス②</v>
      </c>
      <c r="J587">
        <f t="shared" si="79"/>
        <v>584</v>
      </c>
      <c r="K587" t="str">
        <f t="shared" si="73"/>
        <v/>
      </c>
      <c r="L587" s="58" t="str">
        <f t="shared" si="72"/>
        <v/>
      </c>
      <c r="M587" s="58" t="str">
        <f t="shared" si="74"/>
        <v/>
      </c>
      <c r="N587" s="58" t="str">
        <f t="shared" si="75"/>
        <v/>
      </c>
    </row>
    <row r="588" spans="1:14">
      <c r="A588">
        <f t="shared" si="78"/>
        <v>585</v>
      </c>
      <c r="B588" t="str">
        <f>IFERROR(VLOOKUP($A588,'vbs,vba'!$G:$H,2,FALSE),"")</f>
        <v/>
      </c>
      <c r="C588" t="str">
        <f>IFERROR(VLOOKUP($A588,python!$F:$G,2,FALSE),"")</f>
        <v>プログラム終了</v>
      </c>
      <c r="D588" t="str">
        <f>IFERROR(VLOOKUP($A588,bat!$F:$G,2,FALSE),"")</f>
        <v/>
      </c>
      <c r="E588" t="str">
        <f t="shared" si="76"/>
        <v>プログラム終了</v>
      </c>
      <c r="F588">
        <f>IF($E588="","",COUNTIF($E$3:$E588,$E588))</f>
        <v>2</v>
      </c>
      <c r="G588" t="str">
        <f>IF(OR(F588&gt;1,F588=""),"",COUNTIF($F$3:$F588,1))</f>
        <v/>
      </c>
      <c r="H588" t="str">
        <f t="shared" si="77"/>
        <v>プログラム終了</v>
      </c>
      <c r="J588">
        <f t="shared" si="79"/>
        <v>585</v>
      </c>
      <c r="K588" t="str">
        <f t="shared" si="73"/>
        <v/>
      </c>
      <c r="L588" s="58" t="str">
        <f t="shared" si="72"/>
        <v/>
      </c>
      <c r="M588" s="58" t="str">
        <f t="shared" si="74"/>
        <v/>
      </c>
      <c r="N588" s="58" t="str">
        <f t="shared" si="75"/>
        <v/>
      </c>
    </row>
    <row r="589" spans="1:14">
      <c r="A589">
        <f t="shared" si="78"/>
        <v>586</v>
      </c>
      <c r="B589" t="str">
        <f>IFERROR(VLOOKUP($A589,'vbs,vba'!$G:$H,2,FALSE),"")</f>
        <v/>
      </c>
      <c r="C589" t="str">
        <f>IFERROR(VLOOKUP($A589,python!$F:$G,2,FALSE),"")</f>
        <v>スクリプト引数 取得</v>
      </c>
      <c r="D589" t="str">
        <f>IFERROR(VLOOKUP($A589,bat!$F:$G,2,FALSE),"")</f>
        <v/>
      </c>
      <c r="E589" t="str">
        <f t="shared" si="76"/>
        <v>スクリプト引数 取得</v>
      </c>
      <c r="F589">
        <f>IF($E589="","",COUNTIF($E$3:$E589,$E589))</f>
        <v>2</v>
      </c>
      <c r="G589" t="str">
        <f>IF(OR(F589&gt;1,F589=""),"",COUNTIF($F$3:$F589,1))</f>
        <v/>
      </c>
      <c r="H589" t="str">
        <f t="shared" si="77"/>
        <v>スクリプト引数 取得</v>
      </c>
      <c r="J589">
        <f t="shared" si="79"/>
        <v>586</v>
      </c>
      <c r="K589" t="str">
        <f t="shared" si="73"/>
        <v/>
      </c>
      <c r="L589" s="58" t="str">
        <f t="shared" si="72"/>
        <v/>
      </c>
      <c r="M589" s="58" t="str">
        <f t="shared" si="74"/>
        <v/>
      </c>
      <c r="N589" s="58" t="str">
        <f t="shared" si="75"/>
        <v/>
      </c>
    </row>
    <row r="590" spans="1:14">
      <c r="A590">
        <f t="shared" si="78"/>
        <v>587</v>
      </c>
      <c r="B590" t="str">
        <f>IFERROR(VLOOKUP($A590,'vbs,vba'!$G:$H,2,FALSE),"")</f>
        <v/>
      </c>
      <c r="C590" t="str">
        <f>IFERROR(VLOOKUP($A590,python!$F:$G,2,FALSE),"")</f>
        <v>スクリプト引数の数 取得</v>
      </c>
      <c r="D590" t="str">
        <f>IFERROR(VLOOKUP($A590,bat!$F:$G,2,FALSE),"")</f>
        <v/>
      </c>
      <c r="E590" t="str">
        <f t="shared" si="76"/>
        <v>スクリプト引数の数 取得</v>
      </c>
      <c r="F590">
        <f>IF($E590="","",COUNTIF($E$3:$E590,$E590))</f>
        <v>2</v>
      </c>
      <c r="G590" t="str">
        <f>IF(OR(F590&gt;1,F590=""),"",COUNTIF($F$3:$F590,1))</f>
        <v/>
      </c>
      <c r="H590" t="str">
        <f t="shared" si="77"/>
        <v>スクリプト引数の数 取得</v>
      </c>
      <c r="J590">
        <f t="shared" si="79"/>
        <v>587</v>
      </c>
      <c r="K590" t="str">
        <f t="shared" si="73"/>
        <v/>
      </c>
      <c r="L590" s="58" t="str">
        <f t="shared" si="72"/>
        <v/>
      </c>
      <c r="M590" s="58" t="str">
        <f t="shared" si="74"/>
        <v/>
      </c>
      <c r="N590" s="58" t="str">
        <f t="shared" si="75"/>
        <v/>
      </c>
    </row>
    <row r="591" spans="1:14">
      <c r="A591">
        <f t="shared" si="78"/>
        <v>588</v>
      </c>
      <c r="B591" t="str">
        <f>IFERROR(VLOOKUP($A591,'vbs,vba'!$G:$H,2,FALSE),"")</f>
        <v/>
      </c>
      <c r="C591" t="str">
        <f>IFERROR(VLOOKUP($A591,python!$F:$G,2,FALSE),"")</f>
        <v>ユーザフォルダパス</v>
      </c>
      <c r="D591" t="str">
        <f>IFERROR(VLOOKUP($A591,bat!$F:$G,2,FALSE),"")</f>
        <v/>
      </c>
      <c r="E591" t="str">
        <f t="shared" si="76"/>
        <v>ユーザフォルダパス</v>
      </c>
      <c r="F591">
        <f>IF($E591="","",COUNTIF($E$3:$E591,$E591))</f>
        <v>2</v>
      </c>
      <c r="G591" t="str">
        <f>IF(OR(F591&gt;1,F591=""),"",COUNTIF($F$3:$F591,1))</f>
        <v/>
      </c>
      <c r="H591" t="str">
        <f t="shared" si="77"/>
        <v>ユーザフォルダパス</v>
      </c>
      <c r="J591">
        <f t="shared" si="79"/>
        <v>588</v>
      </c>
      <c r="K591" t="str">
        <f t="shared" si="73"/>
        <v/>
      </c>
      <c r="L591" s="58" t="str">
        <f t="shared" si="72"/>
        <v/>
      </c>
      <c r="M591" s="58" t="str">
        <f t="shared" si="74"/>
        <v/>
      </c>
      <c r="N591" s="58" t="str">
        <f t="shared" si="75"/>
        <v/>
      </c>
    </row>
    <row r="592" spans="1:14">
      <c r="A592">
        <f t="shared" si="78"/>
        <v>589</v>
      </c>
      <c r="B592" t="str">
        <f>IFERROR(VLOOKUP($A592,'vbs,vba'!$G:$H,2,FALSE),"")</f>
        <v/>
      </c>
      <c r="C592" t="str">
        <f>IFERROR(VLOOKUP($A592,python!$F:$G,2,FALSE),"")</f>
        <v>クリップボード 取得</v>
      </c>
      <c r="D592" t="str">
        <f>IFERROR(VLOOKUP($A592,bat!$F:$G,2,FALSE),"")</f>
        <v/>
      </c>
      <c r="E592" t="str">
        <f t="shared" si="76"/>
        <v>クリップボード 取得</v>
      </c>
      <c r="F592">
        <f>IF($E592="","",COUNTIF($E$3:$E592,$E592))</f>
        <v>4</v>
      </c>
      <c r="G592" t="str">
        <f>IF(OR(F592&gt;1,F592=""),"",COUNTIF($F$3:$F592,1))</f>
        <v/>
      </c>
      <c r="H592" t="str">
        <f t="shared" si="77"/>
        <v>クリップボード 取得</v>
      </c>
      <c r="J592">
        <f t="shared" si="79"/>
        <v>589</v>
      </c>
      <c r="K592" t="str">
        <f t="shared" si="73"/>
        <v/>
      </c>
      <c r="L592" s="58" t="str">
        <f t="shared" si="72"/>
        <v/>
      </c>
      <c r="M592" s="58" t="str">
        <f t="shared" si="74"/>
        <v/>
      </c>
      <c r="N592" s="58" t="str">
        <f t="shared" si="75"/>
        <v/>
      </c>
    </row>
    <row r="593" spans="1:14">
      <c r="A593">
        <f t="shared" si="78"/>
        <v>590</v>
      </c>
      <c r="B593" t="str">
        <f>IFERROR(VLOOKUP($A593,'vbs,vba'!$G:$H,2,FALSE),"")</f>
        <v/>
      </c>
      <c r="C593" t="str">
        <f>IFERROR(VLOOKUP($A593,python!$F:$G,2,FALSE),"")</f>
        <v>クリップボード 設定</v>
      </c>
      <c r="D593" t="str">
        <f>IFERROR(VLOOKUP($A593,bat!$F:$G,2,FALSE),"")</f>
        <v/>
      </c>
      <c r="E593" t="str">
        <f t="shared" si="76"/>
        <v>クリップボード 設定</v>
      </c>
      <c r="F593">
        <f>IF($E593="","",COUNTIF($E$3:$E593,$E593))</f>
        <v>2</v>
      </c>
      <c r="G593" t="str">
        <f>IF(OR(F593&gt;1,F593=""),"",COUNTIF($F$3:$F593,1))</f>
        <v/>
      </c>
      <c r="H593" t="str">
        <f t="shared" si="77"/>
        <v>クリップボード 設定</v>
      </c>
      <c r="J593">
        <f t="shared" si="79"/>
        <v>590</v>
      </c>
      <c r="K593" t="str">
        <f t="shared" si="73"/>
        <v/>
      </c>
      <c r="L593" s="58" t="str">
        <f t="shared" si="72"/>
        <v/>
      </c>
      <c r="M593" s="58" t="str">
        <f t="shared" si="74"/>
        <v/>
      </c>
      <c r="N593" s="58" t="str">
        <f t="shared" si="75"/>
        <v/>
      </c>
    </row>
    <row r="594" spans="1:14">
      <c r="A594">
        <f t="shared" si="78"/>
        <v>591</v>
      </c>
      <c r="B594" t="str">
        <f>IFERROR(VLOOKUP($A594,'vbs,vba'!$G:$H,2,FALSE),"")</f>
        <v/>
      </c>
      <c r="C594" t="str">
        <f>IFERROR(VLOOKUP($A594,python!$F:$G,2,FALSE),"")</f>
        <v>フォルダ内ファイルリスト取得</v>
      </c>
      <c r="D594" t="str">
        <f>IFERROR(VLOOKUP($A594,bat!$F:$G,2,FALSE),"")</f>
        <v/>
      </c>
      <c r="E594" t="str">
        <f t="shared" si="76"/>
        <v>フォルダ内ファイルリスト取得</v>
      </c>
      <c r="F594">
        <f>IF($E594="","",COUNTIF($E$3:$E594,$E594))</f>
        <v>1</v>
      </c>
      <c r="G594">
        <f>IF(OR(F594&gt;1,F594=""),"",COUNTIF($F$3:$F594,1))</f>
        <v>429</v>
      </c>
      <c r="H594" t="str">
        <f t="shared" si="77"/>
        <v>フォルダ内ファイルリスト取得</v>
      </c>
      <c r="J594">
        <f t="shared" si="79"/>
        <v>591</v>
      </c>
      <c r="K594" t="str">
        <f t="shared" si="73"/>
        <v/>
      </c>
      <c r="L594" s="58" t="str">
        <f t="shared" si="72"/>
        <v/>
      </c>
      <c r="M594" s="58" t="str">
        <f t="shared" si="74"/>
        <v/>
      </c>
      <c r="N594" s="58" t="str">
        <f t="shared" si="75"/>
        <v/>
      </c>
    </row>
    <row r="595" spans="1:14">
      <c r="A595">
        <f t="shared" si="78"/>
        <v>592</v>
      </c>
      <c r="B595" t="str">
        <f>IFERROR(VLOOKUP($A595,'vbs,vba'!$G:$H,2,FALSE),"")</f>
        <v/>
      </c>
      <c r="C595" t="str">
        <f>IFERROR(VLOOKUP($A595,python!$F:$G,2,FALSE),"")</f>
        <v>フォルダ配下ファイル/フォルダリスト取得</v>
      </c>
      <c r="D595" t="str">
        <f>IFERROR(VLOOKUP($A595,bat!$F:$G,2,FALSE),"")</f>
        <v/>
      </c>
      <c r="E595" t="str">
        <f t="shared" si="76"/>
        <v>フォルダ配下ファイル/フォルダリスト取得</v>
      </c>
      <c r="F595">
        <f>IF($E595="","",COUNTIF($E$3:$E595,$E595))</f>
        <v>1</v>
      </c>
      <c r="G595">
        <f>IF(OR(F595&gt;1,F595=""),"",COUNTIF($F$3:$F595,1))</f>
        <v>430</v>
      </c>
      <c r="H595" t="str">
        <f t="shared" si="77"/>
        <v>フォルダ配下ファイル/フォルダリスト取得</v>
      </c>
      <c r="J595">
        <f t="shared" si="79"/>
        <v>592</v>
      </c>
      <c r="K595" t="str">
        <f t="shared" si="73"/>
        <v/>
      </c>
      <c r="L595" s="58" t="str">
        <f t="shared" si="72"/>
        <v/>
      </c>
      <c r="M595" s="58" t="str">
        <f t="shared" si="74"/>
        <v/>
      </c>
      <c r="N595" s="58" t="str">
        <f t="shared" si="75"/>
        <v/>
      </c>
    </row>
    <row r="596" spans="1:14">
      <c r="A596">
        <f t="shared" si="78"/>
        <v>593</v>
      </c>
      <c r="B596" t="str">
        <f>IFERROR(VLOOKUP($A596,'vbs,vba'!$G:$H,2,FALSE),"")</f>
        <v/>
      </c>
      <c r="C596" t="str">
        <f>IFERROR(VLOOKUP($A596,python!$F:$G,2,FALSE),"")</f>
        <v>メインプログラム実行時にのみ処理実行</v>
      </c>
      <c r="D596">
        <f>IFERROR(VLOOKUP($A596,bat!$F:$G,2,FALSE),"")</f>
        <v>0</v>
      </c>
      <c r="E596" t="str">
        <f t="shared" si="76"/>
        <v>メインプログラム実行時にのみ処理実行0</v>
      </c>
      <c r="F596">
        <f>IF($E596="","",COUNTIF($E$3:$E596,$E596))</f>
        <v>1</v>
      </c>
      <c r="G596">
        <f>IF(OR(F596&gt;1,F596=""),"",COUNTIF($F$3:$F596,1))</f>
        <v>431</v>
      </c>
      <c r="H596" t="str">
        <f t="shared" si="77"/>
        <v>メインプログラム実行時にのみ処理実行0</v>
      </c>
      <c r="J596">
        <f t="shared" si="79"/>
        <v>593</v>
      </c>
      <c r="K596" t="str">
        <f t="shared" si="73"/>
        <v/>
      </c>
      <c r="L596" s="58" t="str">
        <f t="shared" si="72"/>
        <v/>
      </c>
      <c r="M596" s="58" t="str">
        <f t="shared" si="74"/>
        <v/>
      </c>
      <c r="N596" s="58" t="str">
        <f t="shared" si="75"/>
        <v/>
      </c>
    </row>
    <row r="597" spans="1:14">
      <c r="A597">
        <f t="shared" si="78"/>
        <v>594</v>
      </c>
      <c r="B597" t="str">
        <f>IFERROR(VLOOKUP($A597,'vbs,vba'!$G:$H,2,FALSE),"")</f>
        <v/>
      </c>
      <c r="C597" t="str">
        <f>IFERROR(VLOOKUP($A597,python!$F:$G,2,FALSE),"")</f>
        <v/>
      </c>
      <c r="D597" t="str">
        <f>IFERROR(VLOOKUP($A597,bat!$F:$G,2,FALSE),"")</f>
        <v>変数定義</v>
      </c>
      <c r="E597" t="str">
        <f t="shared" si="76"/>
        <v>変数定義</v>
      </c>
      <c r="F597">
        <f>IF($E597="","",COUNTIF($E$3:$E597,$E597))</f>
        <v>2</v>
      </c>
      <c r="G597" t="str">
        <f>IF(OR(F597&gt;1,F597=""),"",COUNTIF($F$3:$F597,1))</f>
        <v/>
      </c>
      <c r="H597" t="str">
        <f t="shared" si="77"/>
        <v>変数定義</v>
      </c>
      <c r="J597">
        <f t="shared" si="79"/>
        <v>594</v>
      </c>
      <c r="K597" t="str">
        <f t="shared" si="73"/>
        <v/>
      </c>
      <c r="L597" s="58" t="str">
        <f t="shared" si="72"/>
        <v/>
      </c>
      <c r="M597" s="58" t="str">
        <f t="shared" si="74"/>
        <v/>
      </c>
      <c r="N597" s="58" t="str">
        <f t="shared" si="75"/>
        <v/>
      </c>
    </row>
    <row r="598" spans="1:14">
      <c r="A598">
        <f t="shared" si="78"/>
        <v>595</v>
      </c>
      <c r="B598" t="str">
        <f>IFERROR(VLOOKUP($A598,'vbs,vba'!$G:$H,2,FALSE),"")</f>
        <v/>
      </c>
      <c r="C598" t="str">
        <f>IFERROR(VLOOKUP($A598,python!$F:$G,2,FALSE),"")</f>
        <v/>
      </c>
      <c r="D598" t="str">
        <f>IFERROR(VLOOKUP($A598,bat!$F:$G,2,FALSE),"")</f>
        <v>列挙型定義</v>
      </c>
      <c r="E598" t="str">
        <f t="shared" si="76"/>
        <v>列挙型定義</v>
      </c>
      <c r="F598">
        <f>IF($E598="","",COUNTIF($E$3:$E598,$E598))</f>
        <v>3</v>
      </c>
      <c r="G598" t="str">
        <f>IF(OR(F598&gt;1,F598=""),"",COUNTIF($F$3:$F598,1))</f>
        <v/>
      </c>
      <c r="H598" t="str">
        <f t="shared" si="77"/>
        <v>列挙型定義</v>
      </c>
      <c r="J598">
        <f t="shared" si="79"/>
        <v>595</v>
      </c>
      <c r="K598" t="str">
        <f t="shared" si="73"/>
        <v/>
      </c>
      <c r="L598" s="58" t="str">
        <f t="shared" si="72"/>
        <v/>
      </c>
      <c r="M598" s="58" t="str">
        <f t="shared" si="74"/>
        <v/>
      </c>
      <c r="N598" s="58" t="str">
        <f t="shared" si="75"/>
        <v/>
      </c>
    </row>
    <row r="599" spans="1:14">
      <c r="A599">
        <f t="shared" si="78"/>
        <v>596</v>
      </c>
      <c r="B599" t="str">
        <f>IFERROR(VLOOKUP($A599,'vbs,vba'!$G:$H,2,FALSE),"")</f>
        <v/>
      </c>
      <c r="C599" t="str">
        <f>IFERROR(VLOOKUP($A599,python!$F:$G,2,FALSE),"")</f>
        <v/>
      </c>
      <c r="D599" t="str">
        <f>IFERROR(VLOOKUP($A599,bat!$F:$G,2,FALSE),"")</f>
        <v>ブロック脱出</v>
      </c>
      <c r="E599" t="str">
        <f t="shared" si="76"/>
        <v>ブロック脱出</v>
      </c>
      <c r="F599">
        <f>IF($E599="","",COUNTIF($E$3:$E599,$E599))</f>
        <v>1</v>
      </c>
      <c r="G599">
        <f>IF(OR(F599&gt;1,F599=""),"",COUNTIF($F$3:$F599,1))</f>
        <v>432</v>
      </c>
      <c r="H599" t="str">
        <f t="shared" si="77"/>
        <v>ブロック脱出</v>
      </c>
      <c r="J599">
        <f t="shared" si="79"/>
        <v>596</v>
      </c>
      <c r="K599" t="str">
        <f t="shared" si="73"/>
        <v/>
      </c>
      <c r="L599" s="58" t="str">
        <f t="shared" si="72"/>
        <v/>
      </c>
      <c r="M599" s="58" t="str">
        <f t="shared" si="74"/>
        <v/>
      </c>
      <c r="N599" s="58" t="str">
        <f t="shared" si="75"/>
        <v/>
      </c>
    </row>
    <row r="600" spans="1:14">
      <c r="A600">
        <f t="shared" si="78"/>
        <v>597</v>
      </c>
      <c r="B600" t="str">
        <f>IFERROR(VLOOKUP($A600,'vbs,vba'!$G:$H,2,FALSE),"")</f>
        <v/>
      </c>
      <c r="C600" t="str">
        <f>IFERROR(VLOOKUP($A600,python!$F:$G,2,FALSE),"")</f>
        <v/>
      </c>
      <c r="D600" t="str">
        <f>IFERROR(VLOOKUP($A600,bat!$F:$G,2,FALSE),"")</f>
        <v>ヘルプ</v>
      </c>
      <c r="E600" t="str">
        <f t="shared" si="76"/>
        <v>ヘルプ</v>
      </c>
      <c r="F600">
        <f>IF($E600="","",COUNTIF($E$3:$E600,$E600))</f>
        <v>1</v>
      </c>
      <c r="G600">
        <f>IF(OR(F600&gt;1,F600=""),"",COUNTIF($F$3:$F600,1))</f>
        <v>433</v>
      </c>
      <c r="H600" t="str">
        <f t="shared" si="77"/>
        <v>ヘルプ</v>
      </c>
      <c r="J600">
        <f t="shared" si="79"/>
        <v>597</v>
      </c>
      <c r="K600" t="str">
        <f t="shared" si="73"/>
        <v/>
      </c>
      <c r="L600" s="58" t="str">
        <f t="shared" si="72"/>
        <v/>
      </c>
      <c r="M600" s="58" t="str">
        <f t="shared" si="74"/>
        <v/>
      </c>
      <c r="N600" s="58" t="str">
        <f t="shared" si="75"/>
        <v/>
      </c>
    </row>
    <row r="601" spans="1:14">
      <c r="A601">
        <f t="shared" si="78"/>
        <v>598</v>
      </c>
      <c r="B601" t="str">
        <f>IFERROR(VLOOKUP($A601,'vbs,vba'!$G:$H,2,FALSE),"")</f>
        <v/>
      </c>
      <c r="C601" t="str">
        <f>IFERROR(VLOOKUP($A601,python!$F:$G,2,FALSE),"")</f>
        <v/>
      </c>
      <c r="D601" t="str">
        <f>IFERROR(VLOOKUP($A601,bat!$F:$G,2,FALSE),"")</f>
        <v>if</v>
      </c>
      <c r="E601" t="str">
        <f t="shared" si="76"/>
        <v>if</v>
      </c>
      <c r="F601">
        <f>IF($E601="","",COUNTIF($E$3:$E601,$E601))</f>
        <v>1</v>
      </c>
      <c r="G601">
        <f>IF(OR(F601&gt;1,F601=""),"",COUNTIF($F$3:$F601,1))</f>
        <v>434</v>
      </c>
      <c r="H601" t="str">
        <f t="shared" si="77"/>
        <v>if</v>
      </c>
      <c r="J601">
        <f t="shared" si="79"/>
        <v>598</v>
      </c>
      <c r="K601" t="str">
        <f t="shared" si="73"/>
        <v/>
      </c>
      <c r="L601" s="58" t="str">
        <f t="shared" si="72"/>
        <v/>
      </c>
      <c r="M601" s="58" t="str">
        <f t="shared" si="74"/>
        <v/>
      </c>
      <c r="N601" s="58" t="str">
        <f t="shared" si="75"/>
        <v/>
      </c>
    </row>
    <row r="602" spans="1:14">
      <c r="A602">
        <f t="shared" si="78"/>
        <v>599</v>
      </c>
      <c r="B602" t="str">
        <f>IFERROR(VLOOKUP($A602,'vbs,vba'!$G:$H,2,FALSE),"")</f>
        <v/>
      </c>
      <c r="C602" t="str">
        <f>IFERROR(VLOOKUP($A602,python!$F:$G,2,FALSE),"")</f>
        <v/>
      </c>
      <c r="D602" t="str">
        <f>IFERROR(VLOOKUP($A602,bat!$F:$G,2,FALSE),"")</f>
        <v>if（否定）</v>
      </c>
      <c r="E602" t="str">
        <f t="shared" si="76"/>
        <v>if（否定）</v>
      </c>
      <c r="F602">
        <f>IF($E602="","",COUNTIF($E$3:$E602,$E602))</f>
        <v>1</v>
      </c>
      <c r="G602">
        <f>IF(OR(F602&gt;1,F602=""),"",COUNTIF($F$3:$F602,1))</f>
        <v>435</v>
      </c>
      <c r="H602" t="str">
        <f t="shared" si="77"/>
        <v>if（否定）</v>
      </c>
      <c r="J602">
        <f t="shared" si="79"/>
        <v>599</v>
      </c>
      <c r="K602" t="str">
        <f t="shared" si="73"/>
        <v/>
      </c>
      <c r="L602" s="58" t="str">
        <f t="shared" si="72"/>
        <v/>
      </c>
      <c r="M602" s="58" t="str">
        <f t="shared" si="74"/>
        <v/>
      </c>
      <c r="N602" s="58" t="str">
        <f t="shared" si="75"/>
        <v/>
      </c>
    </row>
    <row r="603" spans="1:14">
      <c r="A603">
        <f t="shared" si="78"/>
        <v>600</v>
      </c>
      <c r="B603" t="str">
        <f>IFERROR(VLOOKUP($A603,'vbs,vba'!$G:$H,2,FALSE),"")</f>
        <v/>
      </c>
      <c r="C603" t="str">
        <f>IFERROR(VLOOKUP($A603,python!$F:$G,2,FALSE),"")</f>
        <v/>
      </c>
      <c r="D603" t="str">
        <f>IFERROR(VLOOKUP($A603,bat!$F:$G,2,FALSE),"")</f>
        <v>for</v>
      </c>
      <c r="E603" t="str">
        <f t="shared" si="76"/>
        <v>for</v>
      </c>
      <c r="F603">
        <f>IF($E603="","",COUNTIF($E$3:$E603,$E603))</f>
        <v>1</v>
      </c>
      <c r="G603">
        <f>IF(OR(F603&gt;1,F603=""),"",COUNTIF($F$3:$F603,1))</f>
        <v>436</v>
      </c>
      <c r="H603" t="str">
        <f t="shared" si="77"/>
        <v>for</v>
      </c>
      <c r="J603">
        <f t="shared" si="79"/>
        <v>600</v>
      </c>
      <c r="K603" t="str">
        <f t="shared" si="73"/>
        <v/>
      </c>
      <c r="L603" s="58" t="str">
        <f t="shared" si="72"/>
        <v/>
      </c>
      <c r="M603" s="58" t="str">
        <f t="shared" si="74"/>
        <v/>
      </c>
      <c r="N603" s="58" t="str">
        <f t="shared" si="75"/>
        <v/>
      </c>
    </row>
    <row r="604" spans="1:14">
      <c r="A604">
        <f t="shared" si="78"/>
        <v>601</v>
      </c>
      <c r="B604" t="str">
        <f>IFERROR(VLOOKUP($A604,'vbs,vba'!$G:$H,2,FALSE),"")</f>
        <v/>
      </c>
      <c r="C604" t="str">
        <f>IFERROR(VLOOKUP($A604,python!$F:$G,2,FALSE),"")</f>
        <v/>
      </c>
      <c r="D604" t="str">
        <f>IFERROR(VLOOKUP($A604,bat!$F:$G,2,FALSE),"")</f>
        <v>for(フォルダ内対象)</v>
      </c>
      <c r="E604" t="str">
        <f t="shared" si="76"/>
        <v>for(フォルダ内対象)</v>
      </c>
      <c r="F604">
        <f>IF($E604="","",COUNTIF($E$3:$E604,$E604))</f>
        <v>1</v>
      </c>
      <c r="G604">
        <f>IF(OR(F604&gt;1,F604=""),"",COUNTIF($F$3:$F604,1))</f>
        <v>437</v>
      </c>
      <c r="H604" t="str">
        <f t="shared" si="77"/>
        <v>for(フォルダ内対象)</v>
      </c>
      <c r="J604">
        <f t="shared" si="79"/>
        <v>601</v>
      </c>
      <c r="K604" t="str">
        <f t="shared" si="73"/>
        <v/>
      </c>
      <c r="L604" s="58" t="str">
        <f t="shared" si="72"/>
        <v/>
      </c>
      <c r="M604" s="58" t="str">
        <f t="shared" si="74"/>
        <v/>
      </c>
      <c r="N604" s="58" t="str">
        <f t="shared" si="75"/>
        <v/>
      </c>
    </row>
    <row r="605" spans="1:14">
      <c r="A605">
        <f t="shared" si="78"/>
        <v>602</v>
      </c>
      <c r="B605" t="str">
        <f>IFERROR(VLOOKUP($A605,'vbs,vba'!$G:$H,2,FALSE),"")</f>
        <v/>
      </c>
      <c r="C605" t="str">
        <f>IFERROR(VLOOKUP($A605,python!$F:$G,2,FALSE),"")</f>
        <v/>
      </c>
      <c r="D605" t="str">
        <f>IFERROR(VLOOKUP($A605,bat!$F:$G,2,FALSE),"")</f>
        <v>for(フォルダ内のフォルダのみ)</v>
      </c>
      <c r="E605" t="str">
        <f t="shared" si="76"/>
        <v>for(フォルダ内のフォルダのみ)</v>
      </c>
      <c r="F605">
        <f>IF($E605="","",COUNTIF($E$3:$E605,$E605))</f>
        <v>1</v>
      </c>
      <c r="G605">
        <f>IF(OR(F605&gt;1,F605=""),"",COUNTIF($F$3:$F605,1))</f>
        <v>438</v>
      </c>
      <c r="H605" t="str">
        <f t="shared" si="77"/>
        <v>for(フォルダ内のフォルダのみ)</v>
      </c>
      <c r="J605">
        <f t="shared" si="79"/>
        <v>602</v>
      </c>
      <c r="K605" t="str">
        <f t="shared" si="73"/>
        <v/>
      </c>
      <c r="L605" s="58" t="str">
        <f t="shared" si="72"/>
        <v/>
      </c>
      <c r="M605" s="58" t="str">
        <f t="shared" si="74"/>
        <v/>
      </c>
      <c r="N605" s="58" t="str">
        <f t="shared" si="75"/>
        <v/>
      </c>
    </row>
    <row r="606" spans="1:14">
      <c r="A606">
        <f t="shared" si="78"/>
        <v>603</v>
      </c>
      <c r="B606" t="str">
        <f>IFERROR(VLOOKUP($A606,'vbs,vba'!$G:$H,2,FALSE),"")</f>
        <v/>
      </c>
      <c r="C606" t="str">
        <f>IFERROR(VLOOKUP($A606,python!$F:$G,2,FALSE),"")</f>
        <v/>
      </c>
      <c r="D606" t="str">
        <f>IFERROR(VLOOKUP($A606,bat!$F:$G,2,FALSE),"")</f>
        <v>for(フォルダ配下の中身全部)</v>
      </c>
      <c r="E606" t="str">
        <f t="shared" si="76"/>
        <v>for(フォルダ配下の中身全部)</v>
      </c>
      <c r="F606">
        <f>IF($E606="","",COUNTIF($E$3:$E606,$E606))</f>
        <v>1</v>
      </c>
      <c r="G606">
        <f>IF(OR(F606&gt;1,F606=""),"",COUNTIF($F$3:$F606,1))</f>
        <v>439</v>
      </c>
      <c r="H606" t="str">
        <f t="shared" si="77"/>
        <v>for(フォルダ配下の中身全部)</v>
      </c>
      <c r="J606">
        <f t="shared" si="79"/>
        <v>603</v>
      </c>
      <c r="K606" t="str">
        <f t="shared" si="73"/>
        <v/>
      </c>
      <c r="L606" s="58" t="str">
        <f t="shared" si="72"/>
        <v/>
      </c>
      <c r="M606" s="58" t="str">
        <f t="shared" si="74"/>
        <v/>
      </c>
      <c r="N606" s="58" t="str">
        <f t="shared" si="75"/>
        <v/>
      </c>
    </row>
    <row r="607" spans="1:14">
      <c r="A607">
        <f t="shared" si="78"/>
        <v>604</v>
      </c>
      <c r="B607" t="str">
        <f>IFERROR(VLOOKUP($A607,'vbs,vba'!$G:$H,2,FALSE),"")</f>
        <v/>
      </c>
      <c r="C607" t="str">
        <f>IFERROR(VLOOKUP($A607,python!$F:$G,2,FALSE),"")</f>
        <v/>
      </c>
      <c r="D607" t="str">
        <f>IFERROR(VLOOKUP($A607,bat!$F:$G,2,FALSE),"")</f>
        <v>for(変数に値を代入してコマンドを実行)</v>
      </c>
      <c r="E607" t="str">
        <f t="shared" si="76"/>
        <v>for(変数に値を代入してコマンドを実行)</v>
      </c>
      <c r="F607">
        <f>IF($E607="","",COUNTIF($E$3:$E607,$E607))</f>
        <v>1</v>
      </c>
      <c r="G607">
        <f>IF(OR(F607&gt;1,F607=""),"",COUNTIF($F$3:$F607,1))</f>
        <v>440</v>
      </c>
      <c r="H607" t="str">
        <f t="shared" si="77"/>
        <v>for(変数に値を代入してコマンドを実行)</v>
      </c>
      <c r="J607">
        <f t="shared" si="79"/>
        <v>604</v>
      </c>
      <c r="K607" t="str">
        <f t="shared" si="73"/>
        <v/>
      </c>
      <c r="L607" s="58" t="str">
        <f t="shared" si="72"/>
        <v/>
      </c>
      <c r="M607" s="58" t="str">
        <f t="shared" si="74"/>
        <v/>
      </c>
      <c r="N607" s="58" t="str">
        <f t="shared" si="75"/>
        <v/>
      </c>
    </row>
    <row r="608" spans="1:14">
      <c r="A608">
        <f t="shared" si="78"/>
        <v>605</v>
      </c>
      <c r="B608" t="str">
        <f>IFERROR(VLOOKUP($A608,'vbs,vba'!$G:$H,2,FALSE),"")</f>
        <v/>
      </c>
      <c r="C608" t="str">
        <f>IFERROR(VLOOKUP($A608,python!$F:$G,2,FALSE),"")</f>
        <v/>
      </c>
      <c r="D608" t="str">
        <f>IFERROR(VLOOKUP($A608,bat!$F:$G,2,FALSE),"")</f>
        <v>for(その他)</v>
      </c>
      <c r="E608" t="str">
        <f t="shared" si="76"/>
        <v>for(その他)</v>
      </c>
      <c r="F608">
        <f>IF($E608="","",COUNTIF($E$3:$E608,$E608))</f>
        <v>1</v>
      </c>
      <c r="G608">
        <f>IF(OR(F608&gt;1,F608=""),"",COUNTIF($F$3:$F608,1))</f>
        <v>441</v>
      </c>
      <c r="H608" t="str">
        <f t="shared" si="77"/>
        <v>for(その他)</v>
      </c>
      <c r="J608">
        <f t="shared" si="79"/>
        <v>605</v>
      </c>
      <c r="K608" t="str">
        <f t="shared" si="73"/>
        <v/>
      </c>
      <c r="L608" s="58" t="str">
        <f t="shared" si="72"/>
        <v/>
      </c>
      <c r="M608" s="58" t="str">
        <f t="shared" si="74"/>
        <v/>
      </c>
      <c r="N608" s="58" t="str">
        <f t="shared" si="75"/>
        <v/>
      </c>
    </row>
    <row r="609" spans="1:14">
      <c r="A609">
        <f t="shared" si="78"/>
        <v>606</v>
      </c>
      <c r="B609" t="str">
        <f>IFERROR(VLOOKUP($A609,'vbs,vba'!$G:$H,2,FALSE),"")</f>
        <v/>
      </c>
      <c r="C609" t="str">
        <f>IFERROR(VLOOKUP($A609,python!$F:$G,2,FALSE),"")</f>
        <v/>
      </c>
      <c r="D609" t="str">
        <f>IFERROR(VLOOKUP($A609,bat!$F:$G,2,FALSE),"")</f>
        <v>コメント</v>
      </c>
      <c r="E609" t="str">
        <f t="shared" si="76"/>
        <v>コメント</v>
      </c>
      <c r="F609">
        <f>IF($E609="","",COUNTIF($E$3:$E609,$E609))</f>
        <v>3</v>
      </c>
      <c r="G609" t="str">
        <f>IF(OR(F609&gt;1,F609=""),"",COUNTIF($F$3:$F609,1))</f>
        <v/>
      </c>
      <c r="H609" t="str">
        <f t="shared" si="77"/>
        <v>コメント</v>
      </c>
      <c r="J609">
        <f t="shared" si="79"/>
        <v>606</v>
      </c>
      <c r="K609" t="str">
        <f t="shared" si="73"/>
        <v/>
      </c>
      <c r="L609" s="58" t="str">
        <f t="shared" si="72"/>
        <v/>
      </c>
      <c r="M609" s="58" t="str">
        <f t="shared" si="74"/>
        <v/>
      </c>
      <c r="N609" s="58" t="str">
        <f t="shared" si="75"/>
        <v/>
      </c>
    </row>
    <row r="610" spans="1:14">
      <c r="A610">
        <f t="shared" si="78"/>
        <v>607</v>
      </c>
      <c r="B610" t="str">
        <f>IFERROR(VLOOKUP($A610,'vbs,vba'!$G:$H,2,FALSE),"")</f>
        <v/>
      </c>
      <c r="C610" t="str">
        <f>IFERROR(VLOOKUP($A610,python!$F:$G,2,FALSE),"")</f>
        <v/>
      </c>
      <c r="D610" t="str">
        <f>IFERROR(VLOOKUP($A610,bat!$F:$G,2,FALSE),"")</f>
        <v>出力</v>
      </c>
      <c r="E610" t="str">
        <f t="shared" si="76"/>
        <v>出力</v>
      </c>
      <c r="F610">
        <f>IF($E610="","",COUNTIF($E$3:$E610,$E610))</f>
        <v>1</v>
      </c>
      <c r="G610">
        <f>IF(OR(F610&gt;1,F610=""),"",COUNTIF($F$3:$F610,1))</f>
        <v>442</v>
      </c>
      <c r="H610" t="str">
        <f t="shared" si="77"/>
        <v>出力</v>
      </c>
      <c r="J610">
        <f t="shared" si="79"/>
        <v>607</v>
      </c>
      <c r="K610" t="str">
        <f t="shared" si="73"/>
        <v/>
      </c>
      <c r="L610" s="58" t="str">
        <f t="shared" si="72"/>
        <v/>
      </c>
      <c r="M610" s="58" t="str">
        <f t="shared" si="74"/>
        <v/>
      </c>
      <c r="N610" s="58" t="str">
        <f t="shared" si="75"/>
        <v/>
      </c>
    </row>
    <row r="611" spans="1:14">
      <c r="A611">
        <f t="shared" si="78"/>
        <v>608</v>
      </c>
      <c r="B611" t="str">
        <f>IFERROR(VLOOKUP($A611,'vbs,vba'!$G:$H,2,FALSE),"")</f>
        <v/>
      </c>
      <c r="C611" t="str">
        <f>IFERROR(VLOOKUP($A611,python!$F:$G,2,FALSE),"")</f>
        <v/>
      </c>
      <c r="D611" t="str">
        <f>IFERROR(VLOOKUP($A611,bat!$F:$G,2,FALSE),"")</f>
        <v>出力（改行のみ）</v>
      </c>
      <c r="E611" t="str">
        <f t="shared" si="76"/>
        <v>出力（改行のみ）</v>
      </c>
      <c r="F611">
        <f>IF($E611="","",COUNTIF($E$3:$E611,$E611))</f>
        <v>1</v>
      </c>
      <c r="G611">
        <f>IF(OR(F611&gt;1,F611=""),"",COUNTIF($F$3:$F611,1))</f>
        <v>443</v>
      </c>
      <c r="H611" t="str">
        <f t="shared" si="77"/>
        <v>出力（改行のみ）</v>
      </c>
      <c r="J611">
        <f t="shared" si="79"/>
        <v>608</v>
      </c>
      <c r="K611" t="str">
        <f t="shared" si="73"/>
        <v/>
      </c>
      <c r="L611" s="58" t="str">
        <f t="shared" si="72"/>
        <v/>
      </c>
      <c r="M611" s="58" t="str">
        <f t="shared" si="74"/>
        <v/>
      </c>
      <c r="N611" s="58" t="str">
        <f t="shared" si="75"/>
        <v/>
      </c>
    </row>
    <row r="612" spans="1:14">
      <c r="A612">
        <f t="shared" si="78"/>
        <v>609</v>
      </c>
      <c r="B612" t="str">
        <f>IFERROR(VLOOKUP($A612,'vbs,vba'!$G:$H,2,FALSE),"")</f>
        <v/>
      </c>
      <c r="C612" t="str">
        <f>IFERROR(VLOOKUP($A612,python!$F:$G,2,FALSE),"")</f>
        <v/>
      </c>
      <c r="D612" t="str">
        <f>IFERROR(VLOOKUP($A612,bat!$F:$G,2,FALSE),"")</f>
        <v>出力抑制</v>
      </c>
      <c r="E612" t="str">
        <f t="shared" si="76"/>
        <v>出力抑制</v>
      </c>
      <c r="F612">
        <f>IF($E612="","",COUNTIF($E$3:$E612,$E612))</f>
        <v>1</v>
      </c>
      <c r="G612">
        <f>IF(OR(F612&gt;1,F612=""),"",COUNTIF($F$3:$F612,1))</f>
        <v>444</v>
      </c>
      <c r="H612" t="str">
        <f t="shared" si="77"/>
        <v>出力抑制</v>
      </c>
      <c r="J612">
        <f t="shared" si="79"/>
        <v>609</v>
      </c>
      <c r="K612" t="str">
        <f t="shared" si="73"/>
        <v/>
      </c>
      <c r="L612" s="58" t="str">
        <f t="shared" si="72"/>
        <v/>
      </c>
      <c r="M612" s="58" t="str">
        <f t="shared" si="74"/>
        <v/>
      </c>
      <c r="N612" s="58" t="str">
        <f t="shared" si="75"/>
        <v/>
      </c>
    </row>
    <row r="613" spans="1:14">
      <c r="A613">
        <f t="shared" si="78"/>
        <v>610</v>
      </c>
      <c r="B613" t="str">
        <f>IFERROR(VLOOKUP($A613,'vbs,vba'!$G:$H,2,FALSE),"")</f>
        <v/>
      </c>
      <c r="C613" t="str">
        <f>IFERROR(VLOOKUP($A613,python!$F:$G,2,FALSE),"")</f>
        <v/>
      </c>
      <c r="D613" t="str">
        <f>IFERROR(VLOOKUP($A613,bat!$F:$G,2,FALSE),"")</f>
        <v>２分後にシャットダウン</v>
      </c>
      <c r="E613" t="str">
        <f t="shared" si="76"/>
        <v>２分後にシャットダウン</v>
      </c>
      <c r="F613">
        <f>IF($E613="","",COUNTIF($E$3:$E613,$E613))</f>
        <v>1</v>
      </c>
      <c r="G613">
        <f>IF(OR(F613&gt;1,F613=""),"",COUNTIF($F$3:$F613,1))</f>
        <v>445</v>
      </c>
      <c r="H613" t="str">
        <f t="shared" si="77"/>
        <v>２分後にシャットダウン</v>
      </c>
      <c r="J613">
        <f t="shared" si="79"/>
        <v>610</v>
      </c>
      <c r="K613" t="str">
        <f t="shared" si="73"/>
        <v/>
      </c>
      <c r="L613" s="58" t="str">
        <f t="shared" si="72"/>
        <v/>
      </c>
      <c r="M613" s="58" t="str">
        <f t="shared" si="74"/>
        <v/>
      </c>
      <c r="N613" s="58" t="str">
        <f t="shared" si="75"/>
        <v/>
      </c>
    </row>
    <row r="614" spans="1:14">
      <c r="A614">
        <f t="shared" si="78"/>
        <v>611</v>
      </c>
      <c r="B614" t="str">
        <f>IFERROR(VLOOKUP($A614,'vbs,vba'!$G:$H,2,FALSE),"")</f>
        <v/>
      </c>
      <c r="C614" t="str">
        <f>IFERROR(VLOOKUP($A614,python!$F:$G,2,FALSE),"")</f>
        <v/>
      </c>
      <c r="D614" t="str">
        <f>IFERROR(VLOOKUP($A614,bat!$F:$G,2,FALSE),"")</f>
        <v>２分後に再起動</v>
      </c>
      <c r="E614" t="str">
        <f t="shared" si="76"/>
        <v>２分後に再起動</v>
      </c>
      <c r="F614">
        <f>IF($E614="","",COUNTIF($E$3:$E614,$E614))</f>
        <v>1</v>
      </c>
      <c r="G614">
        <f>IF(OR(F614&gt;1,F614=""),"",COUNTIF($F$3:$F614,1))</f>
        <v>446</v>
      </c>
      <c r="H614" t="str">
        <f t="shared" si="77"/>
        <v>２分後に再起動</v>
      </c>
      <c r="J614">
        <f t="shared" si="79"/>
        <v>611</v>
      </c>
      <c r="K614" t="str">
        <f t="shared" si="73"/>
        <v/>
      </c>
      <c r="L614" s="58" t="str">
        <f t="shared" si="72"/>
        <v/>
      </c>
      <c r="M614" s="58" t="str">
        <f t="shared" si="74"/>
        <v/>
      </c>
      <c r="N614" s="58" t="str">
        <f t="shared" si="75"/>
        <v/>
      </c>
    </row>
    <row r="615" spans="1:14">
      <c r="A615">
        <f t="shared" si="78"/>
        <v>612</v>
      </c>
      <c r="B615" t="str">
        <f>IFERROR(VLOOKUP($A615,'vbs,vba'!$G:$H,2,FALSE),"")</f>
        <v/>
      </c>
      <c r="C615" t="str">
        <f>IFERROR(VLOOKUP($A615,python!$F:$G,2,FALSE),"")</f>
        <v/>
      </c>
      <c r="D615" t="str">
        <f>IFERROR(VLOOKUP($A615,bat!$F:$G,2,FALSE),"")</f>
        <v>シャットダウンをキャンセル</v>
      </c>
      <c r="E615" t="str">
        <f t="shared" si="76"/>
        <v>シャットダウンをキャンセル</v>
      </c>
      <c r="F615">
        <f>IF($E615="","",COUNTIF($E$3:$E615,$E615))</f>
        <v>1</v>
      </c>
      <c r="G615">
        <f>IF(OR(F615&gt;1,F615=""),"",COUNTIF($F$3:$F615,1))</f>
        <v>447</v>
      </c>
      <c r="H615" t="str">
        <f t="shared" si="77"/>
        <v>シャットダウンをキャンセル</v>
      </c>
      <c r="J615">
        <f t="shared" si="79"/>
        <v>612</v>
      </c>
      <c r="K615" t="str">
        <f t="shared" si="73"/>
        <v/>
      </c>
      <c r="L615" s="58" t="str">
        <f t="shared" si="72"/>
        <v/>
      </c>
      <c r="M615" s="58" t="str">
        <f t="shared" si="74"/>
        <v/>
      </c>
      <c r="N615" s="58" t="str">
        <f t="shared" si="75"/>
        <v/>
      </c>
    </row>
    <row r="616" spans="1:14">
      <c r="A616">
        <f t="shared" si="78"/>
        <v>613</v>
      </c>
      <c r="B616" t="str">
        <f>IFERROR(VLOOKUP($A616,'vbs,vba'!$G:$H,2,FALSE),"")</f>
        <v/>
      </c>
      <c r="C616" t="str">
        <f>IFERROR(VLOOKUP($A616,python!$F:$G,2,FALSE),"")</f>
        <v/>
      </c>
      <c r="D616" t="str">
        <f>IFERROR(VLOOKUP($A616,bat!$F:$G,2,FALSE),"")</f>
        <v>遅延展開変数設定</v>
      </c>
      <c r="E616" t="str">
        <f t="shared" si="76"/>
        <v>遅延展開変数設定</v>
      </c>
      <c r="F616">
        <f>IF($E616="","",COUNTIF($E$3:$E616,$E616))</f>
        <v>1</v>
      </c>
      <c r="G616">
        <f>IF(OR(F616&gt;1,F616=""),"",COUNTIF($F$3:$F616,1))</f>
        <v>448</v>
      </c>
      <c r="H616" t="str">
        <f t="shared" si="77"/>
        <v>遅延展開変数設定</v>
      </c>
      <c r="J616">
        <f t="shared" si="79"/>
        <v>613</v>
      </c>
      <c r="K616" t="str">
        <f t="shared" si="73"/>
        <v/>
      </c>
      <c r="L616" s="58" t="str">
        <f t="shared" si="72"/>
        <v/>
      </c>
      <c r="M616" s="58" t="str">
        <f t="shared" si="74"/>
        <v/>
      </c>
      <c r="N616" s="58" t="str">
        <f t="shared" si="75"/>
        <v/>
      </c>
    </row>
    <row r="617" spans="1:14">
      <c r="A617">
        <f t="shared" si="78"/>
        <v>614</v>
      </c>
      <c r="B617" t="str">
        <f>IFERROR(VLOOKUP($A617,'vbs,vba'!$G:$H,2,FALSE),"")</f>
        <v/>
      </c>
      <c r="C617" t="str">
        <f>IFERROR(VLOOKUP($A617,python!$F:$G,2,FALSE),"")</f>
        <v/>
      </c>
      <c r="D617" t="str">
        <f>IFERROR(VLOOKUP($A617,bat!$F:$G,2,FALSE),"")</f>
        <v>プログラム終了</v>
      </c>
      <c r="E617" t="str">
        <f t="shared" si="76"/>
        <v>プログラム終了</v>
      </c>
      <c r="F617">
        <f>IF($E617="","",COUNTIF($E$3:$E617,$E617))</f>
        <v>3</v>
      </c>
      <c r="G617" t="str">
        <f>IF(OR(F617&gt;1,F617=""),"",COUNTIF($F$3:$F617,1))</f>
        <v/>
      </c>
      <c r="H617" t="str">
        <f t="shared" si="77"/>
        <v>プログラム終了</v>
      </c>
      <c r="J617">
        <f t="shared" si="79"/>
        <v>614</v>
      </c>
      <c r="K617" t="str">
        <f t="shared" si="73"/>
        <v/>
      </c>
      <c r="L617" s="58" t="str">
        <f t="shared" si="72"/>
        <v/>
      </c>
      <c r="M617" s="58" t="str">
        <f t="shared" si="74"/>
        <v/>
      </c>
      <c r="N617" s="58" t="str">
        <f t="shared" si="75"/>
        <v/>
      </c>
    </row>
    <row r="618" spans="1:14">
      <c r="A618">
        <f t="shared" si="78"/>
        <v>615</v>
      </c>
      <c r="B618" t="str">
        <f>IFERROR(VLOOKUP($A618,'vbs,vba'!$G:$H,2,FALSE),"")</f>
        <v/>
      </c>
      <c r="C618" t="str">
        <f>IFERROR(VLOOKUP($A618,python!$F:$G,2,FALSE),"")</f>
        <v/>
      </c>
      <c r="D618" t="str">
        <f>IFERROR(VLOOKUP($A618,bat!$F:$G,2,FALSE),"")</f>
        <v>環境変数 設定</v>
      </c>
      <c r="E618" t="str">
        <f t="shared" si="76"/>
        <v>環境変数 設定</v>
      </c>
      <c r="F618">
        <f>IF($E618="","",COUNTIF($E$3:$E618,$E618))</f>
        <v>1</v>
      </c>
      <c r="G618">
        <f>IF(OR(F618&gt;1,F618=""),"",COUNTIF($F$3:$F618,1))</f>
        <v>449</v>
      </c>
      <c r="H618" t="str">
        <f t="shared" si="77"/>
        <v>環境変数 設定</v>
      </c>
      <c r="J618">
        <f t="shared" si="79"/>
        <v>615</v>
      </c>
      <c r="K618" t="str">
        <f t="shared" si="73"/>
        <v/>
      </c>
      <c r="L618" s="58" t="str">
        <f t="shared" si="72"/>
        <v/>
      </c>
      <c r="M618" s="58" t="str">
        <f t="shared" si="74"/>
        <v/>
      </c>
      <c r="N618" s="58" t="str">
        <f t="shared" si="75"/>
        <v/>
      </c>
    </row>
    <row r="619" spans="1:14">
      <c r="A619">
        <f t="shared" si="78"/>
        <v>616</v>
      </c>
      <c r="B619" t="str">
        <f>IFERROR(VLOOKUP($A619,'vbs,vba'!$G:$H,2,FALSE),"")</f>
        <v/>
      </c>
      <c r="C619" t="str">
        <f>IFERROR(VLOOKUP($A619,python!$F:$G,2,FALSE),"")</f>
        <v/>
      </c>
      <c r="D619" t="str">
        <f>IFERROR(VLOOKUP($A619,bat!$F:$G,2,FALSE),"")</f>
        <v>環境変数 解除</v>
      </c>
      <c r="E619" t="str">
        <f t="shared" si="76"/>
        <v>環境変数 解除</v>
      </c>
      <c r="F619">
        <f>IF($E619="","",COUNTIF($E$3:$E619,$E619))</f>
        <v>1</v>
      </c>
      <c r="G619">
        <f>IF(OR(F619&gt;1,F619=""),"",COUNTIF($F$3:$F619,1))</f>
        <v>450</v>
      </c>
      <c r="H619" t="str">
        <f t="shared" si="77"/>
        <v>環境変数 解除</v>
      </c>
      <c r="J619">
        <f t="shared" si="79"/>
        <v>616</v>
      </c>
      <c r="K619" t="str">
        <f t="shared" si="73"/>
        <v/>
      </c>
      <c r="L619" s="58" t="str">
        <f t="shared" si="72"/>
        <v/>
      </c>
      <c r="M619" s="58" t="str">
        <f t="shared" si="74"/>
        <v/>
      </c>
      <c r="N619" s="58" t="str">
        <f t="shared" si="75"/>
        <v/>
      </c>
    </row>
    <row r="620" spans="1:14">
      <c r="A620">
        <f t="shared" si="78"/>
        <v>617</v>
      </c>
      <c r="B620" t="str">
        <f>IFERROR(VLOOKUP($A620,'vbs,vba'!$G:$H,2,FALSE),"")</f>
        <v/>
      </c>
      <c r="C620" t="str">
        <f>IFERROR(VLOOKUP($A620,python!$F:$G,2,FALSE),"")</f>
        <v/>
      </c>
      <c r="D620" t="str">
        <f>IFERROR(VLOOKUP($A620,bat!$F:$G,2,FALSE),"")</f>
        <v>環境変数 存在確認</v>
      </c>
      <c r="E620" t="str">
        <f t="shared" si="76"/>
        <v>環境変数 存在確認</v>
      </c>
      <c r="F620">
        <f>IF($E620="","",COUNTIF($E$3:$E620,$E620))</f>
        <v>1</v>
      </c>
      <c r="G620">
        <f>IF(OR(F620&gt;1,F620=""),"",COUNTIF($F$3:$F620,1))</f>
        <v>451</v>
      </c>
      <c r="H620" t="str">
        <f t="shared" si="77"/>
        <v>環境変数 存在確認</v>
      </c>
      <c r="J620">
        <f t="shared" si="79"/>
        <v>617</v>
      </c>
      <c r="K620" t="str">
        <f t="shared" si="73"/>
        <v/>
      </c>
      <c r="L620" s="58" t="str">
        <f t="shared" si="72"/>
        <v/>
      </c>
      <c r="M620" s="58" t="str">
        <f t="shared" si="74"/>
        <v/>
      </c>
      <c r="N620" s="58" t="str">
        <f t="shared" si="75"/>
        <v/>
      </c>
    </row>
    <row r="621" spans="1:14">
      <c r="A621">
        <f t="shared" si="78"/>
        <v>618</v>
      </c>
      <c r="B621" t="str">
        <f>IFERROR(VLOOKUP($A621,'vbs,vba'!$G:$H,2,FALSE),"")</f>
        <v/>
      </c>
      <c r="C621" t="str">
        <f>IFERROR(VLOOKUP($A621,python!$F:$G,2,FALSE),"")</f>
        <v/>
      </c>
      <c r="D621" t="str">
        <f>IFERROR(VLOOKUP($A621,bat!$F:$G,2,FALSE),"")</f>
        <v>Windows 60秒後にシャットダウン</v>
      </c>
      <c r="E621" t="str">
        <f t="shared" si="76"/>
        <v>Windows 60秒後にシャットダウン</v>
      </c>
      <c r="F621">
        <f>IF($E621="","",COUNTIF($E$3:$E621,$E621))</f>
        <v>1</v>
      </c>
      <c r="G621">
        <f>IF(OR(F621&gt;1,F621=""),"",COUNTIF($F$3:$F621,1))</f>
        <v>452</v>
      </c>
      <c r="H621" t="str">
        <f t="shared" si="77"/>
        <v>Windows 60秒後にシャットダウン</v>
      </c>
      <c r="J621">
        <f t="shared" si="79"/>
        <v>618</v>
      </c>
      <c r="K621" t="str">
        <f t="shared" si="73"/>
        <v/>
      </c>
      <c r="L621" s="58" t="str">
        <f t="shared" si="72"/>
        <v/>
      </c>
      <c r="M621" s="58" t="str">
        <f t="shared" si="74"/>
        <v/>
      </c>
      <c r="N621" s="58" t="str">
        <f t="shared" si="75"/>
        <v/>
      </c>
    </row>
    <row r="622" spans="1:14">
      <c r="A622">
        <f t="shared" si="78"/>
        <v>619</v>
      </c>
      <c r="B622" t="str">
        <f>IFERROR(VLOOKUP($A622,'vbs,vba'!$G:$H,2,FALSE),"")</f>
        <v/>
      </c>
      <c r="C622" t="str">
        <f>IFERROR(VLOOKUP($A622,python!$F:$G,2,FALSE),"")</f>
        <v/>
      </c>
      <c r="D622" t="str">
        <f>IFERROR(VLOOKUP($A622,bat!$F:$G,2,FALSE),"")</f>
        <v>Windows 60秒後に再起動</v>
      </c>
      <c r="E622" t="str">
        <f t="shared" si="76"/>
        <v>Windows 60秒後に再起動</v>
      </c>
      <c r="F622">
        <f>IF($E622="","",COUNTIF($E$3:$E622,$E622))</f>
        <v>1</v>
      </c>
      <c r="G622">
        <f>IF(OR(F622&gt;1,F622=""),"",COUNTIF($F$3:$F622,1))</f>
        <v>453</v>
      </c>
      <c r="H622" t="str">
        <f t="shared" si="77"/>
        <v>Windows 60秒後に再起動</v>
      </c>
      <c r="J622">
        <f t="shared" si="79"/>
        <v>619</v>
      </c>
      <c r="K622" t="str">
        <f t="shared" si="73"/>
        <v/>
      </c>
      <c r="L622" s="58" t="str">
        <f t="shared" si="72"/>
        <v/>
      </c>
      <c r="M622" s="58" t="str">
        <f t="shared" si="74"/>
        <v/>
      </c>
      <c r="N622" s="58" t="str">
        <f t="shared" si="75"/>
        <v/>
      </c>
    </row>
    <row r="623" spans="1:14">
      <c r="A623">
        <f t="shared" si="78"/>
        <v>620</v>
      </c>
      <c r="B623" t="str">
        <f>IFERROR(VLOOKUP($A623,'vbs,vba'!$G:$H,2,FALSE),"")</f>
        <v/>
      </c>
      <c r="C623" t="str">
        <f>IFERROR(VLOOKUP($A623,python!$F:$G,2,FALSE),"")</f>
        <v/>
      </c>
      <c r="D623" t="str">
        <f>IFERROR(VLOOKUP($A623,bat!$F:$G,2,FALSE),"")</f>
        <v>カレントディレクトリ取得</v>
      </c>
      <c r="E623" t="str">
        <f t="shared" si="76"/>
        <v>カレントディレクトリ取得</v>
      </c>
      <c r="F623">
        <f>IF($E623="","",COUNTIF($E$3:$E623,$E623))</f>
        <v>1</v>
      </c>
      <c r="G623">
        <f>IF(OR(F623&gt;1,F623=""),"",COUNTIF($F$3:$F623,1))</f>
        <v>454</v>
      </c>
      <c r="H623" t="str">
        <f t="shared" si="77"/>
        <v>カレントディレクトリ取得</v>
      </c>
      <c r="J623">
        <f t="shared" si="79"/>
        <v>620</v>
      </c>
      <c r="K623" t="str">
        <f t="shared" si="73"/>
        <v/>
      </c>
      <c r="L623" s="58" t="str">
        <f t="shared" si="72"/>
        <v/>
      </c>
      <c r="M623" s="58" t="str">
        <f t="shared" si="74"/>
        <v/>
      </c>
      <c r="N623" s="58" t="str">
        <f t="shared" si="75"/>
        <v/>
      </c>
    </row>
    <row r="624" spans="1:14">
      <c r="A624">
        <f t="shared" si="78"/>
        <v>621</v>
      </c>
      <c r="B624" t="str">
        <f>IFERROR(VLOOKUP($A624,'vbs,vba'!$G:$H,2,FALSE),"")</f>
        <v/>
      </c>
      <c r="C624" t="str">
        <f>IFERROR(VLOOKUP($A624,python!$F:$G,2,FALSE),"")</f>
        <v/>
      </c>
      <c r="D624" t="str">
        <f>IFERROR(VLOOKUP($A624,bat!$F:$G,2,FALSE),"")</f>
        <v>カレントディレクトリ取得</v>
      </c>
      <c r="E624" t="str">
        <f t="shared" si="76"/>
        <v>カレントディレクトリ取得</v>
      </c>
      <c r="F624">
        <f>IF($E624="","",COUNTIF($E$3:$E624,$E624))</f>
        <v>2</v>
      </c>
      <c r="G624" t="str">
        <f>IF(OR(F624&gt;1,F624=""),"",COUNTIF($F$3:$F624,1))</f>
        <v/>
      </c>
      <c r="H624" t="str">
        <f t="shared" si="77"/>
        <v>カレントディレクトリ取得</v>
      </c>
      <c r="J624">
        <f t="shared" si="79"/>
        <v>621</v>
      </c>
      <c r="K624" t="str">
        <f t="shared" si="73"/>
        <v/>
      </c>
      <c r="L624" s="58" t="str">
        <f t="shared" si="72"/>
        <v/>
      </c>
      <c r="M624" s="58" t="str">
        <f t="shared" si="74"/>
        <v/>
      </c>
      <c r="N624" s="58" t="str">
        <f t="shared" si="75"/>
        <v/>
      </c>
    </row>
    <row r="625" spans="1:14">
      <c r="A625">
        <f t="shared" si="78"/>
        <v>622</v>
      </c>
      <c r="B625" t="str">
        <f>IFERROR(VLOOKUP($A625,'vbs,vba'!$G:$H,2,FALSE),"")</f>
        <v/>
      </c>
      <c r="C625" t="str">
        <f>IFERROR(VLOOKUP($A625,python!$F:$G,2,FALSE),"")</f>
        <v/>
      </c>
      <c r="D625" t="str">
        <f>IFERROR(VLOOKUP($A625,bat!$F:$G,2,FALSE),"")</f>
        <v>変数VARの値全体</v>
      </c>
      <c r="E625" t="str">
        <f t="shared" si="76"/>
        <v>変数VARの値全体</v>
      </c>
      <c r="F625">
        <f>IF($E625="","",COUNTIF($E$3:$E625,$E625))</f>
        <v>1</v>
      </c>
      <c r="G625">
        <f>IF(OR(F625&gt;1,F625=""),"",COUNTIF($F$3:$F625,1))</f>
        <v>455</v>
      </c>
      <c r="H625" t="str">
        <f t="shared" si="77"/>
        <v>変数VARの値全体</v>
      </c>
      <c r="J625">
        <f t="shared" si="79"/>
        <v>622</v>
      </c>
      <c r="K625" t="str">
        <f t="shared" si="73"/>
        <v/>
      </c>
      <c r="L625" s="58" t="str">
        <f t="shared" si="72"/>
        <v/>
      </c>
      <c r="M625" s="58" t="str">
        <f t="shared" si="74"/>
        <v/>
      </c>
      <c r="N625" s="58" t="str">
        <f t="shared" si="75"/>
        <v/>
      </c>
    </row>
    <row r="626" spans="1:14">
      <c r="A626">
        <f t="shared" si="78"/>
        <v>623</v>
      </c>
      <c r="B626" t="str">
        <f>IFERROR(VLOOKUP($A626,'vbs,vba'!$G:$H,2,FALSE),"")</f>
        <v/>
      </c>
      <c r="C626" t="str">
        <f>IFERROR(VLOOKUP($A626,python!$F:$G,2,FALSE),"")</f>
        <v/>
      </c>
      <c r="D626" t="str">
        <f>IFERROR(VLOOKUP($A626,bat!$F:$G,2,FALSE),"")</f>
        <v>m文字目から、最後まで</v>
      </c>
      <c r="E626" t="str">
        <f t="shared" si="76"/>
        <v>m文字目から、最後まで</v>
      </c>
      <c r="F626">
        <f>IF($E626="","",COUNTIF($E$3:$E626,$E626))</f>
        <v>1</v>
      </c>
      <c r="G626">
        <f>IF(OR(F626&gt;1,F626=""),"",COUNTIF($F$3:$F626,1))</f>
        <v>456</v>
      </c>
      <c r="H626" t="str">
        <f t="shared" si="77"/>
        <v>m文字目から、最後まで</v>
      </c>
      <c r="J626">
        <f t="shared" si="79"/>
        <v>623</v>
      </c>
      <c r="K626" t="str">
        <f t="shared" si="73"/>
        <v/>
      </c>
      <c r="L626" s="58" t="str">
        <f t="shared" ref="L626:L689" si="80">IF($K626="","",IF(COUNTIF(B$3:B$1004,$K626)&gt;0,"○",""))</f>
        <v/>
      </c>
      <c r="M626" s="58" t="str">
        <f t="shared" si="74"/>
        <v/>
      </c>
      <c r="N626" s="58" t="str">
        <f t="shared" si="75"/>
        <v/>
      </c>
    </row>
    <row r="627" spans="1:14">
      <c r="A627">
        <f t="shared" si="78"/>
        <v>624</v>
      </c>
      <c r="B627" t="str">
        <f>IFERROR(VLOOKUP($A627,'vbs,vba'!$G:$H,2,FALSE),"")</f>
        <v/>
      </c>
      <c r="C627" t="str">
        <f>IFERROR(VLOOKUP($A627,python!$F:$G,2,FALSE),"")</f>
        <v/>
      </c>
      <c r="D627" t="str">
        <f>IFERROR(VLOOKUP($A627,bat!$F:$G,2,FALSE),"")</f>
        <v>m文字目から、n文字分</v>
      </c>
      <c r="E627" t="str">
        <f t="shared" si="76"/>
        <v>m文字目から、n文字分</v>
      </c>
      <c r="F627">
        <f>IF($E627="","",COUNTIF($E$3:$E627,$E627))</f>
        <v>1</v>
      </c>
      <c r="G627">
        <f>IF(OR(F627&gt;1,F627=""),"",COUNTIF($F$3:$F627,1))</f>
        <v>457</v>
      </c>
      <c r="H627" t="str">
        <f t="shared" si="77"/>
        <v>m文字目から、n文字分</v>
      </c>
      <c r="J627">
        <f t="shared" si="79"/>
        <v>624</v>
      </c>
      <c r="K627" t="str">
        <f t="shared" si="73"/>
        <v/>
      </c>
      <c r="L627" s="58" t="str">
        <f t="shared" si="80"/>
        <v/>
      </c>
      <c r="M627" s="58" t="str">
        <f t="shared" si="74"/>
        <v/>
      </c>
      <c r="N627" s="58" t="str">
        <f t="shared" si="75"/>
        <v/>
      </c>
    </row>
    <row r="628" spans="1:14">
      <c r="A628">
        <f t="shared" si="78"/>
        <v>625</v>
      </c>
      <c r="B628" t="str">
        <f>IFERROR(VLOOKUP($A628,'vbs,vba'!$G:$H,2,FALSE),"")</f>
        <v/>
      </c>
      <c r="C628" t="str">
        <f>IFERROR(VLOOKUP($A628,python!$F:$G,2,FALSE),"")</f>
        <v/>
      </c>
      <c r="D628" t="str">
        <f>IFERROR(VLOOKUP($A628,bat!$F:$G,2,FALSE),"")</f>
        <v>m文字目から、最後のn文字分を除いたもの</v>
      </c>
      <c r="E628" t="str">
        <f t="shared" si="76"/>
        <v>m文字目から、最後のn文字分を除いたもの</v>
      </c>
      <c r="F628">
        <f>IF($E628="","",COUNTIF($E$3:$E628,$E628))</f>
        <v>1</v>
      </c>
      <c r="G628">
        <f>IF(OR(F628&gt;1,F628=""),"",COUNTIF($F$3:$F628,1))</f>
        <v>458</v>
      </c>
      <c r="H628" t="str">
        <f t="shared" si="77"/>
        <v>m文字目から、最後のn文字分を除いたもの</v>
      </c>
      <c r="J628">
        <f t="shared" si="79"/>
        <v>625</v>
      </c>
      <c r="K628" t="str">
        <f t="shared" si="73"/>
        <v/>
      </c>
      <c r="L628" s="58" t="str">
        <f t="shared" si="80"/>
        <v/>
      </c>
      <c r="M628" s="58" t="str">
        <f t="shared" si="74"/>
        <v/>
      </c>
      <c r="N628" s="58" t="str">
        <f t="shared" si="75"/>
        <v/>
      </c>
    </row>
    <row r="629" spans="1:14">
      <c r="A629">
        <f t="shared" si="78"/>
        <v>626</v>
      </c>
      <c r="B629" t="str">
        <f>IFERROR(VLOOKUP($A629,'vbs,vba'!$G:$H,2,FALSE),"")</f>
        <v/>
      </c>
      <c r="C629" t="str">
        <f>IFERROR(VLOOKUP($A629,python!$F:$G,2,FALSE),"")</f>
        <v/>
      </c>
      <c r="D629" t="str">
        <f>IFERROR(VLOOKUP($A629,bat!$F:$G,2,FALSE),"")</f>
        <v>後ろからm文字目から、最後まで</v>
      </c>
      <c r="E629" t="str">
        <f t="shared" si="76"/>
        <v>後ろからm文字目から、最後まで</v>
      </c>
      <c r="F629">
        <f>IF($E629="","",COUNTIF($E$3:$E629,$E629))</f>
        <v>1</v>
      </c>
      <c r="G629">
        <f>IF(OR(F629&gt;1,F629=""),"",COUNTIF($F$3:$F629,1))</f>
        <v>459</v>
      </c>
      <c r="H629" t="str">
        <f t="shared" si="77"/>
        <v>後ろからm文字目から、最後まで</v>
      </c>
      <c r="J629">
        <f t="shared" si="79"/>
        <v>626</v>
      </c>
      <c r="K629" t="str">
        <f t="shared" si="73"/>
        <v/>
      </c>
      <c r="L629" s="58" t="str">
        <f t="shared" si="80"/>
        <v/>
      </c>
      <c r="M629" s="58" t="str">
        <f t="shared" si="74"/>
        <v/>
      </c>
      <c r="N629" s="58" t="str">
        <f t="shared" si="75"/>
        <v/>
      </c>
    </row>
    <row r="630" spans="1:14">
      <c r="A630">
        <f t="shared" si="78"/>
        <v>627</v>
      </c>
      <c r="B630" t="str">
        <f>IFERROR(VLOOKUP($A630,'vbs,vba'!$G:$H,2,FALSE),"")</f>
        <v/>
      </c>
      <c r="C630" t="str">
        <f>IFERROR(VLOOKUP($A630,python!$F:$G,2,FALSE),"")</f>
        <v/>
      </c>
      <c r="D630" t="str">
        <f>IFERROR(VLOOKUP($A630,bat!$F:$G,2,FALSE),"")</f>
        <v>後ろからm文字目から、n文字分</v>
      </c>
      <c r="E630" t="str">
        <f t="shared" si="76"/>
        <v>後ろからm文字目から、n文字分</v>
      </c>
      <c r="F630">
        <f>IF($E630="","",COUNTIF($E$3:$E630,$E630))</f>
        <v>1</v>
      </c>
      <c r="G630">
        <f>IF(OR(F630&gt;1,F630=""),"",COUNTIF($F$3:$F630,1))</f>
        <v>460</v>
      </c>
      <c r="H630" t="str">
        <f t="shared" si="77"/>
        <v>後ろからm文字目から、n文字分</v>
      </c>
      <c r="J630">
        <f t="shared" si="79"/>
        <v>627</v>
      </c>
      <c r="K630" t="str">
        <f t="shared" si="73"/>
        <v/>
      </c>
      <c r="L630" s="58" t="str">
        <f t="shared" si="80"/>
        <v/>
      </c>
      <c r="M630" s="58" t="str">
        <f t="shared" si="74"/>
        <v/>
      </c>
      <c r="N630" s="58" t="str">
        <f t="shared" si="75"/>
        <v/>
      </c>
    </row>
    <row r="631" spans="1:14">
      <c r="A631">
        <f t="shared" si="78"/>
        <v>628</v>
      </c>
      <c r="B631" t="str">
        <f>IFERROR(VLOOKUP($A631,'vbs,vba'!$G:$H,2,FALSE),"")</f>
        <v/>
      </c>
      <c r="C631" t="str">
        <f>IFERROR(VLOOKUP($A631,python!$F:$G,2,FALSE),"")</f>
        <v/>
      </c>
      <c r="D631" t="str">
        <f>IFERROR(VLOOKUP($A631,bat!$F:$G,2,FALSE),"")</f>
        <v>後ろからm文字目から、最後のn文字分を除いたもの</v>
      </c>
      <c r="E631" t="str">
        <f t="shared" si="76"/>
        <v>後ろからm文字目から、最後のn文字分を除いたもの</v>
      </c>
      <c r="F631">
        <f>IF($E631="","",COUNTIF($E$3:$E631,$E631))</f>
        <v>1</v>
      </c>
      <c r="G631">
        <f>IF(OR(F631&gt;1,F631=""),"",COUNTIF($F$3:$F631,1))</f>
        <v>461</v>
      </c>
      <c r="H631" t="str">
        <f t="shared" si="77"/>
        <v>後ろからm文字目から、最後のn文字分を除いたもの</v>
      </c>
      <c r="J631">
        <f t="shared" si="79"/>
        <v>628</v>
      </c>
      <c r="K631" t="str">
        <f t="shared" si="73"/>
        <v/>
      </c>
      <c r="L631" s="58" t="str">
        <f t="shared" si="80"/>
        <v/>
      </c>
      <c r="M631" s="58" t="str">
        <f t="shared" si="74"/>
        <v/>
      </c>
      <c r="N631" s="58" t="str">
        <f t="shared" si="75"/>
        <v/>
      </c>
    </row>
    <row r="632" spans="1:14">
      <c r="A632">
        <f t="shared" si="78"/>
        <v>629</v>
      </c>
      <c r="B632" t="str">
        <f>IFERROR(VLOOKUP($A632,'vbs,vba'!$G:$H,2,FALSE),"")</f>
        <v/>
      </c>
      <c r="C632" t="str">
        <f>IFERROR(VLOOKUP($A632,python!$F:$G,2,FALSE),"")</f>
        <v/>
      </c>
      <c r="D632" t="str">
        <f>IFERROR(VLOOKUP($A632,bat!$F:$G,2,FALSE),"")</f>
        <v>文字c1を文字c2に置換</v>
      </c>
      <c r="E632" t="str">
        <f t="shared" si="76"/>
        <v>文字c1を文字c2に置換</v>
      </c>
      <c r="F632">
        <f>IF($E632="","",COUNTIF($E$3:$E632,$E632))</f>
        <v>1</v>
      </c>
      <c r="G632">
        <f>IF(OR(F632&gt;1,F632=""),"",COUNTIF($F$3:$F632,1))</f>
        <v>462</v>
      </c>
      <c r="H632" t="str">
        <f t="shared" si="77"/>
        <v>文字c1を文字c2に置換</v>
      </c>
      <c r="J632">
        <f t="shared" si="79"/>
        <v>629</v>
      </c>
      <c r="K632" t="str">
        <f t="shared" si="73"/>
        <v/>
      </c>
      <c r="L632" s="58" t="str">
        <f t="shared" si="80"/>
        <v/>
      </c>
      <c r="M632" s="58" t="str">
        <f t="shared" si="74"/>
        <v/>
      </c>
      <c r="N632" s="58" t="str">
        <f t="shared" si="75"/>
        <v/>
      </c>
    </row>
    <row r="633" spans="1:14">
      <c r="A633">
        <f t="shared" si="78"/>
        <v>630</v>
      </c>
      <c r="B633" t="str">
        <f>IFERROR(VLOOKUP($A633,'vbs,vba'!$G:$H,2,FALSE),"")</f>
        <v/>
      </c>
      <c r="C633" t="str">
        <f>IFERROR(VLOOKUP($A633,python!$F:$G,2,FALSE),"")</f>
        <v/>
      </c>
      <c r="D633" t="str">
        <f>IFERROR(VLOOKUP($A633,bat!$F:$G,2,FALSE),"")</f>
        <v>文字列そのまま</v>
      </c>
      <c r="E633" t="str">
        <f t="shared" si="76"/>
        <v>文字列そのまま</v>
      </c>
      <c r="F633">
        <f>IF($E633="","",COUNTIF($E$3:$E633,$E633))</f>
        <v>1</v>
      </c>
      <c r="G633">
        <f>IF(OR(F633&gt;1,F633=""),"",COUNTIF($F$3:$F633,1))</f>
        <v>463</v>
      </c>
      <c r="H633" t="str">
        <f t="shared" si="77"/>
        <v>文字列そのまま</v>
      </c>
      <c r="J633">
        <f t="shared" si="79"/>
        <v>630</v>
      </c>
      <c r="K633" t="str">
        <f t="shared" si="73"/>
        <v/>
      </c>
      <c r="L633" s="58" t="str">
        <f t="shared" si="80"/>
        <v/>
      </c>
      <c r="M633" s="58" t="str">
        <f t="shared" si="74"/>
        <v/>
      </c>
      <c r="N633" s="58" t="str">
        <f t="shared" si="75"/>
        <v/>
      </c>
    </row>
    <row r="634" spans="1:14">
      <c r="A634">
        <f t="shared" si="78"/>
        <v>631</v>
      </c>
      <c r="B634" t="str">
        <f>IFERROR(VLOOKUP($A634,'vbs,vba'!$G:$H,2,FALSE),"")</f>
        <v/>
      </c>
      <c r="C634" t="str">
        <f>IFERROR(VLOOKUP($A634,python!$F:$G,2,FALSE),"")</f>
        <v/>
      </c>
      <c r="D634" t="str">
        <f>IFERROR(VLOOKUP($A634,bat!$F:$G,2,FALSE),"")</f>
        <v>すべての引用句</v>
      </c>
      <c r="E634" t="str">
        <f t="shared" si="76"/>
        <v>すべての引用句</v>
      </c>
      <c r="F634">
        <f>IF($E634="","",COUNTIF($E$3:$E634,$E634))</f>
        <v>1</v>
      </c>
      <c r="G634">
        <f>IF(OR(F634&gt;1,F634=""),"",COUNTIF($F$3:$F634,1))</f>
        <v>464</v>
      </c>
      <c r="H634" t="str">
        <f t="shared" si="77"/>
        <v>すべての引用句</v>
      </c>
      <c r="J634">
        <f t="shared" si="79"/>
        <v>631</v>
      </c>
      <c r="K634" t="str">
        <f t="shared" si="73"/>
        <v/>
      </c>
      <c r="L634" s="58" t="str">
        <f t="shared" si="80"/>
        <v/>
      </c>
      <c r="M634" s="58" t="str">
        <f t="shared" si="74"/>
        <v/>
      </c>
      <c r="N634" s="58" t="str">
        <f t="shared" si="75"/>
        <v/>
      </c>
    </row>
    <row r="635" spans="1:14">
      <c r="A635">
        <f t="shared" si="78"/>
        <v>632</v>
      </c>
      <c r="B635" t="str">
        <f>IFERROR(VLOOKUP($A635,'vbs,vba'!$G:$H,2,FALSE),"")</f>
        <v/>
      </c>
      <c r="C635" t="str">
        <f>IFERROR(VLOOKUP($A635,python!$F:$G,2,FALSE),"")</f>
        <v/>
      </c>
      <c r="D635" t="str">
        <f>IFERROR(VLOOKUP($A635,bat!$F:$G,2,FALSE),"")</f>
        <v>完全修飾パス名</v>
      </c>
      <c r="E635" t="str">
        <f t="shared" si="76"/>
        <v>完全修飾パス名</v>
      </c>
      <c r="F635">
        <f>IF($E635="","",COUNTIF($E$3:$E635,$E635))</f>
        <v>1</v>
      </c>
      <c r="G635">
        <f>IF(OR(F635&gt;1,F635=""),"",COUNTIF($F$3:$F635,1))</f>
        <v>465</v>
      </c>
      <c r="H635" t="str">
        <f t="shared" si="77"/>
        <v>完全修飾パス名</v>
      </c>
      <c r="J635">
        <f t="shared" si="79"/>
        <v>632</v>
      </c>
      <c r="K635" t="str">
        <f t="shared" si="73"/>
        <v/>
      </c>
      <c r="L635" s="58" t="str">
        <f t="shared" si="80"/>
        <v/>
      </c>
      <c r="M635" s="58" t="str">
        <f t="shared" si="74"/>
        <v/>
      </c>
      <c r="N635" s="58" t="str">
        <f t="shared" si="75"/>
        <v/>
      </c>
    </row>
    <row r="636" spans="1:14">
      <c r="A636">
        <f t="shared" si="78"/>
        <v>633</v>
      </c>
      <c r="B636" t="str">
        <f>IFERROR(VLOOKUP($A636,'vbs,vba'!$G:$H,2,FALSE),"")</f>
        <v/>
      </c>
      <c r="C636" t="str">
        <f>IFERROR(VLOOKUP($A636,python!$F:$G,2,FALSE),"")</f>
        <v/>
      </c>
      <c r="D636" t="str">
        <f>IFERROR(VLOOKUP($A636,bat!$F:$G,2,FALSE),"")</f>
        <v>ドライブ文字</v>
      </c>
      <c r="E636" t="str">
        <f t="shared" si="76"/>
        <v>ドライブ文字</v>
      </c>
      <c r="F636">
        <f>IF($E636="","",COUNTIF($E$3:$E636,$E636))</f>
        <v>1</v>
      </c>
      <c r="G636">
        <f>IF(OR(F636&gt;1,F636=""),"",COUNTIF($F$3:$F636,1))</f>
        <v>466</v>
      </c>
      <c r="H636" t="str">
        <f t="shared" si="77"/>
        <v>ドライブ文字</v>
      </c>
      <c r="J636">
        <f t="shared" si="79"/>
        <v>633</v>
      </c>
      <c r="K636" t="str">
        <f t="shared" si="73"/>
        <v/>
      </c>
      <c r="L636" s="58" t="str">
        <f t="shared" si="80"/>
        <v/>
      </c>
      <c r="M636" s="58" t="str">
        <f t="shared" si="74"/>
        <v/>
      </c>
      <c r="N636" s="58" t="str">
        <f t="shared" si="75"/>
        <v/>
      </c>
    </row>
    <row r="637" spans="1:14">
      <c r="A637">
        <f t="shared" si="78"/>
        <v>634</v>
      </c>
      <c r="B637" t="str">
        <f>IFERROR(VLOOKUP($A637,'vbs,vba'!$G:$H,2,FALSE),"")</f>
        <v/>
      </c>
      <c r="C637" t="str">
        <f>IFERROR(VLOOKUP($A637,python!$F:$G,2,FALSE),"")</f>
        <v/>
      </c>
      <c r="D637" t="str">
        <f>IFERROR(VLOOKUP($A637,bat!$F:$G,2,FALSE),"")</f>
        <v>パス</v>
      </c>
      <c r="E637" t="str">
        <f t="shared" si="76"/>
        <v>パス</v>
      </c>
      <c r="F637">
        <f>IF($E637="","",COUNTIF($E$3:$E637,$E637))</f>
        <v>1</v>
      </c>
      <c r="G637">
        <f>IF(OR(F637&gt;1,F637=""),"",COUNTIF($F$3:$F637,1))</f>
        <v>467</v>
      </c>
      <c r="H637" t="str">
        <f t="shared" si="77"/>
        <v>パス</v>
      </c>
      <c r="J637">
        <f t="shared" si="79"/>
        <v>634</v>
      </c>
      <c r="K637" t="str">
        <f t="shared" si="73"/>
        <v/>
      </c>
      <c r="L637" s="58" t="str">
        <f t="shared" si="80"/>
        <v/>
      </c>
      <c r="M637" s="58" t="str">
        <f t="shared" si="74"/>
        <v/>
      </c>
      <c r="N637" s="58" t="str">
        <f t="shared" si="75"/>
        <v/>
      </c>
    </row>
    <row r="638" spans="1:14">
      <c r="A638">
        <f t="shared" si="78"/>
        <v>635</v>
      </c>
      <c r="B638" t="str">
        <f>IFERROR(VLOOKUP($A638,'vbs,vba'!$G:$H,2,FALSE),"")</f>
        <v/>
      </c>
      <c r="C638" t="str">
        <f>IFERROR(VLOOKUP($A638,python!$F:$G,2,FALSE),"")</f>
        <v/>
      </c>
      <c r="D638" t="str">
        <f>IFERROR(VLOOKUP($A638,bat!$F:$G,2,FALSE),"")</f>
        <v>ディレクトリパス</v>
      </c>
      <c r="E638" t="str">
        <f t="shared" si="76"/>
        <v>ディレクトリパス</v>
      </c>
      <c r="F638">
        <f>IF($E638="","",COUNTIF($E$3:$E638,$E638))</f>
        <v>1</v>
      </c>
      <c r="G638">
        <f>IF(OR(F638&gt;1,F638=""),"",COUNTIF($F$3:$F638,1))</f>
        <v>468</v>
      </c>
      <c r="H638" t="str">
        <f t="shared" si="77"/>
        <v>ディレクトリパス</v>
      </c>
      <c r="J638">
        <f t="shared" si="79"/>
        <v>635</v>
      </c>
      <c r="K638" t="str">
        <f t="shared" si="73"/>
        <v/>
      </c>
      <c r="L638" s="58" t="str">
        <f t="shared" si="80"/>
        <v/>
      </c>
      <c r="M638" s="58" t="str">
        <f t="shared" si="74"/>
        <v/>
      </c>
      <c r="N638" s="58" t="str">
        <f t="shared" si="75"/>
        <v/>
      </c>
    </row>
    <row r="639" spans="1:14">
      <c r="A639">
        <f t="shared" si="78"/>
        <v>636</v>
      </c>
      <c r="B639" t="str">
        <f>IFERROR(VLOOKUP($A639,'vbs,vba'!$G:$H,2,FALSE),"")</f>
        <v/>
      </c>
      <c r="C639" t="str">
        <f>IFERROR(VLOOKUP($A639,python!$F:$G,2,FALSE),"")</f>
        <v/>
      </c>
      <c r="D639" t="str">
        <f>IFERROR(VLOOKUP($A639,bat!$F:$G,2,FALSE),"")</f>
        <v>ファイル名</v>
      </c>
      <c r="E639" t="str">
        <f t="shared" si="76"/>
        <v>ファイル名</v>
      </c>
      <c r="F639">
        <f>IF($E639="","",COUNTIF($E$3:$E639,$E639))</f>
        <v>1</v>
      </c>
      <c r="G639">
        <f>IF(OR(F639&gt;1,F639=""),"",COUNTIF($F$3:$F639,1))</f>
        <v>469</v>
      </c>
      <c r="H639" t="str">
        <f t="shared" si="77"/>
        <v>ファイル名</v>
      </c>
      <c r="J639">
        <f t="shared" si="79"/>
        <v>636</v>
      </c>
      <c r="K639" t="str">
        <f t="shared" si="73"/>
        <v/>
      </c>
      <c r="L639" s="58" t="str">
        <f t="shared" si="80"/>
        <v/>
      </c>
      <c r="M639" s="58" t="str">
        <f t="shared" si="74"/>
        <v/>
      </c>
      <c r="N639" s="58" t="str">
        <f t="shared" si="75"/>
        <v/>
      </c>
    </row>
    <row r="640" spans="1:14">
      <c r="A640">
        <f t="shared" si="78"/>
        <v>637</v>
      </c>
      <c r="B640" t="str">
        <f>IFERROR(VLOOKUP($A640,'vbs,vba'!$G:$H,2,FALSE),"")</f>
        <v/>
      </c>
      <c r="C640" t="str">
        <f>IFERROR(VLOOKUP($A640,python!$F:$G,2,FALSE),"")</f>
        <v/>
      </c>
      <c r="D640" t="str">
        <f>IFERROR(VLOOKUP($A640,bat!$F:$G,2,FALSE),"")</f>
        <v>ファイル拡張子</v>
      </c>
      <c r="E640" t="str">
        <f t="shared" si="76"/>
        <v>ファイル拡張子</v>
      </c>
      <c r="F640">
        <f>IF($E640="","",COUNTIF($E$3:$E640,$E640))</f>
        <v>1</v>
      </c>
      <c r="G640">
        <f>IF(OR(F640&gt;1,F640=""),"",COUNTIF($F$3:$F640,1))</f>
        <v>470</v>
      </c>
      <c r="H640" t="str">
        <f t="shared" si="77"/>
        <v>ファイル拡張子</v>
      </c>
      <c r="J640">
        <f t="shared" si="79"/>
        <v>637</v>
      </c>
      <c r="K640" t="str">
        <f t="shared" si="73"/>
        <v/>
      </c>
      <c r="L640" s="58" t="str">
        <f t="shared" si="80"/>
        <v/>
      </c>
      <c r="M640" s="58" t="str">
        <f t="shared" si="74"/>
        <v/>
      </c>
      <c r="N640" s="58" t="str">
        <f t="shared" si="75"/>
        <v/>
      </c>
    </row>
    <row r="641" spans="1:14">
      <c r="A641">
        <f t="shared" si="78"/>
        <v>638</v>
      </c>
      <c r="B641" t="str">
        <f>IFERROR(VLOOKUP($A641,'vbs,vba'!$G:$H,2,FALSE),"")</f>
        <v/>
      </c>
      <c r="C641" t="str">
        <f>IFERROR(VLOOKUP($A641,python!$F:$G,2,FALSE),"")</f>
        <v/>
      </c>
      <c r="D641" t="str">
        <f>IFERROR(VLOOKUP($A641,bat!$F:$G,2,FALSE),"")</f>
        <v>ファイル名.拡張子</v>
      </c>
      <c r="E641" t="str">
        <f t="shared" si="76"/>
        <v>ファイル名.拡張子</v>
      </c>
      <c r="F641">
        <f>IF($E641="","",COUNTIF($E$3:$E641,$E641))</f>
        <v>1</v>
      </c>
      <c r="G641">
        <f>IF(OR(F641&gt;1,F641=""),"",COUNTIF($F$3:$F641,1))</f>
        <v>471</v>
      </c>
      <c r="H641" t="str">
        <f t="shared" si="77"/>
        <v>ファイル名.拡張子</v>
      </c>
      <c r="J641">
        <f t="shared" si="79"/>
        <v>638</v>
      </c>
      <c r="K641" t="str">
        <f t="shared" si="73"/>
        <v/>
      </c>
      <c r="L641" s="58" t="str">
        <f t="shared" si="80"/>
        <v/>
      </c>
      <c r="M641" s="58" t="str">
        <f t="shared" si="74"/>
        <v/>
      </c>
      <c r="N641" s="58" t="str">
        <f t="shared" si="75"/>
        <v/>
      </c>
    </row>
    <row r="642" spans="1:14">
      <c r="A642">
        <f t="shared" si="78"/>
        <v>639</v>
      </c>
      <c r="B642" t="str">
        <f>IFERROR(VLOOKUP($A642,'vbs,vba'!$G:$H,2,FALSE),"")</f>
        <v/>
      </c>
      <c r="C642" t="str">
        <f>IFERROR(VLOOKUP($A642,python!$F:$G,2,FALSE),"")</f>
        <v/>
      </c>
      <c r="D642" t="str">
        <f>IFERROR(VLOOKUP($A642,bat!$F:$G,2,FALSE),"")</f>
        <v>フォルダ名</v>
      </c>
      <c r="E642" t="str">
        <f t="shared" si="76"/>
        <v>フォルダ名</v>
      </c>
      <c r="F642">
        <f>IF($E642="","",COUNTIF($E$3:$E642,$E642))</f>
        <v>1</v>
      </c>
      <c r="G642">
        <f>IF(OR(F642&gt;1,F642=""),"",COUNTIF($F$3:$F642,1))</f>
        <v>472</v>
      </c>
      <c r="H642" t="str">
        <f t="shared" si="77"/>
        <v>フォルダ名</v>
      </c>
      <c r="J642">
        <f t="shared" si="79"/>
        <v>639</v>
      </c>
      <c r="K642" t="str">
        <f t="shared" si="73"/>
        <v/>
      </c>
      <c r="L642" s="58" t="str">
        <f t="shared" si="80"/>
        <v/>
      </c>
      <c r="M642" s="58" t="str">
        <f t="shared" si="74"/>
        <v/>
      </c>
      <c r="N642" s="58" t="str">
        <f t="shared" si="75"/>
        <v/>
      </c>
    </row>
    <row r="643" spans="1:14">
      <c r="A643">
        <f t="shared" si="78"/>
        <v>640</v>
      </c>
      <c r="B643" t="str">
        <f>IFERROR(VLOOKUP($A643,'vbs,vba'!$G:$H,2,FALSE),"")</f>
        <v/>
      </c>
      <c r="C643" t="str">
        <f>IFERROR(VLOOKUP($A643,python!$F:$G,2,FALSE),"")</f>
        <v/>
      </c>
      <c r="D643" t="str">
        <f>IFERROR(VLOOKUP($A643,bat!$F:$G,2,FALSE),"")</f>
        <v>短いパス</v>
      </c>
      <c r="E643" t="str">
        <f t="shared" si="76"/>
        <v>短いパス</v>
      </c>
      <c r="F643">
        <f>IF($E643="","",COUNTIF($E$3:$E643,$E643))</f>
        <v>1</v>
      </c>
      <c r="G643">
        <f>IF(OR(F643&gt;1,F643=""),"",COUNTIF($F$3:$F643,1))</f>
        <v>473</v>
      </c>
      <c r="H643" t="str">
        <f t="shared" si="77"/>
        <v>短いパス</v>
      </c>
      <c r="J643">
        <f t="shared" si="79"/>
        <v>640</v>
      </c>
      <c r="K643" t="str">
        <f t="shared" si="73"/>
        <v/>
      </c>
      <c r="L643" s="58" t="str">
        <f t="shared" si="80"/>
        <v/>
      </c>
      <c r="M643" s="58" t="str">
        <f t="shared" si="74"/>
        <v/>
      </c>
      <c r="N643" s="58" t="str">
        <f t="shared" si="75"/>
        <v/>
      </c>
    </row>
    <row r="644" spans="1:14">
      <c r="A644">
        <f t="shared" si="78"/>
        <v>641</v>
      </c>
      <c r="B644" t="str">
        <f>IFERROR(VLOOKUP($A644,'vbs,vba'!$G:$H,2,FALSE),"")</f>
        <v/>
      </c>
      <c r="C644" t="str">
        <f>IFERROR(VLOOKUP($A644,python!$F:$G,2,FALSE),"")</f>
        <v/>
      </c>
      <c r="D644" t="str">
        <f>IFERROR(VLOOKUP($A644,bat!$F:$G,2,FALSE),"")</f>
        <v>ファイル属性</v>
      </c>
      <c r="E644" t="str">
        <f t="shared" si="76"/>
        <v>ファイル属性</v>
      </c>
      <c r="F644">
        <f>IF($E644="","",COUNTIF($E$3:$E644,$E644))</f>
        <v>1</v>
      </c>
      <c r="G644">
        <f>IF(OR(F644&gt;1,F644=""),"",COUNTIF($F$3:$F644,1))</f>
        <v>474</v>
      </c>
      <c r="H644" t="str">
        <f t="shared" si="77"/>
        <v>ファイル属性</v>
      </c>
      <c r="J644">
        <f t="shared" si="79"/>
        <v>641</v>
      </c>
      <c r="K644" t="str">
        <f t="shared" ref="K644:K707" si="81">IFERROR(VLOOKUP($J644,$G:$H,2,FALSE),"")</f>
        <v/>
      </c>
      <c r="L644" s="58" t="str">
        <f t="shared" si="80"/>
        <v/>
      </c>
      <c r="M644" s="58" t="str">
        <f t="shared" ref="M644:M707" si="82">IF($K644="","",IF(COUNTIF(C$3:C$1004,$K644)&gt;0,"○",""))</f>
        <v/>
      </c>
      <c r="N644" s="58" t="str">
        <f t="shared" ref="N644:N707" si="83">IF($K644="","",IF(COUNTIF(D$3:D$1004,$K644)&gt;0,"○",""))</f>
        <v/>
      </c>
    </row>
    <row r="645" spans="1:14">
      <c r="A645">
        <f t="shared" si="78"/>
        <v>642</v>
      </c>
      <c r="B645" t="str">
        <f>IFERROR(VLOOKUP($A645,'vbs,vba'!$G:$H,2,FALSE),"")</f>
        <v/>
      </c>
      <c r="C645" t="str">
        <f>IFERROR(VLOOKUP($A645,python!$F:$G,2,FALSE),"")</f>
        <v/>
      </c>
      <c r="D645" t="str">
        <f>IFERROR(VLOOKUP($A645,bat!$F:$G,2,FALSE),"")</f>
        <v>ファイル日付/時刻</v>
      </c>
      <c r="E645" t="str">
        <f t="shared" ref="E645:E708" si="84">B645&amp;C645&amp;D645</f>
        <v>ファイル日付/時刻</v>
      </c>
      <c r="F645">
        <f>IF($E645="","",COUNTIF($E$3:$E645,$E645))</f>
        <v>1</v>
      </c>
      <c r="G645">
        <f>IF(OR(F645&gt;1,F645=""),"",COUNTIF($F$3:$F645,1))</f>
        <v>475</v>
      </c>
      <c r="H645" t="str">
        <f t="shared" ref="H645:H708" si="85">E645</f>
        <v>ファイル日付/時刻</v>
      </c>
      <c r="J645">
        <f t="shared" si="79"/>
        <v>642</v>
      </c>
      <c r="K645" t="str">
        <f t="shared" si="81"/>
        <v/>
      </c>
      <c r="L645" s="58" t="str">
        <f t="shared" si="80"/>
        <v/>
      </c>
      <c r="M645" s="58" t="str">
        <f t="shared" si="82"/>
        <v/>
      </c>
      <c r="N645" s="58" t="str">
        <f t="shared" si="83"/>
        <v/>
      </c>
    </row>
    <row r="646" spans="1:14">
      <c r="A646">
        <f t="shared" ref="A646:A709" si="86">A645+1</f>
        <v>643</v>
      </c>
      <c r="B646" t="str">
        <f>IFERROR(VLOOKUP($A646,'vbs,vba'!$G:$H,2,FALSE),"")</f>
        <v/>
      </c>
      <c r="C646" t="str">
        <f>IFERROR(VLOOKUP($A646,python!$F:$G,2,FALSE),"")</f>
        <v/>
      </c>
      <c r="D646" t="str">
        <f>IFERROR(VLOOKUP($A646,bat!$F:$G,2,FALSE),"")</f>
        <v>ファイルサイズ</v>
      </c>
      <c r="E646" t="str">
        <f t="shared" si="84"/>
        <v>ファイルサイズ</v>
      </c>
      <c r="F646">
        <f>IF($E646="","",COUNTIF($E$3:$E646,$E646))</f>
        <v>1</v>
      </c>
      <c r="G646">
        <f>IF(OR(F646&gt;1,F646=""),"",COUNTIF($F$3:$F646,1))</f>
        <v>476</v>
      </c>
      <c r="H646" t="str">
        <f t="shared" si="85"/>
        <v>ファイルサイズ</v>
      </c>
      <c r="J646">
        <f t="shared" ref="J646:J709" si="87">J645+1</f>
        <v>643</v>
      </c>
      <c r="K646" t="str">
        <f t="shared" si="81"/>
        <v/>
      </c>
      <c r="L646" s="58" t="str">
        <f t="shared" si="80"/>
        <v/>
      </c>
      <c r="M646" s="58" t="str">
        <f t="shared" si="82"/>
        <v/>
      </c>
      <c r="N646" s="58" t="str">
        <f t="shared" si="83"/>
        <v/>
      </c>
    </row>
    <row r="647" spans="1:14">
      <c r="A647">
        <f t="shared" si="86"/>
        <v>644</v>
      </c>
      <c r="B647" t="str">
        <f>IFERROR(VLOOKUP($A647,'vbs,vba'!$G:$H,2,FALSE),"")</f>
        <v/>
      </c>
      <c r="C647" t="str">
        <f>IFERROR(VLOOKUP($A647,python!$F:$G,2,FALSE),"")</f>
        <v/>
      </c>
      <c r="D647" t="str">
        <f>IFERROR(VLOOKUP($A647,bat!$F:$G,2,FALSE),"")</f>
        <v>ファイル 削除</v>
      </c>
      <c r="E647" t="str">
        <f t="shared" si="84"/>
        <v>ファイル 削除</v>
      </c>
      <c r="F647">
        <f>IF($E647="","",COUNTIF($E$3:$E647,$E647))</f>
        <v>3</v>
      </c>
      <c r="G647" t="str">
        <f>IF(OR(F647&gt;1,F647=""),"",COUNTIF($F$3:$F647,1))</f>
        <v/>
      </c>
      <c r="H647" t="str">
        <f t="shared" si="85"/>
        <v>ファイル 削除</v>
      </c>
      <c r="J647">
        <f t="shared" si="87"/>
        <v>644</v>
      </c>
      <c r="K647" t="str">
        <f t="shared" si="81"/>
        <v/>
      </c>
      <c r="L647" s="58" t="str">
        <f t="shared" si="80"/>
        <v/>
      </c>
      <c r="M647" s="58" t="str">
        <f t="shared" si="82"/>
        <v/>
      </c>
      <c r="N647" s="58" t="str">
        <f t="shared" si="83"/>
        <v/>
      </c>
    </row>
    <row r="648" spans="1:14">
      <c r="A648">
        <f t="shared" si="86"/>
        <v>645</v>
      </c>
      <c r="B648" t="str">
        <f>IFERROR(VLOOKUP($A648,'vbs,vba'!$G:$H,2,FALSE),"")</f>
        <v/>
      </c>
      <c r="C648" t="str">
        <f>IFERROR(VLOOKUP($A648,python!$F:$G,2,FALSE),"")</f>
        <v/>
      </c>
      <c r="D648" t="str">
        <f>IFERROR(VLOOKUP($A648,bat!$F:$G,2,FALSE),"")</f>
        <v>ファイル 移動</v>
      </c>
      <c r="E648" t="str">
        <f t="shared" si="84"/>
        <v>ファイル 移動</v>
      </c>
      <c r="F648">
        <f>IF($E648="","",COUNTIF($E$3:$E648,$E648))</f>
        <v>1</v>
      </c>
      <c r="G648">
        <f>IF(OR(F648&gt;1,F648=""),"",COUNTIF($F$3:$F648,1))</f>
        <v>477</v>
      </c>
      <c r="H648" t="str">
        <f t="shared" si="85"/>
        <v>ファイル 移動</v>
      </c>
      <c r="J648">
        <f t="shared" si="87"/>
        <v>645</v>
      </c>
      <c r="K648" t="str">
        <f t="shared" si="81"/>
        <v/>
      </c>
      <c r="L648" s="58" t="str">
        <f t="shared" si="80"/>
        <v/>
      </c>
      <c r="M648" s="58" t="str">
        <f t="shared" si="82"/>
        <v/>
      </c>
      <c r="N648" s="58" t="str">
        <f t="shared" si="83"/>
        <v/>
      </c>
    </row>
    <row r="649" spans="1:14">
      <c r="A649">
        <f t="shared" si="86"/>
        <v>646</v>
      </c>
      <c r="B649" t="str">
        <f>IFERROR(VLOOKUP($A649,'vbs,vba'!$G:$H,2,FALSE),"")</f>
        <v/>
      </c>
      <c r="C649" t="str">
        <f>IFERROR(VLOOKUP($A649,python!$F:$G,2,FALSE),"")</f>
        <v/>
      </c>
      <c r="D649" t="str">
        <f>IFERROR(VLOOKUP($A649,bat!$F:$G,2,FALSE),"")</f>
        <v>ファイル コピー</v>
      </c>
      <c r="E649" t="str">
        <f t="shared" si="84"/>
        <v>ファイル コピー</v>
      </c>
      <c r="F649">
        <f>IF($E649="","",COUNTIF($E$3:$E649,$E649))</f>
        <v>1</v>
      </c>
      <c r="G649">
        <f>IF(OR(F649&gt;1,F649=""),"",COUNTIF($F$3:$F649,1))</f>
        <v>478</v>
      </c>
      <c r="H649" t="str">
        <f t="shared" si="85"/>
        <v>ファイル コピー</v>
      </c>
      <c r="J649">
        <f t="shared" si="87"/>
        <v>646</v>
      </c>
      <c r="K649" t="str">
        <f t="shared" si="81"/>
        <v/>
      </c>
      <c r="L649" s="58" t="str">
        <f t="shared" si="80"/>
        <v/>
      </c>
      <c r="M649" s="58" t="str">
        <f t="shared" si="82"/>
        <v/>
      </c>
      <c r="N649" s="58" t="str">
        <f t="shared" si="83"/>
        <v/>
      </c>
    </row>
    <row r="650" spans="1:14">
      <c r="A650">
        <f t="shared" si="86"/>
        <v>647</v>
      </c>
      <c r="B650" t="str">
        <f>IFERROR(VLOOKUP($A650,'vbs,vba'!$G:$H,2,FALSE),"")</f>
        <v/>
      </c>
      <c r="C650" t="str">
        <f>IFERROR(VLOOKUP($A650,python!$F:$G,2,FALSE),"")</f>
        <v/>
      </c>
      <c r="D650" t="str">
        <f>IFERROR(VLOOKUP($A650,bat!$F:$G,2,FALSE),"")</f>
        <v>フォルダ 名称変更</v>
      </c>
      <c r="E650" t="str">
        <f t="shared" si="84"/>
        <v>フォルダ 名称変更</v>
      </c>
      <c r="F650">
        <f>IF($E650="","",COUNTIF($E$3:$E650,$E650))</f>
        <v>1</v>
      </c>
      <c r="G650">
        <f>IF(OR(F650&gt;1,F650=""),"",COUNTIF($F$3:$F650,1))</f>
        <v>479</v>
      </c>
      <c r="H650" t="str">
        <f t="shared" si="85"/>
        <v>フォルダ 名称変更</v>
      </c>
      <c r="J650">
        <f t="shared" si="87"/>
        <v>647</v>
      </c>
      <c r="K650" t="str">
        <f t="shared" si="81"/>
        <v/>
      </c>
      <c r="L650" s="58" t="str">
        <f t="shared" si="80"/>
        <v/>
      </c>
      <c r="M650" s="58" t="str">
        <f t="shared" si="82"/>
        <v/>
      </c>
      <c r="N650" s="58" t="str">
        <f t="shared" si="83"/>
        <v/>
      </c>
    </row>
    <row r="651" spans="1:14">
      <c r="A651">
        <f t="shared" si="86"/>
        <v>648</v>
      </c>
      <c r="B651" t="str">
        <f>IFERROR(VLOOKUP($A651,'vbs,vba'!$G:$H,2,FALSE),"")</f>
        <v/>
      </c>
      <c r="C651" t="str">
        <f>IFERROR(VLOOKUP($A651,python!$F:$G,2,FALSE),"")</f>
        <v/>
      </c>
      <c r="D651" t="str">
        <f>IFERROR(VLOOKUP($A651,bat!$F:$G,2,FALSE),"")</f>
        <v>フォルダ 作成</v>
      </c>
      <c r="E651" t="str">
        <f t="shared" si="84"/>
        <v>フォルダ 作成</v>
      </c>
      <c r="F651">
        <f>IF($E651="","",COUNTIF($E$3:$E651,$E651))</f>
        <v>2</v>
      </c>
      <c r="G651" t="str">
        <f>IF(OR(F651&gt;1,F651=""),"",COUNTIF($F$3:$F651,1))</f>
        <v/>
      </c>
      <c r="H651" t="str">
        <f t="shared" si="85"/>
        <v>フォルダ 作成</v>
      </c>
      <c r="J651">
        <f t="shared" si="87"/>
        <v>648</v>
      </c>
      <c r="K651" t="str">
        <f t="shared" si="81"/>
        <v/>
      </c>
      <c r="L651" s="58" t="str">
        <f t="shared" si="80"/>
        <v/>
      </c>
      <c r="M651" s="58" t="str">
        <f t="shared" si="82"/>
        <v/>
      </c>
      <c r="N651" s="58" t="str">
        <f t="shared" si="83"/>
        <v/>
      </c>
    </row>
    <row r="652" spans="1:14">
      <c r="A652">
        <f t="shared" si="86"/>
        <v>649</v>
      </c>
      <c r="B652" t="str">
        <f>IFERROR(VLOOKUP($A652,'vbs,vba'!$G:$H,2,FALSE),"")</f>
        <v/>
      </c>
      <c r="C652" t="str">
        <f>IFERROR(VLOOKUP($A652,python!$F:$G,2,FALSE),"")</f>
        <v/>
      </c>
      <c r="D652" t="str">
        <f>IFERROR(VLOOKUP($A652,bat!$F:$G,2,FALSE),"")</f>
        <v>フォルダ 削除</v>
      </c>
      <c r="E652" t="str">
        <f t="shared" si="84"/>
        <v>フォルダ 削除</v>
      </c>
      <c r="F652">
        <f>IF($E652="","",COUNTIF($E$3:$E652,$E652))</f>
        <v>3</v>
      </c>
      <c r="G652" t="str">
        <f>IF(OR(F652&gt;1,F652=""),"",COUNTIF($F$3:$F652,1))</f>
        <v/>
      </c>
      <c r="H652" t="str">
        <f t="shared" si="85"/>
        <v>フォルダ 削除</v>
      </c>
      <c r="J652">
        <f t="shared" si="87"/>
        <v>649</v>
      </c>
      <c r="K652" t="str">
        <f t="shared" si="81"/>
        <v/>
      </c>
      <c r="L652" s="58" t="str">
        <f t="shared" si="80"/>
        <v/>
      </c>
      <c r="M652" s="58" t="str">
        <f t="shared" si="82"/>
        <v/>
      </c>
      <c r="N652" s="58" t="str">
        <f t="shared" si="83"/>
        <v/>
      </c>
    </row>
    <row r="653" spans="1:14">
      <c r="A653">
        <f t="shared" si="86"/>
        <v>650</v>
      </c>
      <c r="B653" t="str">
        <f>IFERROR(VLOOKUP($A653,'vbs,vba'!$G:$H,2,FALSE),"")</f>
        <v/>
      </c>
      <c r="C653" t="str">
        <f>IFERROR(VLOOKUP($A653,python!$F:$G,2,FALSE),"")</f>
        <v/>
      </c>
      <c r="D653" t="str">
        <f>IFERROR(VLOOKUP($A653,bat!$F:$G,2,FALSE),"")</f>
        <v>フォルダ 移動</v>
      </c>
      <c r="E653" t="str">
        <f t="shared" si="84"/>
        <v>フォルダ 移動</v>
      </c>
      <c r="F653">
        <f>IF($E653="","",COUNTIF($E$3:$E653,$E653))</f>
        <v>1</v>
      </c>
      <c r="G653">
        <f>IF(OR(F653&gt;1,F653=""),"",COUNTIF($F$3:$F653,1))</f>
        <v>480</v>
      </c>
      <c r="H653" t="str">
        <f t="shared" si="85"/>
        <v>フォルダ 移動</v>
      </c>
      <c r="J653">
        <f t="shared" si="87"/>
        <v>650</v>
      </c>
      <c r="K653" t="str">
        <f t="shared" si="81"/>
        <v/>
      </c>
      <c r="L653" s="58" t="str">
        <f t="shared" si="80"/>
        <v/>
      </c>
      <c r="M653" s="58" t="str">
        <f t="shared" si="82"/>
        <v/>
      </c>
      <c r="N653" s="58" t="str">
        <f t="shared" si="83"/>
        <v/>
      </c>
    </row>
    <row r="654" spans="1:14">
      <c r="A654">
        <f t="shared" si="86"/>
        <v>651</v>
      </c>
      <c r="B654" t="str">
        <f>IFERROR(VLOOKUP($A654,'vbs,vba'!$G:$H,2,FALSE),"")</f>
        <v/>
      </c>
      <c r="C654" t="str">
        <f>IFERROR(VLOOKUP($A654,python!$F:$G,2,FALSE),"")</f>
        <v/>
      </c>
      <c r="D654" t="str">
        <f>IFERROR(VLOOKUP($A654,bat!$F:$G,2,FALSE),"")</f>
        <v>フォルダ コピー</v>
      </c>
      <c r="E654" t="str">
        <f t="shared" si="84"/>
        <v>フォルダ コピー</v>
      </c>
      <c r="F654">
        <f>IF($E654="","",COUNTIF($E$3:$E654,$E654))</f>
        <v>3</v>
      </c>
      <c r="G654" t="str">
        <f>IF(OR(F654&gt;1,F654=""),"",COUNTIF($F$3:$F654,1))</f>
        <v/>
      </c>
      <c r="H654" t="str">
        <f t="shared" si="85"/>
        <v>フォルダ コピー</v>
      </c>
      <c r="J654">
        <f t="shared" si="87"/>
        <v>651</v>
      </c>
      <c r="K654" t="str">
        <f t="shared" si="81"/>
        <v/>
      </c>
      <c r="L654" s="58" t="str">
        <f t="shared" si="80"/>
        <v/>
      </c>
      <c r="M654" s="58" t="str">
        <f t="shared" si="82"/>
        <v/>
      </c>
      <c r="N654" s="58" t="str">
        <f t="shared" si="83"/>
        <v/>
      </c>
    </row>
    <row r="655" spans="1:14">
      <c r="A655">
        <f t="shared" si="86"/>
        <v>652</v>
      </c>
      <c r="B655" t="str">
        <f>IFERROR(VLOOKUP($A655,'vbs,vba'!$G:$H,2,FALSE),"")</f>
        <v/>
      </c>
      <c r="C655" t="str">
        <f>IFERROR(VLOOKUP($A655,python!$F:$G,2,FALSE),"")</f>
        <v/>
      </c>
      <c r="D655" t="str">
        <f>IFERROR(VLOOKUP($A655,bat!$F:$G,2,FALSE),"")</f>
        <v>フォルダ同期</v>
      </c>
      <c r="E655" t="str">
        <f t="shared" si="84"/>
        <v>フォルダ同期</v>
      </c>
      <c r="F655">
        <f>IF($E655="","",COUNTIF($E$3:$E655,$E655))</f>
        <v>1</v>
      </c>
      <c r="G655">
        <f>IF(OR(F655&gt;1,F655=""),"",COUNTIF($F$3:$F655,1))</f>
        <v>481</v>
      </c>
      <c r="H655" t="str">
        <f t="shared" si="85"/>
        <v>フォルダ同期</v>
      </c>
      <c r="J655">
        <f t="shared" si="87"/>
        <v>652</v>
      </c>
      <c r="K655" t="str">
        <f t="shared" si="81"/>
        <v/>
      </c>
      <c r="L655" s="58" t="str">
        <f t="shared" si="80"/>
        <v/>
      </c>
      <c r="M655" s="58" t="str">
        <f t="shared" si="82"/>
        <v/>
      </c>
      <c r="N655" s="58" t="str">
        <f t="shared" si="83"/>
        <v/>
      </c>
    </row>
    <row r="656" spans="1:14">
      <c r="A656">
        <f t="shared" si="86"/>
        <v>653</v>
      </c>
      <c r="B656" t="str">
        <f>IFERROR(VLOOKUP($A656,'vbs,vba'!$G:$H,2,FALSE),"")</f>
        <v/>
      </c>
      <c r="C656" t="str">
        <f>IFERROR(VLOOKUP($A656,python!$F:$G,2,FALSE),"")</f>
        <v/>
      </c>
      <c r="D656" t="str">
        <f>IFERROR(VLOOKUP($A656,bat!$F:$G,2,FALSE),"")</f>
        <v>ファイル＆フォルダ ツリー取得(ファイル＆フォルダ)</v>
      </c>
      <c r="E656" t="str">
        <f t="shared" si="84"/>
        <v>ファイル＆フォルダ ツリー取得(ファイル＆フォルダ)</v>
      </c>
      <c r="F656">
        <f>IF($E656="","",COUNTIF($E$3:$E656,$E656))</f>
        <v>1</v>
      </c>
      <c r="G656">
        <f>IF(OR(F656&gt;1,F656=""),"",COUNTIF($F$3:$F656,1))</f>
        <v>482</v>
      </c>
      <c r="H656" t="str">
        <f t="shared" si="85"/>
        <v>ファイル＆フォルダ ツリー取得(ファイル＆フォルダ)</v>
      </c>
      <c r="J656">
        <f t="shared" si="87"/>
        <v>653</v>
      </c>
      <c r="K656" t="str">
        <f t="shared" si="81"/>
        <v/>
      </c>
      <c r="L656" s="58" t="str">
        <f t="shared" si="80"/>
        <v/>
      </c>
      <c r="M656" s="58" t="str">
        <f t="shared" si="82"/>
        <v/>
      </c>
      <c r="N656" s="58" t="str">
        <f t="shared" si="83"/>
        <v/>
      </c>
    </row>
    <row r="657" spans="1:14">
      <c r="A657">
        <f t="shared" si="86"/>
        <v>654</v>
      </c>
      <c r="B657" t="str">
        <f>IFERROR(VLOOKUP($A657,'vbs,vba'!$G:$H,2,FALSE),"")</f>
        <v/>
      </c>
      <c r="C657" t="str">
        <f>IFERROR(VLOOKUP($A657,python!$F:$G,2,FALSE),"")</f>
        <v/>
      </c>
      <c r="D657" t="str">
        <f>IFERROR(VLOOKUP($A657,bat!$F:$G,2,FALSE),"")</f>
        <v>ファイル＆フォルダ ツリー取得(フォルダのみ)</v>
      </c>
      <c r="E657" t="str">
        <f t="shared" si="84"/>
        <v>ファイル＆フォルダ ツリー取得(フォルダのみ)</v>
      </c>
      <c r="F657">
        <f>IF($E657="","",COUNTIF($E$3:$E657,$E657))</f>
        <v>1</v>
      </c>
      <c r="G657">
        <f>IF(OR(F657&gt;1,F657=""),"",COUNTIF($F$3:$F657,1))</f>
        <v>483</v>
      </c>
      <c r="H657" t="str">
        <f t="shared" si="85"/>
        <v>ファイル＆フォルダ ツリー取得(フォルダのみ)</v>
      </c>
      <c r="J657">
        <f t="shared" si="87"/>
        <v>654</v>
      </c>
      <c r="K657" t="str">
        <f t="shared" si="81"/>
        <v/>
      </c>
      <c r="L657" s="58" t="str">
        <f t="shared" si="80"/>
        <v/>
      </c>
      <c r="M657" s="58" t="str">
        <f t="shared" si="82"/>
        <v/>
      </c>
      <c r="N657" s="58" t="str">
        <f t="shared" si="83"/>
        <v/>
      </c>
    </row>
    <row r="658" spans="1:14">
      <c r="A658">
        <f t="shared" si="86"/>
        <v>655</v>
      </c>
      <c r="B658" t="str">
        <f>IFERROR(VLOOKUP($A658,'vbs,vba'!$G:$H,2,FALSE),"")</f>
        <v/>
      </c>
      <c r="C658" t="str">
        <f>IFERROR(VLOOKUP($A658,python!$F:$G,2,FALSE),"")</f>
        <v/>
      </c>
      <c r="D658" t="str">
        <f>IFERROR(VLOOKUP($A658,bat!$F:$G,2,FALSE),"")</f>
        <v>パス一覧取得(ファイル＆フォルダ)</v>
      </c>
      <c r="E658" t="str">
        <f t="shared" si="84"/>
        <v>パス一覧取得(ファイル＆フォルダ)</v>
      </c>
      <c r="F658">
        <f>IF($E658="","",COUNTIF($E$3:$E658,$E658))</f>
        <v>1</v>
      </c>
      <c r="G658">
        <f>IF(OR(F658&gt;1,F658=""),"",COUNTIF($F$3:$F658,1))</f>
        <v>484</v>
      </c>
      <c r="H658" t="str">
        <f t="shared" si="85"/>
        <v>パス一覧取得(ファイル＆フォルダ)</v>
      </c>
      <c r="J658">
        <f t="shared" si="87"/>
        <v>655</v>
      </c>
      <c r="K658" t="str">
        <f t="shared" si="81"/>
        <v/>
      </c>
      <c r="L658" s="58" t="str">
        <f t="shared" si="80"/>
        <v/>
      </c>
      <c r="M658" s="58" t="str">
        <f t="shared" si="82"/>
        <v/>
      </c>
      <c r="N658" s="58" t="str">
        <f t="shared" si="83"/>
        <v/>
      </c>
    </row>
    <row r="659" spans="1:14">
      <c r="A659">
        <f t="shared" si="86"/>
        <v>656</v>
      </c>
      <c r="B659" t="str">
        <f>IFERROR(VLOOKUP($A659,'vbs,vba'!$G:$H,2,FALSE),"")</f>
        <v/>
      </c>
      <c r="C659" t="str">
        <f>IFERROR(VLOOKUP($A659,python!$F:$G,2,FALSE),"")</f>
        <v/>
      </c>
      <c r="D659" t="str">
        <f>IFERROR(VLOOKUP($A659,bat!$F:$G,2,FALSE),"")</f>
        <v>パス一覧取得(フォルダのみ)</v>
      </c>
      <c r="E659" t="str">
        <f t="shared" si="84"/>
        <v>パス一覧取得(フォルダのみ)</v>
      </c>
      <c r="F659">
        <f>IF($E659="","",COUNTIF($E$3:$E659,$E659))</f>
        <v>1</v>
      </c>
      <c r="G659">
        <f>IF(OR(F659&gt;1,F659=""),"",COUNTIF($F$3:$F659,1))</f>
        <v>485</v>
      </c>
      <c r="H659" t="str">
        <f t="shared" si="85"/>
        <v>パス一覧取得(フォルダのみ)</v>
      </c>
      <c r="J659">
        <f t="shared" si="87"/>
        <v>656</v>
      </c>
      <c r="K659" t="str">
        <f t="shared" si="81"/>
        <v/>
      </c>
      <c r="L659" s="58" t="str">
        <f t="shared" si="80"/>
        <v/>
      </c>
      <c r="M659" s="58" t="str">
        <f t="shared" si="82"/>
        <v/>
      </c>
      <c r="N659" s="58" t="str">
        <f t="shared" si="83"/>
        <v/>
      </c>
    </row>
    <row r="660" spans="1:14">
      <c r="A660">
        <f t="shared" si="86"/>
        <v>657</v>
      </c>
      <c r="B660" t="str">
        <f>IFERROR(VLOOKUP($A660,'vbs,vba'!$G:$H,2,FALSE),"")</f>
        <v/>
      </c>
      <c r="C660" t="str">
        <f>IFERROR(VLOOKUP($A660,python!$F:$G,2,FALSE),"")</f>
        <v/>
      </c>
      <c r="D660" t="str">
        <f>IFERROR(VLOOKUP($A660,bat!$F:$G,2,FALSE),"")</f>
        <v>パス一覧取得(ファイルのみ)</v>
      </c>
      <c r="E660" t="str">
        <f t="shared" si="84"/>
        <v>パス一覧取得(ファイルのみ)</v>
      </c>
      <c r="F660">
        <f>IF($E660="","",COUNTIF($E$3:$E660,$E660))</f>
        <v>1</v>
      </c>
      <c r="G660">
        <f>IF(OR(F660&gt;1,F660=""),"",COUNTIF($F$3:$F660,1))</f>
        <v>486</v>
      </c>
      <c r="H660" t="str">
        <f t="shared" si="85"/>
        <v>パス一覧取得(ファイルのみ)</v>
      </c>
      <c r="J660">
        <f t="shared" si="87"/>
        <v>657</v>
      </c>
      <c r="K660" t="str">
        <f t="shared" si="81"/>
        <v/>
      </c>
      <c r="L660" s="58" t="str">
        <f t="shared" si="80"/>
        <v/>
      </c>
      <c r="M660" s="58" t="str">
        <f t="shared" si="82"/>
        <v/>
      </c>
      <c r="N660" s="58" t="str">
        <f t="shared" si="83"/>
        <v/>
      </c>
    </row>
    <row r="661" spans="1:14">
      <c r="A661">
        <f t="shared" si="86"/>
        <v>658</v>
      </c>
      <c r="B661" t="str">
        <f>IFERROR(VLOOKUP($A661,'vbs,vba'!$G:$H,2,FALSE),"")</f>
        <v/>
      </c>
      <c r="C661" t="str">
        <f>IFERROR(VLOOKUP($A661,python!$F:$G,2,FALSE),"")</f>
        <v/>
      </c>
      <c r="D661" t="str">
        <f>IFERROR(VLOOKUP($A661,bat!$F:$G,2,FALSE),"")</f>
        <v>パス一覧取得(.c、.hファイルのみ)</v>
      </c>
      <c r="E661" t="str">
        <f t="shared" si="84"/>
        <v>パス一覧取得(.c、.hファイルのみ)</v>
      </c>
      <c r="F661">
        <f>IF($E661="","",COUNTIF($E$3:$E661,$E661))</f>
        <v>1</v>
      </c>
      <c r="G661">
        <f>IF(OR(F661&gt;1,F661=""),"",COUNTIF($F$3:$F661,1))</f>
        <v>487</v>
      </c>
      <c r="H661" t="str">
        <f t="shared" si="85"/>
        <v>パス一覧取得(.c、.hファイルのみ)</v>
      </c>
      <c r="J661">
        <f t="shared" si="87"/>
        <v>658</v>
      </c>
      <c r="K661" t="str">
        <f t="shared" si="81"/>
        <v/>
      </c>
      <c r="L661" s="58" t="str">
        <f t="shared" si="80"/>
        <v/>
      </c>
      <c r="M661" s="58" t="str">
        <f t="shared" si="82"/>
        <v/>
      </c>
      <c r="N661" s="58" t="str">
        <f t="shared" si="83"/>
        <v/>
      </c>
    </row>
    <row r="662" spans="1:14">
      <c r="A662">
        <f t="shared" si="86"/>
        <v>659</v>
      </c>
      <c r="B662" t="str">
        <f>IFERROR(VLOOKUP($A662,'vbs,vba'!$G:$H,2,FALSE),"")</f>
        <v/>
      </c>
      <c r="C662" t="str">
        <f>IFERROR(VLOOKUP($A662,python!$F:$G,2,FALSE),"")</f>
        <v/>
      </c>
      <c r="D662" t="str">
        <f>IFERROR(VLOOKUP($A662,bat!$F:$G,2,FALSE),"")</f>
        <v>シンボリックリンク作成（フォルダ）</v>
      </c>
      <c r="E662" t="str">
        <f t="shared" si="84"/>
        <v>シンボリックリンク作成（フォルダ）</v>
      </c>
      <c r="F662">
        <f>IF($E662="","",COUNTIF($E$3:$E662,$E662))</f>
        <v>1</v>
      </c>
      <c r="G662">
        <f>IF(OR(F662&gt;1,F662=""),"",COUNTIF($F$3:$F662,1))</f>
        <v>488</v>
      </c>
      <c r="H662" t="str">
        <f t="shared" si="85"/>
        <v>シンボリックリンク作成（フォルダ）</v>
      </c>
      <c r="J662">
        <f t="shared" si="87"/>
        <v>659</v>
      </c>
      <c r="K662" t="str">
        <f t="shared" si="81"/>
        <v/>
      </c>
      <c r="L662" s="58" t="str">
        <f t="shared" si="80"/>
        <v/>
      </c>
      <c r="M662" s="58" t="str">
        <f t="shared" si="82"/>
        <v/>
      </c>
      <c r="N662" s="58" t="str">
        <f t="shared" si="83"/>
        <v/>
      </c>
    </row>
    <row r="663" spans="1:14">
      <c r="A663">
        <f t="shared" si="86"/>
        <v>660</v>
      </c>
      <c r="B663" t="str">
        <f>IFERROR(VLOOKUP($A663,'vbs,vba'!$G:$H,2,FALSE),"")</f>
        <v/>
      </c>
      <c r="C663" t="str">
        <f>IFERROR(VLOOKUP($A663,python!$F:$G,2,FALSE),"")</f>
        <v/>
      </c>
      <c r="D663" t="str">
        <f>IFERROR(VLOOKUP($A663,bat!$F:$G,2,FALSE),"")</f>
        <v>シンボリックリンク作成（ファイル）</v>
      </c>
      <c r="E663" t="str">
        <f t="shared" si="84"/>
        <v>シンボリックリンク作成（ファイル）</v>
      </c>
      <c r="F663">
        <f>IF($E663="","",COUNTIF($E$3:$E663,$E663))</f>
        <v>1</v>
      </c>
      <c r="G663">
        <f>IF(OR(F663&gt;1,F663=""),"",COUNTIF($F$3:$F663,1))</f>
        <v>489</v>
      </c>
      <c r="H663" t="str">
        <f t="shared" si="85"/>
        <v>シンボリックリンク作成（ファイル）</v>
      </c>
      <c r="J663">
        <f t="shared" si="87"/>
        <v>660</v>
      </c>
      <c r="K663" t="str">
        <f t="shared" si="81"/>
        <v/>
      </c>
      <c r="L663" s="58" t="str">
        <f t="shared" si="80"/>
        <v/>
      </c>
      <c r="M663" s="58" t="str">
        <f t="shared" si="82"/>
        <v/>
      </c>
      <c r="N663" s="58" t="str">
        <f t="shared" si="83"/>
        <v/>
      </c>
    </row>
    <row r="664" spans="1:14">
      <c r="A664">
        <f t="shared" si="86"/>
        <v>661</v>
      </c>
      <c r="B664" t="str">
        <f>IFERROR(VLOOKUP($A664,'vbs,vba'!$G:$H,2,FALSE),"")</f>
        <v/>
      </c>
      <c r="C664" t="str">
        <f>IFERROR(VLOOKUP($A664,python!$F:$G,2,FALSE),"")</f>
        <v/>
      </c>
      <c r="D664" t="str">
        <f>IFERROR(VLOOKUP($A664,bat!$F:$G,2,FALSE),"")</f>
        <v>ショートカットファイル作成（フォルダ/ファイル）</v>
      </c>
      <c r="E664" t="str">
        <f t="shared" si="84"/>
        <v>ショートカットファイル作成（フォルダ/ファイル）</v>
      </c>
      <c r="F664">
        <f>IF($E664="","",COUNTIF($E$3:$E664,$E664))</f>
        <v>1</v>
      </c>
      <c r="G664">
        <f>IF(OR(F664&gt;1,F664=""),"",COUNTIF($F$3:$F664,1))</f>
        <v>490</v>
      </c>
      <c r="H664" t="str">
        <f t="shared" si="85"/>
        <v>ショートカットファイル作成（フォルダ/ファイル）</v>
      </c>
      <c r="J664">
        <f t="shared" si="87"/>
        <v>661</v>
      </c>
      <c r="K664" t="str">
        <f t="shared" si="81"/>
        <v/>
      </c>
      <c r="L664" s="58" t="str">
        <f t="shared" si="80"/>
        <v/>
      </c>
      <c r="M664" s="58" t="str">
        <f t="shared" si="82"/>
        <v/>
      </c>
      <c r="N664" s="58" t="str">
        <f t="shared" si="83"/>
        <v/>
      </c>
    </row>
    <row r="665" spans="1:14">
      <c r="A665">
        <f t="shared" si="86"/>
        <v>662</v>
      </c>
      <c r="B665" t="str">
        <f>IFERROR(VLOOKUP($A665,'vbs,vba'!$G:$H,2,FALSE),"")</f>
        <v/>
      </c>
      <c r="C665" t="str">
        <f>IFERROR(VLOOKUP($A665,python!$F:$G,2,FALSE),"")</f>
        <v/>
      </c>
      <c r="D665" t="str">
        <f>IFERROR(VLOOKUP($A665,bat!$F:$G,2,FALSE),"")</f>
        <v>システム属性設定</v>
      </c>
      <c r="E665" t="str">
        <f t="shared" si="84"/>
        <v>システム属性設定</v>
      </c>
      <c r="F665">
        <f>IF($E665="","",COUNTIF($E$3:$E665,$E665))</f>
        <v>1</v>
      </c>
      <c r="G665">
        <f>IF(OR(F665&gt;1,F665=""),"",COUNTIF($F$3:$F665,1))</f>
        <v>491</v>
      </c>
      <c r="H665" t="str">
        <f t="shared" si="85"/>
        <v>システム属性設定</v>
      </c>
      <c r="J665">
        <f t="shared" si="87"/>
        <v>662</v>
      </c>
      <c r="K665" t="str">
        <f t="shared" si="81"/>
        <v/>
      </c>
      <c r="L665" s="58" t="str">
        <f t="shared" si="80"/>
        <v/>
      </c>
      <c r="M665" s="58" t="str">
        <f t="shared" si="82"/>
        <v/>
      </c>
      <c r="N665" s="58" t="str">
        <f t="shared" si="83"/>
        <v/>
      </c>
    </row>
    <row r="666" spans="1:14">
      <c r="A666">
        <f t="shared" si="86"/>
        <v>663</v>
      </c>
      <c r="B666" t="str">
        <f>IFERROR(VLOOKUP($A666,'vbs,vba'!$G:$H,2,FALSE),"")</f>
        <v/>
      </c>
      <c r="C666" t="str">
        <f>IFERROR(VLOOKUP($A666,python!$F:$G,2,FALSE),"")</f>
        <v/>
      </c>
      <c r="D666" t="str">
        <f>IFERROR(VLOOKUP($A666,bat!$F:$G,2,FALSE),"")</f>
        <v>システム属性解除</v>
      </c>
      <c r="E666" t="str">
        <f t="shared" si="84"/>
        <v>システム属性解除</v>
      </c>
      <c r="F666">
        <f>IF($E666="","",COUNTIF($E$3:$E666,$E666))</f>
        <v>1</v>
      </c>
      <c r="G666">
        <f>IF(OR(F666&gt;1,F666=""),"",COUNTIF($F$3:$F666,1))</f>
        <v>492</v>
      </c>
      <c r="H666" t="str">
        <f t="shared" si="85"/>
        <v>システム属性解除</v>
      </c>
      <c r="J666">
        <f t="shared" si="87"/>
        <v>663</v>
      </c>
      <c r="K666" t="str">
        <f t="shared" si="81"/>
        <v/>
      </c>
      <c r="L666" s="58" t="str">
        <f t="shared" si="80"/>
        <v/>
      </c>
      <c r="M666" s="58" t="str">
        <f t="shared" si="82"/>
        <v/>
      </c>
      <c r="N666" s="58" t="str">
        <f t="shared" si="83"/>
        <v/>
      </c>
    </row>
    <row r="667" spans="1:14">
      <c r="A667">
        <f t="shared" si="86"/>
        <v>664</v>
      </c>
      <c r="B667" t="str">
        <f>IFERROR(VLOOKUP($A667,'vbs,vba'!$G:$H,2,FALSE),"")</f>
        <v/>
      </c>
      <c r="C667" t="str">
        <f>IFERROR(VLOOKUP($A667,python!$F:$G,2,FALSE),"")</f>
        <v/>
      </c>
      <c r="D667" t="str">
        <f>IFERROR(VLOOKUP($A667,bat!$F:$G,2,FALSE),"")</f>
        <v>隠し属性設定</v>
      </c>
      <c r="E667" t="str">
        <f t="shared" si="84"/>
        <v>隠し属性設定</v>
      </c>
      <c r="F667">
        <f>IF($E667="","",COUNTIF($E$3:$E667,$E667))</f>
        <v>1</v>
      </c>
      <c r="G667">
        <f>IF(OR(F667&gt;1,F667=""),"",COUNTIF($F$3:$F667,1))</f>
        <v>493</v>
      </c>
      <c r="H667" t="str">
        <f t="shared" si="85"/>
        <v>隠し属性設定</v>
      </c>
      <c r="J667">
        <f t="shared" si="87"/>
        <v>664</v>
      </c>
      <c r="K667" t="str">
        <f t="shared" si="81"/>
        <v/>
      </c>
      <c r="L667" s="58" t="str">
        <f t="shared" si="80"/>
        <v/>
      </c>
      <c r="M667" s="58" t="str">
        <f t="shared" si="82"/>
        <v/>
      </c>
      <c r="N667" s="58" t="str">
        <f t="shared" si="83"/>
        <v/>
      </c>
    </row>
    <row r="668" spans="1:14">
      <c r="A668">
        <f t="shared" si="86"/>
        <v>665</v>
      </c>
      <c r="B668" t="str">
        <f>IFERROR(VLOOKUP($A668,'vbs,vba'!$G:$H,2,FALSE),"")</f>
        <v/>
      </c>
      <c r="C668" t="str">
        <f>IFERROR(VLOOKUP($A668,python!$F:$G,2,FALSE),"")</f>
        <v/>
      </c>
      <c r="D668" t="str">
        <f>IFERROR(VLOOKUP($A668,bat!$F:$G,2,FALSE),"")</f>
        <v>隠し属性解除</v>
      </c>
      <c r="E668" t="str">
        <f t="shared" si="84"/>
        <v>隠し属性解除</v>
      </c>
      <c r="F668">
        <f>IF($E668="","",COUNTIF($E$3:$E668,$E668))</f>
        <v>1</v>
      </c>
      <c r="G668">
        <f>IF(OR(F668&gt;1,F668=""),"",COUNTIF($F$3:$F668,1))</f>
        <v>494</v>
      </c>
      <c r="H668" t="str">
        <f t="shared" si="85"/>
        <v>隠し属性解除</v>
      </c>
      <c r="J668">
        <f t="shared" si="87"/>
        <v>665</v>
      </c>
      <c r="K668" t="str">
        <f t="shared" si="81"/>
        <v/>
      </c>
      <c r="L668" s="58" t="str">
        <f t="shared" si="80"/>
        <v/>
      </c>
      <c r="M668" s="58" t="str">
        <f t="shared" si="82"/>
        <v/>
      </c>
      <c r="N668" s="58" t="str">
        <f t="shared" si="83"/>
        <v/>
      </c>
    </row>
    <row r="669" spans="1:14">
      <c r="A669">
        <f t="shared" si="86"/>
        <v>666</v>
      </c>
      <c r="B669" t="str">
        <f>IFERROR(VLOOKUP($A669,'vbs,vba'!$G:$H,2,FALSE),"")</f>
        <v/>
      </c>
      <c r="C669" t="str">
        <f>IFERROR(VLOOKUP($A669,python!$F:$G,2,FALSE),"")</f>
        <v/>
      </c>
      <c r="D669" t="str">
        <f>IFERROR(VLOOKUP($A669,bat!$F:$G,2,FALSE),"")</f>
        <v/>
      </c>
      <c r="E669" t="str">
        <f t="shared" si="84"/>
        <v/>
      </c>
      <c r="F669" t="str">
        <f>IF($E669="","",COUNTIF($E$3:$E669,$E669))</f>
        <v/>
      </c>
      <c r="G669" t="str">
        <f>IF(OR(F669&gt;1,F669=""),"",COUNTIF($F$3:$F669,1))</f>
        <v/>
      </c>
      <c r="H669" t="str">
        <f t="shared" si="85"/>
        <v/>
      </c>
      <c r="J669">
        <f t="shared" si="87"/>
        <v>666</v>
      </c>
      <c r="K669" t="str">
        <f t="shared" si="81"/>
        <v/>
      </c>
      <c r="L669" s="58" t="str">
        <f t="shared" si="80"/>
        <v/>
      </c>
      <c r="M669" s="58" t="str">
        <f t="shared" si="82"/>
        <v/>
      </c>
      <c r="N669" s="58" t="str">
        <f t="shared" si="83"/>
        <v/>
      </c>
    </row>
    <row r="670" spans="1:14">
      <c r="A670">
        <f t="shared" si="86"/>
        <v>667</v>
      </c>
      <c r="B670" t="str">
        <f>IFERROR(VLOOKUP($A670,'vbs,vba'!$G:$H,2,FALSE),"")</f>
        <v/>
      </c>
      <c r="C670" t="str">
        <f>IFERROR(VLOOKUP($A670,python!$F:$G,2,FALSE),"")</f>
        <v/>
      </c>
      <c r="D670" t="str">
        <f>IFERROR(VLOOKUP($A670,bat!$F:$G,2,FALSE),"")</f>
        <v/>
      </c>
      <c r="E670" t="str">
        <f t="shared" si="84"/>
        <v/>
      </c>
      <c r="F670" t="str">
        <f>IF($E670="","",COUNTIF($E$3:$E670,$E670))</f>
        <v/>
      </c>
      <c r="G670" t="str">
        <f>IF(OR(F670&gt;1,F670=""),"",COUNTIF($F$3:$F670,1))</f>
        <v/>
      </c>
      <c r="H670" t="str">
        <f t="shared" si="85"/>
        <v/>
      </c>
      <c r="J670">
        <f t="shared" si="87"/>
        <v>667</v>
      </c>
      <c r="K670" t="str">
        <f t="shared" si="81"/>
        <v/>
      </c>
      <c r="L670" s="58" t="str">
        <f t="shared" si="80"/>
        <v/>
      </c>
      <c r="M670" s="58" t="str">
        <f t="shared" si="82"/>
        <v/>
      </c>
      <c r="N670" s="58" t="str">
        <f t="shared" si="83"/>
        <v/>
      </c>
    </row>
    <row r="671" spans="1:14">
      <c r="A671">
        <f t="shared" si="86"/>
        <v>668</v>
      </c>
      <c r="B671" t="str">
        <f>IFERROR(VLOOKUP($A671,'vbs,vba'!$G:$H,2,FALSE),"")</f>
        <v/>
      </c>
      <c r="C671" t="str">
        <f>IFERROR(VLOOKUP($A671,python!$F:$G,2,FALSE),"")</f>
        <v/>
      </c>
      <c r="D671" t="str">
        <f>IFERROR(VLOOKUP($A671,bat!$F:$G,2,FALSE),"")</f>
        <v/>
      </c>
      <c r="E671" t="str">
        <f t="shared" si="84"/>
        <v/>
      </c>
      <c r="F671" t="str">
        <f>IF($E671="","",COUNTIF($E$3:$E671,$E671))</f>
        <v/>
      </c>
      <c r="G671" t="str">
        <f>IF(OR(F671&gt;1,F671=""),"",COUNTIF($F$3:$F671,1))</f>
        <v/>
      </c>
      <c r="H671" t="str">
        <f t="shared" si="85"/>
        <v/>
      </c>
      <c r="J671">
        <f t="shared" si="87"/>
        <v>668</v>
      </c>
      <c r="K671" t="str">
        <f t="shared" si="81"/>
        <v/>
      </c>
      <c r="L671" s="58" t="str">
        <f t="shared" si="80"/>
        <v/>
      </c>
      <c r="M671" s="58" t="str">
        <f t="shared" si="82"/>
        <v/>
      </c>
      <c r="N671" s="58" t="str">
        <f t="shared" si="83"/>
        <v/>
      </c>
    </row>
    <row r="672" spans="1:14">
      <c r="A672">
        <f t="shared" si="86"/>
        <v>669</v>
      </c>
      <c r="B672" t="str">
        <f>IFERROR(VLOOKUP($A672,'vbs,vba'!$G:$H,2,FALSE),"")</f>
        <v/>
      </c>
      <c r="C672" t="str">
        <f>IFERROR(VLOOKUP($A672,python!$F:$G,2,FALSE),"")</f>
        <v/>
      </c>
      <c r="D672" t="str">
        <f>IFERROR(VLOOKUP($A672,bat!$F:$G,2,FALSE),"")</f>
        <v/>
      </c>
      <c r="E672" t="str">
        <f t="shared" si="84"/>
        <v/>
      </c>
      <c r="F672" t="str">
        <f>IF($E672="","",COUNTIF($E$3:$E672,$E672))</f>
        <v/>
      </c>
      <c r="G672" t="str">
        <f>IF(OR(F672&gt;1,F672=""),"",COUNTIF($F$3:$F672,1))</f>
        <v/>
      </c>
      <c r="H672" t="str">
        <f t="shared" si="85"/>
        <v/>
      </c>
      <c r="J672">
        <f t="shared" si="87"/>
        <v>669</v>
      </c>
      <c r="K672" t="str">
        <f t="shared" si="81"/>
        <v/>
      </c>
      <c r="L672" s="58" t="str">
        <f t="shared" si="80"/>
        <v/>
      </c>
      <c r="M672" s="58" t="str">
        <f t="shared" si="82"/>
        <v/>
      </c>
      <c r="N672" s="58" t="str">
        <f t="shared" si="83"/>
        <v/>
      </c>
    </row>
    <row r="673" spans="1:14">
      <c r="A673">
        <f t="shared" si="86"/>
        <v>670</v>
      </c>
      <c r="B673" t="str">
        <f>IFERROR(VLOOKUP($A673,'vbs,vba'!$G:$H,2,FALSE),"")</f>
        <v/>
      </c>
      <c r="C673" t="str">
        <f>IFERROR(VLOOKUP($A673,python!$F:$G,2,FALSE),"")</f>
        <v/>
      </c>
      <c r="D673" t="str">
        <f>IFERROR(VLOOKUP($A673,bat!$F:$G,2,FALSE),"")</f>
        <v/>
      </c>
      <c r="E673" t="str">
        <f t="shared" si="84"/>
        <v/>
      </c>
      <c r="F673" t="str">
        <f>IF($E673="","",COUNTIF($E$3:$E673,$E673))</f>
        <v/>
      </c>
      <c r="G673" t="str">
        <f>IF(OR(F673&gt;1,F673=""),"",COUNTIF($F$3:$F673,1))</f>
        <v/>
      </c>
      <c r="H673" t="str">
        <f t="shared" si="85"/>
        <v/>
      </c>
      <c r="J673">
        <f t="shared" si="87"/>
        <v>670</v>
      </c>
      <c r="K673" t="str">
        <f t="shared" si="81"/>
        <v/>
      </c>
      <c r="L673" s="58" t="str">
        <f t="shared" si="80"/>
        <v/>
      </c>
      <c r="M673" s="58" t="str">
        <f t="shared" si="82"/>
        <v/>
      </c>
      <c r="N673" s="58" t="str">
        <f t="shared" si="83"/>
        <v/>
      </c>
    </row>
    <row r="674" spans="1:14">
      <c r="A674">
        <f t="shared" si="86"/>
        <v>671</v>
      </c>
      <c r="B674" t="str">
        <f>IFERROR(VLOOKUP($A674,'vbs,vba'!$G:$H,2,FALSE),"")</f>
        <v/>
      </c>
      <c r="C674" t="str">
        <f>IFERROR(VLOOKUP($A674,python!$F:$G,2,FALSE),"")</f>
        <v/>
      </c>
      <c r="D674" t="str">
        <f>IFERROR(VLOOKUP($A674,bat!$F:$G,2,FALSE),"")</f>
        <v/>
      </c>
      <c r="E674" t="str">
        <f t="shared" si="84"/>
        <v/>
      </c>
      <c r="F674" t="str">
        <f>IF($E674="","",COUNTIF($E$3:$E674,$E674))</f>
        <v/>
      </c>
      <c r="G674" t="str">
        <f>IF(OR(F674&gt;1,F674=""),"",COUNTIF($F$3:$F674,1))</f>
        <v/>
      </c>
      <c r="H674" t="str">
        <f t="shared" si="85"/>
        <v/>
      </c>
      <c r="J674">
        <f t="shared" si="87"/>
        <v>671</v>
      </c>
      <c r="K674" t="str">
        <f t="shared" si="81"/>
        <v/>
      </c>
      <c r="L674" s="58" t="str">
        <f t="shared" si="80"/>
        <v/>
      </c>
      <c r="M674" s="58" t="str">
        <f t="shared" si="82"/>
        <v/>
      </c>
      <c r="N674" s="58" t="str">
        <f t="shared" si="83"/>
        <v/>
      </c>
    </row>
    <row r="675" spans="1:14">
      <c r="A675">
        <f t="shared" si="86"/>
        <v>672</v>
      </c>
      <c r="B675" t="str">
        <f>IFERROR(VLOOKUP($A675,'vbs,vba'!$G:$H,2,FALSE),"")</f>
        <v/>
      </c>
      <c r="C675" t="str">
        <f>IFERROR(VLOOKUP($A675,python!$F:$G,2,FALSE),"")</f>
        <v/>
      </c>
      <c r="D675" t="str">
        <f>IFERROR(VLOOKUP($A675,bat!$F:$G,2,FALSE),"")</f>
        <v/>
      </c>
      <c r="E675" t="str">
        <f t="shared" si="84"/>
        <v/>
      </c>
      <c r="F675" t="str">
        <f>IF($E675="","",COUNTIF($E$3:$E675,$E675))</f>
        <v/>
      </c>
      <c r="G675" t="str">
        <f>IF(OR(F675&gt;1,F675=""),"",COUNTIF($F$3:$F675,1))</f>
        <v/>
      </c>
      <c r="H675" t="str">
        <f t="shared" si="85"/>
        <v/>
      </c>
      <c r="J675">
        <f t="shared" si="87"/>
        <v>672</v>
      </c>
      <c r="K675" t="str">
        <f t="shared" si="81"/>
        <v/>
      </c>
      <c r="L675" s="58" t="str">
        <f t="shared" si="80"/>
        <v/>
      </c>
      <c r="M675" s="58" t="str">
        <f t="shared" si="82"/>
        <v/>
      </c>
      <c r="N675" s="58" t="str">
        <f t="shared" si="83"/>
        <v/>
      </c>
    </row>
    <row r="676" spans="1:14">
      <c r="A676">
        <f t="shared" si="86"/>
        <v>673</v>
      </c>
      <c r="B676" t="str">
        <f>IFERROR(VLOOKUP($A676,'vbs,vba'!$G:$H,2,FALSE),"")</f>
        <v/>
      </c>
      <c r="C676" t="str">
        <f>IFERROR(VLOOKUP($A676,python!$F:$G,2,FALSE),"")</f>
        <v/>
      </c>
      <c r="D676" t="str">
        <f>IFERROR(VLOOKUP($A676,bat!$F:$G,2,FALSE),"")</f>
        <v/>
      </c>
      <c r="E676" t="str">
        <f t="shared" si="84"/>
        <v/>
      </c>
      <c r="F676" t="str">
        <f>IF($E676="","",COUNTIF($E$3:$E676,$E676))</f>
        <v/>
      </c>
      <c r="G676" t="str">
        <f>IF(OR(F676&gt;1,F676=""),"",COUNTIF($F$3:$F676,1))</f>
        <v/>
      </c>
      <c r="H676" t="str">
        <f t="shared" si="85"/>
        <v/>
      </c>
      <c r="J676">
        <f t="shared" si="87"/>
        <v>673</v>
      </c>
      <c r="K676" t="str">
        <f t="shared" si="81"/>
        <v/>
      </c>
      <c r="L676" s="58" t="str">
        <f t="shared" si="80"/>
        <v/>
      </c>
      <c r="M676" s="58" t="str">
        <f t="shared" si="82"/>
        <v/>
      </c>
      <c r="N676" s="58" t="str">
        <f t="shared" si="83"/>
        <v/>
      </c>
    </row>
    <row r="677" spans="1:14">
      <c r="A677">
        <f t="shared" si="86"/>
        <v>674</v>
      </c>
      <c r="B677" t="str">
        <f>IFERROR(VLOOKUP($A677,'vbs,vba'!$G:$H,2,FALSE),"")</f>
        <v/>
      </c>
      <c r="C677" t="str">
        <f>IFERROR(VLOOKUP($A677,python!$F:$G,2,FALSE),"")</f>
        <v/>
      </c>
      <c r="D677" t="str">
        <f>IFERROR(VLOOKUP($A677,bat!$F:$G,2,FALSE),"")</f>
        <v/>
      </c>
      <c r="E677" t="str">
        <f t="shared" si="84"/>
        <v/>
      </c>
      <c r="F677" t="str">
        <f>IF($E677="","",COUNTIF($E$3:$E677,$E677))</f>
        <v/>
      </c>
      <c r="G677" t="str">
        <f>IF(OR(F677&gt;1,F677=""),"",COUNTIF($F$3:$F677,1))</f>
        <v/>
      </c>
      <c r="H677" t="str">
        <f t="shared" si="85"/>
        <v/>
      </c>
      <c r="J677">
        <f t="shared" si="87"/>
        <v>674</v>
      </c>
      <c r="K677" t="str">
        <f t="shared" si="81"/>
        <v/>
      </c>
      <c r="L677" s="58" t="str">
        <f t="shared" si="80"/>
        <v/>
      </c>
      <c r="M677" s="58" t="str">
        <f t="shared" si="82"/>
        <v/>
      </c>
      <c r="N677" s="58" t="str">
        <f t="shared" si="83"/>
        <v/>
      </c>
    </row>
    <row r="678" spans="1:14">
      <c r="A678">
        <f t="shared" si="86"/>
        <v>675</v>
      </c>
      <c r="B678" t="str">
        <f>IFERROR(VLOOKUP($A678,'vbs,vba'!$G:$H,2,FALSE),"")</f>
        <v/>
      </c>
      <c r="C678" t="str">
        <f>IFERROR(VLOOKUP($A678,python!$F:$G,2,FALSE),"")</f>
        <v/>
      </c>
      <c r="D678" t="str">
        <f>IFERROR(VLOOKUP($A678,bat!$F:$G,2,FALSE),"")</f>
        <v/>
      </c>
      <c r="E678" t="str">
        <f t="shared" si="84"/>
        <v/>
      </c>
      <c r="F678" t="str">
        <f>IF($E678="","",COUNTIF($E$3:$E678,$E678))</f>
        <v/>
      </c>
      <c r="G678" t="str">
        <f>IF(OR(F678&gt;1,F678=""),"",COUNTIF($F$3:$F678,1))</f>
        <v/>
      </c>
      <c r="H678" t="str">
        <f t="shared" si="85"/>
        <v/>
      </c>
      <c r="J678">
        <f t="shared" si="87"/>
        <v>675</v>
      </c>
      <c r="K678" t="str">
        <f t="shared" si="81"/>
        <v/>
      </c>
      <c r="L678" s="58" t="str">
        <f t="shared" si="80"/>
        <v/>
      </c>
      <c r="M678" s="58" t="str">
        <f t="shared" si="82"/>
        <v/>
      </c>
      <c r="N678" s="58" t="str">
        <f t="shared" si="83"/>
        <v/>
      </c>
    </row>
    <row r="679" spans="1:14">
      <c r="A679">
        <f t="shared" si="86"/>
        <v>676</v>
      </c>
      <c r="B679" t="str">
        <f>IFERROR(VLOOKUP($A679,'vbs,vba'!$G:$H,2,FALSE),"")</f>
        <v/>
      </c>
      <c r="C679" t="str">
        <f>IFERROR(VLOOKUP($A679,python!$F:$G,2,FALSE),"")</f>
        <v/>
      </c>
      <c r="D679" t="str">
        <f>IFERROR(VLOOKUP($A679,bat!$F:$G,2,FALSE),"")</f>
        <v/>
      </c>
      <c r="E679" t="str">
        <f t="shared" si="84"/>
        <v/>
      </c>
      <c r="F679" t="str">
        <f>IF($E679="","",COUNTIF($E$3:$E679,$E679))</f>
        <v/>
      </c>
      <c r="G679" t="str">
        <f>IF(OR(F679&gt;1,F679=""),"",COUNTIF($F$3:$F679,1))</f>
        <v/>
      </c>
      <c r="H679" t="str">
        <f t="shared" si="85"/>
        <v/>
      </c>
      <c r="J679">
        <f t="shared" si="87"/>
        <v>676</v>
      </c>
      <c r="K679" t="str">
        <f t="shared" si="81"/>
        <v/>
      </c>
      <c r="L679" s="58" t="str">
        <f t="shared" si="80"/>
        <v/>
      </c>
      <c r="M679" s="58" t="str">
        <f t="shared" si="82"/>
        <v/>
      </c>
      <c r="N679" s="58" t="str">
        <f t="shared" si="83"/>
        <v/>
      </c>
    </row>
    <row r="680" spans="1:14">
      <c r="A680">
        <f t="shared" si="86"/>
        <v>677</v>
      </c>
      <c r="B680" t="str">
        <f>IFERROR(VLOOKUP($A680,'vbs,vba'!$G:$H,2,FALSE),"")</f>
        <v/>
      </c>
      <c r="C680" t="str">
        <f>IFERROR(VLOOKUP($A680,python!$F:$G,2,FALSE),"")</f>
        <v/>
      </c>
      <c r="D680" t="str">
        <f>IFERROR(VLOOKUP($A680,bat!$F:$G,2,FALSE),"")</f>
        <v/>
      </c>
      <c r="E680" t="str">
        <f t="shared" si="84"/>
        <v/>
      </c>
      <c r="F680" t="str">
        <f>IF($E680="","",COUNTIF($E$3:$E680,$E680))</f>
        <v/>
      </c>
      <c r="G680" t="str">
        <f>IF(OR(F680&gt;1,F680=""),"",COUNTIF($F$3:$F680,1))</f>
        <v/>
      </c>
      <c r="H680" t="str">
        <f t="shared" si="85"/>
        <v/>
      </c>
      <c r="J680">
        <f t="shared" si="87"/>
        <v>677</v>
      </c>
      <c r="K680" t="str">
        <f t="shared" si="81"/>
        <v/>
      </c>
      <c r="L680" s="58" t="str">
        <f t="shared" si="80"/>
        <v/>
      </c>
      <c r="M680" s="58" t="str">
        <f t="shared" si="82"/>
        <v/>
      </c>
      <c r="N680" s="58" t="str">
        <f t="shared" si="83"/>
        <v/>
      </c>
    </row>
    <row r="681" spans="1:14">
      <c r="A681">
        <f t="shared" si="86"/>
        <v>678</v>
      </c>
      <c r="B681" t="str">
        <f>IFERROR(VLOOKUP($A681,'vbs,vba'!$G:$H,2,FALSE),"")</f>
        <v/>
      </c>
      <c r="C681" t="str">
        <f>IFERROR(VLOOKUP($A681,python!$F:$G,2,FALSE),"")</f>
        <v/>
      </c>
      <c r="D681" t="str">
        <f>IFERROR(VLOOKUP($A681,bat!$F:$G,2,FALSE),"")</f>
        <v/>
      </c>
      <c r="E681" t="str">
        <f t="shared" si="84"/>
        <v/>
      </c>
      <c r="F681" t="str">
        <f>IF($E681="","",COUNTIF($E$3:$E681,$E681))</f>
        <v/>
      </c>
      <c r="G681" t="str">
        <f>IF(OR(F681&gt;1,F681=""),"",COUNTIF($F$3:$F681,1))</f>
        <v/>
      </c>
      <c r="H681" t="str">
        <f t="shared" si="85"/>
        <v/>
      </c>
      <c r="J681">
        <f t="shared" si="87"/>
        <v>678</v>
      </c>
      <c r="K681" t="str">
        <f t="shared" si="81"/>
        <v/>
      </c>
      <c r="L681" s="58" t="str">
        <f t="shared" si="80"/>
        <v/>
      </c>
      <c r="M681" s="58" t="str">
        <f t="shared" si="82"/>
        <v/>
      </c>
      <c r="N681" s="58" t="str">
        <f t="shared" si="83"/>
        <v/>
      </c>
    </row>
    <row r="682" spans="1:14">
      <c r="A682">
        <f t="shared" si="86"/>
        <v>679</v>
      </c>
      <c r="B682" t="str">
        <f>IFERROR(VLOOKUP($A682,'vbs,vba'!$G:$H,2,FALSE),"")</f>
        <v/>
      </c>
      <c r="C682" t="str">
        <f>IFERROR(VLOOKUP($A682,python!$F:$G,2,FALSE),"")</f>
        <v/>
      </c>
      <c r="D682" t="str">
        <f>IFERROR(VLOOKUP($A682,bat!$F:$G,2,FALSE),"")</f>
        <v/>
      </c>
      <c r="E682" t="str">
        <f t="shared" si="84"/>
        <v/>
      </c>
      <c r="F682" t="str">
        <f>IF($E682="","",COUNTIF($E$3:$E682,$E682))</f>
        <v/>
      </c>
      <c r="G682" t="str">
        <f>IF(OR(F682&gt;1,F682=""),"",COUNTIF($F$3:$F682,1))</f>
        <v/>
      </c>
      <c r="H682" t="str">
        <f t="shared" si="85"/>
        <v/>
      </c>
      <c r="J682">
        <f t="shared" si="87"/>
        <v>679</v>
      </c>
      <c r="K682" t="str">
        <f t="shared" si="81"/>
        <v/>
      </c>
      <c r="L682" s="58" t="str">
        <f t="shared" si="80"/>
        <v/>
      </c>
      <c r="M682" s="58" t="str">
        <f t="shared" si="82"/>
        <v/>
      </c>
      <c r="N682" s="58" t="str">
        <f t="shared" si="83"/>
        <v/>
      </c>
    </row>
    <row r="683" spans="1:14">
      <c r="A683">
        <f t="shared" si="86"/>
        <v>680</v>
      </c>
      <c r="B683" t="str">
        <f>IFERROR(VLOOKUP($A683,'vbs,vba'!$G:$H,2,FALSE),"")</f>
        <v/>
      </c>
      <c r="C683" t="str">
        <f>IFERROR(VLOOKUP($A683,python!$F:$G,2,FALSE),"")</f>
        <v/>
      </c>
      <c r="D683" t="str">
        <f>IFERROR(VLOOKUP($A683,bat!$F:$G,2,FALSE),"")</f>
        <v/>
      </c>
      <c r="E683" t="str">
        <f t="shared" si="84"/>
        <v/>
      </c>
      <c r="F683" t="str">
        <f>IF($E683="","",COUNTIF($E$3:$E683,$E683))</f>
        <v/>
      </c>
      <c r="G683" t="str">
        <f>IF(OR(F683&gt;1,F683=""),"",COUNTIF($F$3:$F683,1))</f>
        <v/>
      </c>
      <c r="H683" t="str">
        <f t="shared" si="85"/>
        <v/>
      </c>
      <c r="J683">
        <f t="shared" si="87"/>
        <v>680</v>
      </c>
      <c r="K683" t="str">
        <f t="shared" si="81"/>
        <v/>
      </c>
      <c r="L683" s="58" t="str">
        <f t="shared" si="80"/>
        <v/>
      </c>
      <c r="M683" s="58" t="str">
        <f t="shared" si="82"/>
        <v/>
      </c>
      <c r="N683" s="58" t="str">
        <f t="shared" si="83"/>
        <v/>
      </c>
    </row>
    <row r="684" spans="1:14">
      <c r="A684">
        <f t="shared" si="86"/>
        <v>681</v>
      </c>
      <c r="B684" t="str">
        <f>IFERROR(VLOOKUP($A684,'vbs,vba'!$G:$H,2,FALSE),"")</f>
        <v/>
      </c>
      <c r="C684" t="str">
        <f>IFERROR(VLOOKUP($A684,python!$F:$G,2,FALSE),"")</f>
        <v/>
      </c>
      <c r="D684" t="str">
        <f>IFERROR(VLOOKUP($A684,bat!$F:$G,2,FALSE),"")</f>
        <v/>
      </c>
      <c r="E684" t="str">
        <f t="shared" si="84"/>
        <v/>
      </c>
      <c r="F684" t="str">
        <f>IF($E684="","",COUNTIF($E$3:$E684,$E684))</f>
        <v/>
      </c>
      <c r="G684" t="str">
        <f>IF(OR(F684&gt;1,F684=""),"",COUNTIF($F$3:$F684,1))</f>
        <v/>
      </c>
      <c r="H684" t="str">
        <f t="shared" si="85"/>
        <v/>
      </c>
      <c r="J684">
        <f t="shared" si="87"/>
        <v>681</v>
      </c>
      <c r="K684" t="str">
        <f t="shared" si="81"/>
        <v/>
      </c>
      <c r="L684" s="58" t="str">
        <f t="shared" si="80"/>
        <v/>
      </c>
      <c r="M684" s="58" t="str">
        <f t="shared" si="82"/>
        <v/>
      </c>
      <c r="N684" s="58" t="str">
        <f t="shared" si="83"/>
        <v/>
      </c>
    </row>
    <row r="685" spans="1:14">
      <c r="A685">
        <f t="shared" si="86"/>
        <v>682</v>
      </c>
      <c r="B685" t="str">
        <f>IFERROR(VLOOKUP($A685,'vbs,vba'!$G:$H,2,FALSE),"")</f>
        <v/>
      </c>
      <c r="C685" t="str">
        <f>IFERROR(VLOOKUP($A685,python!$F:$G,2,FALSE),"")</f>
        <v/>
      </c>
      <c r="D685" t="str">
        <f>IFERROR(VLOOKUP($A685,bat!$F:$G,2,FALSE),"")</f>
        <v/>
      </c>
      <c r="E685" t="str">
        <f t="shared" si="84"/>
        <v/>
      </c>
      <c r="F685" t="str">
        <f>IF($E685="","",COUNTIF($E$3:$E685,$E685))</f>
        <v/>
      </c>
      <c r="G685" t="str">
        <f>IF(OR(F685&gt;1,F685=""),"",COUNTIF($F$3:$F685,1))</f>
        <v/>
      </c>
      <c r="H685" t="str">
        <f t="shared" si="85"/>
        <v/>
      </c>
      <c r="J685">
        <f t="shared" si="87"/>
        <v>682</v>
      </c>
      <c r="K685" t="str">
        <f t="shared" si="81"/>
        <v/>
      </c>
      <c r="L685" s="58" t="str">
        <f t="shared" si="80"/>
        <v/>
      </c>
      <c r="M685" s="58" t="str">
        <f t="shared" si="82"/>
        <v/>
      </c>
      <c r="N685" s="58" t="str">
        <f t="shared" si="83"/>
        <v/>
      </c>
    </row>
    <row r="686" spans="1:14">
      <c r="A686">
        <f t="shared" si="86"/>
        <v>683</v>
      </c>
      <c r="B686" t="str">
        <f>IFERROR(VLOOKUP($A686,'vbs,vba'!$G:$H,2,FALSE),"")</f>
        <v/>
      </c>
      <c r="C686" t="str">
        <f>IFERROR(VLOOKUP($A686,python!$F:$G,2,FALSE),"")</f>
        <v/>
      </c>
      <c r="D686" t="str">
        <f>IFERROR(VLOOKUP($A686,bat!$F:$G,2,FALSE),"")</f>
        <v/>
      </c>
      <c r="E686" t="str">
        <f t="shared" si="84"/>
        <v/>
      </c>
      <c r="F686" t="str">
        <f>IF($E686="","",COUNTIF($E$3:$E686,$E686))</f>
        <v/>
      </c>
      <c r="G686" t="str">
        <f>IF(OR(F686&gt;1,F686=""),"",COUNTIF($F$3:$F686,1))</f>
        <v/>
      </c>
      <c r="H686" t="str">
        <f t="shared" si="85"/>
        <v/>
      </c>
      <c r="J686">
        <f t="shared" si="87"/>
        <v>683</v>
      </c>
      <c r="K686" t="str">
        <f t="shared" si="81"/>
        <v/>
      </c>
      <c r="L686" s="58" t="str">
        <f t="shared" si="80"/>
        <v/>
      </c>
      <c r="M686" s="58" t="str">
        <f t="shared" si="82"/>
        <v/>
      </c>
      <c r="N686" s="58" t="str">
        <f t="shared" si="83"/>
        <v/>
      </c>
    </row>
    <row r="687" spans="1:14">
      <c r="A687">
        <f t="shared" si="86"/>
        <v>684</v>
      </c>
      <c r="B687" t="str">
        <f>IFERROR(VLOOKUP($A687,'vbs,vba'!$G:$H,2,FALSE),"")</f>
        <v/>
      </c>
      <c r="C687" t="str">
        <f>IFERROR(VLOOKUP($A687,python!$F:$G,2,FALSE),"")</f>
        <v/>
      </c>
      <c r="D687" t="str">
        <f>IFERROR(VLOOKUP($A687,bat!$F:$G,2,FALSE),"")</f>
        <v/>
      </c>
      <c r="E687" t="str">
        <f t="shared" si="84"/>
        <v/>
      </c>
      <c r="F687" t="str">
        <f>IF($E687="","",COUNTIF($E$3:$E687,$E687))</f>
        <v/>
      </c>
      <c r="G687" t="str">
        <f>IF(OR(F687&gt;1,F687=""),"",COUNTIF($F$3:$F687,1))</f>
        <v/>
      </c>
      <c r="H687" t="str">
        <f t="shared" si="85"/>
        <v/>
      </c>
      <c r="J687">
        <f t="shared" si="87"/>
        <v>684</v>
      </c>
      <c r="K687" t="str">
        <f t="shared" si="81"/>
        <v/>
      </c>
      <c r="L687" s="58" t="str">
        <f t="shared" si="80"/>
        <v/>
      </c>
      <c r="M687" s="58" t="str">
        <f t="shared" si="82"/>
        <v/>
      </c>
      <c r="N687" s="58" t="str">
        <f t="shared" si="83"/>
        <v/>
      </c>
    </row>
    <row r="688" spans="1:14">
      <c r="A688">
        <f t="shared" si="86"/>
        <v>685</v>
      </c>
      <c r="B688" t="str">
        <f>IFERROR(VLOOKUP($A688,'vbs,vba'!$G:$H,2,FALSE),"")</f>
        <v/>
      </c>
      <c r="C688" t="str">
        <f>IFERROR(VLOOKUP($A688,python!$F:$G,2,FALSE),"")</f>
        <v/>
      </c>
      <c r="D688" t="str">
        <f>IFERROR(VLOOKUP($A688,bat!$F:$G,2,FALSE),"")</f>
        <v/>
      </c>
      <c r="E688" t="str">
        <f t="shared" si="84"/>
        <v/>
      </c>
      <c r="F688" t="str">
        <f>IF($E688="","",COUNTIF($E$3:$E688,$E688))</f>
        <v/>
      </c>
      <c r="G688" t="str">
        <f>IF(OR(F688&gt;1,F688=""),"",COUNTIF($F$3:$F688,1))</f>
        <v/>
      </c>
      <c r="H688" t="str">
        <f t="shared" si="85"/>
        <v/>
      </c>
      <c r="J688">
        <f t="shared" si="87"/>
        <v>685</v>
      </c>
      <c r="K688" t="str">
        <f t="shared" si="81"/>
        <v/>
      </c>
      <c r="L688" s="58" t="str">
        <f t="shared" si="80"/>
        <v/>
      </c>
      <c r="M688" s="58" t="str">
        <f t="shared" si="82"/>
        <v/>
      </c>
      <c r="N688" s="58" t="str">
        <f t="shared" si="83"/>
        <v/>
      </c>
    </row>
    <row r="689" spans="1:14">
      <c r="A689">
        <f t="shared" si="86"/>
        <v>686</v>
      </c>
      <c r="B689" t="str">
        <f>IFERROR(VLOOKUP($A689,'vbs,vba'!$G:$H,2,FALSE),"")</f>
        <v/>
      </c>
      <c r="C689" t="str">
        <f>IFERROR(VLOOKUP($A689,python!$F:$G,2,FALSE),"")</f>
        <v/>
      </c>
      <c r="D689" t="str">
        <f>IFERROR(VLOOKUP($A689,bat!$F:$G,2,FALSE),"")</f>
        <v/>
      </c>
      <c r="E689" t="str">
        <f t="shared" si="84"/>
        <v/>
      </c>
      <c r="F689" t="str">
        <f>IF($E689="","",COUNTIF($E$3:$E689,$E689))</f>
        <v/>
      </c>
      <c r="G689" t="str">
        <f>IF(OR(F689&gt;1,F689=""),"",COUNTIF($F$3:$F689,1))</f>
        <v/>
      </c>
      <c r="H689" t="str">
        <f t="shared" si="85"/>
        <v/>
      </c>
      <c r="J689">
        <f t="shared" si="87"/>
        <v>686</v>
      </c>
      <c r="K689" t="str">
        <f t="shared" si="81"/>
        <v/>
      </c>
      <c r="L689" s="58" t="str">
        <f t="shared" si="80"/>
        <v/>
      </c>
      <c r="M689" s="58" t="str">
        <f t="shared" si="82"/>
        <v/>
      </c>
      <c r="N689" s="58" t="str">
        <f t="shared" si="83"/>
        <v/>
      </c>
    </row>
    <row r="690" spans="1:14">
      <c r="A690">
        <f t="shared" si="86"/>
        <v>687</v>
      </c>
      <c r="B690" t="str">
        <f>IFERROR(VLOOKUP($A690,'vbs,vba'!$G:$H,2,FALSE),"")</f>
        <v/>
      </c>
      <c r="C690" t="str">
        <f>IFERROR(VLOOKUP($A690,python!$F:$G,2,FALSE),"")</f>
        <v/>
      </c>
      <c r="D690" t="str">
        <f>IFERROR(VLOOKUP($A690,bat!$F:$G,2,FALSE),"")</f>
        <v/>
      </c>
      <c r="E690" t="str">
        <f t="shared" si="84"/>
        <v/>
      </c>
      <c r="F690" t="str">
        <f>IF($E690="","",COUNTIF($E$3:$E690,$E690))</f>
        <v/>
      </c>
      <c r="G690" t="str">
        <f>IF(OR(F690&gt;1,F690=""),"",COUNTIF($F$3:$F690,1))</f>
        <v/>
      </c>
      <c r="H690" t="str">
        <f t="shared" si="85"/>
        <v/>
      </c>
      <c r="J690">
        <f t="shared" si="87"/>
        <v>687</v>
      </c>
      <c r="K690" t="str">
        <f t="shared" si="81"/>
        <v/>
      </c>
      <c r="L690" s="58" t="str">
        <f t="shared" ref="L690:L753" si="88">IF($K690="","",IF(COUNTIF(B$3:B$1004,$K690)&gt;0,"○",""))</f>
        <v/>
      </c>
      <c r="M690" s="58" t="str">
        <f t="shared" si="82"/>
        <v/>
      </c>
      <c r="N690" s="58" t="str">
        <f t="shared" si="83"/>
        <v/>
      </c>
    </row>
    <row r="691" spans="1:14">
      <c r="A691">
        <f t="shared" si="86"/>
        <v>688</v>
      </c>
      <c r="B691" t="str">
        <f>IFERROR(VLOOKUP($A691,'vbs,vba'!$G:$H,2,FALSE),"")</f>
        <v/>
      </c>
      <c r="C691" t="str">
        <f>IFERROR(VLOOKUP($A691,python!$F:$G,2,FALSE),"")</f>
        <v/>
      </c>
      <c r="D691" t="str">
        <f>IFERROR(VLOOKUP($A691,bat!$F:$G,2,FALSE),"")</f>
        <v/>
      </c>
      <c r="E691" t="str">
        <f t="shared" si="84"/>
        <v/>
      </c>
      <c r="F691" t="str">
        <f>IF($E691="","",COUNTIF($E$3:$E691,$E691))</f>
        <v/>
      </c>
      <c r="G691" t="str">
        <f>IF(OR(F691&gt;1,F691=""),"",COUNTIF($F$3:$F691,1))</f>
        <v/>
      </c>
      <c r="H691" t="str">
        <f t="shared" si="85"/>
        <v/>
      </c>
      <c r="J691">
        <f t="shared" si="87"/>
        <v>688</v>
      </c>
      <c r="K691" t="str">
        <f t="shared" si="81"/>
        <v/>
      </c>
      <c r="L691" s="58" t="str">
        <f t="shared" si="88"/>
        <v/>
      </c>
      <c r="M691" s="58" t="str">
        <f t="shared" si="82"/>
        <v/>
      </c>
      <c r="N691" s="58" t="str">
        <f t="shared" si="83"/>
        <v/>
      </c>
    </row>
    <row r="692" spans="1:14">
      <c r="A692">
        <f t="shared" si="86"/>
        <v>689</v>
      </c>
      <c r="B692" t="str">
        <f>IFERROR(VLOOKUP($A692,'vbs,vba'!$G:$H,2,FALSE),"")</f>
        <v/>
      </c>
      <c r="C692" t="str">
        <f>IFERROR(VLOOKUP($A692,python!$F:$G,2,FALSE),"")</f>
        <v/>
      </c>
      <c r="D692" t="str">
        <f>IFERROR(VLOOKUP($A692,bat!$F:$G,2,FALSE),"")</f>
        <v/>
      </c>
      <c r="E692" t="str">
        <f t="shared" si="84"/>
        <v/>
      </c>
      <c r="F692" t="str">
        <f>IF($E692="","",COUNTIF($E$3:$E692,$E692))</f>
        <v/>
      </c>
      <c r="G692" t="str">
        <f>IF(OR(F692&gt;1,F692=""),"",COUNTIF($F$3:$F692,1))</f>
        <v/>
      </c>
      <c r="H692" t="str">
        <f t="shared" si="85"/>
        <v/>
      </c>
      <c r="J692">
        <f t="shared" si="87"/>
        <v>689</v>
      </c>
      <c r="K692" t="str">
        <f t="shared" si="81"/>
        <v/>
      </c>
      <c r="L692" s="58" t="str">
        <f t="shared" si="88"/>
        <v/>
      </c>
      <c r="M692" s="58" t="str">
        <f t="shared" si="82"/>
        <v/>
      </c>
      <c r="N692" s="58" t="str">
        <f t="shared" si="83"/>
        <v/>
      </c>
    </row>
    <row r="693" spans="1:14">
      <c r="A693">
        <f t="shared" si="86"/>
        <v>690</v>
      </c>
      <c r="B693" t="str">
        <f>IFERROR(VLOOKUP($A693,'vbs,vba'!$G:$H,2,FALSE),"")</f>
        <v/>
      </c>
      <c r="C693" t="str">
        <f>IFERROR(VLOOKUP($A693,python!$F:$G,2,FALSE),"")</f>
        <v/>
      </c>
      <c r="D693" t="str">
        <f>IFERROR(VLOOKUP($A693,bat!$F:$G,2,FALSE),"")</f>
        <v/>
      </c>
      <c r="E693" t="str">
        <f t="shared" si="84"/>
        <v/>
      </c>
      <c r="F693" t="str">
        <f>IF($E693="","",COUNTIF($E$3:$E693,$E693))</f>
        <v/>
      </c>
      <c r="G693" t="str">
        <f>IF(OR(F693&gt;1,F693=""),"",COUNTIF($F$3:$F693,1))</f>
        <v/>
      </c>
      <c r="H693" t="str">
        <f t="shared" si="85"/>
        <v/>
      </c>
      <c r="J693">
        <f t="shared" si="87"/>
        <v>690</v>
      </c>
      <c r="K693" t="str">
        <f t="shared" si="81"/>
        <v/>
      </c>
      <c r="L693" s="58" t="str">
        <f t="shared" si="88"/>
        <v/>
      </c>
      <c r="M693" s="58" t="str">
        <f t="shared" si="82"/>
        <v/>
      </c>
      <c r="N693" s="58" t="str">
        <f t="shared" si="83"/>
        <v/>
      </c>
    </row>
    <row r="694" spans="1:14">
      <c r="A694">
        <f t="shared" si="86"/>
        <v>691</v>
      </c>
      <c r="B694" t="str">
        <f>IFERROR(VLOOKUP($A694,'vbs,vba'!$G:$H,2,FALSE),"")</f>
        <v/>
      </c>
      <c r="C694" t="str">
        <f>IFERROR(VLOOKUP($A694,python!$F:$G,2,FALSE),"")</f>
        <v/>
      </c>
      <c r="D694" t="str">
        <f>IFERROR(VLOOKUP($A694,bat!$F:$G,2,FALSE),"")</f>
        <v/>
      </c>
      <c r="E694" t="str">
        <f t="shared" si="84"/>
        <v/>
      </c>
      <c r="F694" t="str">
        <f>IF($E694="","",COUNTIF($E$3:$E694,$E694))</f>
        <v/>
      </c>
      <c r="G694" t="str">
        <f>IF(OR(F694&gt;1,F694=""),"",COUNTIF($F$3:$F694,1))</f>
        <v/>
      </c>
      <c r="H694" t="str">
        <f t="shared" si="85"/>
        <v/>
      </c>
      <c r="J694">
        <f t="shared" si="87"/>
        <v>691</v>
      </c>
      <c r="K694" t="str">
        <f t="shared" si="81"/>
        <v/>
      </c>
      <c r="L694" s="58" t="str">
        <f t="shared" si="88"/>
        <v/>
      </c>
      <c r="M694" s="58" t="str">
        <f t="shared" si="82"/>
        <v/>
      </c>
      <c r="N694" s="58" t="str">
        <f t="shared" si="83"/>
        <v/>
      </c>
    </row>
    <row r="695" spans="1:14">
      <c r="A695">
        <f t="shared" si="86"/>
        <v>692</v>
      </c>
      <c r="B695" t="str">
        <f>IFERROR(VLOOKUP($A695,'vbs,vba'!$G:$H,2,FALSE),"")</f>
        <v/>
      </c>
      <c r="C695" t="str">
        <f>IFERROR(VLOOKUP($A695,python!$F:$G,2,FALSE),"")</f>
        <v/>
      </c>
      <c r="D695" t="str">
        <f>IFERROR(VLOOKUP($A695,bat!$F:$G,2,FALSE),"")</f>
        <v/>
      </c>
      <c r="E695" t="str">
        <f t="shared" si="84"/>
        <v/>
      </c>
      <c r="F695" t="str">
        <f>IF($E695="","",COUNTIF($E$3:$E695,$E695))</f>
        <v/>
      </c>
      <c r="G695" t="str">
        <f>IF(OR(F695&gt;1,F695=""),"",COUNTIF($F$3:$F695,1))</f>
        <v/>
      </c>
      <c r="H695" t="str">
        <f t="shared" si="85"/>
        <v/>
      </c>
      <c r="J695">
        <f t="shared" si="87"/>
        <v>692</v>
      </c>
      <c r="K695" t="str">
        <f t="shared" si="81"/>
        <v/>
      </c>
      <c r="L695" s="58" t="str">
        <f t="shared" si="88"/>
        <v/>
      </c>
      <c r="M695" s="58" t="str">
        <f t="shared" si="82"/>
        <v/>
      </c>
      <c r="N695" s="58" t="str">
        <f t="shared" si="83"/>
        <v/>
      </c>
    </row>
    <row r="696" spans="1:14">
      <c r="A696">
        <f t="shared" si="86"/>
        <v>693</v>
      </c>
      <c r="B696" t="str">
        <f>IFERROR(VLOOKUP($A696,'vbs,vba'!$G:$H,2,FALSE),"")</f>
        <v/>
      </c>
      <c r="C696" t="str">
        <f>IFERROR(VLOOKUP($A696,python!$F:$G,2,FALSE),"")</f>
        <v/>
      </c>
      <c r="D696" t="str">
        <f>IFERROR(VLOOKUP($A696,bat!$F:$G,2,FALSE),"")</f>
        <v/>
      </c>
      <c r="E696" t="str">
        <f t="shared" si="84"/>
        <v/>
      </c>
      <c r="F696" t="str">
        <f>IF($E696="","",COUNTIF($E$3:$E696,$E696))</f>
        <v/>
      </c>
      <c r="G696" t="str">
        <f>IF(OR(F696&gt;1,F696=""),"",COUNTIF($F$3:$F696,1))</f>
        <v/>
      </c>
      <c r="H696" t="str">
        <f t="shared" si="85"/>
        <v/>
      </c>
      <c r="J696">
        <f t="shared" si="87"/>
        <v>693</v>
      </c>
      <c r="K696" t="str">
        <f t="shared" si="81"/>
        <v/>
      </c>
      <c r="L696" s="58" t="str">
        <f t="shared" si="88"/>
        <v/>
      </c>
      <c r="M696" s="58" t="str">
        <f t="shared" si="82"/>
        <v/>
      </c>
      <c r="N696" s="58" t="str">
        <f t="shared" si="83"/>
        <v/>
      </c>
    </row>
    <row r="697" spans="1:14">
      <c r="A697">
        <f t="shared" si="86"/>
        <v>694</v>
      </c>
      <c r="B697" t="str">
        <f>IFERROR(VLOOKUP($A697,'vbs,vba'!$G:$H,2,FALSE),"")</f>
        <v/>
      </c>
      <c r="C697" t="str">
        <f>IFERROR(VLOOKUP($A697,python!$F:$G,2,FALSE),"")</f>
        <v/>
      </c>
      <c r="D697" t="str">
        <f>IFERROR(VLOOKUP($A697,bat!$F:$G,2,FALSE),"")</f>
        <v/>
      </c>
      <c r="E697" t="str">
        <f t="shared" si="84"/>
        <v/>
      </c>
      <c r="F697" t="str">
        <f>IF($E697="","",COUNTIF($E$3:$E697,$E697))</f>
        <v/>
      </c>
      <c r="G697" t="str">
        <f>IF(OR(F697&gt;1,F697=""),"",COUNTIF($F$3:$F697,1))</f>
        <v/>
      </c>
      <c r="H697" t="str">
        <f t="shared" si="85"/>
        <v/>
      </c>
      <c r="J697">
        <f t="shared" si="87"/>
        <v>694</v>
      </c>
      <c r="K697" t="str">
        <f t="shared" si="81"/>
        <v/>
      </c>
      <c r="L697" s="58" t="str">
        <f t="shared" si="88"/>
        <v/>
      </c>
      <c r="M697" s="58" t="str">
        <f t="shared" si="82"/>
        <v/>
      </c>
      <c r="N697" s="58" t="str">
        <f t="shared" si="83"/>
        <v/>
      </c>
    </row>
    <row r="698" spans="1:14">
      <c r="A698">
        <f t="shared" si="86"/>
        <v>695</v>
      </c>
      <c r="B698" t="str">
        <f>IFERROR(VLOOKUP($A698,'vbs,vba'!$G:$H,2,FALSE),"")</f>
        <v/>
      </c>
      <c r="C698" t="str">
        <f>IFERROR(VLOOKUP($A698,python!$F:$G,2,FALSE),"")</f>
        <v/>
      </c>
      <c r="D698" t="str">
        <f>IFERROR(VLOOKUP($A698,bat!$F:$G,2,FALSE),"")</f>
        <v/>
      </c>
      <c r="E698" t="str">
        <f t="shared" si="84"/>
        <v/>
      </c>
      <c r="F698" t="str">
        <f>IF($E698="","",COUNTIF($E$3:$E698,$E698))</f>
        <v/>
      </c>
      <c r="G698" t="str">
        <f>IF(OR(F698&gt;1,F698=""),"",COUNTIF($F$3:$F698,1))</f>
        <v/>
      </c>
      <c r="H698" t="str">
        <f t="shared" si="85"/>
        <v/>
      </c>
      <c r="J698">
        <f t="shared" si="87"/>
        <v>695</v>
      </c>
      <c r="K698" t="str">
        <f t="shared" si="81"/>
        <v/>
      </c>
      <c r="L698" s="58" t="str">
        <f t="shared" si="88"/>
        <v/>
      </c>
      <c r="M698" s="58" t="str">
        <f t="shared" si="82"/>
        <v/>
      </c>
      <c r="N698" s="58" t="str">
        <f t="shared" si="83"/>
        <v/>
      </c>
    </row>
    <row r="699" spans="1:14">
      <c r="A699">
        <f t="shared" si="86"/>
        <v>696</v>
      </c>
      <c r="B699" t="str">
        <f>IFERROR(VLOOKUP($A699,'vbs,vba'!$G:$H,2,FALSE),"")</f>
        <v/>
      </c>
      <c r="C699" t="str">
        <f>IFERROR(VLOOKUP($A699,python!$F:$G,2,FALSE),"")</f>
        <v/>
      </c>
      <c r="D699" t="str">
        <f>IFERROR(VLOOKUP($A699,bat!$F:$G,2,FALSE),"")</f>
        <v/>
      </c>
      <c r="E699" t="str">
        <f t="shared" si="84"/>
        <v/>
      </c>
      <c r="F699" t="str">
        <f>IF($E699="","",COUNTIF($E$3:$E699,$E699))</f>
        <v/>
      </c>
      <c r="G699" t="str">
        <f>IF(OR(F699&gt;1,F699=""),"",COUNTIF($F$3:$F699,1))</f>
        <v/>
      </c>
      <c r="H699" t="str">
        <f t="shared" si="85"/>
        <v/>
      </c>
      <c r="J699">
        <f t="shared" si="87"/>
        <v>696</v>
      </c>
      <c r="K699" t="str">
        <f t="shared" si="81"/>
        <v/>
      </c>
      <c r="L699" s="58" t="str">
        <f t="shared" si="88"/>
        <v/>
      </c>
      <c r="M699" s="58" t="str">
        <f t="shared" si="82"/>
        <v/>
      </c>
      <c r="N699" s="58" t="str">
        <f t="shared" si="83"/>
        <v/>
      </c>
    </row>
    <row r="700" spans="1:14">
      <c r="A700">
        <f t="shared" si="86"/>
        <v>697</v>
      </c>
      <c r="B700" t="str">
        <f>IFERROR(VLOOKUP($A700,'vbs,vba'!$G:$H,2,FALSE),"")</f>
        <v/>
      </c>
      <c r="C700" t="str">
        <f>IFERROR(VLOOKUP($A700,python!$F:$G,2,FALSE),"")</f>
        <v/>
      </c>
      <c r="D700" t="str">
        <f>IFERROR(VLOOKUP($A700,bat!$F:$G,2,FALSE),"")</f>
        <v/>
      </c>
      <c r="E700" t="str">
        <f t="shared" si="84"/>
        <v/>
      </c>
      <c r="F700" t="str">
        <f>IF($E700="","",COUNTIF($E$3:$E700,$E700))</f>
        <v/>
      </c>
      <c r="G700" t="str">
        <f>IF(OR(F700&gt;1,F700=""),"",COUNTIF($F$3:$F700,1))</f>
        <v/>
      </c>
      <c r="H700" t="str">
        <f t="shared" si="85"/>
        <v/>
      </c>
      <c r="J700">
        <f t="shared" si="87"/>
        <v>697</v>
      </c>
      <c r="K700" t="str">
        <f t="shared" si="81"/>
        <v/>
      </c>
      <c r="L700" s="58" t="str">
        <f t="shared" si="88"/>
        <v/>
      </c>
      <c r="M700" s="58" t="str">
        <f t="shared" si="82"/>
        <v/>
      </c>
      <c r="N700" s="58" t="str">
        <f t="shared" si="83"/>
        <v/>
      </c>
    </row>
    <row r="701" spans="1:14">
      <c r="A701">
        <f t="shared" si="86"/>
        <v>698</v>
      </c>
      <c r="B701" t="str">
        <f>IFERROR(VLOOKUP($A701,'vbs,vba'!$G:$H,2,FALSE),"")</f>
        <v/>
      </c>
      <c r="C701" t="str">
        <f>IFERROR(VLOOKUP($A701,python!$F:$G,2,FALSE),"")</f>
        <v/>
      </c>
      <c r="D701" t="str">
        <f>IFERROR(VLOOKUP($A701,bat!$F:$G,2,FALSE),"")</f>
        <v/>
      </c>
      <c r="E701" t="str">
        <f t="shared" si="84"/>
        <v/>
      </c>
      <c r="F701" t="str">
        <f>IF($E701="","",COUNTIF($E$3:$E701,$E701))</f>
        <v/>
      </c>
      <c r="G701" t="str">
        <f>IF(OR(F701&gt;1,F701=""),"",COUNTIF($F$3:$F701,1))</f>
        <v/>
      </c>
      <c r="H701" t="str">
        <f t="shared" si="85"/>
        <v/>
      </c>
      <c r="J701">
        <f t="shared" si="87"/>
        <v>698</v>
      </c>
      <c r="K701" t="str">
        <f t="shared" si="81"/>
        <v/>
      </c>
      <c r="L701" s="58" t="str">
        <f t="shared" si="88"/>
        <v/>
      </c>
      <c r="M701" s="58" t="str">
        <f t="shared" si="82"/>
        <v/>
      </c>
      <c r="N701" s="58" t="str">
        <f t="shared" si="83"/>
        <v/>
      </c>
    </row>
    <row r="702" spans="1:14">
      <c r="A702">
        <f t="shared" si="86"/>
        <v>699</v>
      </c>
      <c r="B702" t="str">
        <f>IFERROR(VLOOKUP($A702,'vbs,vba'!$G:$H,2,FALSE),"")</f>
        <v/>
      </c>
      <c r="C702" t="str">
        <f>IFERROR(VLOOKUP($A702,python!$F:$G,2,FALSE),"")</f>
        <v/>
      </c>
      <c r="D702" t="str">
        <f>IFERROR(VLOOKUP($A702,bat!$F:$G,2,FALSE),"")</f>
        <v/>
      </c>
      <c r="E702" t="str">
        <f t="shared" si="84"/>
        <v/>
      </c>
      <c r="F702" t="str">
        <f>IF($E702="","",COUNTIF($E$3:$E702,$E702))</f>
        <v/>
      </c>
      <c r="G702" t="str">
        <f>IF(OR(F702&gt;1,F702=""),"",COUNTIF($F$3:$F702,1))</f>
        <v/>
      </c>
      <c r="H702" t="str">
        <f t="shared" si="85"/>
        <v/>
      </c>
      <c r="J702">
        <f t="shared" si="87"/>
        <v>699</v>
      </c>
      <c r="K702" t="str">
        <f t="shared" si="81"/>
        <v/>
      </c>
      <c r="L702" s="58" t="str">
        <f t="shared" si="88"/>
        <v/>
      </c>
      <c r="M702" s="58" t="str">
        <f t="shared" si="82"/>
        <v/>
      </c>
      <c r="N702" s="58" t="str">
        <f t="shared" si="83"/>
        <v/>
      </c>
    </row>
    <row r="703" spans="1:14">
      <c r="A703">
        <f t="shared" si="86"/>
        <v>700</v>
      </c>
      <c r="B703" t="str">
        <f>IFERROR(VLOOKUP($A703,'vbs,vba'!$G:$H,2,FALSE),"")</f>
        <v/>
      </c>
      <c r="C703" t="str">
        <f>IFERROR(VLOOKUP($A703,python!$F:$G,2,FALSE),"")</f>
        <v/>
      </c>
      <c r="D703" t="str">
        <f>IFERROR(VLOOKUP($A703,bat!$F:$G,2,FALSE),"")</f>
        <v/>
      </c>
      <c r="E703" t="str">
        <f t="shared" si="84"/>
        <v/>
      </c>
      <c r="F703" t="str">
        <f>IF($E703="","",COUNTIF($E$3:$E703,$E703))</f>
        <v/>
      </c>
      <c r="G703" t="str">
        <f>IF(OR(F703&gt;1,F703=""),"",COUNTIF($F$3:$F703,1))</f>
        <v/>
      </c>
      <c r="H703" t="str">
        <f t="shared" si="85"/>
        <v/>
      </c>
      <c r="J703">
        <f t="shared" si="87"/>
        <v>700</v>
      </c>
      <c r="K703" t="str">
        <f t="shared" si="81"/>
        <v/>
      </c>
      <c r="L703" s="58" t="str">
        <f t="shared" si="88"/>
        <v/>
      </c>
      <c r="M703" s="58" t="str">
        <f t="shared" si="82"/>
        <v/>
      </c>
      <c r="N703" s="58" t="str">
        <f t="shared" si="83"/>
        <v/>
      </c>
    </row>
    <row r="704" spans="1:14">
      <c r="A704">
        <f t="shared" si="86"/>
        <v>701</v>
      </c>
      <c r="B704" t="str">
        <f>IFERROR(VLOOKUP($A704,'vbs,vba'!$G:$H,2,FALSE),"")</f>
        <v/>
      </c>
      <c r="C704" t="str">
        <f>IFERROR(VLOOKUP($A704,python!$F:$G,2,FALSE),"")</f>
        <v/>
      </c>
      <c r="D704" t="str">
        <f>IFERROR(VLOOKUP($A704,bat!$F:$G,2,FALSE),"")</f>
        <v/>
      </c>
      <c r="E704" t="str">
        <f t="shared" si="84"/>
        <v/>
      </c>
      <c r="F704" t="str">
        <f>IF($E704="","",COUNTIF($E$3:$E704,$E704))</f>
        <v/>
      </c>
      <c r="G704" t="str">
        <f>IF(OR(F704&gt;1,F704=""),"",COUNTIF($F$3:$F704,1))</f>
        <v/>
      </c>
      <c r="H704" t="str">
        <f t="shared" si="85"/>
        <v/>
      </c>
      <c r="J704">
        <f t="shared" si="87"/>
        <v>701</v>
      </c>
      <c r="K704" t="str">
        <f t="shared" si="81"/>
        <v/>
      </c>
      <c r="L704" s="58" t="str">
        <f t="shared" si="88"/>
        <v/>
      </c>
      <c r="M704" s="58" t="str">
        <f t="shared" si="82"/>
        <v/>
      </c>
      <c r="N704" s="58" t="str">
        <f t="shared" si="83"/>
        <v/>
      </c>
    </row>
    <row r="705" spans="1:14">
      <c r="A705">
        <f t="shared" si="86"/>
        <v>702</v>
      </c>
      <c r="B705" t="str">
        <f>IFERROR(VLOOKUP($A705,'vbs,vba'!$G:$H,2,FALSE),"")</f>
        <v/>
      </c>
      <c r="C705" t="str">
        <f>IFERROR(VLOOKUP($A705,python!$F:$G,2,FALSE),"")</f>
        <v/>
      </c>
      <c r="D705" t="str">
        <f>IFERROR(VLOOKUP($A705,bat!$F:$G,2,FALSE),"")</f>
        <v/>
      </c>
      <c r="E705" t="str">
        <f t="shared" si="84"/>
        <v/>
      </c>
      <c r="F705" t="str">
        <f>IF($E705="","",COUNTIF($E$3:$E705,$E705))</f>
        <v/>
      </c>
      <c r="G705" t="str">
        <f>IF(OR(F705&gt;1,F705=""),"",COUNTIF($F$3:$F705,1))</f>
        <v/>
      </c>
      <c r="H705" t="str">
        <f t="shared" si="85"/>
        <v/>
      </c>
      <c r="J705">
        <f t="shared" si="87"/>
        <v>702</v>
      </c>
      <c r="K705" t="str">
        <f t="shared" si="81"/>
        <v/>
      </c>
      <c r="L705" s="58" t="str">
        <f t="shared" si="88"/>
        <v/>
      </c>
      <c r="M705" s="58" t="str">
        <f t="shared" si="82"/>
        <v/>
      </c>
      <c r="N705" s="58" t="str">
        <f t="shared" si="83"/>
        <v/>
      </c>
    </row>
    <row r="706" spans="1:14">
      <c r="A706">
        <f t="shared" si="86"/>
        <v>703</v>
      </c>
      <c r="B706" t="str">
        <f>IFERROR(VLOOKUP($A706,'vbs,vba'!$G:$H,2,FALSE),"")</f>
        <v/>
      </c>
      <c r="C706" t="str">
        <f>IFERROR(VLOOKUP($A706,python!$F:$G,2,FALSE),"")</f>
        <v/>
      </c>
      <c r="D706" t="str">
        <f>IFERROR(VLOOKUP($A706,bat!$F:$G,2,FALSE),"")</f>
        <v/>
      </c>
      <c r="E706" t="str">
        <f t="shared" si="84"/>
        <v/>
      </c>
      <c r="F706" t="str">
        <f>IF($E706="","",COUNTIF($E$3:$E706,$E706))</f>
        <v/>
      </c>
      <c r="G706" t="str">
        <f>IF(OR(F706&gt;1,F706=""),"",COUNTIF($F$3:$F706,1))</f>
        <v/>
      </c>
      <c r="H706" t="str">
        <f t="shared" si="85"/>
        <v/>
      </c>
      <c r="J706">
        <f t="shared" si="87"/>
        <v>703</v>
      </c>
      <c r="K706" t="str">
        <f t="shared" si="81"/>
        <v/>
      </c>
      <c r="L706" s="58" t="str">
        <f t="shared" si="88"/>
        <v/>
      </c>
      <c r="M706" s="58" t="str">
        <f t="shared" si="82"/>
        <v/>
      </c>
      <c r="N706" s="58" t="str">
        <f t="shared" si="83"/>
        <v/>
      </c>
    </row>
    <row r="707" spans="1:14">
      <c r="A707">
        <f t="shared" si="86"/>
        <v>704</v>
      </c>
      <c r="B707" t="str">
        <f>IFERROR(VLOOKUP($A707,'vbs,vba'!$G:$H,2,FALSE),"")</f>
        <v/>
      </c>
      <c r="C707" t="str">
        <f>IFERROR(VLOOKUP($A707,python!$F:$G,2,FALSE),"")</f>
        <v/>
      </c>
      <c r="D707" t="str">
        <f>IFERROR(VLOOKUP($A707,bat!$F:$G,2,FALSE),"")</f>
        <v/>
      </c>
      <c r="E707" t="str">
        <f t="shared" si="84"/>
        <v/>
      </c>
      <c r="F707" t="str">
        <f>IF($E707="","",COUNTIF($E$3:$E707,$E707))</f>
        <v/>
      </c>
      <c r="G707" t="str">
        <f>IF(OR(F707&gt;1,F707=""),"",COUNTIF($F$3:$F707,1))</f>
        <v/>
      </c>
      <c r="H707" t="str">
        <f t="shared" si="85"/>
        <v/>
      </c>
      <c r="J707">
        <f t="shared" si="87"/>
        <v>704</v>
      </c>
      <c r="K707" t="str">
        <f t="shared" si="81"/>
        <v/>
      </c>
      <c r="L707" s="58" t="str">
        <f t="shared" si="88"/>
        <v/>
      </c>
      <c r="M707" s="58" t="str">
        <f t="shared" si="82"/>
        <v/>
      </c>
      <c r="N707" s="58" t="str">
        <f t="shared" si="83"/>
        <v/>
      </c>
    </row>
    <row r="708" spans="1:14">
      <c r="A708">
        <f t="shared" si="86"/>
        <v>705</v>
      </c>
      <c r="B708" t="str">
        <f>IFERROR(VLOOKUP($A708,'vbs,vba'!$G:$H,2,FALSE),"")</f>
        <v/>
      </c>
      <c r="C708" t="str">
        <f>IFERROR(VLOOKUP($A708,python!$F:$G,2,FALSE),"")</f>
        <v/>
      </c>
      <c r="D708" t="str">
        <f>IFERROR(VLOOKUP($A708,bat!$F:$G,2,FALSE),"")</f>
        <v/>
      </c>
      <c r="E708" t="str">
        <f t="shared" si="84"/>
        <v/>
      </c>
      <c r="F708" t="str">
        <f>IF($E708="","",COUNTIF($E$3:$E708,$E708))</f>
        <v/>
      </c>
      <c r="G708" t="str">
        <f>IF(OR(F708&gt;1,F708=""),"",COUNTIF($F$3:$F708,1))</f>
        <v/>
      </c>
      <c r="H708" t="str">
        <f t="shared" si="85"/>
        <v/>
      </c>
      <c r="J708">
        <f t="shared" si="87"/>
        <v>705</v>
      </c>
      <c r="K708" t="str">
        <f t="shared" ref="K708:K771" si="89">IFERROR(VLOOKUP($J708,$G:$H,2,FALSE),"")</f>
        <v/>
      </c>
      <c r="L708" s="58" t="str">
        <f t="shared" si="88"/>
        <v/>
      </c>
      <c r="M708" s="58" t="str">
        <f t="shared" ref="M708:M771" si="90">IF($K708="","",IF(COUNTIF(C$3:C$1004,$K708)&gt;0,"○",""))</f>
        <v/>
      </c>
      <c r="N708" s="58" t="str">
        <f t="shared" ref="N708:N771" si="91">IF($K708="","",IF(COUNTIF(D$3:D$1004,$K708)&gt;0,"○",""))</f>
        <v/>
      </c>
    </row>
    <row r="709" spans="1:14">
      <c r="A709">
        <f t="shared" si="86"/>
        <v>706</v>
      </c>
      <c r="B709" t="str">
        <f>IFERROR(VLOOKUP($A709,'vbs,vba'!$G:$H,2,FALSE),"")</f>
        <v/>
      </c>
      <c r="C709" t="str">
        <f>IFERROR(VLOOKUP($A709,python!$F:$G,2,FALSE),"")</f>
        <v/>
      </c>
      <c r="D709" t="str">
        <f>IFERROR(VLOOKUP($A709,bat!$F:$G,2,FALSE),"")</f>
        <v/>
      </c>
      <c r="E709" t="str">
        <f t="shared" ref="E709:E772" si="92">B709&amp;C709&amp;D709</f>
        <v/>
      </c>
      <c r="F709" t="str">
        <f>IF($E709="","",COUNTIF($E$3:$E709,$E709))</f>
        <v/>
      </c>
      <c r="G709" t="str">
        <f>IF(OR(F709&gt;1,F709=""),"",COUNTIF($F$3:$F709,1))</f>
        <v/>
      </c>
      <c r="H709" t="str">
        <f t="shared" ref="H709:H772" si="93">E709</f>
        <v/>
      </c>
      <c r="J709">
        <f t="shared" si="87"/>
        <v>706</v>
      </c>
      <c r="K709" t="str">
        <f t="shared" si="89"/>
        <v/>
      </c>
      <c r="L709" s="58" t="str">
        <f t="shared" si="88"/>
        <v/>
      </c>
      <c r="M709" s="58" t="str">
        <f t="shared" si="90"/>
        <v/>
      </c>
      <c r="N709" s="58" t="str">
        <f t="shared" si="91"/>
        <v/>
      </c>
    </row>
    <row r="710" spans="1:14">
      <c r="A710">
        <f t="shared" ref="A710:A773" si="94">A709+1</f>
        <v>707</v>
      </c>
      <c r="B710" t="str">
        <f>IFERROR(VLOOKUP($A710,'vbs,vba'!$G:$H,2,FALSE),"")</f>
        <v/>
      </c>
      <c r="C710" t="str">
        <f>IFERROR(VLOOKUP($A710,python!$F:$G,2,FALSE),"")</f>
        <v/>
      </c>
      <c r="D710" t="str">
        <f>IFERROR(VLOOKUP($A710,bat!$F:$G,2,FALSE),"")</f>
        <v/>
      </c>
      <c r="E710" t="str">
        <f t="shared" si="92"/>
        <v/>
      </c>
      <c r="F710" t="str">
        <f>IF($E710="","",COUNTIF($E$3:$E710,$E710))</f>
        <v/>
      </c>
      <c r="G710" t="str">
        <f>IF(OR(F710&gt;1,F710=""),"",COUNTIF($F$3:$F710,1))</f>
        <v/>
      </c>
      <c r="H710" t="str">
        <f t="shared" si="93"/>
        <v/>
      </c>
      <c r="J710">
        <f t="shared" ref="J710:J773" si="95">J709+1</f>
        <v>707</v>
      </c>
      <c r="K710" t="str">
        <f t="shared" si="89"/>
        <v/>
      </c>
      <c r="L710" s="58" t="str">
        <f t="shared" si="88"/>
        <v/>
      </c>
      <c r="M710" s="58" t="str">
        <f t="shared" si="90"/>
        <v/>
      </c>
      <c r="N710" s="58" t="str">
        <f t="shared" si="91"/>
        <v/>
      </c>
    </row>
    <row r="711" spans="1:14">
      <c r="A711">
        <f t="shared" si="94"/>
        <v>708</v>
      </c>
      <c r="B711" t="str">
        <f>IFERROR(VLOOKUP($A711,'vbs,vba'!$G:$H,2,FALSE),"")</f>
        <v/>
      </c>
      <c r="C711" t="str">
        <f>IFERROR(VLOOKUP($A711,python!$F:$G,2,FALSE),"")</f>
        <v/>
      </c>
      <c r="D711" t="str">
        <f>IFERROR(VLOOKUP($A711,bat!$F:$G,2,FALSE),"")</f>
        <v/>
      </c>
      <c r="E711" t="str">
        <f t="shared" si="92"/>
        <v/>
      </c>
      <c r="F711" t="str">
        <f>IF($E711="","",COUNTIF($E$3:$E711,$E711))</f>
        <v/>
      </c>
      <c r="G711" t="str">
        <f>IF(OR(F711&gt;1,F711=""),"",COUNTIF($F$3:$F711,1))</f>
        <v/>
      </c>
      <c r="H711" t="str">
        <f t="shared" si="93"/>
        <v/>
      </c>
      <c r="J711">
        <f t="shared" si="95"/>
        <v>708</v>
      </c>
      <c r="K711" t="str">
        <f t="shared" si="89"/>
        <v/>
      </c>
      <c r="L711" s="58" t="str">
        <f t="shared" si="88"/>
        <v/>
      </c>
      <c r="M711" s="58" t="str">
        <f t="shared" si="90"/>
        <v/>
      </c>
      <c r="N711" s="58" t="str">
        <f t="shared" si="91"/>
        <v/>
      </c>
    </row>
    <row r="712" spans="1:14">
      <c r="A712">
        <f t="shared" si="94"/>
        <v>709</v>
      </c>
      <c r="B712" t="str">
        <f>IFERROR(VLOOKUP($A712,'vbs,vba'!$G:$H,2,FALSE),"")</f>
        <v/>
      </c>
      <c r="C712" t="str">
        <f>IFERROR(VLOOKUP($A712,python!$F:$G,2,FALSE),"")</f>
        <v/>
      </c>
      <c r="D712" t="str">
        <f>IFERROR(VLOOKUP($A712,bat!$F:$G,2,FALSE),"")</f>
        <v/>
      </c>
      <c r="E712" t="str">
        <f t="shared" si="92"/>
        <v/>
      </c>
      <c r="F712" t="str">
        <f>IF($E712="","",COUNTIF($E$3:$E712,$E712))</f>
        <v/>
      </c>
      <c r="G712" t="str">
        <f>IF(OR(F712&gt;1,F712=""),"",COUNTIF($F$3:$F712,1))</f>
        <v/>
      </c>
      <c r="H712" t="str">
        <f t="shared" si="93"/>
        <v/>
      </c>
      <c r="J712">
        <f t="shared" si="95"/>
        <v>709</v>
      </c>
      <c r="K712" t="str">
        <f t="shared" si="89"/>
        <v/>
      </c>
      <c r="L712" s="58" t="str">
        <f t="shared" si="88"/>
        <v/>
      </c>
      <c r="M712" s="58" t="str">
        <f t="shared" si="90"/>
        <v/>
      </c>
      <c r="N712" s="58" t="str">
        <f t="shared" si="91"/>
        <v/>
      </c>
    </row>
    <row r="713" spans="1:14">
      <c r="A713">
        <f t="shared" si="94"/>
        <v>710</v>
      </c>
      <c r="B713" t="str">
        <f>IFERROR(VLOOKUP($A713,'vbs,vba'!$G:$H,2,FALSE),"")</f>
        <v/>
      </c>
      <c r="C713" t="str">
        <f>IFERROR(VLOOKUP($A713,python!$F:$G,2,FALSE),"")</f>
        <v/>
      </c>
      <c r="D713" t="str">
        <f>IFERROR(VLOOKUP($A713,bat!$F:$G,2,FALSE),"")</f>
        <v/>
      </c>
      <c r="E713" t="str">
        <f t="shared" si="92"/>
        <v/>
      </c>
      <c r="F713" t="str">
        <f>IF($E713="","",COUNTIF($E$3:$E713,$E713))</f>
        <v/>
      </c>
      <c r="G713" t="str">
        <f>IF(OR(F713&gt;1,F713=""),"",COUNTIF($F$3:$F713,1))</f>
        <v/>
      </c>
      <c r="H713" t="str">
        <f t="shared" si="93"/>
        <v/>
      </c>
      <c r="J713">
        <f t="shared" si="95"/>
        <v>710</v>
      </c>
      <c r="K713" t="str">
        <f t="shared" si="89"/>
        <v/>
      </c>
      <c r="L713" s="58" t="str">
        <f t="shared" si="88"/>
        <v/>
      </c>
      <c r="M713" s="58" t="str">
        <f t="shared" si="90"/>
        <v/>
      </c>
      <c r="N713" s="58" t="str">
        <f t="shared" si="91"/>
        <v/>
      </c>
    </row>
    <row r="714" spans="1:14">
      <c r="A714">
        <f t="shared" si="94"/>
        <v>711</v>
      </c>
      <c r="B714" t="str">
        <f>IFERROR(VLOOKUP($A714,'vbs,vba'!$G:$H,2,FALSE),"")</f>
        <v/>
      </c>
      <c r="C714" t="str">
        <f>IFERROR(VLOOKUP($A714,python!$F:$G,2,FALSE),"")</f>
        <v/>
      </c>
      <c r="D714" t="str">
        <f>IFERROR(VLOOKUP($A714,bat!$F:$G,2,FALSE),"")</f>
        <v/>
      </c>
      <c r="E714" t="str">
        <f t="shared" si="92"/>
        <v/>
      </c>
      <c r="F714" t="str">
        <f>IF($E714="","",COUNTIF($E$3:$E714,$E714))</f>
        <v/>
      </c>
      <c r="G714" t="str">
        <f>IF(OR(F714&gt;1,F714=""),"",COUNTIF($F$3:$F714,1))</f>
        <v/>
      </c>
      <c r="H714" t="str">
        <f t="shared" si="93"/>
        <v/>
      </c>
      <c r="J714">
        <f t="shared" si="95"/>
        <v>711</v>
      </c>
      <c r="K714" t="str">
        <f t="shared" si="89"/>
        <v/>
      </c>
      <c r="L714" s="58" t="str">
        <f t="shared" si="88"/>
        <v/>
      </c>
      <c r="M714" s="58" t="str">
        <f t="shared" si="90"/>
        <v/>
      </c>
      <c r="N714" s="58" t="str">
        <f t="shared" si="91"/>
        <v/>
      </c>
    </row>
    <row r="715" spans="1:14">
      <c r="A715">
        <f t="shared" si="94"/>
        <v>712</v>
      </c>
      <c r="B715" t="str">
        <f>IFERROR(VLOOKUP($A715,'vbs,vba'!$G:$H,2,FALSE),"")</f>
        <v/>
      </c>
      <c r="C715" t="str">
        <f>IFERROR(VLOOKUP($A715,python!$F:$G,2,FALSE),"")</f>
        <v/>
      </c>
      <c r="D715" t="str">
        <f>IFERROR(VLOOKUP($A715,bat!$F:$G,2,FALSE),"")</f>
        <v/>
      </c>
      <c r="E715" t="str">
        <f t="shared" si="92"/>
        <v/>
      </c>
      <c r="F715" t="str">
        <f>IF($E715="","",COUNTIF($E$3:$E715,$E715))</f>
        <v/>
      </c>
      <c r="G715" t="str">
        <f>IF(OR(F715&gt;1,F715=""),"",COUNTIF($F$3:$F715,1))</f>
        <v/>
      </c>
      <c r="H715" t="str">
        <f t="shared" si="93"/>
        <v/>
      </c>
      <c r="J715">
        <f t="shared" si="95"/>
        <v>712</v>
      </c>
      <c r="K715" t="str">
        <f t="shared" si="89"/>
        <v/>
      </c>
      <c r="L715" s="58" t="str">
        <f t="shared" si="88"/>
        <v/>
      </c>
      <c r="M715" s="58" t="str">
        <f t="shared" si="90"/>
        <v/>
      </c>
      <c r="N715" s="58" t="str">
        <f t="shared" si="91"/>
        <v/>
      </c>
    </row>
    <row r="716" spans="1:14">
      <c r="A716">
        <f t="shared" si="94"/>
        <v>713</v>
      </c>
      <c r="B716" t="str">
        <f>IFERROR(VLOOKUP($A716,'vbs,vba'!$G:$H,2,FALSE),"")</f>
        <v/>
      </c>
      <c r="C716" t="str">
        <f>IFERROR(VLOOKUP($A716,python!$F:$G,2,FALSE),"")</f>
        <v/>
      </c>
      <c r="D716" t="str">
        <f>IFERROR(VLOOKUP($A716,bat!$F:$G,2,FALSE),"")</f>
        <v/>
      </c>
      <c r="E716" t="str">
        <f t="shared" si="92"/>
        <v/>
      </c>
      <c r="F716" t="str">
        <f>IF($E716="","",COUNTIF($E$3:$E716,$E716))</f>
        <v/>
      </c>
      <c r="G716" t="str">
        <f>IF(OR(F716&gt;1,F716=""),"",COUNTIF($F$3:$F716,1))</f>
        <v/>
      </c>
      <c r="H716" t="str">
        <f t="shared" si="93"/>
        <v/>
      </c>
      <c r="J716">
        <f t="shared" si="95"/>
        <v>713</v>
      </c>
      <c r="K716" t="str">
        <f t="shared" si="89"/>
        <v/>
      </c>
      <c r="L716" s="58" t="str">
        <f t="shared" si="88"/>
        <v/>
      </c>
      <c r="M716" s="58" t="str">
        <f t="shared" si="90"/>
        <v/>
      </c>
      <c r="N716" s="58" t="str">
        <f t="shared" si="91"/>
        <v/>
      </c>
    </row>
    <row r="717" spans="1:14">
      <c r="A717">
        <f t="shared" si="94"/>
        <v>714</v>
      </c>
      <c r="B717" t="str">
        <f>IFERROR(VLOOKUP($A717,'vbs,vba'!$G:$H,2,FALSE),"")</f>
        <v/>
      </c>
      <c r="C717" t="str">
        <f>IFERROR(VLOOKUP($A717,python!$F:$G,2,FALSE),"")</f>
        <v/>
      </c>
      <c r="D717" t="str">
        <f>IFERROR(VLOOKUP($A717,bat!$F:$G,2,FALSE),"")</f>
        <v/>
      </c>
      <c r="E717" t="str">
        <f t="shared" si="92"/>
        <v/>
      </c>
      <c r="F717" t="str">
        <f>IF($E717="","",COUNTIF($E$3:$E717,$E717))</f>
        <v/>
      </c>
      <c r="G717" t="str">
        <f>IF(OR(F717&gt;1,F717=""),"",COUNTIF($F$3:$F717,1))</f>
        <v/>
      </c>
      <c r="H717" t="str">
        <f t="shared" si="93"/>
        <v/>
      </c>
      <c r="J717">
        <f t="shared" si="95"/>
        <v>714</v>
      </c>
      <c r="K717" t="str">
        <f t="shared" si="89"/>
        <v/>
      </c>
      <c r="L717" s="58" t="str">
        <f t="shared" si="88"/>
        <v/>
      </c>
      <c r="M717" s="58" t="str">
        <f t="shared" si="90"/>
        <v/>
      </c>
      <c r="N717" s="58" t="str">
        <f t="shared" si="91"/>
        <v/>
      </c>
    </row>
    <row r="718" spans="1:14">
      <c r="A718">
        <f t="shared" si="94"/>
        <v>715</v>
      </c>
      <c r="B718" t="str">
        <f>IFERROR(VLOOKUP($A718,'vbs,vba'!$G:$H,2,FALSE),"")</f>
        <v/>
      </c>
      <c r="C718" t="str">
        <f>IFERROR(VLOOKUP($A718,python!$F:$G,2,FALSE),"")</f>
        <v/>
      </c>
      <c r="D718" t="str">
        <f>IFERROR(VLOOKUP($A718,bat!$F:$G,2,FALSE),"")</f>
        <v/>
      </c>
      <c r="E718" t="str">
        <f t="shared" si="92"/>
        <v/>
      </c>
      <c r="F718" t="str">
        <f>IF($E718="","",COUNTIF($E$3:$E718,$E718))</f>
        <v/>
      </c>
      <c r="G718" t="str">
        <f>IF(OR(F718&gt;1,F718=""),"",COUNTIF($F$3:$F718,1))</f>
        <v/>
      </c>
      <c r="H718" t="str">
        <f t="shared" si="93"/>
        <v/>
      </c>
      <c r="J718">
        <f t="shared" si="95"/>
        <v>715</v>
      </c>
      <c r="K718" t="str">
        <f t="shared" si="89"/>
        <v/>
      </c>
      <c r="L718" s="58" t="str">
        <f t="shared" si="88"/>
        <v/>
      </c>
      <c r="M718" s="58" t="str">
        <f t="shared" si="90"/>
        <v/>
      </c>
      <c r="N718" s="58" t="str">
        <f t="shared" si="91"/>
        <v/>
      </c>
    </row>
    <row r="719" spans="1:14">
      <c r="A719">
        <f t="shared" si="94"/>
        <v>716</v>
      </c>
      <c r="B719" t="str">
        <f>IFERROR(VLOOKUP($A719,'vbs,vba'!$G:$H,2,FALSE),"")</f>
        <v/>
      </c>
      <c r="C719" t="str">
        <f>IFERROR(VLOOKUP($A719,python!$F:$G,2,FALSE),"")</f>
        <v/>
      </c>
      <c r="D719" t="str">
        <f>IFERROR(VLOOKUP($A719,bat!$F:$G,2,FALSE),"")</f>
        <v/>
      </c>
      <c r="E719" t="str">
        <f t="shared" si="92"/>
        <v/>
      </c>
      <c r="F719" t="str">
        <f>IF($E719="","",COUNTIF($E$3:$E719,$E719))</f>
        <v/>
      </c>
      <c r="G719" t="str">
        <f>IF(OR(F719&gt;1,F719=""),"",COUNTIF($F$3:$F719,1))</f>
        <v/>
      </c>
      <c r="H719" t="str">
        <f t="shared" si="93"/>
        <v/>
      </c>
      <c r="J719">
        <f t="shared" si="95"/>
        <v>716</v>
      </c>
      <c r="K719" t="str">
        <f t="shared" si="89"/>
        <v/>
      </c>
      <c r="L719" s="58" t="str">
        <f t="shared" si="88"/>
        <v/>
      </c>
      <c r="M719" s="58" t="str">
        <f t="shared" si="90"/>
        <v/>
      </c>
      <c r="N719" s="58" t="str">
        <f t="shared" si="91"/>
        <v/>
      </c>
    </row>
    <row r="720" spans="1:14">
      <c r="A720">
        <f t="shared" si="94"/>
        <v>717</v>
      </c>
      <c r="B720" t="str">
        <f>IFERROR(VLOOKUP($A720,'vbs,vba'!$G:$H,2,FALSE),"")</f>
        <v/>
      </c>
      <c r="C720" t="str">
        <f>IFERROR(VLOOKUP($A720,python!$F:$G,2,FALSE),"")</f>
        <v/>
      </c>
      <c r="D720" t="str">
        <f>IFERROR(VLOOKUP($A720,bat!$F:$G,2,FALSE),"")</f>
        <v/>
      </c>
      <c r="E720" t="str">
        <f t="shared" si="92"/>
        <v/>
      </c>
      <c r="F720" t="str">
        <f>IF($E720="","",COUNTIF($E$3:$E720,$E720))</f>
        <v/>
      </c>
      <c r="G720" t="str">
        <f>IF(OR(F720&gt;1,F720=""),"",COUNTIF($F$3:$F720,1))</f>
        <v/>
      </c>
      <c r="H720" t="str">
        <f t="shared" si="93"/>
        <v/>
      </c>
      <c r="J720">
        <f t="shared" si="95"/>
        <v>717</v>
      </c>
      <c r="K720" t="str">
        <f t="shared" si="89"/>
        <v/>
      </c>
      <c r="L720" s="58" t="str">
        <f t="shared" si="88"/>
        <v/>
      </c>
      <c r="M720" s="58" t="str">
        <f t="shared" si="90"/>
        <v/>
      </c>
      <c r="N720" s="58" t="str">
        <f t="shared" si="91"/>
        <v/>
      </c>
    </row>
    <row r="721" spans="1:14">
      <c r="A721">
        <f t="shared" si="94"/>
        <v>718</v>
      </c>
      <c r="B721" t="str">
        <f>IFERROR(VLOOKUP($A721,'vbs,vba'!$G:$H,2,FALSE),"")</f>
        <v/>
      </c>
      <c r="C721" t="str">
        <f>IFERROR(VLOOKUP($A721,python!$F:$G,2,FALSE),"")</f>
        <v/>
      </c>
      <c r="D721" t="str">
        <f>IFERROR(VLOOKUP($A721,bat!$F:$G,2,FALSE),"")</f>
        <v/>
      </c>
      <c r="E721" t="str">
        <f t="shared" si="92"/>
        <v/>
      </c>
      <c r="F721" t="str">
        <f>IF($E721="","",COUNTIF($E$3:$E721,$E721))</f>
        <v/>
      </c>
      <c r="G721" t="str">
        <f>IF(OR(F721&gt;1,F721=""),"",COUNTIF($F$3:$F721,1))</f>
        <v/>
      </c>
      <c r="H721" t="str">
        <f t="shared" si="93"/>
        <v/>
      </c>
      <c r="J721">
        <f t="shared" si="95"/>
        <v>718</v>
      </c>
      <c r="K721" t="str">
        <f t="shared" si="89"/>
        <v/>
      </c>
      <c r="L721" s="58" t="str">
        <f t="shared" si="88"/>
        <v/>
      </c>
      <c r="M721" s="58" t="str">
        <f t="shared" si="90"/>
        <v/>
      </c>
      <c r="N721" s="58" t="str">
        <f t="shared" si="91"/>
        <v/>
      </c>
    </row>
    <row r="722" spans="1:14">
      <c r="A722">
        <f t="shared" si="94"/>
        <v>719</v>
      </c>
      <c r="B722" t="str">
        <f>IFERROR(VLOOKUP($A722,'vbs,vba'!$G:$H,2,FALSE),"")</f>
        <v/>
      </c>
      <c r="C722" t="str">
        <f>IFERROR(VLOOKUP($A722,python!$F:$G,2,FALSE),"")</f>
        <v/>
      </c>
      <c r="D722" t="str">
        <f>IFERROR(VLOOKUP($A722,bat!$F:$G,2,FALSE),"")</f>
        <v/>
      </c>
      <c r="E722" t="str">
        <f t="shared" si="92"/>
        <v/>
      </c>
      <c r="F722" t="str">
        <f>IF($E722="","",COUNTIF($E$3:$E722,$E722))</f>
        <v/>
      </c>
      <c r="G722" t="str">
        <f>IF(OR(F722&gt;1,F722=""),"",COUNTIF($F$3:$F722,1))</f>
        <v/>
      </c>
      <c r="H722" t="str">
        <f t="shared" si="93"/>
        <v/>
      </c>
      <c r="J722">
        <f t="shared" si="95"/>
        <v>719</v>
      </c>
      <c r="K722" t="str">
        <f t="shared" si="89"/>
        <v/>
      </c>
      <c r="L722" s="58" t="str">
        <f t="shared" si="88"/>
        <v/>
      </c>
      <c r="M722" s="58" t="str">
        <f t="shared" si="90"/>
        <v/>
      </c>
      <c r="N722" s="58" t="str">
        <f t="shared" si="91"/>
        <v/>
      </c>
    </row>
    <row r="723" spans="1:14">
      <c r="A723">
        <f t="shared" si="94"/>
        <v>720</v>
      </c>
      <c r="B723" t="str">
        <f>IFERROR(VLOOKUP($A723,'vbs,vba'!$G:$H,2,FALSE),"")</f>
        <v/>
      </c>
      <c r="C723" t="str">
        <f>IFERROR(VLOOKUP($A723,python!$F:$G,2,FALSE),"")</f>
        <v/>
      </c>
      <c r="D723" t="str">
        <f>IFERROR(VLOOKUP($A723,bat!$F:$G,2,FALSE),"")</f>
        <v/>
      </c>
      <c r="E723" t="str">
        <f t="shared" si="92"/>
        <v/>
      </c>
      <c r="F723" t="str">
        <f>IF($E723="","",COUNTIF($E$3:$E723,$E723))</f>
        <v/>
      </c>
      <c r="G723" t="str">
        <f>IF(OR(F723&gt;1,F723=""),"",COUNTIF($F$3:$F723,1))</f>
        <v/>
      </c>
      <c r="H723" t="str">
        <f t="shared" si="93"/>
        <v/>
      </c>
      <c r="J723">
        <f t="shared" si="95"/>
        <v>720</v>
      </c>
      <c r="K723" t="str">
        <f t="shared" si="89"/>
        <v/>
      </c>
      <c r="L723" s="58" t="str">
        <f t="shared" si="88"/>
        <v/>
      </c>
      <c r="M723" s="58" t="str">
        <f t="shared" si="90"/>
        <v/>
      </c>
      <c r="N723" s="58" t="str">
        <f t="shared" si="91"/>
        <v/>
      </c>
    </row>
    <row r="724" spans="1:14">
      <c r="A724">
        <f t="shared" si="94"/>
        <v>721</v>
      </c>
      <c r="B724" t="str">
        <f>IFERROR(VLOOKUP($A724,'vbs,vba'!$G:$H,2,FALSE),"")</f>
        <v/>
      </c>
      <c r="C724" t="str">
        <f>IFERROR(VLOOKUP($A724,python!$F:$G,2,FALSE),"")</f>
        <v/>
      </c>
      <c r="D724" t="str">
        <f>IFERROR(VLOOKUP($A724,bat!$F:$G,2,FALSE),"")</f>
        <v/>
      </c>
      <c r="E724" t="str">
        <f t="shared" si="92"/>
        <v/>
      </c>
      <c r="F724" t="str">
        <f>IF($E724="","",COUNTIF($E$3:$E724,$E724))</f>
        <v/>
      </c>
      <c r="G724" t="str">
        <f>IF(OR(F724&gt;1,F724=""),"",COUNTIF($F$3:$F724,1))</f>
        <v/>
      </c>
      <c r="H724" t="str">
        <f t="shared" si="93"/>
        <v/>
      </c>
      <c r="J724">
        <f t="shared" si="95"/>
        <v>721</v>
      </c>
      <c r="K724" t="str">
        <f t="shared" si="89"/>
        <v/>
      </c>
      <c r="L724" s="58" t="str">
        <f t="shared" si="88"/>
        <v/>
      </c>
      <c r="M724" s="58" t="str">
        <f t="shared" si="90"/>
        <v/>
      </c>
      <c r="N724" s="58" t="str">
        <f t="shared" si="91"/>
        <v/>
      </c>
    </row>
    <row r="725" spans="1:14">
      <c r="A725">
        <f t="shared" si="94"/>
        <v>722</v>
      </c>
      <c r="B725" t="str">
        <f>IFERROR(VLOOKUP($A725,'vbs,vba'!$G:$H,2,FALSE),"")</f>
        <v/>
      </c>
      <c r="C725" t="str">
        <f>IFERROR(VLOOKUP($A725,python!$F:$G,2,FALSE),"")</f>
        <v/>
      </c>
      <c r="D725" t="str">
        <f>IFERROR(VLOOKUP($A725,bat!$F:$G,2,FALSE),"")</f>
        <v/>
      </c>
      <c r="E725" t="str">
        <f t="shared" si="92"/>
        <v/>
      </c>
      <c r="F725" t="str">
        <f>IF($E725="","",COUNTIF($E$3:$E725,$E725))</f>
        <v/>
      </c>
      <c r="G725" t="str">
        <f>IF(OR(F725&gt;1,F725=""),"",COUNTIF($F$3:$F725,1))</f>
        <v/>
      </c>
      <c r="H725" t="str">
        <f t="shared" si="93"/>
        <v/>
      </c>
      <c r="J725">
        <f t="shared" si="95"/>
        <v>722</v>
      </c>
      <c r="K725" t="str">
        <f t="shared" si="89"/>
        <v/>
      </c>
      <c r="L725" s="58" t="str">
        <f t="shared" si="88"/>
        <v/>
      </c>
      <c r="M725" s="58" t="str">
        <f t="shared" si="90"/>
        <v/>
      </c>
      <c r="N725" s="58" t="str">
        <f t="shared" si="91"/>
        <v/>
      </c>
    </row>
    <row r="726" spans="1:14">
      <c r="A726">
        <f t="shared" si="94"/>
        <v>723</v>
      </c>
      <c r="B726" t="str">
        <f>IFERROR(VLOOKUP($A726,'vbs,vba'!$G:$H,2,FALSE),"")</f>
        <v/>
      </c>
      <c r="C726" t="str">
        <f>IFERROR(VLOOKUP($A726,python!$F:$G,2,FALSE),"")</f>
        <v/>
      </c>
      <c r="D726" t="str">
        <f>IFERROR(VLOOKUP($A726,bat!$F:$G,2,FALSE),"")</f>
        <v/>
      </c>
      <c r="E726" t="str">
        <f t="shared" si="92"/>
        <v/>
      </c>
      <c r="F726" t="str">
        <f>IF($E726="","",COUNTIF($E$3:$E726,$E726))</f>
        <v/>
      </c>
      <c r="G726" t="str">
        <f>IF(OR(F726&gt;1,F726=""),"",COUNTIF($F$3:$F726,1))</f>
        <v/>
      </c>
      <c r="H726" t="str">
        <f t="shared" si="93"/>
        <v/>
      </c>
      <c r="J726">
        <f t="shared" si="95"/>
        <v>723</v>
      </c>
      <c r="K726" t="str">
        <f t="shared" si="89"/>
        <v/>
      </c>
      <c r="L726" s="58" t="str">
        <f t="shared" si="88"/>
        <v/>
      </c>
      <c r="M726" s="58" t="str">
        <f t="shared" si="90"/>
        <v/>
      </c>
      <c r="N726" s="58" t="str">
        <f t="shared" si="91"/>
        <v/>
      </c>
    </row>
    <row r="727" spans="1:14">
      <c r="A727">
        <f t="shared" si="94"/>
        <v>724</v>
      </c>
      <c r="B727" t="str">
        <f>IFERROR(VLOOKUP($A727,'vbs,vba'!$G:$H,2,FALSE),"")</f>
        <v/>
      </c>
      <c r="C727" t="str">
        <f>IFERROR(VLOOKUP($A727,python!$F:$G,2,FALSE),"")</f>
        <v/>
      </c>
      <c r="D727" t="str">
        <f>IFERROR(VLOOKUP($A727,bat!$F:$G,2,FALSE),"")</f>
        <v/>
      </c>
      <c r="E727" t="str">
        <f t="shared" si="92"/>
        <v/>
      </c>
      <c r="F727" t="str">
        <f>IF($E727="","",COUNTIF($E$3:$E727,$E727))</f>
        <v/>
      </c>
      <c r="G727" t="str">
        <f>IF(OR(F727&gt;1,F727=""),"",COUNTIF($F$3:$F727,1))</f>
        <v/>
      </c>
      <c r="H727" t="str">
        <f t="shared" si="93"/>
        <v/>
      </c>
      <c r="J727">
        <f t="shared" si="95"/>
        <v>724</v>
      </c>
      <c r="K727" t="str">
        <f t="shared" si="89"/>
        <v/>
      </c>
      <c r="L727" s="58" t="str">
        <f t="shared" si="88"/>
        <v/>
      </c>
      <c r="M727" s="58" t="str">
        <f t="shared" si="90"/>
        <v/>
      </c>
      <c r="N727" s="58" t="str">
        <f t="shared" si="91"/>
        <v/>
      </c>
    </row>
    <row r="728" spans="1:14">
      <c r="A728">
        <f t="shared" si="94"/>
        <v>725</v>
      </c>
      <c r="B728" t="str">
        <f>IFERROR(VLOOKUP($A728,'vbs,vba'!$G:$H,2,FALSE),"")</f>
        <v/>
      </c>
      <c r="C728" t="str">
        <f>IFERROR(VLOOKUP($A728,python!$F:$G,2,FALSE),"")</f>
        <v/>
      </c>
      <c r="D728" t="str">
        <f>IFERROR(VLOOKUP($A728,bat!$F:$G,2,FALSE),"")</f>
        <v/>
      </c>
      <c r="E728" t="str">
        <f t="shared" si="92"/>
        <v/>
      </c>
      <c r="F728" t="str">
        <f>IF($E728="","",COUNTIF($E$3:$E728,$E728))</f>
        <v/>
      </c>
      <c r="G728" t="str">
        <f>IF(OR(F728&gt;1,F728=""),"",COUNTIF($F$3:$F728,1))</f>
        <v/>
      </c>
      <c r="H728" t="str">
        <f t="shared" si="93"/>
        <v/>
      </c>
      <c r="J728">
        <f t="shared" si="95"/>
        <v>725</v>
      </c>
      <c r="K728" t="str">
        <f t="shared" si="89"/>
        <v/>
      </c>
      <c r="L728" s="58" t="str">
        <f t="shared" si="88"/>
        <v/>
      </c>
      <c r="M728" s="58" t="str">
        <f t="shared" si="90"/>
        <v/>
      </c>
      <c r="N728" s="58" t="str">
        <f t="shared" si="91"/>
        <v/>
      </c>
    </row>
    <row r="729" spans="1:14">
      <c r="A729">
        <f t="shared" si="94"/>
        <v>726</v>
      </c>
      <c r="B729" t="str">
        <f>IFERROR(VLOOKUP($A729,'vbs,vba'!$G:$H,2,FALSE),"")</f>
        <v/>
      </c>
      <c r="C729" t="str">
        <f>IFERROR(VLOOKUP($A729,python!$F:$G,2,FALSE),"")</f>
        <v/>
      </c>
      <c r="D729" t="str">
        <f>IFERROR(VLOOKUP($A729,bat!$F:$G,2,FALSE),"")</f>
        <v/>
      </c>
      <c r="E729" t="str">
        <f t="shared" si="92"/>
        <v/>
      </c>
      <c r="F729" t="str">
        <f>IF($E729="","",COUNTIF($E$3:$E729,$E729))</f>
        <v/>
      </c>
      <c r="G729" t="str">
        <f>IF(OR(F729&gt;1,F729=""),"",COUNTIF($F$3:$F729,1))</f>
        <v/>
      </c>
      <c r="H729" t="str">
        <f t="shared" si="93"/>
        <v/>
      </c>
      <c r="J729">
        <f t="shared" si="95"/>
        <v>726</v>
      </c>
      <c r="K729" t="str">
        <f t="shared" si="89"/>
        <v/>
      </c>
      <c r="L729" s="58" t="str">
        <f t="shared" si="88"/>
        <v/>
      </c>
      <c r="M729" s="58" t="str">
        <f t="shared" si="90"/>
        <v/>
      </c>
      <c r="N729" s="58" t="str">
        <f t="shared" si="91"/>
        <v/>
      </c>
    </row>
    <row r="730" spans="1:14">
      <c r="A730">
        <f t="shared" si="94"/>
        <v>727</v>
      </c>
      <c r="B730" t="str">
        <f>IFERROR(VLOOKUP($A730,'vbs,vba'!$G:$H,2,FALSE),"")</f>
        <v/>
      </c>
      <c r="C730" t="str">
        <f>IFERROR(VLOOKUP($A730,python!$F:$G,2,FALSE),"")</f>
        <v/>
      </c>
      <c r="D730" t="str">
        <f>IFERROR(VLOOKUP($A730,bat!$F:$G,2,FALSE),"")</f>
        <v/>
      </c>
      <c r="E730" t="str">
        <f t="shared" si="92"/>
        <v/>
      </c>
      <c r="F730" t="str">
        <f>IF($E730="","",COUNTIF($E$3:$E730,$E730))</f>
        <v/>
      </c>
      <c r="G730" t="str">
        <f>IF(OR(F730&gt;1,F730=""),"",COUNTIF($F$3:$F730,1))</f>
        <v/>
      </c>
      <c r="H730" t="str">
        <f t="shared" si="93"/>
        <v/>
      </c>
      <c r="J730">
        <f t="shared" si="95"/>
        <v>727</v>
      </c>
      <c r="K730" t="str">
        <f t="shared" si="89"/>
        <v/>
      </c>
      <c r="L730" s="58" t="str">
        <f t="shared" si="88"/>
        <v/>
      </c>
      <c r="M730" s="58" t="str">
        <f t="shared" si="90"/>
        <v/>
      </c>
      <c r="N730" s="58" t="str">
        <f t="shared" si="91"/>
        <v/>
      </c>
    </row>
    <row r="731" spans="1:14">
      <c r="A731">
        <f t="shared" si="94"/>
        <v>728</v>
      </c>
      <c r="B731" t="str">
        <f>IFERROR(VLOOKUP($A731,'vbs,vba'!$G:$H,2,FALSE),"")</f>
        <v/>
      </c>
      <c r="C731" t="str">
        <f>IFERROR(VLOOKUP($A731,python!$F:$G,2,FALSE),"")</f>
        <v/>
      </c>
      <c r="D731" t="str">
        <f>IFERROR(VLOOKUP($A731,bat!$F:$G,2,FALSE),"")</f>
        <v/>
      </c>
      <c r="E731" t="str">
        <f t="shared" si="92"/>
        <v/>
      </c>
      <c r="F731" t="str">
        <f>IF($E731="","",COUNTIF($E$3:$E731,$E731))</f>
        <v/>
      </c>
      <c r="G731" t="str">
        <f>IF(OR(F731&gt;1,F731=""),"",COUNTIF($F$3:$F731,1))</f>
        <v/>
      </c>
      <c r="H731" t="str">
        <f t="shared" si="93"/>
        <v/>
      </c>
      <c r="J731">
        <f t="shared" si="95"/>
        <v>728</v>
      </c>
      <c r="K731" t="str">
        <f t="shared" si="89"/>
        <v/>
      </c>
      <c r="L731" s="58" t="str">
        <f t="shared" si="88"/>
        <v/>
      </c>
      <c r="M731" s="58" t="str">
        <f t="shared" si="90"/>
        <v/>
      </c>
      <c r="N731" s="58" t="str">
        <f t="shared" si="91"/>
        <v/>
      </c>
    </row>
    <row r="732" spans="1:14">
      <c r="A732">
        <f t="shared" si="94"/>
        <v>729</v>
      </c>
      <c r="B732" t="str">
        <f>IFERROR(VLOOKUP($A732,'vbs,vba'!$G:$H,2,FALSE),"")</f>
        <v/>
      </c>
      <c r="C732" t="str">
        <f>IFERROR(VLOOKUP($A732,python!$F:$G,2,FALSE),"")</f>
        <v/>
      </c>
      <c r="D732" t="str">
        <f>IFERROR(VLOOKUP($A732,bat!$F:$G,2,FALSE),"")</f>
        <v/>
      </c>
      <c r="E732" t="str">
        <f t="shared" si="92"/>
        <v/>
      </c>
      <c r="F732" t="str">
        <f>IF($E732="","",COUNTIF($E$3:$E732,$E732))</f>
        <v/>
      </c>
      <c r="G732" t="str">
        <f>IF(OR(F732&gt;1,F732=""),"",COUNTIF($F$3:$F732,1))</f>
        <v/>
      </c>
      <c r="H732" t="str">
        <f t="shared" si="93"/>
        <v/>
      </c>
      <c r="J732">
        <f t="shared" si="95"/>
        <v>729</v>
      </c>
      <c r="K732" t="str">
        <f t="shared" si="89"/>
        <v/>
      </c>
      <c r="L732" s="58" t="str">
        <f t="shared" si="88"/>
        <v/>
      </c>
      <c r="M732" s="58" t="str">
        <f t="shared" si="90"/>
        <v/>
      </c>
      <c r="N732" s="58" t="str">
        <f t="shared" si="91"/>
        <v/>
      </c>
    </row>
    <row r="733" spans="1:14">
      <c r="A733">
        <f t="shared" si="94"/>
        <v>730</v>
      </c>
      <c r="B733" t="str">
        <f>IFERROR(VLOOKUP($A733,'vbs,vba'!$G:$H,2,FALSE),"")</f>
        <v/>
      </c>
      <c r="C733" t="str">
        <f>IFERROR(VLOOKUP($A733,python!$F:$G,2,FALSE),"")</f>
        <v/>
      </c>
      <c r="D733" t="str">
        <f>IFERROR(VLOOKUP($A733,bat!$F:$G,2,FALSE),"")</f>
        <v/>
      </c>
      <c r="E733" t="str">
        <f t="shared" si="92"/>
        <v/>
      </c>
      <c r="F733" t="str">
        <f>IF($E733="","",COUNTIF($E$3:$E733,$E733))</f>
        <v/>
      </c>
      <c r="G733" t="str">
        <f>IF(OR(F733&gt;1,F733=""),"",COUNTIF($F$3:$F733,1))</f>
        <v/>
      </c>
      <c r="H733" t="str">
        <f t="shared" si="93"/>
        <v/>
      </c>
      <c r="J733">
        <f t="shared" si="95"/>
        <v>730</v>
      </c>
      <c r="K733" t="str">
        <f t="shared" si="89"/>
        <v/>
      </c>
      <c r="L733" s="58" t="str">
        <f t="shared" si="88"/>
        <v/>
      </c>
      <c r="M733" s="58" t="str">
        <f t="shared" si="90"/>
        <v/>
      </c>
      <c r="N733" s="58" t="str">
        <f t="shared" si="91"/>
        <v/>
      </c>
    </row>
    <row r="734" spans="1:14">
      <c r="A734">
        <f t="shared" si="94"/>
        <v>731</v>
      </c>
      <c r="B734" t="str">
        <f>IFERROR(VLOOKUP($A734,'vbs,vba'!$G:$H,2,FALSE),"")</f>
        <v/>
      </c>
      <c r="C734" t="str">
        <f>IFERROR(VLOOKUP($A734,python!$F:$G,2,FALSE),"")</f>
        <v/>
      </c>
      <c r="D734" t="str">
        <f>IFERROR(VLOOKUP($A734,bat!$F:$G,2,FALSE),"")</f>
        <v/>
      </c>
      <c r="E734" t="str">
        <f t="shared" si="92"/>
        <v/>
      </c>
      <c r="F734" t="str">
        <f>IF($E734="","",COUNTIF($E$3:$E734,$E734))</f>
        <v/>
      </c>
      <c r="G734" t="str">
        <f>IF(OR(F734&gt;1,F734=""),"",COUNTIF($F$3:$F734,1))</f>
        <v/>
      </c>
      <c r="H734" t="str">
        <f t="shared" si="93"/>
        <v/>
      </c>
      <c r="J734">
        <f t="shared" si="95"/>
        <v>731</v>
      </c>
      <c r="K734" t="str">
        <f t="shared" si="89"/>
        <v/>
      </c>
      <c r="L734" s="58" t="str">
        <f t="shared" si="88"/>
        <v/>
      </c>
      <c r="M734" s="58" t="str">
        <f t="shared" si="90"/>
        <v/>
      </c>
      <c r="N734" s="58" t="str">
        <f t="shared" si="91"/>
        <v/>
      </c>
    </row>
    <row r="735" spans="1:14">
      <c r="A735">
        <f t="shared" si="94"/>
        <v>732</v>
      </c>
      <c r="B735" t="str">
        <f>IFERROR(VLOOKUP($A735,'vbs,vba'!$G:$H,2,FALSE),"")</f>
        <v/>
      </c>
      <c r="C735" t="str">
        <f>IFERROR(VLOOKUP($A735,python!$F:$G,2,FALSE),"")</f>
        <v/>
      </c>
      <c r="D735" t="str">
        <f>IFERROR(VLOOKUP($A735,bat!$F:$G,2,FALSE),"")</f>
        <v/>
      </c>
      <c r="E735" t="str">
        <f t="shared" si="92"/>
        <v/>
      </c>
      <c r="F735" t="str">
        <f>IF($E735="","",COUNTIF($E$3:$E735,$E735))</f>
        <v/>
      </c>
      <c r="G735" t="str">
        <f>IF(OR(F735&gt;1,F735=""),"",COUNTIF($F$3:$F735,1))</f>
        <v/>
      </c>
      <c r="H735" t="str">
        <f t="shared" si="93"/>
        <v/>
      </c>
      <c r="J735">
        <f t="shared" si="95"/>
        <v>732</v>
      </c>
      <c r="K735" t="str">
        <f t="shared" si="89"/>
        <v/>
      </c>
      <c r="L735" s="58" t="str">
        <f t="shared" si="88"/>
        <v/>
      </c>
      <c r="M735" s="58" t="str">
        <f t="shared" si="90"/>
        <v/>
      </c>
      <c r="N735" s="58" t="str">
        <f t="shared" si="91"/>
        <v/>
      </c>
    </row>
    <row r="736" spans="1:14">
      <c r="A736">
        <f t="shared" si="94"/>
        <v>733</v>
      </c>
      <c r="B736" t="str">
        <f>IFERROR(VLOOKUP($A736,'vbs,vba'!$G:$H,2,FALSE),"")</f>
        <v/>
      </c>
      <c r="C736" t="str">
        <f>IFERROR(VLOOKUP($A736,python!$F:$G,2,FALSE),"")</f>
        <v/>
      </c>
      <c r="D736" t="str">
        <f>IFERROR(VLOOKUP($A736,bat!$F:$G,2,FALSE),"")</f>
        <v/>
      </c>
      <c r="E736" t="str">
        <f t="shared" si="92"/>
        <v/>
      </c>
      <c r="F736" t="str">
        <f>IF($E736="","",COUNTIF($E$3:$E736,$E736))</f>
        <v/>
      </c>
      <c r="G736" t="str">
        <f>IF(OR(F736&gt;1,F736=""),"",COUNTIF($F$3:$F736,1))</f>
        <v/>
      </c>
      <c r="H736" t="str">
        <f t="shared" si="93"/>
        <v/>
      </c>
      <c r="J736">
        <f t="shared" si="95"/>
        <v>733</v>
      </c>
      <c r="K736" t="str">
        <f t="shared" si="89"/>
        <v/>
      </c>
      <c r="L736" s="58" t="str">
        <f t="shared" si="88"/>
        <v/>
      </c>
      <c r="M736" s="58" t="str">
        <f t="shared" si="90"/>
        <v/>
      </c>
      <c r="N736" s="58" t="str">
        <f t="shared" si="91"/>
        <v/>
      </c>
    </row>
    <row r="737" spans="1:14">
      <c r="A737">
        <f t="shared" si="94"/>
        <v>734</v>
      </c>
      <c r="B737" t="str">
        <f>IFERROR(VLOOKUP($A737,'vbs,vba'!$G:$H,2,FALSE),"")</f>
        <v/>
      </c>
      <c r="C737" t="str">
        <f>IFERROR(VLOOKUP($A737,python!$F:$G,2,FALSE),"")</f>
        <v/>
      </c>
      <c r="D737" t="str">
        <f>IFERROR(VLOOKUP($A737,bat!$F:$G,2,FALSE),"")</f>
        <v/>
      </c>
      <c r="E737" t="str">
        <f t="shared" si="92"/>
        <v/>
      </c>
      <c r="F737" t="str">
        <f>IF($E737="","",COUNTIF($E$3:$E737,$E737))</f>
        <v/>
      </c>
      <c r="G737" t="str">
        <f>IF(OR(F737&gt;1,F737=""),"",COUNTIF($F$3:$F737,1))</f>
        <v/>
      </c>
      <c r="H737" t="str">
        <f t="shared" si="93"/>
        <v/>
      </c>
      <c r="J737">
        <f t="shared" si="95"/>
        <v>734</v>
      </c>
      <c r="K737" t="str">
        <f t="shared" si="89"/>
        <v/>
      </c>
      <c r="L737" s="58" t="str">
        <f t="shared" si="88"/>
        <v/>
      </c>
      <c r="M737" s="58" t="str">
        <f t="shared" si="90"/>
        <v/>
      </c>
      <c r="N737" s="58" t="str">
        <f t="shared" si="91"/>
        <v/>
      </c>
    </row>
    <row r="738" spans="1:14">
      <c r="A738">
        <f t="shared" si="94"/>
        <v>735</v>
      </c>
      <c r="B738" t="str">
        <f>IFERROR(VLOOKUP($A738,'vbs,vba'!$G:$H,2,FALSE),"")</f>
        <v/>
      </c>
      <c r="C738" t="str">
        <f>IFERROR(VLOOKUP($A738,python!$F:$G,2,FALSE),"")</f>
        <v/>
      </c>
      <c r="D738" t="str">
        <f>IFERROR(VLOOKUP($A738,bat!$F:$G,2,FALSE),"")</f>
        <v/>
      </c>
      <c r="E738" t="str">
        <f t="shared" si="92"/>
        <v/>
      </c>
      <c r="F738" t="str">
        <f>IF($E738="","",COUNTIF($E$3:$E738,$E738))</f>
        <v/>
      </c>
      <c r="G738" t="str">
        <f>IF(OR(F738&gt;1,F738=""),"",COUNTIF($F$3:$F738,1))</f>
        <v/>
      </c>
      <c r="H738" t="str">
        <f t="shared" si="93"/>
        <v/>
      </c>
      <c r="J738">
        <f t="shared" si="95"/>
        <v>735</v>
      </c>
      <c r="K738" t="str">
        <f t="shared" si="89"/>
        <v/>
      </c>
      <c r="L738" s="58" t="str">
        <f t="shared" si="88"/>
        <v/>
      </c>
      <c r="M738" s="58" t="str">
        <f t="shared" si="90"/>
        <v/>
      </c>
      <c r="N738" s="58" t="str">
        <f t="shared" si="91"/>
        <v/>
      </c>
    </row>
    <row r="739" spans="1:14">
      <c r="A739">
        <f t="shared" si="94"/>
        <v>736</v>
      </c>
      <c r="B739" t="str">
        <f>IFERROR(VLOOKUP($A739,'vbs,vba'!$G:$H,2,FALSE),"")</f>
        <v/>
      </c>
      <c r="C739" t="str">
        <f>IFERROR(VLOOKUP($A739,python!$F:$G,2,FALSE),"")</f>
        <v/>
      </c>
      <c r="D739" t="str">
        <f>IFERROR(VLOOKUP($A739,bat!$F:$G,2,FALSE),"")</f>
        <v/>
      </c>
      <c r="E739" t="str">
        <f t="shared" si="92"/>
        <v/>
      </c>
      <c r="F739" t="str">
        <f>IF($E739="","",COUNTIF($E$3:$E739,$E739))</f>
        <v/>
      </c>
      <c r="G739" t="str">
        <f>IF(OR(F739&gt;1,F739=""),"",COUNTIF($F$3:$F739,1))</f>
        <v/>
      </c>
      <c r="H739" t="str">
        <f t="shared" si="93"/>
        <v/>
      </c>
      <c r="J739">
        <f t="shared" si="95"/>
        <v>736</v>
      </c>
      <c r="K739" t="str">
        <f t="shared" si="89"/>
        <v/>
      </c>
      <c r="L739" s="58" t="str">
        <f t="shared" si="88"/>
        <v/>
      </c>
      <c r="M739" s="58" t="str">
        <f t="shared" si="90"/>
        <v/>
      </c>
      <c r="N739" s="58" t="str">
        <f t="shared" si="91"/>
        <v/>
      </c>
    </row>
    <row r="740" spans="1:14">
      <c r="A740">
        <f t="shared" si="94"/>
        <v>737</v>
      </c>
      <c r="B740" t="str">
        <f>IFERROR(VLOOKUP($A740,'vbs,vba'!$G:$H,2,FALSE),"")</f>
        <v/>
      </c>
      <c r="C740" t="str">
        <f>IFERROR(VLOOKUP($A740,python!$F:$G,2,FALSE),"")</f>
        <v/>
      </c>
      <c r="D740" t="str">
        <f>IFERROR(VLOOKUP($A740,bat!$F:$G,2,FALSE),"")</f>
        <v/>
      </c>
      <c r="E740" t="str">
        <f t="shared" si="92"/>
        <v/>
      </c>
      <c r="F740" t="str">
        <f>IF($E740="","",COUNTIF($E$3:$E740,$E740))</f>
        <v/>
      </c>
      <c r="G740" t="str">
        <f>IF(OR(F740&gt;1,F740=""),"",COUNTIF($F$3:$F740,1))</f>
        <v/>
      </c>
      <c r="H740" t="str">
        <f t="shared" si="93"/>
        <v/>
      </c>
      <c r="J740">
        <f t="shared" si="95"/>
        <v>737</v>
      </c>
      <c r="K740" t="str">
        <f t="shared" si="89"/>
        <v/>
      </c>
      <c r="L740" s="58" t="str">
        <f t="shared" si="88"/>
        <v/>
      </c>
      <c r="M740" s="58" t="str">
        <f t="shared" si="90"/>
        <v/>
      </c>
      <c r="N740" s="58" t="str">
        <f t="shared" si="91"/>
        <v/>
      </c>
    </row>
    <row r="741" spans="1:14">
      <c r="A741">
        <f t="shared" si="94"/>
        <v>738</v>
      </c>
      <c r="B741" t="str">
        <f>IFERROR(VLOOKUP($A741,'vbs,vba'!$G:$H,2,FALSE),"")</f>
        <v/>
      </c>
      <c r="C741" t="str">
        <f>IFERROR(VLOOKUP($A741,python!$F:$G,2,FALSE),"")</f>
        <v/>
      </c>
      <c r="D741" t="str">
        <f>IFERROR(VLOOKUP($A741,bat!$F:$G,2,FALSE),"")</f>
        <v/>
      </c>
      <c r="E741" t="str">
        <f t="shared" si="92"/>
        <v/>
      </c>
      <c r="F741" t="str">
        <f>IF($E741="","",COUNTIF($E$3:$E741,$E741))</f>
        <v/>
      </c>
      <c r="G741" t="str">
        <f>IF(OR(F741&gt;1,F741=""),"",COUNTIF($F$3:$F741,1))</f>
        <v/>
      </c>
      <c r="H741" t="str">
        <f t="shared" si="93"/>
        <v/>
      </c>
      <c r="J741">
        <f t="shared" si="95"/>
        <v>738</v>
      </c>
      <c r="K741" t="str">
        <f t="shared" si="89"/>
        <v/>
      </c>
      <c r="L741" s="58" t="str">
        <f t="shared" si="88"/>
        <v/>
      </c>
      <c r="M741" s="58" t="str">
        <f t="shared" si="90"/>
        <v/>
      </c>
      <c r="N741" s="58" t="str">
        <f t="shared" si="91"/>
        <v/>
      </c>
    </row>
    <row r="742" spans="1:14">
      <c r="A742">
        <f t="shared" si="94"/>
        <v>739</v>
      </c>
      <c r="B742" t="str">
        <f>IFERROR(VLOOKUP($A742,'vbs,vba'!$G:$H,2,FALSE),"")</f>
        <v/>
      </c>
      <c r="C742" t="str">
        <f>IFERROR(VLOOKUP($A742,python!$F:$G,2,FALSE),"")</f>
        <v/>
      </c>
      <c r="D742" t="str">
        <f>IFERROR(VLOOKUP($A742,bat!$F:$G,2,FALSE),"")</f>
        <v/>
      </c>
      <c r="E742" t="str">
        <f t="shared" si="92"/>
        <v/>
      </c>
      <c r="F742" t="str">
        <f>IF($E742="","",COUNTIF($E$3:$E742,$E742))</f>
        <v/>
      </c>
      <c r="G742" t="str">
        <f>IF(OR(F742&gt;1,F742=""),"",COUNTIF($F$3:$F742,1))</f>
        <v/>
      </c>
      <c r="H742" t="str">
        <f t="shared" si="93"/>
        <v/>
      </c>
      <c r="J742">
        <f t="shared" si="95"/>
        <v>739</v>
      </c>
      <c r="K742" t="str">
        <f t="shared" si="89"/>
        <v/>
      </c>
      <c r="L742" s="58" t="str">
        <f t="shared" si="88"/>
        <v/>
      </c>
      <c r="M742" s="58" t="str">
        <f t="shared" si="90"/>
        <v/>
      </c>
      <c r="N742" s="58" t="str">
        <f t="shared" si="91"/>
        <v/>
      </c>
    </row>
    <row r="743" spans="1:14">
      <c r="A743">
        <f t="shared" si="94"/>
        <v>740</v>
      </c>
      <c r="B743" t="str">
        <f>IFERROR(VLOOKUP($A743,'vbs,vba'!$G:$H,2,FALSE),"")</f>
        <v/>
      </c>
      <c r="C743" t="str">
        <f>IFERROR(VLOOKUP($A743,python!$F:$G,2,FALSE),"")</f>
        <v/>
      </c>
      <c r="D743" t="str">
        <f>IFERROR(VLOOKUP($A743,bat!$F:$G,2,FALSE),"")</f>
        <v/>
      </c>
      <c r="E743" t="str">
        <f t="shared" si="92"/>
        <v/>
      </c>
      <c r="F743" t="str">
        <f>IF($E743="","",COUNTIF($E$3:$E743,$E743))</f>
        <v/>
      </c>
      <c r="G743" t="str">
        <f>IF(OR(F743&gt;1,F743=""),"",COUNTIF($F$3:$F743,1))</f>
        <v/>
      </c>
      <c r="H743" t="str">
        <f t="shared" si="93"/>
        <v/>
      </c>
      <c r="J743">
        <f t="shared" si="95"/>
        <v>740</v>
      </c>
      <c r="K743" t="str">
        <f t="shared" si="89"/>
        <v/>
      </c>
      <c r="L743" s="58" t="str">
        <f t="shared" si="88"/>
        <v/>
      </c>
      <c r="M743" s="58" t="str">
        <f t="shared" si="90"/>
        <v/>
      </c>
      <c r="N743" s="58" t="str">
        <f t="shared" si="91"/>
        <v/>
      </c>
    </row>
    <row r="744" spans="1:14">
      <c r="A744">
        <f t="shared" si="94"/>
        <v>741</v>
      </c>
      <c r="B744" t="str">
        <f>IFERROR(VLOOKUP($A744,'vbs,vba'!$G:$H,2,FALSE),"")</f>
        <v/>
      </c>
      <c r="C744" t="str">
        <f>IFERROR(VLOOKUP($A744,python!$F:$G,2,FALSE),"")</f>
        <v/>
      </c>
      <c r="D744" t="str">
        <f>IFERROR(VLOOKUP($A744,bat!$F:$G,2,FALSE),"")</f>
        <v/>
      </c>
      <c r="E744" t="str">
        <f t="shared" si="92"/>
        <v/>
      </c>
      <c r="F744" t="str">
        <f>IF($E744="","",COUNTIF($E$3:$E744,$E744))</f>
        <v/>
      </c>
      <c r="G744" t="str">
        <f>IF(OR(F744&gt;1,F744=""),"",COUNTIF($F$3:$F744,1))</f>
        <v/>
      </c>
      <c r="H744" t="str">
        <f t="shared" si="93"/>
        <v/>
      </c>
      <c r="J744">
        <f t="shared" si="95"/>
        <v>741</v>
      </c>
      <c r="K744" t="str">
        <f t="shared" si="89"/>
        <v/>
      </c>
      <c r="L744" s="58" t="str">
        <f t="shared" si="88"/>
        <v/>
      </c>
      <c r="M744" s="58" t="str">
        <f t="shared" si="90"/>
        <v/>
      </c>
      <c r="N744" s="58" t="str">
        <f t="shared" si="91"/>
        <v/>
      </c>
    </row>
    <row r="745" spans="1:14">
      <c r="A745">
        <f t="shared" si="94"/>
        <v>742</v>
      </c>
      <c r="B745" t="str">
        <f>IFERROR(VLOOKUP($A745,'vbs,vba'!$G:$H,2,FALSE),"")</f>
        <v/>
      </c>
      <c r="C745" t="str">
        <f>IFERROR(VLOOKUP($A745,python!$F:$G,2,FALSE),"")</f>
        <v/>
      </c>
      <c r="D745" t="str">
        <f>IFERROR(VLOOKUP($A745,bat!$F:$G,2,FALSE),"")</f>
        <v/>
      </c>
      <c r="E745" t="str">
        <f t="shared" si="92"/>
        <v/>
      </c>
      <c r="F745" t="str">
        <f>IF($E745="","",COUNTIF($E$3:$E745,$E745))</f>
        <v/>
      </c>
      <c r="G745" t="str">
        <f>IF(OR(F745&gt;1,F745=""),"",COUNTIF($F$3:$F745,1))</f>
        <v/>
      </c>
      <c r="H745" t="str">
        <f t="shared" si="93"/>
        <v/>
      </c>
      <c r="J745">
        <f t="shared" si="95"/>
        <v>742</v>
      </c>
      <c r="K745" t="str">
        <f t="shared" si="89"/>
        <v/>
      </c>
      <c r="L745" s="58" t="str">
        <f t="shared" si="88"/>
        <v/>
      </c>
      <c r="M745" s="58" t="str">
        <f t="shared" si="90"/>
        <v/>
      </c>
      <c r="N745" s="58" t="str">
        <f t="shared" si="91"/>
        <v/>
      </c>
    </row>
    <row r="746" spans="1:14">
      <c r="A746">
        <f t="shared" si="94"/>
        <v>743</v>
      </c>
      <c r="B746" t="str">
        <f>IFERROR(VLOOKUP($A746,'vbs,vba'!$G:$H,2,FALSE),"")</f>
        <v/>
      </c>
      <c r="C746" t="str">
        <f>IFERROR(VLOOKUP($A746,python!$F:$G,2,FALSE),"")</f>
        <v/>
      </c>
      <c r="D746" t="str">
        <f>IFERROR(VLOOKUP($A746,bat!$F:$G,2,FALSE),"")</f>
        <v/>
      </c>
      <c r="E746" t="str">
        <f t="shared" si="92"/>
        <v/>
      </c>
      <c r="F746" t="str">
        <f>IF($E746="","",COUNTIF($E$3:$E746,$E746))</f>
        <v/>
      </c>
      <c r="G746" t="str">
        <f>IF(OR(F746&gt;1,F746=""),"",COUNTIF($F$3:$F746,1))</f>
        <v/>
      </c>
      <c r="H746" t="str">
        <f t="shared" si="93"/>
        <v/>
      </c>
      <c r="J746">
        <f t="shared" si="95"/>
        <v>743</v>
      </c>
      <c r="K746" t="str">
        <f t="shared" si="89"/>
        <v/>
      </c>
      <c r="L746" s="58" t="str">
        <f t="shared" si="88"/>
        <v/>
      </c>
      <c r="M746" s="58" t="str">
        <f t="shared" si="90"/>
        <v/>
      </c>
      <c r="N746" s="58" t="str">
        <f t="shared" si="91"/>
        <v/>
      </c>
    </row>
    <row r="747" spans="1:14">
      <c r="A747">
        <f t="shared" si="94"/>
        <v>744</v>
      </c>
      <c r="B747" t="str">
        <f>IFERROR(VLOOKUP($A747,'vbs,vba'!$G:$H,2,FALSE),"")</f>
        <v/>
      </c>
      <c r="C747" t="str">
        <f>IFERROR(VLOOKUP($A747,python!$F:$G,2,FALSE),"")</f>
        <v/>
      </c>
      <c r="D747" t="str">
        <f>IFERROR(VLOOKUP($A747,bat!$F:$G,2,FALSE),"")</f>
        <v/>
      </c>
      <c r="E747" t="str">
        <f t="shared" si="92"/>
        <v/>
      </c>
      <c r="F747" t="str">
        <f>IF($E747="","",COUNTIF($E$3:$E747,$E747))</f>
        <v/>
      </c>
      <c r="G747" t="str">
        <f>IF(OR(F747&gt;1,F747=""),"",COUNTIF($F$3:$F747,1))</f>
        <v/>
      </c>
      <c r="H747" t="str">
        <f t="shared" si="93"/>
        <v/>
      </c>
      <c r="J747">
        <f t="shared" si="95"/>
        <v>744</v>
      </c>
      <c r="K747" t="str">
        <f t="shared" si="89"/>
        <v/>
      </c>
      <c r="L747" s="58" t="str">
        <f t="shared" si="88"/>
        <v/>
      </c>
      <c r="M747" s="58" t="str">
        <f t="shared" si="90"/>
        <v/>
      </c>
      <c r="N747" s="58" t="str">
        <f t="shared" si="91"/>
        <v/>
      </c>
    </row>
    <row r="748" spans="1:14">
      <c r="A748">
        <f t="shared" si="94"/>
        <v>745</v>
      </c>
      <c r="B748" t="str">
        <f>IFERROR(VLOOKUP($A748,'vbs,vba'!$G:$H,2,FALSE),"")</f>
        <v/>
      </c>
      <c r="C748" t="str">
        <f>IFERROR(VLOOKUP($A748,python!$F:$G,2,FALSE),"")</f>
        <v/>
      </c>
      <c r="D748" t="str">
        <f>IFERROR(VLOOKUP($A748,bat!$F:$G,2,FALSE),"")</f>
        <v/>
      </c>
      <c r="E748" t="str">
        <f t="shared" si="92"/>
        <v/>
      </c>
      <c r="F748" t="str">
        <f>IF($E748="","",COUNTIF($E$3:$E748,$E748))</f>
        <v/>
      </c>
      <c r="G748" t="str">
        <f>IF(OR(F748&gt;1,F748=""),"",COUNTIF($F$3:$F748,1))</f>
        <v/>
      </c>
      <c r="H748" t="str">
        <f t="shared" si="93"/>
        <v/>
      </c>
      <c r="J748">
        <f t="shared" si="95"/>
        <v>745</v>
      </c>
      <c r="K748" t="str">
        <f t="shared" si="89"/>
        <v/>
      </c>
      <c r="L748" s="58" t="str">
        <f t="shared" si="88"/>
        <v/>
      </c>
      <c r="M748" s="58" t="str">
        <f t="shared" si="90"/>
        <v/>
      </c>
      <c r="N748" s="58" t="str">
        <f t="shared" si="91"/>
        <v/>
      </c>
    </row>
    <row r="749" spans="1:14">
      <c r="A749">
        <f t="shared" si="94"/>
        <v>746</v>
      </c>
      <c r="B749" t="str">
        <f>IFERROR(VLOOKUP($A749,'vbs,vba'!$G:$H,2,FALSE),"")</f>
        <v/>
      </c>
      <c r="C749" t="str">
        <f>IFERROR(VLOOKUP($A749,python!$F:$G,2,FALSE),"")</f>
        <v/>
      </c>
      <c r="D749" t="str">
        <f>IFERROR(VLOOKUP($A749,bat!$F:$G,2,FALSE),"")</f>
        <v/>
      </c>
      <c r="E749" t="str">
        <f t="shared" si="92"/>
        <v/>
      </c>
      <c r="F749" t="str">
        <f>IF($E749="","",COUNTIF($E$3:$E749,$E749))</f>
        <v/>
      </c>
      <c r="G749" t="str">
        <f>IF(OR(F749&gt;1,F749=""),"",COUNTIF($F$3:$F749,1))</f>
        <v/>
      </c>
      <c r="H749" t="str">
        <f t="shared" si="93"/>
        <v/>
      </c>
      <c r="J749">
        <f t="shared" si="95"/>
        <v>746</v>
      </c>
      <c r="K749" t="str">
        <f t="shared" si="89"/>
        <v/>
      </c>
      <c r="L749" s="58" t="str">
        <f t="shared" si="88"/>
        <v/>
      </c>
      <c r="M749" s="58" t="str">
        <f t="shared" si="90"/>
        <v/>
      </c>
      <c r="N749" s="58" t="str">
        <f t="shared" si="91"/>
        <v/>
      </c>
    </row>
    <row r="750" spans="1:14">
      <c r="A750">
        <f t="shared" si="94"/>
        <v>747</v>
      </c>
      <c r="B750" t="str">
        <f>IFERROR(VLOOKUP($A750,'vbs,vba'!$G:$H,2,FALSE),"")</f>
        <v/>
      </c>
      <c r="C750" t="str">
        <f>IFERROR(VLOOKUP($A750,python!$F:$G,2,FALSE),"")</f>
        <v/>
      </c>
      <c r="D750" t="str">
        <f>IFERROR(VLOOKUP($A750,bat!$F:$G,2,FALSE),"")</f>
        <v/>
      </c>
      <c r="E750" t="str">
        <f t="shared" si="92"/>
        <v/>
      </c>
      <c r="F750" t="str">
        <f>IF($E750="","",COUNTIF($E$3:$E750,$E750))</f>
        <v/>
      </c>
      <c r="G750" t="str">
        <f>IF(OR(F750&gt;1,F750=""),"",COUNTIF($F$3:$F750,1))</f>
        <v/>
      </c>
      <c r="H750" t="str">
        <f t="shared" si="93"/>
        <v/>
      </c>
      <c r="J750">
        <f t="shared" si="95"/>
        <v>747</v>
      </c>
      <c r="K750" t="str">
        <f t="shared" si="89"/>
        <v/>
      </c>
      <c r="L750" s="58" t="str">
        <f t="shared" si="88"/>
        <v/>
      </c>
      <c r="M750" s="58" t="str">
        <f t="shared" si="90"/>
        <v/>
      </c>
      <c r="N750" s="58" t="str">
        <f t="shared" si="91"/>
        <v/>
      </c>
    </row>
    <row r="751" spans="1:14">
      <c r="A751">
        <f t="shared" si="94"/>
        <v>748</v>
      </c>
      <c r="B751" t="str">
        <f>IFERROR(VLOOKUP($A751,'vbs,vba'!$G:$H,2,FALSE),"")</f>
        <v/>
      </c>
      <c r="C751" t="str">
        <f>IFERROR(VLOOKUP($A751,python!$F:$G,2,FALSE),"")</f>
        <v/>
      </c>
      <c r="D751" t="str">
        <f>IFERROR(VLOOKUP($A751,bat!$F:$G,2,FALSE),"")</f>
        <v/>
      </c>
      <c r="E751" t="str">
        <f t="shared" si="92"/>
        <v/>
      </c>
      <c r="F751" t="str">
        <f>IF($E751="","",COUNTIF($E$3:$E751,$E751))</f>
        <v/>
      </c>
      <c r="G751" t="str">
        <f>IF(OR(F751&gt;1,F751=""),"",COUNTIF($F$3:$F751,1))</f>
        <v/>
      </c>
      <c r="H751" t="str">
        <f t="shared" si="93"/>
        <v/>
      </c>
      <c r="J751">
        <f t="shared" si="95"/>
        <v>748</v>
      </c>
      <c r="K751" t="str">
        <f t="shared" si="89"/>
        <v/>
      </c>
      <c r="L751" s="58" t="str">
        <f t="shared" si="88"/>
        <v/>
      </c>
      <c r="M751" s="58" t="str">
        <f t="shared" si="90"/>
        <v/>
      </c>
      <c r="N751" s="58" t="str">
        <f t="shared" si="91"/>
        <v/>
      </c>
    </row>
    <row r="752" spans="1:14">
      <c r="A752">
        <f t="shared" si="94"/>
        <v>749</v>
      </c>
      <c r="B752" t="str">
        <f>IFERROR(VLOOKUP($A752,'vbs,vba'!$G:$H,2,FALSE),"")</f>
        <v/>
      </c>
      <c r="C752" t="str">
        <f>IFERROR(VLOOKUP($A752,python!$F:$G,2,FALSE),"")</f>
        <v/>
      </c>
      <c r="D752" t="str">
        <f>IFERROR(VLOOKUP($A752,bat!$F:$G,2,FALSE),"")</f>
        <v/>
      </c>
      <c r="E752" t="str">
        <f t="shared" si="92"/>
        <v/>
      </c>
      <c r="F752" t="str">
        <f>IF($E752="","",COUNTIF($E$3:$E752,$E752))</f>
        <v/>
      </c>
      <c r="G752" t="str">
        <f>IF(OR(F752&gt;1,F752=""),"",COUNTIF($F$3:$F752,1))</f>
        <v/>
      </c>
      <c r="H752" t="str">
        <f t="shared" si="93"/>
        <v/>
      </c>
      <c r="J752">
        <f t="shared" si="95"/>
        <v>749</v>
      </c>
      <c r="K752" t="str">
        <f t="shared" si="89"/>
        <v/>
      </c>
      <c r="L752" s="58" t="str">
        <f t="shared" si="88"/>
        <v/>
      </c>
      <c r="M752" s="58" t="str">
        <f t="shared" si="90"/>
        <v/>
      </c>
      <c r="N752" s="58" t="str">
        <f t="shared" si="91"/>
        <v/>
      </c>
    </row>
    <row r="753" spans="1:14">
      <c r="A753">
        <f t="shared" si="94"/>
        <v>750</v>
      </c>
      <c r="B753" t="str">
        <f>IFERROR(VLOOKUP($A753,'vbs,vba'!$G:$H,2,FALSE),"")</f>
        <v/>
      </c>
      <c r="C753" t="str">
        <f>IFERROR(VLOOKUP($A753,python!$F:$G,2,FALSE),"")</f>
        <v/>
      </c>
      <c r="D753" t="str">
        <f>IFERROR(VLOOKUP($A753,bat!$F:$G,2,FALSE),"")</f>
        <v/>
      </c>
      <c r="E753" t="str">
        <f t="shared" si="92"/>
        <v/>
      </c>
      <c r="F753" t="str">
        <f>IF($E753="","",COUNTIF($E$3:$E753,$E753))</f>
        <v/>
      </c>
      <c r="G753" t="str">
        <f>IF(OR(F753&gt;1,F753=""),"",COUNTIF($F$3:$F753,1))</f>
        <v/>
      </c>
      <c r="H753" t="str">
        <f t="shared" si="93"/>
        <v/>
      </c>
      <c r="J753">
        <f t="shared" si="95"/>
        <v>750</v>
      </c>
      <c r="K753" t="str">
        <f t="shared" si="89"/>
        <v/>
      </c>
      <c r="L753" s="58" t="str">
        <f t="shared" si="88"/>
        <v/>
      </c>
      <c r="M753" s="58" t="str">
        <f t="shared" si="90"/>
        <v/>
      </c>
      <c r="N753" s="58" t="str">
        <f t="shared" si="91"/>
        <v/>
      </c>
    </row>
    <row r="754" spans="1:14">
      <c r="A754">
        <f t="shared" si="94"/>
        <v>751</v>
      </c>
      <c r="B754" t="str">
        <f>IFERROR(VLOOKUP($A754,'vbs,vba'!$G:$H,2,FALSE),"")</f>
        <v/>
      </c>
      <c r="C754" t="str">
        <f>IFERROR(VLOOKUP($A754,python!$F:$G,2,FALSE),"")</f>
        <v/>
      </c>
      <c r="D754" t="str">
        <f>IFERROR(VLOOKUP($A754,bat!$F:$G,2,FALSE),"")</f>
        <v/>
      </c>
      <c r="E754" t="str">
        <f t="shared" si="92"/>
        <v/>
      </c>
      <c r="F754" t="str">
        <f>IF($E754="","",COUNTIF($E$3:$E754,$E754))</f>
        <v/>
      </c>
      <c r="G754" t="str">
        <f>IF(OR(F754&gt;1,F754=""),"",COUNTIF($F$3:$F754,1))</f>
        <v/>
      </c>
      <c r="H754" t="str">
        <f t="shared" si="93"/>
        <v/>
      </c>
      <c r="J754">
        <f t="shared" si="95"/>
        <v>751</v>
      </c>
      <c r="K754" t="str">
        <f t="shared" si="89"/>
        <v/>
      </c>
      <c r="L754" s="58" t="str">
        <f t="shared" ref="L754:L817" si="96">IF($K754="","",IF(COUNTIF(B$3:B$1004,$K754)&gt;0,"○",""))</f>
        <v/>
      </c>
      <c r="M754" s="58" t="str">
        <f t="shared" si="90"/>
        <v/>
      </c>
      <c r="N754" s="58" t="str">
        <f t="shared" si="91"/>
        <v/>
      </c>
    </row>
    <row r="755" spans="1:14">
      <c r="A755">
        <f t="shared" si="94"/>
        <v>752</v>
      </c>
      <c r="B755" t="str">
        <f>IFERROR(VLOOKUP($A755,'vbs,vba'!$G:$H,2,FALSE),"")</f>
        <v/>
      </c>
      <c r="C755" t="str">
        <f>IFERROR(VLOOKUP($A755,python!$F:$G,2,FALSE),"")</f>
        <v/>
      </c>
      <c r="D755" t="str">
        <f>IFERROR(VLOOKUP($A755,bat!$F:$G,2,FALSE),"")</f>
        <v/>
      </c>
      <c r="E755" t="str">
        <f t="shared" si="92"/>
        <v/>
      </c>
      <c r="F755" t="str">
        <f>IF($E755="","",COUNTIF($E$3:$E755,$E755))</f>
        <v/>
      </c>
      <c r="G755" t="str">
        <f>IF(OR(F755&gt;1,F755=""),"",COUNTIF($F$3:$F755,1))</f>
        <v/>
      </c>
      <c r="H755" t="str">
        <f t="shared" si="93"/>
        <v/>
      </c>
      <c r="J755">
        <f t="shared" si="95"/>
        <v>752</v>
      </c>
      <c r="K755" t="str">
        <f t="shared" si="89"/>
        <v/>
      </c>
      <c r="L755" s="58" t="str">
        <f t="shared" si="96"/>
        <v/>
      </c>
      <c r="M755" s="58" t="str">
        <f t="shared" si="90"/>
        <v/>
      </c>
      <c r="N755" s="58" t="str">
        <f t="shared" si="91"/>
        <v/>
      </c>
    </row>
    <row r="756" spans="1:14">
      <c r="A756">
        <f t="shared" si="94"/>
        <v>753</v>
      </c>
      <c r="B756" t="str">
        <f>IFERROR(VLOOKUP($A756,'vbs,vba'!$G:$H,2,FALSE),"")</f>
        <v/>
      </c>
      <c r="C756" t="str">
        <f>IFERROR(VLOOKUP($A756,python!$F:$G,2,FALSE),"")</f>
        <v/>
      </c>
      <c r="D756" t="str">
        <f>IFERROR(VLOOKUP($A756,bat!$F:$G,2,FALSE),"")</f>
        <v/>
      </c>
      <c r="E756" t="str">
        <f t="shared" si="92"/>
        <v/>
      </c>
      <c r="F756" t="str">
        <f>IF($E756="","",COUNTIF($E$3:$E756,$E756))</f>
        <v/>
      </c>
      <c r="G756" t="str">
        <f>IF(OR(F756&gt;1,F756=""),"",COUNTIF($F$3:$F756,1))</f>
        <v/>
      </c>
      <c r="H756" t="str">
        <f t="shared" si="93"/>
        <v/>
      </c>
      <c r="J756">
        <f t="shared" si="95"/>
        <v>753</v>
      </c>
      <c r="K756" t="str">
        <f t="shared" si="89"/>
        <v/>
      </c>
      <c r="L756" s="58" t="str">
        <f t="shared" si="96"/>
        <v/>
      </c>
      <c r="M756" s="58" t="str">
        <f t="shared" si="90"/>
        <v/>
      </c>
      <c r="N756" s="58" t="str">
        <f t="shared" si="91"/>
        <v/>
      </c>
    </row>
    <row r="757" spans="1:14">
      <c r="A757">
        <f t="shared" si="94"/>
        <v>754</v>
      </c>
      <c r="B757" t="str">
        <f>IFERROR(VLOOKUP($A757,'vbs,vba'!$G:$H,2,FALSE),"")</f>
        <v/>
      </c>
      <c r="C757" t="str">
        <f>IFERROR(VLOOKUP($A757,python!$F:$G,2,FALSE),"")</f>
        <v/>
      </c>
      <c r="D757" t="str">
        <f>IFERROR(VLOOKUP($A757,bat!$F:$G,2,FALSE),"")</f>
        <v/>
      </c>
      <c r="E757" t="str">
        <f t="shared" si="92"/>
        <v/>
      </c>
      <c r="F757" t="str">
        <f>IF($E757="","",COUNTIF($E$3:$E757,$E757))</f>
        <v/>
      </c>
      <c r="G757" t="str">
        <f>IF(OR(F757&gt;1,F757=""),"",COUNTIF($F$3:$F757,1))</f>
        <v/>
      </c>
      <c r="H757" t="str">
        <f t="shared" si="93"/>
        <v/>
      </c>
      <c r="J757">
        <f t="shared" si="95"/>
        <v>754</v>
      </c>
      <c r="K757" t="str">
        <f t="shared" si="89"/>
        <v/>
      </c>
      <c r="L757" s="58" t="str">
        <f t="shared" si="96"/>
        <v/>
      </c>
      <c r="M757" s="58" t="str">
        <f t="shared" si="90"/>
        <v/>
      </c>
      <c r="N757" s="58" t="str">
        <f t="shared" si="91"/>
        <v/>
      </c>
    </row>
    <row r="758" spans="1:14">
      <c r="A758">
        <f t="shared" si="94"/>
        <v>755</v>
      </c>
      <c r="B758" t="str">
        <f>IFERROR(VLOOKUP($A758,'vbs,vba'!$G:$H,2,FALSE),"")</f>
        <v/>
      </c>
      <c r="C758" t="str">
        <f>IFERROR(VLOOKUP($A758,python!$F:$G,2,FALSE),"")</f>
        <v/>
      </c>
      <c r="D758" t="str">
        <f>IFERROR(VLOOKUP($A758,bat!$F:$G,2,FALSE),"")</f>
        <v/>
      </c>
      <c r="E758" t="str">
        <f t="shared" si="92"/>
        <v/>
      </c>
      <c r="F758" t="str">
        <f>IF($E758="","",COUNTIF($E$3:$E758,$E758))</f>
        <v/>
      </c>
      <c r="G758" t="str">
        <f>IF(OR(F758&gt;1,F758=""),"",COUNTIF($F$3:$F758,1))</f>
        <v/>
      </c>
      <c r="H758" t="str">
        <f t="shared" si="93"/>
        <v/>
      </c>
      <c r="J758">
        <f t="shared" si="95"/>
        <v>755</v>
      </c>
      <c r="K758" t="str">
        <f t="shared" si="89"/>
        <v/>
      </c>
      <c r="L758" s="58" t="str">
        <f t="shared" si="96"/>
        <v/>
      </c>
      <c r="M758" s="58" t="str">
        <f t="shared" si="90"/>
        <v/>
      </c>
      <c r="N758" s="58" t="str">
        <f t="shared" si="91"/>
        <v/>
      </c>
    </row>
    <row r="759" spans="1:14">
      <c r="A759">
        <f t="shared" si="94"/>
        <v>756</v>
      </c>
      <c r="B759" t="str">
        <f>IFERROR(VLOOKUP($A759,'vbs,vba'!$G:$H,2,FALSE),"")</f>
        <v/>
      </c>
      <c r="C759" t="str">
        <f>IFERROR(VLOOKUP($A759,python!$F:$G,2,FALSE),"")</f>
        <v/>
      </c>
      <c r="D759" t="str">
        <f>IFERROR(VLOOKUP($A759,bat!$F:$G,2,FALSE),"")</f>
        <v/>
      </c>
      <c r="E759" t="str">
        <f t="shared" si="92"/>
        <v/>
      </c>
      <c r="F759" t="str">
        <f>IF($E759="","",COUNTIF($E$3:$E759,$E759))</f>
        <v/>
      </c>
      <c r="G759" t="str">
        <f>IF(OR(F759&gt;1,F759=""),"",COUNTIF($F$3:$F759,1))</f>
        <v/>
      </c>
      <c r="H759" t="str">
        <f t="shared" si="93"/>
        <v/>
      </c>
      <c r="J759">
        <f t="shared" si="95"/>
        <v>756</v>
      </c>
      <c r="K759" t="str">
        <f t="shared" si="89"/>
        <v/>
      </c>
      <c r="L759" s="58" t="str">
        <f t="shared" si="96"/>
        <v/>
      </c>
      <c r="M759" s="58" t="str">
        <f t="shared" si="90"/>
        <v/>
      </c>
      <c r="N759" s="58" t="str">
        <f t="shared" si="91"/>
        <v/>
      </c>
    </row>
    <row r="760" spans="1:14">
      <c r="A760">
        <f t="shared" si="94"/>
        <v>757</v>
      </c>
      <c r="B760" t="str">
        <f>IFERROR(VLOOKUP($A760,'vbs,vba'!$G:$H,2,FALSE),"")</f>
        <v/>
      </c>
      <c r="C760" t="str">
        <f>IFERROR(VLOOKUP($A760,python!$F:$G,2,FALSE),"")</f>
        <v/>
      </c>
      <c r="D760" t="str">
        <f>IFERROR(VLOOKUP($A760,bat!$F:$G,2,FALSE),"")</f>
        <v/>
      </c>
      <c r="E760" t="str">
        <f t="shared" si="92"/>
        <v/>
      </c>
      <c r="F760" t="str">
        <f>IF($E760="","",COUNTIF($E$3:$E760,$E760))</f>
        <v/>
      </c>
      <c r="G760" t="str">
        <f>IF(OR(F760&gt;1,F760=""),"",COUNTIF($F$3:$F760,1))</f>
        <v/>
      </c>
      <c r="H760" t="str">
        <f t="shared" si="93"/>
        <v/>
      </c>
      <c r="J760">
        <f t="shared" si="95"/>
        <v>757</v>
      </c>
      <c r="K760" t="str">
        <f t="shared" si="89"/>
        <v/>
      </c>
      <c r="L760" s="58" t="str">
        <f t="shared" si="96"/>
        <v/>
      </c>
      <c r="M760" s="58" t="str">
        <f t="shared" si="90"/>
        <v/>
      </c>
      <c r="N760" s="58" t="str">
        <f t="shared" si="91"/>
        <v/>
      </c>
    </row>
    <row r="761" spans="1:14">
      <c r="A761">
        <f t="shared" si="94"/>
        <v>758</v>
      </c>
      <c r="B761" t="str">
        <f>IFERROR(VLOOKUP($A761,'vbs,vba'!$G:$H,2,FALSE),"")</f>
        <v/>
      </c>
      <c r="C761" t="str">
        <f>IFERROR(VLOOKUP($A761,python!$F:$G,2,FALSE),"")</f>
        <v/>
      </c>
      <c r="D761" t="str">
        <f>IFERROR(VLOOKUP($A761,bat!$F:$G,2,FALSE),"")</f>
        <v/>
      </c>
      <c r="E761" t="str">
        <f t="shared" si="92"/>
        <v/>
      </c>
      <c r="F761" t="str">
        <f>IF($E761="","",COUNTIF($E$3:$E761,$E761))</f>
        <v/>
      </c>
      <c r="G761" t="str">
        <f>IF(OR(F761&gt;1,F761=""),"",COUNTIF($F$3:$F761,1))</f>
        <v/>
      </c>
      <c r="H761" t="str">
        <f t="shared" si="93"/>
        <v/>
      </c>
      <c r="J761">
        <f t="shared" si="95"/>
        <v>758</v>
      </c>
      <c r="K761" t="str">
        <f t="shared" si="89"/>
        <v/>
      </c>
      <c r="L761" s="58" t="str">
        <f t="shared" si="96"/>
        <v/>
      </c>
      <c r="M761" s="58" t="str">
        <f t="shared" si="90"/>
        <v/>
      </c>
      <c r="N761" s="58" t="str">
        <f t="shared" si="91"/>
        <v/>
      </c>
    </row>
    <row r="762" spans="1:14">
      <c r="A762">
        <f t="shared" si="94"/>
        <v>759</v>
      </c>
      <c r="B762" t="str">
        <f>IFERROR(VLOOKUP($A762,'vbs,vba'!$G:$H,2,FALSE),"")</f>
        <v/>
      </c>
      <c r="C762" t="str">
        <f>IFERROR(VLOOKUP($A762,python!$F:$G,2,FALSE),"")</f>
        <v/>
      </c>
      <c r="D762" t="str">
        <f>IFERROR(VLOOKUP($A762,bat!$F:$G,2,FALSE),"")</f>
        <v/>
      </c>
      <c r="E762" t="str">
        <f t="shared" si="92"/>
        <v/>
      </c>
      <c r="F762" t="str">
        <f>IF($E762="","",COUNTIF($E$3:$E762,$E762))</f>
        <v/>
      </c>
      <c r="G762" t="str">
        <f>IF(OR(F762&gt;1,F762=""),"",COUNTIF($F$3:$F762,1))</f>
        <v/>
      </c>
      <c r="H762" t="str">
        <f t="shared" si="93"/>
        <v/>
      </c>
      <c r="J762">
        <f t="shared" si="95"/>
        <v>759</v>
      </c>
      <c r="K762" t="str">
        <f t="shared" si="89"/>
        <v/>
      </c>
      <c r="L762" s="58" t="str">
        <f t="shared" si="96"/>
        <v/>
      </c>
      <c r="M762" s="58" t="str">
        <f t="shared" si="90"/>
        <v/>
      </c>
      <c r="N762" s="58" t="str">
        <f t="shared" si="91"/>
        <v/>
      </c>
    </row>
    <row r="763" spans="1:14">
      <c r="A763">
        <f t="shared" si="94"/>
        <v>760</v>
      </c>
      <c r="B763" t="str">
        <f>IFERROR(VLOOKUP($A763,'vbs,vba'!$G:$H,2,FALSE),"")</f>
        <v/>
      </c>
      <c r="C763" t="str">
        <f>IFERROR(VLOOKUP($A763,python!$F:$G,2,FALSE),"")</f>
        <v/>
      </c>
      <c r="D763" t="str">
        <f>IFERROR(VLOOKUP($A763,bat!$F:$G,2,FALSE),"")</f>
        <v/>
      </c>
      <c r="E763" t="str">
        <f t="shared" si="92"/>
        <v/>
      </c>
      <c r="F763" t="str">
        <f>IF($E763="","",COUNTIF($E$3:$E763,$E763))</f>
        <v/>
      </c>
      <c r="G763" t="str">
        <f>IF(OR(F763&gt;1,F763=""),"",COUNTIF($F$3:$F763,1))</f>
        <v/>
      </c>
      <c r="H763" t="str">
        <f t="shared" si="93"/>
        <v/>
      </c>
      <c r="J763">
        <f t="shared" si="95"/>
        <v>760</v>
      </c>
      <c r="K763" t="str">
        <f t="shared" si="89"/>
        <v/>
      </c>
      <c r="L763" s="58" t="str">
        <f t="shared" si="96"/>
        <v/>
      </c>
      <c r="M763" s="58" t="str">
        <f t="shared" si="90"/>
        <v/>
      </c>
      <c r="N763" s="58" t="str">
        <f t="shared" si="91"/>
        <v/>
      </c>
    </row>
    <row r="764" spans="1:14">
      <c r="A764">
        <f t="shared" si="94"/>
        <v>761</v>
      </c>
      <c r="B764" t="str">
        <f>IFERROR(VLOOKUP($A764,'vbs,vba'!$G:$H,2,FALSE),"")</f>
        <v/>
      </c>
      <c r="C764" t="str">
        <f>IFERROR(VLOOKUP($A764,python!$F:$G,2,FALSE),"")</f>
        <v/>
      </c>
      <c r="D764" t="str">
        <f>IFERROR(VLOOKUP($A764,bat!$F:$G,2,FALSE),"")</f>
        <v/>
      </c>
      <c r="E764" t="str">
        <f t="shared" si="92"/>
        <v/>
      </c>
      <c r="F764" t="str">
        <f>IF($E764="","",COUNTIF($E$3:$E764,$E764))</f>
        <v/>
      </c>
      <c r="G764" t="str">
        <f>IF(OR(F764&gt;1,F764=""),"",COUNTIF($F$3:$F764,1))</f>
        <v/>
      </c>
      <c r="H764" t="str">
        <f t="shared" si="93"/>
        <v/>
      </c>
      <c r="J764">
        <f t="shared" si="95"/>
        <v>761</v>
      </c>
      <c r="K764" t="str">
        <f t="shared" si="89"/>
        <v/>
      </c>
      <c r="L764" s="58" t="str">
        <f t="shared" si="96"/>
        <v/>
      </c>
      <c r="M764" s="58" t="str">
        <f t="shared" si="90"/>
        <v/>
      </c>
      <c r="N764" s="58" t="str">
        <f t="shared" si="91"/>
        <v/>
      </c>
    </row>
    <row r="765" spans="1:14">
      <c r="A765">
        <f t="shared" si="94"/>
        <v>762</v>
      </c>
      <c r="B765" t="str">
        <f>IFERROR(VLOOKUP($A765,'vbs,vba'!$G:$H,2,FALSE),"")</f>
        <v/>
      </c>
      <c r="C765" t="str">
        <f>IFERROR(VLOOKUP($A765,python!$F:$G,2,FALSE),"")</f>
        <v/>
      </c>
      <c r="D765" t="str">
        <f>IFERROR(VLOOKUP($A765,bat!$F:$G,2,FALSE),"")</f>
        <v/>
      </c>
      <c r="E765" t="str">
        <f t="shared" si="92"/>
        <v/>
      </c>
      <c r="F765" t="str">
        <f>IF($E765="","",COUNTIF($E$3:$E765,$E765))</f>
        <v/>
      </c>
      <c r="G765" t="str">
        <f>IF(OR(F765&gt;1,F765=""),"",COUNTIF($F$3:$F765,1))</f>
        <v/>
      </c>
      <c r="H765" t="str">
        <f t="shared" si="93"/>
        <v/>
      </c>
      <c r="J765">
        <f t="shared" si="95"/>
        <v>762</v>
      </c>
      <c r="K765" t="str">
        <f t="shared" si="89"/>
        <v/>
      </c>
      <c r="L765" s="58" t="str">
        <f t="shared" si="96"/>
        <v/>
      </c>
      <c r="M765" s="58" t="str">
        <f t="shared" si="90"/>
        <v/>
      </c>
      <c r="N765" s="58" t="str">
        <f t="shared" si="91"/>
        <v/>
      </c>
    </row>
    <row r="766" spans="1:14">
      <c r="A766">
        <f t="shared" si="94"/>
        <v>763</v>
      </c>
      <c r="B766" t="str">
        <f>IFERROR(VLOOKUP($A766,'vbs,vba'!$G:$H,2,FALSE),"")</f>
        <v/>
      </c>
      <c r="C766" t="str">
        <f>IFERROR(VLOOKUP($A766,python!$F:$G,2,FALSE),"")</f>
        <v/>
      </c>
      <c r="D766" t="str">
        <f>IFERROR(VLOOKUP($A766,bat!$F:$G,2,FALSE),"")</f>
        <v/>
      </c>
      <c r="E766" t="str">
        <f t="shared" si="92"/>
        <v/>
      </c>
      <c r="F766" t="str">
        <f>IF($E766="","",COUNTIF($E$3:$E766,$E766))</f>
        <v/>
      </c>
      <c r="G766" t="str">
        <f>IF(OR(F766&gt;1,F766=""),"",COUNTIF($F$3:$F766,1))</f>
        <v/>
      </c>
      <c r="H766" t="str">
        <f t="shared" si="93"/>
        <v/>
      </c>
      <c r="J766">
        <f t="shared" si="95"/>
        <v>763</v>
      </c>
      <c r="K766" t="str">
        <f t="shared" si="89"/>
        <v/>
      </c>
      <c r="L766" s="58" t="str">
        <f t="shared" si="96"/>
        <v/>
      </c>
      <c r="M766" s="58" t="str">
        <f t="shared" si="90"/>
        <v/>
      </c>
      <c r="N766" s="58" t="str">
        <f t="shared" si="91"/>
        <v/>
      </c>
    </row>
    <row r="767" spans="1:14">
      <c r="A767">
        <f t="shared" si="94"/>
        <v>764</v>
      </c>
      <c r="B767" t="str">
        <f>IFERROR(VLOOKUP($A767,'vbs,vba'!$G:$H,2,FALSE),"")</f>
        <v/>
      </c>
      <c r="C767" t="str">
        <f>IFERROR(VLOOKUP($A767,python!$F:$G,2,FALSE),"")</f>
        <v/>
      </c>
      <c r="D767" t="str">
        <f>IFERROR(VLOOKUP($A767,bat!$F:$G,2,FALSE),"")</f>
        <v/>
      </c>
      <c r="E767" t="str">
        <f t="shared" si="92"/>
        <v/>
      </c>
      <c r="F767" t="str">
        <f>IF($E767="","",COUNTIF($E$3:$E767,$E767))</f>
        <v/>
      </c>
      <c r="G767" t="str">
        <f>IF(OR(F767&gt;1,F767=""),"",COUNTIF($F$3:$F767,1))</f>
        <v/>
      </c>
      <c r="H767" t="str">
        <f t="shared" si="93"/>
        <v/>
      </c>
      <c r="J767">
        <f t="shared" si="95"/>
        <v>764</v>
      </c>
      <c r="K767" t="str">
        <f t="shared" si="89"/>
        <v/>
      </c>
      <c r="L767" s="58" t="str">
        <f t="shared" si="96"/>
        <v/>
      </c>
      <c r="M767" s="58" t="str">
        <f t="shared" si="90"/>
        <v/>
      </c>
      <c r="N767" s="58" t="str">
        <f t="shared" si="91"/>
        <v/>
      </c>
    </row>
    <row r="768" spans="1:14">
      <c r="A768">
        <f t="shared" si="94"/>
        <v>765</v>
      </c>
      <c r="B768" t="str">
        <f>IFERROR(VLOOKUP($A768,'vbs,vba'!$G:$H,2,FALSE),"")</f>
        <v/>
      </c>
      <c r="C768" t="str">
        <f>IFERROR(VLOOKUP($A768,python!$F:$G,2,FALSE),"")</f>
        <v/>
      </c>
      <c r="D768" t="str">
        <f>IFERROR(VLOOKUP($A768,bat!$F:$G,2,FALSE),"")</f>
        <v/>
      </c>
      <c r="E768" t="str">
        <f t="shared" si="92"/>
        <v/>
      </c>
      <c r="F768" t="str">
        <f>IF($E768="","",COUNTIF($E$3:$E768,$E768))</f>
        <v/>
      </c>
      <c r="G768" t="str">
        <f>IF(OR(F768&gt;1,F768=""),"",COUNTIF($F$3:$F768,1))</f>
        <v/>
      </c>
      <c r="H768" t="str">
        <f t="shared" si="93"/>
        <v/>
      </c>
      <c r="J768">
        <f t="shared" si="95"/>
        <v>765</v>
      </c>
      <c r="K768" t="str">
        <f t="shared" si="89"/>
        <v/>
      </c>
      <c r="L768" s="58" t="str">
        <f t="shared" si="96"/>
        <v/>
      </c>
      <c r="M768" s="58" t="str">
        <f t="shared" si="90"/>
        <v/>
      </c>
      <c r="N768" s="58" t="str">
        <f t="shared" si="91"/>
        <v/>
      </c>
    </row>
    <row r="769" spans="1:14">
      <c r="A769">
        <f t="shared" si="94"/>
        <v>766</v>
      </c>
      <c r="B769" t="str">
        <f>IFERROR(VLOOKUP($A769,'vbs,vba'!$G:$H,2,FALSE),"")</f>
        <v/>
      </c>
      <c r="C769" t="str">
        <f>IFERROR(VLOOKUP($A769,python!$F:$G,2,FALSE),"")</f>
        <v/>
      </c>
      <c r="D769" t="str">
        <f>IFERROR(VLOOKUP($A769,bat!$F:$G,2,FALSE),"")</f>
        <v/>
      </c>
      <c r="E769" t="str">
        <f t="shared" si="92"/>
        <v/>
      </c>
      <c r="F769" t="str">
        <f>IF($E769="","",COUNTIF($E$3:$E769,$E769))</f>
        <v/>
      </c>
      <c r="G769" t="str">
        <f>IF(OR(F769&gt;1,F769=""),"",COUNTIF($F$3:$F769,1))</f>
        <v/>
      </c>
      <c r="H769" t="str">
        <f t="shared" si="93"/>
        <v/>
      </c>
      <c r="J769">
        <f t="shared" si="95"/>
        <v>766</v>
      </c>
      <c r="K769" t="str">
        <f t="shared" si="89"/>
        <v/>
      </c>
      <c r="L769" s="58" t="str">
        <f t="shared" si="96"/>
        <v/>
      </c>
      <c r="M769" s="58" t="str">
        <f t="shared" si="90"/>
        <v/>
      </c>
      <c r="N769" s="58" t="str">
        <f t="shared" si="91"/>
        <v/>
      </c>
    </row>
    <row r="770" spans="1:14">
      <c r="A770">
        <f t="shared" si="94"/>
        <v>767</v>
      </c>
      <c r="B770" t="str">
        <f>IFERROR(VLOOKUP($A770,'vbs,vba'!$G:$H,2,FALSE),"")</f>
        <v/>
      </c>
      <c r="C770" t="str">
        <f>IFERROR(VLOOKUP($A770,python!$F:$G,2,FALSE),"")</f>
        <v/>
      </c>
      <c r="D770" t="str">
        <f>IFERROR(VLOOKUP($A770,bat!$F:$G,2,FALSE),"")</f>
        <v/>
      </c>
      <c r="E770" t="str">
        <f t="shared" si="92"/>
        <v/>
      </c>
      <c r="F770" t="str">
        <f>IF($E770="","",COUNTIF($E$3:$E770,$E770))</f>
        <v/>
      </c>
      <c r="G770" t="str">
        <f>IF(OR(F770&gt;1,F770=""),"",COUNTIF($F$3:$F770,1))</f>
        <v/>
      </c>
      <c r="H770" t="str">
        <f t="shared" si="93"/>
        <v/>
      </c>
      <c r="J770">
        <f t="shared" si="95"/>
        <v>767</v>
      </c>
      <c r="K770" t="str">
        <f t="shared" si="89"/>
        <v/>
      </c>
      <c r="L770" s="58" t="str">
        <f t="shared" si="96"/>
        <v/>
      </c>
      <c r="M770" s="58" t="str">
        <f t="shared" si="90"/>
        <v/>
      </c>
      <c r="N770" s="58" t="str">
        <f t="shared" si="91"/>
        <v/>
      </c>
    </row>
    <row r="771" spans="1:14">
      <c r="A771">
        <f t="shared" si="94"/>
        <v>768</v>
      </c>
      <c r="B771" t="str">
        <f>IFERROR(VLOOKUP($A771,'vbs,vba'!$G:$H,2,FALSE),"")</f>
        <v/>
      </c>
      <c r="C771" t="str">
        <f>IFERROR(VLOOKUP($A771,python!$F:$G,2,FALSE),"")</f>
        <v/>
      </c>
      <c r="D771" t="str">
        <f>IFERROR(VLOOKUP($A771,bat!$F:$G,2,FALSE),"")</f>
        <v/>
      </c>
      <c r="E771" t="str">
        <f t="shared" si="92"/>
        <v/>
      </c>
      <c r="F771" t="str">
        <f>IF($E771="","",COUNTIF($E$3:$E771,$E771))</f>
        <v/>
      </c>
      <c r="G771" t="str">
        <f>IF(OR(F771&gt;1,F771=""),"",COUNTIF($F$3:$F771,1))</f>
        <v/>
      </c>
      <c r="H771" t="str">
        <f t="shared" si="93"/>
        <v/>
      </c>
      <c r="J771">
        <f t="shared" si="95"/>
        <v>768</v>
      </c>
      <c r="K771" t="str">
        <f t="shared" si="89"/>
        <v/>
      </c>
      <c r="L771" s="58" t="str">
        <f t="shared" si="96"/>
        <v/>
      </c>
      <c r="M771" s="58" t="str">
        <f t="shared" si="90"/>
        <v/>
      </c>
      <c r="N771" s="58" t="str">
        <f t="shared" si="91"/>
        <v/>
      </c>
    </row>
    <row r="772" spans="1:14">
      <c r="A772">
        <f t="shared" si="94"/>
        <v>769</v>
      </c>
      <c r="B772" t="str">
        <f>IFERROR(VLOOKUP($A772,'vbs,vba'!$G:$H,2,FALSE),"")</f>
        <v/>
      </c>
      <c r="C772" t="str">
        <f>IFERROR(VLOOKUP($A772,python!$F:$G,2,FALSE),"")</f>
        <v/>
      </c>
      <c r="D772" t="str">
        <f>IFERROR(VLOOKUP($A772,bat!$F:$G,2,FALSE),"")</f>
        <v/>
      </c>
      <c r="E772" t="str">
        <f t="shared" si="92"/>
        <v/>
      </c>
      <c r="F772" t="str">
        <f>IF($E772="","",COUNTIF($E$3:$E772,$E772))</f>
        <v/>
      </c>
      <c r="G772" t="str">
        <f>IF(OR(F772&gt;1,F772=""),"",COUNTIF($F$3:$F772,1))</f>
        <v/>
      </c>
      <c r="H772" t="str">
        <f t="shared" si="93"/>
        <v/>
      </c>
      <c r="J772">
        <f t="shared" si="95"/>
        <v>769</v>
      </c>
      <c r="K772" t="str">
        <f t="shared" ref="K772:K835" si="97">IFERROR(VLOOKUP($J772,$G:$H,2,FALSE),"")</f>
        <v/>
      </c>
      <c r="L772" s="58" t="str">
        <f t="shared" si="96"/>
        <v/>
      </c>
      <c r="M772" s="58" t="str">
        <f t="shared" ref="M772:M835" si="98">IF($K772="","",IF(COUNTIF(C$3:C$1004,$K772)&gt;0,"○",""))</f>
        <v/>
      </c>
      <c r="N772" s="58" t="str">
        <f t="shared" ref="N772:N835" si="99">IF($K772="","",IF(COUNTIF(D$3:D$1004,$K772)&gt;0,"○",""))</f>
        <v/>
      </c>
    </row>
    <row r="773" spans="1:14">
      <c r="A773">
        <f t="shared" si="94"/>
        <v>770</v>
      </c>
      <c r="B773" t="str">
        <f>IFERROR(VLOOKUP($A773,'vbs,vba'!$G:$H,2,FALSE),"")</f>
        <v/>
      </c>
      <c r="C773" t="str">
        <f>IFERROR(VLOOKUP($A773,python!$F:$G,2,FALSE),"")</f>
        <v/>
      </c>
      <c r="D773" t="str">
        <f>IFERROR(VLOOKUP($A773,bat!$F:$G,2,FALSE),"")</f>
        <v/>
      </c>
      <c r="E773" t="str">
        <f t="shared" ref="E773:E836" si="100">B773&amp;C773&amp;D773</f>
        <v/>
      </c>
      <c r="F773" t="str">
        <f>IF($E773="","",COUNTIF($E$3:$E773,$E773))</f>
        <v/>
      </c>
      <c r="G773" t="str">
        <f>IF(OR(F773&gt;1,F773=""),"",COUNTIF($F$3:$F773,1))</f>
        <v/>
      </c>
      <c r="H773" t="str">
        <f t="shared" ref="H773:H836" si="101">E773</f>
        <v/>
      </c>
      <c r="J773">
        <f t="shared" si="95"/>
        <v>770</v>
      </c>
      <c r="K773" t="str">
        <f t="shared" si="97"/>
        <v/>
      </c>
      <c r="L773" s="58" t="str">
        <f t="shared" si="96"/>
        <v/>
      </c>
      <c r="M773" s="58" t="str">
        <f t="shared" si="98"/>
        <v/>
      </c>
      <c r="N773" s="58" t="str">
        <f t="shared" si="99"/>
        <v/>
      </c>
    </row>
    <row r="774" spans="1:14">
      <c r="A774">
        <f t="shared" ref="A774:A837" si="102">A773+1</f>
        <v>771</v>
      </c>
      <c r="B774" t="str">
        <f>IFERROR(VLOOKUP($A774,'vbs,vba'!$G:$H,2,FALSE),"")</f>
        <v/>
      </c>
      <c r="C774" t="str">
        <f>IFERROR(VLOOKUP($A774,python!$F:$G,2,FALSE),"")</f>
        <v/>
      </c>
      <c r="D774" t="str">
        <f>IFERROR(VLOOKUP($A774,bat!$F:$G,2,FALSE),"")</f>
        <v/>
      </c>
      <c r="E774" t="str">
        <f t="shared" si="100"/>
        <v/>
      </c>
      <c r="F774" t="str">
        <f>IF($E774="","",COUNTIF($E$3:$E774,$E774))</f>
        <v/>
      </c>
      <c r="G774" t="str">
        <f>IF(OR(F774&gt;1,F774=""),"",COUNTIF($F$3:$F774,1))</f>
        <v/>
      </c>
      <c r="H774" t="str">
        <f t="shared" si="101"/>
        <v/>
      </c>
      <c r="J774">
        <f t="shared" ref="J774:J837" si="103">J773+1</f>
        <v>771</v>
      </c>
      <c r="K774" t="str">
        <f t="shared" si="97"/>
        <v/>
      </c>
      <c r="L774" s="58" t="str">
        <f t="shared" si="96"/>
        <v/>
      </c>
      <c r="M774" s="58" t="str">
        <f t="shared" si="98"/>
        <v/>
      </c>
      <c r="N774" s="58" t="str">
        <f t="shared" si="99"/>
        <v/>
      </c>
    </row>
    <row r="775" spans="1:14">
      <c r="A775">
        <f t="shared" si="102"/>
        <v>772</v>
      </c>
      <c r="B775" t="str">
        <f>IFERROR(VLOOKUP($A775,'vbs,vba'!$G:$H,2,FALSE),"")</f>
        <v/>
      </c>
      <c r="C775" t="str">
        <f>IFERROR(VLOOKUP($A775,python!$F:$G,2,FALSE),"")</f>
        <v/>
      </c>
      <c r="D775" t="str">
        <f>IFERROR(VLOOKUP($A775,bat!$F:$G,2,FALSE),"")</f>
        <v/>
      </c>
      <c r="E775" t="str">
        <f t="shared" si="100"/>
        <v/>
      </c>
      <c r="F775" t="str">
        <f>IF($E775="","",COUNTIF($E$3:$E775,$E775))</f>
        <v/>
      </c>
      <c r="G775" t="str">
        <f>IF(OR(F775&gt;1,F775=""),"",COUNTIF($F$3:$F775,1))</f>
        <v/>
      </c>
      <c r="H775" t="str">
        <f t="shared" si="101"/>
        <v/>
      </c>
      <c r="J775">
        <f t="shared" si="103"/>
        <v>772</v>
      </c>
      <c r="K775" t="str">
        <f t="shared" si="97"/>
        <v/>
      </c>
      <c r="L775" s="58" t="str">
        <f t="shared" si="96"/>
        <v/>
      </c>
      <c r="M775" s="58" t="str">
        <f t="shared" si="98"/>
        <v/>
      </c>
      <c r="N775" s="58" t="str">
        <f t="shared" si="99"/>
        <v/>
      </c>
    </row>
    <row r="776" spans="1:14">
      <c r="A776">
        <f t="shared" si="102"/>
        <v>773</v>
      </c>
      <c r="B776" t="str">
        <f>IFERROR(VLOOKUP($A776,'vbs,vba'!$G:$H,2,FALSE),"")</f>
        <v/>
      </c>
      <c r="C776" t="str">
        <f>IFERROR(VLOOKUP($A776,python!$F:$G,2,FALSE),"")</f>
        <v/>
      </c>
      <c r="D776" t="str">
        <f>IFERROR(VLOOKUP($A776,bat!$F:$G,2,FALSE),"")</f>
        <v/>
      </c>
      <c r="E776" t="str">
        <f t="shared" si="100"/>
        <v/>
      </c>
      <c r="F776" t="str">
        <f>IF($E776="","",COUNTIF($E$3:$E776,$E776))</f>
        <v/>
      </c>
      <c r="G776" t="str">
        <f>IF(OR(F776&gt;1,F776=""),"",COUNTIF($F$3:$F776,1))</f>
        <v/>
      </c>
      <c r="H776" t="str">
        <f t="shared" si="101"/>
        <v/>
      </c>
      <c r="J776">
        <f t="shared" si="103"/>
        <v>773</v>
      </c>
      <c r="K776" t="str">
        <f t="shared" si="97"/>
        <v/>
      </c>
      <c r="L776" s="58" t="str">
        <f t="shared" si="96"/>
        <v/>
      </c>
      <c r="M776" s="58" t="str">
        <f t="shared" si="98"/>
        <v/>
      </c>
      <c r="N776" s="58" t="str">
        <f t="shared" si="99"/>
        <v/>
      </c>
    </row>
    <row r="777" spans="1:14">
      <c r="A777">
        <f t="shared" si="102"/>
        <v>774</v>
      </c>
      <c r="B777" t="str">
        <f>IFERROR(VLOOKUP($A777,'vbs,vba'!$G:$H,2,FALSE),"")</f>
        <v/>
      </c>
      <c r="C777" t="str">
        <f>IFERROR(VLOOKUP($A777,python!$F:$G,2,FALSE),"")</f>
        <v/>
      </c>
      <c r="D777" t="str">
        <f>IFERROR(VLOOKUP($A777,bat!$F:$G,2,FALSE),"")</f>
        <v/>
      </c>
      <c r="E777" t="str">
        <f t="shared" si="100"/>
        <v/>
      </c>
      <c r="F777" t="str">
        <f>IF($E777="","",COUNTIF($E$3:$E777,$E777))</f>
        <v/>
      </c>
      <c r="G777" t="str">
        <f>IF(OR(F777&gt;1,F777=""),"",COUNTIF($F$3:$F777,1))</f>
        <v/>
      </c>
      <c r="H777" t="str">
        <f t="shared" si="101"/>
        <v/>
      </c>
      <c r="J777">
        <f t="shared" si="103"/>
        <v>774</v>
      </c>
      <c r="K777" t="str">
        <f t="shared" si="97"/>
        <v/>
      </c>
      <c r="L777" s="58" t="str">
        <f t="shared" si="96"/>
        <v/>
      </c>
      <c r="M777" s="58" t="str">
        <f t="shared" si="98"/>
        <v/>
      </c>
      <c r="N777" s="58" t="str">
        <f t="shared" si="99"/>
        <v/>
      </c>
    </row>
    <row r="778" spans="1:14">
      <c r="A778">
        <f t="shared" si="102"/>
        <v>775</v>
      </c>
      <c r="B778" t="str">
        <f>IFERROR(VLOOKUP($A778,'vbs,vba'!$G:$H,2,FALSE),"")</f>
        <v/>
      </c>
      <c r="C778" t="str">
        <f>IFERROR(VLOOKUP($A778,python!$F:$G,2,FALSE),"")</f>
        <v/>
      </c>
      <c r="D778" t="str">
        <f>IFERROR(VLOOKUP($A778,bat!$F:$G,2,FALSE),"")</f>
        <v/>
      </c>
      <c r="E778" t="str">
        <f t="shared" si="100"/>
        <v/>
      </c>
      <c r="F778" t="str">
        <f>IF($E778="","",COUNTIF($E$3:$E778,$E778))</f>
        <v/>
      </c>
      <c r="G778" t="str">
        <f>IF(OR(F778&gt;1,F778=""),"",COUNTIF($F$3:$F778,1))</f>
        <v/>
      </c>
      <c r="H778" t="str">
        <f t="shared" si="101"/>
        <v/>
      </c>
      <c r="J778">
        <f t="shared" si="103"/>
        <v>775</v>
      </c>
      <c r="K778" t="str">
        <f t="shared" si="97"/>
        <v/>
      </c>
      <c r="L778" s="58" t="str">
        <f t="shared" si="96"/>
        <v/>
      </c>
      <c r="M778" s="58" t="str">
        <f t="shared" si="98"/>
        <v/>
      </c>
      <c r="N778" s="58" t="str">
        <f t="shared" si="99"/>
        <v/>
      </c>
    </row>
    <row r="779" spans="1:14">
      <c r="A779">
        <f t="shared" si="102"/>
        <v>776</v>
      </c>
      <c r="B779" t="str">
        <f>IFERROR(VLOOKUP($A779,'vbs,vba'!$G:$H,2,FALSE),"")</f>
        <v/>
      </c>
      <c r="C779" t="str">
        <f>IFERROR(VLOOKUP($A779,python!$F:$G,2,FALSE),"")</f>
        <v/>
      </c>
      <c r="D779" t="str">
        <f>IFERROR(VLOOKUP($A779,bat!$F:$G,2,FALSE),"")</f>
        <v/>
      </c>
      <c r="E779" t="str">
        <f t="shared" si="100"/>
        <v/>
      </c>
      <c r="F779" t="str">
        <f>IF($E779="","",COUNTIF($E$3:$E779,$E779))</f>
        <v/>
      </c>
      <c r="G779" t="str">
        <f>IF(OR(F779&gt;1,F779=""),"",COUNTIF($F$3:$F779,1))</f>
        <v/>
      </c>
      <c r="H779" t="str">
        <f t="shared" si="101"/>
        <v/>
      </c>
      <c r="J779">
        <f t="shared" si="103"/>
        <v>776</v>
      </c>
      <c r="K779" t="str">
        <f t="shared" si="97"/>
        <v/>
      </c>
      <c r="L779" s="58" t="str">
        <f t="shared" si="96"/>
        <v/>
      </c>
      <c r="M779" s="58" t="str">
        <f t="shared" si="98"/>
        <v/>
      </c>
      <c r="N779" s="58" t="str">
        <f t="shared" si="99"/>
        <v/>
      </c>
    </row>
    <row r="780" spans="1:14">
      <c r="A780">
        <f t="shared" si="102"/>
        <v>777</v>
      </c>
      <c r="B780" t="str">
        <f>IFERROR(VLOOKUP($A780,'vbs,vba'!$G:$H,2,FALSE),"")</f>
        <v/>
      </c>
      <c r="C780" t="str">
        <f>IFERROR(VLOOKUP($A780,python!$F:$G,2,FALSE),"")</f>
        <v/>
      </c>
      <c r="D780" t="str">
        <f>IFERROR(VLOOKUP($A780,bat!$F:$G,2,FALSE),"")</f>
        <v/>
      </c>
      <c r="E780" t="str">
        <f t="shared" si="100"/>
        <v/>
      </c>
      <c r="F780" t="str">
        <f>IF($E780="","",COUNTIF($E$3:$E780,$E780))</f>
        <v/>
      </c>
      <c r="G780" t="str">
        <f>IF(OR(F780&gt;1,F780=""),"",COUNTIF($F$3:$F780,1))</f>
        <v/>
      </c>
      <c r="H780" t="str">
        <f t="shared" si="101"/>
        <v/>
      </c>
      <c r="J780">
        <f t="shared" si="103"/>
        <v>777</v>
      </c>
      <c r="K780" t="str">
        <f t="shared" si="97"/>
        <v/>
      </c>
      <c r="L780" s="58" t="str">
        <f t="shared" si="96"/>
        <v/>
      </c>
      <c r="M780" s="58" t="str">
        <f t="shared" si="98"/>
        <v/>
      </c>
      <c r="N780" s="58" t="str">
        <f t="shared" si="99"/>
        <v/>
      </c>
    </row>
    <row r="781" spans="1:14">
      <c r="A781">
        <f t="shared" si="102"/>
        <v>778</v>
      </c>
      <c r="B781" t="str">
        <f>IFERROR(VLOOKUP($A781,'vbs,vba'!$G:$H,2,FALSE),"")</f>
        <v/>
      </c>
      <c r="C781" t="str">
        <f>IFERROR(VLOOKUP($A781,python!$F:$G,2,FALSE),"")</f>
        <v/>
      </c>
      <c r="D781" t="str">
        <f>IFERROR(VLOOKUP($A781,bat!$F:$G,2,FALSE),"")</f>
        <v/>
      </c>
      <c r="E781" t="str">
        <f t="shared" si="100"/>
        <v/>
      </c>
      <c r="F781" t="str">
        <f>IF($E781="","",COUNTIF($E$3:$E781,$E781))</f>
        <v/>
      </c>
      <c r="G781" t="str">
        <f>IF(OR(F781&gt;1,F781=""),"",COUNTIF($F$3:$F781,1))</f>
        <v/>
      </c>
      <c r="H781" t="str">
        <f t="shared" si="101"/>
        <v/>
      </c>
      <c r="J781">
        <f t="shared" si="103"/>
        <v>778</v>
      </c>
      <c r="K781" t="str">
        <f t="shared" si="97"/>
        <v/>
      </c>
      <c r="L781" s="58" t="str">
        <f t="shared" si="96"/>
        <v/>
      </c>
      <c r="M781" s="58" t="str">
        <f t="shared" si="98"/>
        <v/>
      </c>
      <c r="N781" s="58" t="str">
        <f t="shared" si="99"/>
        <v/>
      </c>
    </row>
    <row r="782" spans="1:14">
      <c r="A782">
        <f t="shared" si="102"/>
        <v>779</v>
      </c>
      <c r="B782" t="str">
        <f>IFERROR(VLOOKUP($A782,'vbs,vba'!$G:$H,2,FALSE),"")</f>
        <v/>
      </c>
      <c r="C782" t="str">
        <f>IFERROR(VLOOKUP($A782,python!$F:$G,2,FALSE),"")</f>
        <v/>
      </c>
      <c r="D782" t="str">
        <f>IFERROR(VLOOKUP($A782,bat!$F:$G,2,FALSE),"")</f>
        <v/>
      </c>
      <c r="E782" t="str">
        <f t="shared" si="100"/>
        <v/>
      </c>
      <c r="F782" t="str">
        <f>IF($E782="","",COUNTIF($E$3:$E782,$E782))</f>
        <v/>
      </c>
      <c r="G782" t="str">
        <f>IF(OR(F782&gt;1,F782=""),"",COUNTIF($F$3:$F782,1))</f>
        <v/>
      </c>
      <c r="H782" t="str">
        <f t="shared" si="101"/>
        <v/>
      </c>
      <c r="J782">
        <f t="shared" si="103"/>
        <v>779</v>
      </c>
      <c r="K782" t="str">
        <f t="shared" si="97"/>
        <v/>
      </c>
      <c r="L782" s="58" t="str">
        <f t="shared" si="96"/>
        <v/>
      </c>
      <c r="M782" s="58" t="str">
        <f t="shared" si="98"/>
        <v/>
      </c>
      <c r="N782" s="58" t="str">
        <f t="shared" si="99"/>
        <v/>
      </c>
    </row>
    <row r="783" spans="1:14">
      <c r="A783">
        <f t="shared" si="102"/>
        <v>780</v>
      </c>
      <c r="B783" t="str">
        <f>IFERROR(VLOOKUP($A783,'vbs,vba'!$G:$H,2,FALSE),"")</f>
        <v/>
      </c>
      <c r="C783" t="str">
        <f>IFERROR(VLOOKUP($A783,python!$F:$G,2,FALSE),"")</f>
        <v/>
      </c>
      <c r="D783" t="str">
        <f>IFERROR(VLOOKUP($A783,bat!$F:$G,2,FALSE),"")</f>
        <v/>
      </c>
      <c r="E783" t="str">
        <f t="shared" si="100"/>
        <v/>
      </c>
      <c r="F783" t="str">
        <f>IF($E783="","",COUNTIF($E$3:$E783,$E783))</f>
        <v/>
      </c>
      <c r="G783" t="str">
        <f>IF(OR(F783&gt;1,F783=""),"",COUNTIF($F$3:$F783,1))</f>
        <v/>
      </c>
      <c r="H783" t="str">
        <f t="shared" si="101"/>
        <v/>
      </c>
      <c r="J783">
        <f t="shared" si="103"/>
        <v>780</v>
      </c>
      <c r="K783" t="str">
        <f t="shared" si="97"/>
        <v/>
      </c>
      <c r="L783" s="58" t="str">
        <f t="shared" si="96"/>
        <v/>
      </c>
      <c r="M783" s="58" t="str">
        <f t="shared" si="98"/>
        <v/>
      </c>
      <c r="N783" s="58" t="str">
        <f t="shared" si="99"/>
        <v/>
      </c>
    </row>
    <row r="784" spans="1:14">
      <c r="A784">
        <f t="shared" si="102"/>
        <v>781</v>
      </c>
      <c r="B784" t="str">
        <f>IFERROR(VLOOKUP($A784,'vbs,vba'!$G:$H,2,FALSE),"")</f>
        <v/>
      </c>
      <c r="C784" t="str">
        <f>IFERROR(VLOOKUP($A784,python!$F:$G,2,FALSE),"")</f>
        <v/>
      </c>
      <c r="D784" t="str">
        <f>IFERROR(VLOOKUP($A784,bat!$F:$G,2,FALSE),"")</f>
        <v/>
      </c>
      <c r="E784" t="str">
        <f t="shared" si="100"/>
        <v/>
      </c>
      <c r="F784" t="str">
        <f>IF($E784="","",COUNTIF($E$3:$E784,$E784))</f>
        <v/>
      </c>
      <c r="G784" t="str">
        <f>IF(OR(F784&gt;1,F784=""),"",COUNTIF($F$3:$F784,1))</f>
        <v/>
      </c>
      <c r="H784" t="str">
        <f t="shared" si="101"/>
        <v/>
      </c>
      <c r="J784">
        <f t="shared" si="103"/>
        <v>781</v>
      </c>
      <c r="K784" t="str">
        <f t="shared" si="97"/>
        <v/>
      </c>
      <c r="L784" s="58" t="str">
        <f t="shared" si="96"/>
        <v/>
      </c>
      <c r="M784" s="58" t="str">
        <f t="shared" si="98"/>
        <v/>
      </c>
      <c r="N784" s="58" t="str">
        <f t="shared" si="99"/>
        <v/>
      </c>
    </row>
    <row r="785" spans="1:14">
      <c r="A785">
        <f t="shared" si="102"/>
        <v>782</v>
      </c>
      <c r="B785" t="str">
        <f>IFERROR(VLOOKUP($A785,'vbs,vba'!$G:$H,2,FALSE),"")</f>
        <v/>
      </c>
      <c r="C785" t="str">
        <f>IFERROR(VLOOKUP($A785,python!$F:$G,2,FALSE),"")</f>
        <v/>
      </c>
      <c r="D785" t="str">
        <f>IFERROR(VLOOKUP($A785,bat!$F:$G,2,FALSE),"")</f>
        <v/>
      </c>
      <c r="E785" t="str">
        <f t="shared" si="100"/>
        <v/>
      </c>
      <c r="F785" t="str">
        <f>IF($E785="","",COUNTIF($E$3:$E785,$E785))</f>
        <v/>
      </c>
      <c r="G785" t="str">
        <f>IF(OR(F785&gt;1,F785=""),"",COUNTIF($F$3:$F785,1))</f>
        <v/>
      </c>
      <c r="H785" t="str">
        <f t="shared" si="101"/>
        <v/>
      </c>
      <c r="J785">
        <f t="shared" si="103"/>
        <v>782</v>
      </c>
      <c r="K785" t="str">
        <f t="shared" si="97"/>
        <v/>
      </c>
      <c r="L785" s="58" t="str">
        <f t="shared" si="96"/>
        <v/>
      </c>
      <c r="M785" s="58" t="str">
        <f t="shared" si="98"/>
        <v/>
      </c>
      <c r="N785" s="58" t="str">
        <f t="shared" si="99"/>
        <v/>
      </c>
    </row>
    <row r="786" spans="1:14">
      <c r="A786">
        <f t="shared" si="102"/>
        <v>783</v>
      </c>
      <c r="B786" t="str">
        <f>IFERROR(VLOOKUP($A786,'vbs,vba'!$G:$H,2,FALSE),"")</f>
        <v/>
      </c>
      <c r="C786" t="str">
        <f>IFERROR(VLOOKUP($A786,python!$F:$G,2,FALSE),"")</f>
        <v/>
      </c>
      <c r="D786" t="str">
        <f>IFERROR(VLOOKUP($A786,bat!$F:$G,2,FALSE),"")</f>
        <v/>
      </c>
      <c r="E786" t="str">
        <f t="shared" si="100"/>
        <v/>
      </c>
      <c r="F786" t="str">
        <f>IF($E786="","",COUNTIF($E$3:$E786,$E786))</f>
        <v/>
      </c>
      <c r="G786" t="str">
        <f>IF(OR(F786&gt;1,F786=""),"",COUNTIF($F$3:$F786,1))</f>
        <v/>
      </c>
      <c r="H786" t="str">
        <f t="shared" si="101"/>
        <v/>
      </c>
      <c r="J786">
        <f t="shared" si="103"/>
        <v>783</v>
      </c>
      <c r="K786" t="str">
        <f t="shared" si="97"/>
        <v/>
      </c>
      <c r="L786" s="58" t="str">
        <f t="shared" si="96"/>
        <v/>
      </c>
      <c r="M786" s="58" t="str">
        <f t="shared" si="98"/>
        <v/>
      </c>
      <c r="N786" s="58" t="str">
        <f t="shared" si="99"/>
        <v/>
      </c>
    </row>
    <row r="787" spans="1:14">
      <c r="A787">
        <f t="shared" si="102"/>
        <v>784</v>
      </c>
      <c r="B787" t="str">
        <f>IFERROR(VLOOKUP($A787,'vbs,vba'!$G:$H,2,FALSE),"")</f>
        <v/>
      </c>
      <c r="C787" t="str">
        <f>IFERROR(VLOOKUP($A787,python!$F:$G,2,FALSE),"")</f>
        <v/>
      </c>
      <c r="D787" t="str">
        <f>IFERROR(VLOOKUP($A787,bat!$F:$G,2,FALSE),"")</f>
        <v/>
      </c>
      <c r="E787" t="str">
        <f t="shared" si="100"/>
        <v/>
      </c>
      <c r="F787" t="str">
        <f>IF($E787="","",COUNTIF($E$3:$E787,$E787))</f>
        <v/>
      </c>
      <c r="G787" t="str">
        <f>IF(OR(F787&gt;1,F787=""),"",COUNTIF($F$3:$F787,1))</f>
        <v/>
      </c>
      <c r="H787" t="str">
        <f t="shared" si="101"/>
        <v/>
      </c>
      <c r="J787">
        <f t="shared" si="103"/>
        <v>784</v>
      </c>
      <c r="K787" t="str">
        <f t="shared" si="97"/>
        <v/>
      </c>
      <c r="L787" s="58" t="str">
        <f t="shared" si="96"/>
        <v/>
      </c>
      <c r="M787" s="58" t="str">
        <f t="shared" si="98"/>
        <v/>
      </c>
      <c r="N787" s="58" t="str">
        <f t="shared" si="99"/>
        <v/>
      </c>
    </row>
    <row r="788" spans="1:14">
      <c r="A788">
        <f t="shared" si="102"/>
        <v>785</v>
      </c>
      <c r="B788" t="str">
        <f>IFERROR(VLOOKUP($A788,'vbs,vba'!$G:$H,2,FALSE),"")</f>
        <v/>
      </c>
      <c r="C788" t="str">
        <f>IFERROR(VLOOKUP($A788,python!$F:$G,2,FALSE),"")</f>
        <v/>
      </c>
      <c r="D788" t="str">
        <f>IFERROR(VLOOKUP($A788,bat!$F:$G,2,FALSE),"")</f>
        <v/>
      </c>
      <c r="E788" t="str">
        <f t="shared" si="100"/>
        <v/>
      </c>
      <c r="F788" t="str">
        <f>IF($E788="","",COUNTIF($E$3:$E788,$E788))</f>
        <v/>
      </c>
      <c r="G788" t="str">
        <f>IF(OR(F788&gt;1,F788=""),"",COUNTIF($F$3:$F788,1))</f>
        <v/>
      </c>
      <c r="H788" t="str">
        <f t="shared" si="101"/>
        <v/>
      </c>
      <c r="J788">
        <f t="shared" si="103"/>
        <v>785</v>
      </c>
      <c r="K788" t="str">
        <f t="shared" si="97"/>
        <v/>
      </c>
      <c r="L788" s="58" t="str">
        <f t="shared" si="96"/>
        <v/>
      </c>
      <c r="M788" s="58" t="str">
        <f t="shared" si="98"/>
        <v/>
      </c>
      <c r="N788" s="58" t="str">
        <f t="shared" si="99"/>
        <v/>
      </c>
    </row>
    <row r="789" spans="1:14">
      <c r="A789">
        <f t="shared" si="102"/>
        <v>786</v>
      </c>
      <c r="B789" t="str">
        <f>IFERROR(VLOOKUP($A789,'vbs,vba'!$G:$H,2,FALSE),"")</f>
        <v/>
      </c>
      <c r="C789" t="str">
        <f>IFERROR(VLOOKUP($A789,python!$F:$G,2,FALSE),"")</f>
        <v/>
      </c>
      <c r="D789" t="str">
        <f>IFERROR(VLOOKUP($A789,bat!$F:$G,2,FALSE),"")</f>
        <v/>
      </c>
      <c r="E789" t="str">
        <f t="shared" si="100"/>
        <v/>
      </c>
      <c r="F789" t="str">
        <f>IF($E789="","",COUNTIF($E$3:$E789,$E789))</f>
        <v/>
      </c>
      <c r="G789" t="str">
        <f>IF(OR(F789&gt;1,F789=""),"",COUNTIF($F$3:$F789,1))</f>
        <v/>
      </c>
      <c r="H789" t="str">
        <f t="shared" si="101"/>
        <v/>
      </c>
      <c r="J789">
        <f t="shared" si="103"/>
        <v>786</v>
      </c>
      <c r="K789" t="str">
        <f t="shared" si="97"/>
        <v/>
      </c>
      <c r="L789" s="58" t="str">
        <f t="shared" si="96"/>
        <v/>
      </c>
      <c r="M789" s="58" t="str">
        <f t="shared" si="98"/>
        <v/>
      </c>
      <c r="N789" s="58" t="str">
        <f t="shared" si="99"/>
        <v/>
      </c>
    </row>
    <row r="790" spans="1:14">
      <c r="A790">
        <f t="shared" si="102"/>
        <v>787</v>
      </c>
      <c r="B790" t="str">
        <f>IFERROR(VLOOKUP($A790,'vbs,vba'!$G:$H,2,FALSE),"")</f>
        <v/>
      </c>
      <c r="C790" t="str">
        <f>IFERROR(VLOOKUP($A790,python!$F:$G,2,FALSE),"")</f>
        <v/>
      </c>
      <c r="D790" t="str">
        <f>IFERROR(VLOOKUP($A790,bat!$F:$G,2,FALSE),"")</f>
        <v/>
      </c>
      <c r="E790" t="str">
        <f t="shared" si="100"/>
        <v/>
      </c>
      <c r="F790" t="str">
        <f>IF($E790="","",COUNTIF($E$3:$E790,$E790))</f>
        <v/>
      </c>
      <c r="G790" t="str">
        <f>IF(OR(F790&gt;1,F790=""),"",COUNTIF($F$3:$F790,1))</f>
        <v/>
      </c>
      <c r="H790" t="str">
        <f t="shared" si="101"/>
        <v/>
      </c>
      <c r="J790">
        <f t="shared" si="103"/>
        <v>787</v>
      </c>
      <c r="K790" t="str">
        <f t="shared" si="97"/>
        <v/>
      </c>
      <c r="L790" s="58" t="str">
        <f t="shared" si="96"/>
        <v/>
      </c>
      <c r="M790" s="58" t="str">
        <f t="shared" si="98"/>
        <v/>
      </c>
      <c r="N790" s="58" t="str">
        <f t="shared" si="99"/>
        <v/>
      </c>
    </row>
    <row r="791" spans="1:14">
      <c r="A791">
        <f t="shared" si="102"/>
        <v>788</v>
      </c>
      <c r="B791" t="str">
        <f>IFERROR(VLOOKUP($A791,'vbs,vba'!$G:$H,2,FALSE),"")</f>
        <v/>
      </c>
      <c r="C791" t="str">
        <f>IFERROR(VLOOKUP($A791,python!$F:$G,2,FALSE),"")</f>
        <v/>
      </c>
      <c r="D791" t="str">
        <f>IFERROR(VLOOKUP($A791,bat!$F:$G,2,FALSE),"")</f>
        <v/>
      </c>
      <c r="E791" t="str">
        <f t="shared" si="100"/>
        <v/>
      </c>
      <c r="F791" t="str">
        <f>IF($E791="","",COUNTIF($E$3:$E791,$E791))</f>
        <v/>
      </c>
      <c r="G791" t="str">
        <f>IF(OR(F791&gt;1,F791=""),"",COUNTIF($F$3:$F791,1))</f>
        <v/>
      </c>
      <c r="H791" t="str">
        <f t="shared" si="101"/>
        <v/>
      </c>
      <c r="J791">
        <f t="shared" si="103"/>
        <v>788</v>
      </c>
      <c r="K791" t="str">
        <f t="shared" si="97"/>
        <v/>
      </c>
      <c r="L791" s="58" t="str">
        <f t="shared" si="96"/>
        <v/>
      </c>
      <c r="M791" s="58" t="str">
        <f t="shared" si="98"/>
        <v/>
      </c>
      <c r="N791" s="58" t="str">
        <f t="shared" si="99"/>
        <v/>
      </c>
    </row>
    <row r="792" spans="1:14">
      <c r="A792">
        <f t="shared" si="102"/>
        <v>789</v>
      </c>
      <c r="B792" t="str">
        <f>IFERROR(VLOOKUP($A792,'vbs,vba'!$G:$H,2,FALSE),"")</f>
        <v/>
      </c>
      <c r="C792" t="str">
        <f>IFERROR(VLOOKUP($A792,python!$F:$G,2,FALSE),"")</f>
        <v/>
      </c>
      <c r="D792" t="str">
        <f>IFERROR(VLOOKUP($A792,bat!$F:$G,2,FALSE),"")</f>
        <v/>
      </c>
      <c r="E792" t="str">
        <f t="shared" si="100"/>
        <v/>
      </c>
      <c r="F792" t="str">
        <f>IF($E792="","",COUNTIF($E$3:$E792,$E792))</f>
        <v/>
      </c>
      <c r="G792" t="str">
        <f>IF(OR(F792&gt;1,F792=""),"",COUNTIF($F$3:$F792,1))</f>
        <v/>
      </c>
      <c r="H792" t="str">
        <f t="shared" si="101"/>
        <v/>
      </c>
      <c r="J792">
        <f t="shared" si="103"/>
        <v>789</v>
      </c>
      <c r="K792" t="str">
        <f t="shared" si="97"/>
        <v/>
      </c>
      <c r="L792" s="58" t="str">
        <f t="shared" si="96"/>
        <v/>
      </c>
      <c r="M792" s="58" t="str">
        <f t="shared" si="98"/>
        <v/>
      </c>
      <c r="N792" s="58" t="str">
        <f t="shared" si="99"/>
        <v/>
      </c>
    </row>
    <row r="793" spans="1:14">
      <c r="A793">
        <f t="shared" si="102"/>
        <v>790</v>
      </c>
      <c r="B793" t="str">
        <f>IFERROR(VLOOKUP($A793,'vbs,vba'!$G:$H,2,FALSE),"")</f>
        <v/>
      </c>
      <c r="C793" t="str">
        <f>IFERROR(VLOOKUP($A793,python!$F:$G,2,FALSE),"")</f>
        <v/>
      </c>
      <c r="D793" t="str">
        <f>IFERROR(VLOOKUP($A793,bat!$F:$G,2,FALSE),"")</f>
        <v/>
      </c>
      <c r="E793" t="str">
        <f t="shared" si="100"/>
        <v/>
      </c>
      <c r="F793" t="str">
        <f>IF($E793="","",COUNTIF($E$3:$E793,$E793))</f>
        <v/>
      </c>
      <c r="G793" t="str">
        <f>IF(OR(F793&gt;1,F793=""),"",COUNTIF($F$3:$F793,1))</f>
        <v/>
      </c>
      <c r="H793" t="str">
        <f t="shared" si="101"/>
        <v/>
      </c>
      <c r="J793">
        <f t="shared" si="103"/>
        <v>790</v>
      </c>
      <c r="K793" t="str">
        <f t="shared" si="97"/>
        <v/>
      </c>
      <c r="L793" s="58" t="str">
        <f t="shared" si="96"/>
        <v/>
      </c>
      <c r="M793" s="58" t="str">
        <f t="shared" si="98"/>
        <v/>
      </c>
      <c r="N793" s="58" t="str">
        <f t="shared" si="99"/>
        <v/>
      </c>
    </row>
    <row r="794" spans="1:14">
      <c r="A794">
        <f t="shared" si="102"/>
        <v>791</v>
      </c>
      <c r="B794" t="str">
        <f>IFERROR(VLOOKUP($A794,'vbs,vba'!$G:$H,2,FALSE),"")</f>
        <v/>
      </c>
      <c r="C794" t="str">
        <f>IFERROR(VLOOKUP($A794,python!$F:$G,2,FALSE),"")</f>
        <v/>
      </c>
      <c r="D794" t="str">
        <f>IFERROR(VLOOKUP($A794,bat!$F:$G,2,FALSE),"")</f>
        <v/>
      </c>
      <c r="E794" t="str">
        <f t="shared" si="100"/>
        <v/>
      </c>
      <c r="F794" t="str">
        <f>IF($E794="","",COUNTIF($E$3:$E794,$E794))</f>
        <v/>
      </c>
      <c r="G794" t="str">
        <f>IF(OR(F794&gt;1,F794=""),"",COUNTIF($F$3:$F794,1))</f>
        <v/>
      </c>
      <c r="H794" t="str">
        <f t="shared" si="101"/>
        <v/>
      </c>
      <c r="J794">
        <f t="shared" si="103"/>
        <v>791</v>
      </c>
      <c r="K794" t="str">
        <f t="shared" si="97"/>
        <v/>
      </c>
      <c r="L794" s="58" t="str">
        <f t="shared" si="96"/>
        <v/>
      </c>
      <c r="M794" s="58" t="str">
        <f t="shared" si="98"/>
        <v/>
      </c>
      <c r="N794" s="58" t="str">
        <f t="shared" si="99"/>
        <v/>
      </c>
    </row>
    <row r="795" spans="1:14">
      <c r="A795">
        <f t="shared" si="102"/>
        <v>792</v>
      </c>
      <c r="B795" t="str">
        <f>IFERROR(VLOOKUP($A795,'vbs,vba'!$G:$H,2,FALSE),"")</f>
        <v/>
      </c>
      <c r="C795" t="str">
        <f>IFERROR(VLOOKUP($A795,python!$F:$G,2,FALSE),"")</f>
        <v/>
      </c>
      <c r="D795" t="str">
        <f>IFERROR(VLOOKUP($A795,bat!$F:$G,2,FALSE),"")</f>
        <v/>
      </c>
      <c r="E795" t="str">
        <f t="shared" si="100"/>
        <v/>
      </c>
      <c r="F795" t="str">
        <f>IF($E795="","",COUNTIF($E$3:$E795,$E795))</f>
        <v/>
      </c>
      <c r="G795" t="str">
        <f>IF(OR(F795&gt;1,F795=""),"",COUNTIF($F$3:$F795,1))</f>
        <v/>
      </c>
      <c r="H795" t="str">
        <f t="shared" si="101"/>
        <v/>
      </c>
      <c r="J795">
        <f t="shared" si="103"/>
        <v>792</v>
      </c>
      <c r="K795" t="str">
        <f t="shared" si="97"/>
        <v/>
      </c>
      <c r="L795" s="58" t="str">
        <f t="shared" si="96"/>
        <v/>
      </c>
      <c r="M795" s="58" t="str">
        <f t="shared" si="98"/>
        <v/>
      </c>
      <c r="N795" s="58" t="str">
        <f t="shared" si="99"/>
        <v/>
      </c>
    </row>
    <row r="796" spans="1:14">
      <c r="A796">
        <f t="shared" si="102"/>
        <v>793</v>
      </c>
      <c r="B796" t="str">
        <f>IFERROR(VLOOKUP($A796,'vbs,vba'!$G:$H,2,FALSE),"")</f>
        <v/>
      </c>
      <c r="C796" t="str">
        <f>IFERROR(VLOOKUP($A796,python!$F:$G,2,FALSE),"")</f>
        <v/>
      </c>
      <c r="D796" t="str">
        <f>IFERROR(VLOOKUP($A796,bat!$F:$G,2,FALSE),"")</f>
        <v/>
      </c>
      <c r="E796" t="str">
        <f t="shared" si="100"/>
        <v/>
      </c>
      <c r="F796" t="str">
        <f>IF($E796="","",COUNTIF($E$3:$E796,$E796))</f>
        <v/>
      </c>
      <c r="G796" t="str">
        <f>IF(OR(F796&gt;1,F796=""),"",COUNTIF($F$3:$F796,1))</f>
        <v/>
      </c>
      <c r="H796" t="str">
        <f t="shared" si="101"/>
        <v/>
      </c>
      <c r="J796">
        <f t="shared" si="103"/>
        <v>793</v>
      </c>
      <c r="K796" t="str">
        <f t="shared" si="97"/>
        <v/>
      </c>
      <c r="L796" s="58" t="str">
        <f t="shared" si="96"/>
        <v/>
      </c>
      <c r="M796" s="58" t="str">
        <f t="shared" si="98"/>
        <v/>
      </c>
      <c r="N796" s="58" t="str">
        <f t="shared" si="99"/>
        <v/>
      </c>
    </row>
    <row r="797" spans="1:14">
      <c r="A797">
        <f t="shared" si="102"/>
        <v>794</v>
      </c>
      <c r="B797" t="str">
        <f>IFERROR(VLOOKUP($A797,'vbs,vba'!$G:$H,2,FALSE),"")</f>
        <v/>
      </c>
      <c r="C797" t="str">
        <f>IFERROR(VLOOKUP($A797,python!$F:$G,2,FALSE),"")</f>
        <v/>
      </c>
      <c r="D797" t="str">
        <f>IFERROR(VLOOKUP($A797,bat!$F:$G,2,FALSE),"")</f>
        <v/>
      </c>
      <c r="E797" t="str">
        <f t="shared" si="100"/>
        <v/>
      </c>
      <c r="F797" t="str">
        <f>IF($E797="","",COUNTIF($E$3:$E797,$E797))</f>
        <v/>
      </c>
      <c r="G797" t="str">
        <f>IF(OR(F797&gt;1,F797=""),"",COUNTIF($F$3:$F797,1))</f>
        <v/>
      </c>
      <c r="H797" t="str">
        <f t="shared" si="101"/>
        <v/>
      </c>
      <c r="J797">
        <f t="shared" si="103"/>
        <v>794</v>
      </c>
      <c r="K797" t="str">
        <f t="shared" si="97"/>
        <v/>
      </c>
      <c r="L797" s="58" t="str">
        <f t="shared" si="96"/>
        <v/>
      </c>
      <c r="M797" s="58" t="str">
        <f t="shared" si="98"/>
        <v/>
      </c>
      <c r="N797" s="58" t="str">
        <f t="shared" si="99"/>
        <v/>
      </c>
    </row>
    <row r="798" spans="1:14">
      <c r="A798">
        <f t="shared" si="102"/>
        <v>795</v>
      </c>
      <c r="B798" t="str">
        <f>IFERROR(VLOOKUP($A798,'vbs,vba'!$G:$H,2,FALSE),"")</f>
        <v/>
      </c>
      <c r="C798" t="str">
        <f>IFERROR(VLOOKUP($A798,python!$F:$G,2,FALSE),"")</f>
        <v/>
      </c>
      <c r="D798" t="str">
        <f>IFERROR(VLOOKUP($A798,bat!$F:$G,2,FALSE),"")</f>
        <v/>
      </c>
      <c r="E798" t="str">
        <f t="shared" si="100"/>
        <v/>
      </c>
      <c r="F798" t="str">
        <f>IF($E798="","",COUNTIF($E$3:$E798,$E798))</f>
        <v/>
      </c>
      <c r="G798" t="str">
        <f>IF(OR(F798&gt;1,F798=""),"",COUNTIF($F$3:$F798,1))</f>
        <v/>
      </c>
      <c r="H798" t="str">
        <f t="shared" si="101"/>
        <v/>
      </c>
      <c r="J798">
        <f t="shared" si="103"/>
        <v>795</v>
      </c>
      <c r="K798" t="str">
        <f t="shared" si="97"/>
        <v/>
      </c>
      <c r="L798" s="58" t="str">
        <f t="shared" si="96"/>
        <v/>
      </c>
      <c r="M798" s="58" t="str">
        <f t="shared" si="98"/>
        <v/>
      </c>
      <c r="N798" s="58" t="str">
        <f t="shared" si="99"/>
        <v/>
      </c>
    </row>
    <row r="799" spans="1:14">
      <c r="A799">
        <f t="shared" si="102"/>
        <v>796</v>
      </c>
      <c r="B799" t="str">
        <f>IFERROR(VLOOKUP($A799,'vbs,vba'!$G:$H,2,FALSE),"")</f>
        <v/>
      </c>
      <c r="C799" t="str">
        <f>IFERROR(VLOOKUP($A799,python!$F:$G,2,FALSE),"")</f>
        <v/>
      </c>
      <c r="D799" t="str">
        <f>IFERROR(VLOOKUP($A799,bat!$F:$G,2,FALSE),"")</f>
        <v/>
      </c>
      <c r="E799" t="str">
        <f t="shared" si="100"/>
        <v/>
      </c>
      <c r="F799" t="str">
        <f>IF($E799="","",COUNTIF($E$3:$E799,$E799))</f>
        <v/>
      </c>
      <c r="G799" t="str">
        <f>IF(OR(F799&gt;1,F799=""),"",COUNTIF($F$3:$F799,1))</f>
        <v/>
      </c>
      <c r="H799" t="str">
        <f t="shared" si="101"/>
        <v/>
      </c>
      <c r="J799">
        <f t="shared" si="103"/>
        <v>796</v>
      </c>
      <c r="K799" t="str">
        <f t="shared" si="97"/>
        <v/>
      </c>
      <c r="L799" s="58" t="str">
        <f t="shared" si="96"/>
        <v/>
      </c>
      <c r="M799" s="58" t="str">
        <f t="shared" si="98"/>
        <v/>
      </c>
      <c r="N799" s="58" t="str">
        <f t="shared" si="99"/>
        <v/>
      </c>
    </row>
    <row r="800" spans="1:14">
      <c r="A800">
        <f t="shared" si="102"/>
        <v>797</v>
      </c>
      <c r="B800" t="str">
        <f>IFERROR(VLOOKUP($A800,'vbs,vba'!$G:$H,2,FALSE),"")</f>
        <v/>
      </c>
      <c r="C800" t="str">
        <f>IFERROR(VLOOKUP($A800,python!$F:$G,2,FALSE),"")</f>
        <v/>
      </c>
      <c r="D800" t="str">
        <f>IFERROR(VLOOKUP($A800,bat!$F:$G,2,FALSE),"")</f>
        <v/>
      </c>
      <c r="E800" t="str">
        <f t="shared" si="100"/>
        <v/>
      </c>
      <c r="F800" t="str">
        <f>IF($E800="","",COUNTIF($E$3:$E800,$E800))</f>
        <v/>
      </c>
      <c r="G800" t="str">
        <f>IF(OR(F800&gt;1,F800=""),"",COUNTIF($F$3:$F800,1))</f>
        <v/>
      </c>
      <c r="H800" t="str">
        <f t="shared" si="101"/>
        <v/>
      </c>
      <c r="J800">
        <f t="shared" si="103"/>
        <v>797</v>
      </c>
      <c r="K800" t="str">
        <f t="shared" si="97"/>
        <v/>
      </c>
      <c r="L800" s="58" t="str">
        <f t="shared" si="96"/>
        <v/>
      </c>
      <c r="M800" s="58" t="str">
        <f t="shared" si="98"/>
        <v/>
      </c>
      <c r="N800" s="58" t="str">
        <f t="shared" si="99"/>
        <v/>
      </c>
    </row>
    <row r="801" spans="1:14">
      <c r="A801">
        <f t="shared" si="102"/>
        <v>798</v>
      </c>
      <c r="B801" t="str">
        <f>IFERROR(VLOOKUP($A801,'vbs,vba'!$G:$H,2,FALSE),"")</f>
        <v/>
      </c>
      <c r="C801" t="str">
        <f>IFERROR(VLOOKUP($A801,python!$F:$G,2,FALSE),"")</f>
        <v/>
      </c>
      <c r="D801" t="str">
        <f>IFERROR(VLOOKUP($A801,bat!$F:$G,2,FALSE),"")</f>
        <v/>
      </c>
      <c r="E801" t="str">
        <f t="shared" si="100"/>
        <v/>
      </c>
      <c r="F801" t="str">
        <f>IF($E801="","",COUNTIF($E$3:$E801,$E801))</f>
        <v/>
      </c>
      <c r="G801" t="str">
        <f>IF(OR(F801&gt;1,F801=""),"",COUNTIF($F$3:$F801,1))</f>
        <v/>
      </c>
      <c r="H801" t="str">
        <f t="shared" si="101"/>
        <v/>
      </c>
      <c r="J801">
        <f t="shared" si="103"/>
        <v>798</v>
      </c>
      <c r="K801" t="str">
        <f t="shared" si="97"/>
        <v/>
      </c>
      <c r="L801" s="58" t="str">
        <f t="shared" si="96"/>
        <v/>
      </c>
      <c r="M801" s="58" t="str">
        <f t="shared" si="98"/>
        <v/>
      </c>
      <c r="N801" s="58" t="str">
        <f t="shared" si="99"/>
        <v/>
      </c>
    </row>
    <row r="802" spans="1:14">
      <c r="A802">
        <f t="shared" si="102"/>
        <v>799</v>
      </c>
      <c r="B802" t="str">
        <f>IFERROR(VLOOKUP($A802,'vbs,vba'!$G:$H,2,FALSE),"")</f>
        <v/>
      </c>
      <c r="C802" t="str">
        <f>IFERROR(VLOOKUP($A802,python!$F:$G,2,FALSE),"")</f>
        <v/>
      </c>
      <c r="D802" t="str">
        <f>IFERROR(VLOOKUP($A802,bat!$F:$G,2,FALSE),"")</f>
        <v/>
      </c>
      <c r="E802" t="str">
        <f t="shared" si="100"/>
        <v/>
      </c>
      <c r="F802" t="str">
        <f>IF($E802="","",COUNTIF($E$3:$E802,$E802))</f>
        <v/>
      </c>
      <c r="G802" t="str">
        <f>IF(OR(F802&gt;1,F802=""),"",COUNTIF($F$3:$F802,1))</f>
        <v/>
      </c>
      <c r="H802" t="str">
        <f t="shared" si="101"/>
        <v/>
      </c>
      <c r="J802">
        <f t="shared" si="103"/>
        <v>799</v>
      </c>
      <c r="K802" t="str">
        <f t="shared" si="97"/>
        <v/>
      </c>
      <c r="L802" s="58" t="str">
        <f t="shared" si="96"/>
        <v/>
      </c>
      <c r="M802" s="58" t="str">
        <f t="shared" si="98"/>
        <v/>
      </c>
      <c r="N802" s="58" t="str">
        <f t="shared" si="99"/>
        <v/>
      </c>
    </row>
    <row r="803" spans="1:14">
      <c r="A803">
        <f t="shared" si="102"/>
        <v>800</v>
      </c>
      <c r="B803" t="str">
        <f>IFERROR(VLOOKUP($A803,'vbs,vba'!$G:$H,2,FALSE),"")</f>
        <v/>
      </c>
      <c r="C803" t="str">
        <f>IFERROR(VLOOKUP($A803,python!$F:$G,2,FALSE),"")</f>
        <v/>
      </c>
      <c r="D803" t="str">
        <f>IFERROR(VLOOKUP($A803,bat!$F:$G,2,FALSE),"")</f>
        <v/>
      </c>
      <c r="E803" t="str">
        <f t="shared" si="100"/>
        <v/>
      </c>
      <c r="F803" t="str">
        <f>IF($E803="","",COUNTIF($E$3:$E803,$E803))</f>
        <v/>
      </c>
      <c r="G803" t="str">
        <f>IF(OR(F803&gt;1,F803=""),"",COUNTIF($F$3:$F803,1))</f>
        <v/>
      </c>
      <c r="H803" t="str">
        <f t="shared" si="101"/>
        <v/>
      </c>
      <c r="J803">
        <f t="shared" si="103"/>
        <v>800</v>
      </c>
      <c r="K803" t="str">
        <f t="shared" si="97"/>
        <v/>
      </c>
      <c r="L803" s="58" t="str">
        <f t="shared" si="96"/>
        <v/>
      </c>
      <c r="M803" s="58" t="str">
        <f t="shared" si="98"/>
        <v/>
      </c>
      <c r="N803" s="58" t="str">
        <f t="shared" si="99"/>
        <v/>
      </c>
    </row>
    <row r="804" spans="1:14">
      <c r="A804">
        <f t="shared" si="102"/>
        <v>801</v>
      </c>
      <c r="B804" t="str">
        <f>IFERROR(VLOOKUP($A804,'vbs,vba'!$G:$H,2,FALSE),"")</f>
        <v/>
      </c>
      <c r="C804" t="str">
        <f>IFERROR(VLOOKUP($A804,python!$F:$G,2,FALSE),"")</f>
        <v/>
      </c>
      <c r="D804" t="str">
        <f>IFERROR(VLOOKUP($A804,bat!$F:$G,2,FALSE),"")</f>
        <v/>
      </c>
      <c r="E804" t="str">
        <f t="shared" si="100"/>
        <v/>
      </c>
      <c r="F804" t="str">
        <f>IF($E804="","",COUNTIF($E$3:$E804,$E804))</f>
        <v/>
      </c>
      <c r="G804" t="str">
        <f>IF(OR(F804&gt;1,F804=""),"",COUNTIF($F$3:$F804,1))</f>
        <v/>
      </c>
      <c r="H804" t="str">
        <f t="shared" si="101"/>
        <v/>
      </c>
      <c r="J804">
        <f t="shared" si="103"/>
        <v>801</v>
      </c>
      <c r="K804" t="str">
        <f t="shared" si="97"/>
        <v/>
      </c>
      <c r="L804" s="58" t="str">
        <f t="shared" si="96"/>
        <v/>
      </c>
      <c r="M804" s="58" t="str">
        <f t="shared" si="98"/>
        <v/>
      </c>
      <c r="N804" s="58" t="str">
        <f t="shared" si="99"/>
        <v/>
      </c>
    </row>
    <row r="805" spans="1:14">
      <c r="A805">
        <f t="shared" si="102"/>
        <v>802</v>
      </c>
      <c r="B805" t="str">
        <f>IFERROR(VLOOKUP($A805,'vbs,vba'!$G:$H,2,FALSE),"")</f>
        <v/>
      </c>
      <c r="C805" t="str">
        <f>IFERROR(VLOOKUP($A805,python!$F:$G,2,FALSE),"")</f>
        <v/>
      </c>
      <c r="D805" t="str">
        <f>IFERROR(VLOOKUP($A805,bat!$F:$G,2,FALSE),"")</f>
        <v/>
      </c>
      <c r="E805" t="str">
        <f t="shared" si="100"/>
        <v/>
      </c>
      <c r="F805" t="str">
        <f>IF($E805="","",COUNTIF($E$3:$E805,$E805))</f>
        <v/>
      </c>
      <c r="G805" t="str">
        <f>IF(OR(F805&gt;1,F805=""),"",COUNTIF($F$3:$F805,1))</f>
        <v/>
      </c>
      <c r="H805" t="str">
        <f t="shared" si="101"/>
        <v/>
      </c>
      <c r="J805">
        <f t="shared" si="103"/>
        <v>802</v>
      </c>
      <c r="K805" t="str">
        <f t="shared" si="97"/>
        <v/>
      </c>
      <c r="L805" s="58" t="str">
        <f t="shared" si="96"/>
        <v/>
      </c>
      <c r="M805" s="58" t="str">
        <f t="shared" si="98"/>
        <v/>
      </c>
      <c r="N805" s="58" t="str">
        <f t="shared" si="99"/>
        <v/>
      </c>
    </row>
    <row r="806" spans="1:14">
      <c r="A806">
        <f t="shared" si="102"/>
        <v>803</v>
      </c>
      <c r="B806" t="str">
        <f>IFERROR(VLOOKUP($A806,'vbs,vba'!$G:$H,2,FALSE),"")</f>
        <v/>
      </c>
      <c r="C806" t="str">
        <f>IFERROR(VLOOKUP($A806,python!$F:$G,2,FALSE),"")</f>
        <v/>
      </c>
      <c r="D806" t="str">
        <f>IFERROR(VLOOKUP($A806,bat!$F:$G,2,FALSE),"")</f>
        <v/>
      </c>
      <c r="E806" t="str">
        <f t="shared" si="100"/>
        <v/>
      </c>
      <c r="F806" t="str">
        <f>IF($E806="","",COUNTIF($E$3:$E806,$E806))</f>
        <v/>
      </c>
      <c r="G806" t="str">
        <f>IF(OR(F806&gt;1,F806=""),"",COUNTIF($F$3:$F806,1))</f>
        <v/>
      </c>
      <c r="H806" t="str">
        <f t="shared" si="101"/>
        <v/>
      </c>
      <c r="J806">
        <f t="shared" si="103"/>
        <v>803</v>
      </c>
      <c r="K806" t="str">
        <f t="shared" si="97"/>
        <v/>
      </c>
      <c r="L806" s="58" t="str">
        <f t="shared" si="96"/>
        <v/>
      </c>
      <c r="M806" s="58" t="str">
        <f t="shared" si="98"/>
        <v/>
      </c>
      <c r="N806" s="58" t="str">
        <f t="shared" si="99"/>
        <v/>
      </c>
    </row>
    <row r="807" spans="1:14">
      <c r="A807">
        <f t="shared" si="102"/>
        <v>804</v>
      </c>
      <c r="B807" t="str">
        <f>IFERROR(VLOOKUP($A807,'vbs,vba'!$G:$H,2,FALSE),"")</f>
        <v/>
      </c>
      <c r="C807" t="str">
        <f>IFERROR(VLOOKUP($A807,python!$F:$G,2,FALSE),"")</f>
        <v/>
      </c>
      <c r="D807" t="str">
        <f>IFERROR(VLOOKUP($A807,bat!$F:$G,2,FALSE),"")</f>
        <v/>
      </c>
      <c r="E807" t="str">
        <f t="shared" si="100"/>
        <v/>
      </c>
      <c r="F807" t="str">
        <f>IF($E807="","",COUNTIF($E$3:$E807,$E807))</f>
        <v/>
      </c>
      <c r="G807" t="str">
        <f>IF(OR(F807&gt;1,F807=""),"",COUNTIF($F$3:$F807,1))</f>
        <v/>
      </c>
      <c r="H807" t="str">
        <f t="shared" si="101"/>
        <v/>
      </c>
      <c r="J807">
        <f t="shared" si="103"/>
        <v>804</v>
      </c>
      <c r="K807" t="str">
        <f t="shared" si="97"/>
        <v/>
      </c>
      <c r="L807" s="58" t="str">
        <f t="shared" si="96"/>
        <v/>
      </c>
      <c r="M807" s="58" t="str">
        <f t="shared" si="98"/>
        <v/>
      </c>
      <c r="N807" s="58" t="str">
        <f t="shared" si="99"/>
        <v/>
      </c>
    </row>
    <row r="808" spans="1:14">
      <c r="A808">
        <f t="shared" si="102"/>
        <v>805</v>
      </c>
      <c r="B808" t="str">
        <f>IFERROR(VLOOKUP($A808,'vbs,vba'!$G:$H,2,FALSE),"")</f>
        <v/>
      </c>
      <c r="C808" t="str">
        <f>IFERROR(VLOOKUP($A808,python!$F:$G,2,FALSE),"")</f>
        <v/>
      </c>
      <c r="D808" t="str">
        <f>IFERROR(VLOOKUP($A808,bat!$F:$G,2,FALSE),"")</f>
        <v/>
      </c>
      <c r="E808" t="str">
        <f t="shared" si="100"/>
        <v/>
      </c>
      <c r="F808" t="str">
        <f>IF($E808="","",COUNTIF($E$3:$E808,$E808))</f>
        <v/>
      </c>
      <c r="G808" t="str">
        <f>IF(OR(F808&gt;1,F808=""),"",COUNTIF($F$3:$F808,1))</f>
        <v/>
      </c>
      <c r="H808" t="str">
        <f t="shared" si="101"/>
        <v/>
      </c>
      <c r="J808">
        <f t="shared" si="103"/>
        <v>805</v>
      </c>
      <c r="K808" t="str">
        <f t="shared" si="97"/>
        <v/>
      </c>
      <c r="L808" s="58" t="str">
        <f t="shared" si="96"/>
        <v/>
      </c>
      <c r="M808" s="58" t="str">
        <f t="shared" si="98"/>
        <v/>
      </c>
      <c r="N808" s="58" t="str">
        <f t="shared" si="99"/>
        <v/>
      </c>
    </row>
    <row r="809" spans="1:14">
      <c r="A809">
        <f t="shared" si="102"/>
        <v>806</v>
      </c>
      <c r="B809" t="str">
        <f>IFERROR(VLOOKUP($A809,'vbs,vba'!$G:$H,2,FALSE),"")</f>
        <v/>
      </c>
      <c r="C809" t="str">
        <f>IFERROR(VLOOKUP($A809,python!$F:$G,2,FALSE),"")</f>
        <v/>
      </c>
      <c r="D809" t="str">
        <f>IFERROR(VLOOKUP($A809,bat!$F:$G,2,FALSE),"")</f>
        <v/>
      </c>
      <c r="E809" t="str">
        <f t="shared" si="100"/>
        <v/>
      </c>
      <c r="F809" t="str">
        <f>IF($E809="","",COUNTIF($E$3:$E809,$E809))</f>
        <v/>
      </c>
      <c r="G809" t="str">
        <f>IF(OR(F809&gt;1,F809=""),"",COUNTIF($F$3:$F809,1))</f>
        <v/>
      </c>
      <c r="H809" t="str">
        <f t="shared" si="101"/>
        <v/>
      </c>
      <c r="J809">
        <f t="shared" si="103"/>
        <v>806</v>
      </c>
      <c r="K809" t="str">
        <f t="shared" si="97"/>
        <v/>
      </c>
      <c r="L809" s="58" t="str">
        <f t="shared" si="96"/>
        <v/>
      </c>
      <c r="M809" s="58" t="str">
        <f t="shared" si="98"/>
        <v/>
      </c>
      <c r="N809" s="58" t="str">
        <f t="shared" si="99"/>
        <v/>
      </c>
    </row>
    <row r="810" spans="1:14">
      <c r="A810">
        <f t="shared" si="102"/>
        <v>807</v>
      </c>
      <c r="B810" t="str">
        <f>IFERROR(VLOOKUP($A810,'vbs,vba'!$G:$H,2,FALSE),"")</f>
        <v/>
      </c>
      <c r="C810" t="str">
        <f>IFERROR(VLOOKUP($A810,python!$F:$G,2,FALSE),"")</f>
        <v/>
      </c>
      <c r="D810" t="str">
        <f>IFERROR(VLOOKUP($A810,bat!$F:$G,2,FALSE),"")</f>
        <v/>
      </c>
      <c r="E810" t="str">
        <f t="shared" si="100"/>
        <v/>
      </c>
      <c r="F810" t="str">
        <f>IF($E810="","",COUNTIF($E$3:$E810,$E810))</f>
        <v/>
      </c>
      <c r="G810" t="str">
        <f>IF(OR(F810&gt;1,F810=""),"",COUNTIF($F$3:$F810,1))</f>
        <v/>
      </c>
      <c r="H810" t="str">
        <f t="shared" si="101"/>
        <v/>
      </c>
      <c r="J810">
        <f t="shared" si="103"/>
        <v>807</v>
      </c>
      <c r="K810" t="str">
        <f t="shared" si="97"/>
        <v/>
      </c>
      <c r="L810" s="58" t="str">
        <f t="shared" si="96"/>
        <v/>
      </c>
      <c r="M810" s="58" t="str">
        <f t="shared" si="98"/>
        <v/>
      </c>
      <c r="N810" s="58" t="str">
        <f t="shared" si="99"/>
        <v/>
      </c>
    </row>
    <row r="811" spans="1:14">
      <c r="A811">
        <f t="shared" si="102"/>
        <v>808</v>
      </c>
      <c r="B811" t="str">
        <f>IFERROR(VLOOKUP($A811,'vbs,vba'!$G:$H,2,FALSE),"")</f>
        <v/>
      </c>
      <c r="C811" t="str">
        <f>IFERROR(VLOOKUP($A811,python!$F:$G,2,FALSE),"")</f>
        <v/>
      </c>
      <c r="D811" t="str">
        <f>IFERROR(VLOOKUP($A811,bat!$F:$G,2,FALSE),"")</f>
        <v/>
      </c>
      <c r="E811" t="str">
        <f t="shared" si="100"/>
        <v/>
      </c>
      <c r="F811" t="str">
        <f>IF($E811="","",COUNTIF($E$3:$E811,$E811))</f>
        <v/>
      </c>
      <c r="G811" t="str">
        <f>IF(OR(F811&gt;1,F811=""),"",COUNTIF($F$3:$F811,1))</f>
        <v/>
      </c>
      <c r="H811" t="str">
        <f t="shared" si="101"/>
        <v/>
      </c>
      <c r="J811">
        <f t="shared" si="103"/>
        <v>808</v>
      </c>
      <c r="K811" t="str">
        <f t="shared" si="97"/>
        <v/>
      </c>
      <c r="L811" s="58" t="str">
        <f t="shared" si="96"/>
        <v/>
      </c>
      <c r="M811" s="58" t="str">
        <f t="shared" si="98"/>
        <v/>
      </c>
      <c r="N811" s="58" t="str">
        <f t="shared" si="99"/>
        <v/>
      </c>
    </row>
    <row r="812" spans="1:14">
      <c r="A812">
        <f t="shared" si="102"/>
        <v>809</v>
      </c>
      <c r="B812" t="str">
        <f>IFERROR(VLOOKUP($A812,'vbs,vba'!$G:$H,2,FALSE),"")</f>
        <v/>
      </c>
      <c r="C812" t="str">
        <f>IFERROR(VLOOKUP($A812,python!$F:$G,2,FALSE),"")</f>
        <v/>
      </c>
      <c r="D812" t="str">
        <f>IFERROR(VLOOKUP($A812,bat!$F:$G,2,FALSE),"")</f>
        <v/>
      </c>
      <c r="E812" t="str">
        <f t="shared" si="100"/>
        <v/>
      </c>
      <c r="F812" t="str">
        <f>IF($E812="","",COUNTIF($E$3:$E812,$E812))</f>
        <v/>
      </c>
      <c r="G812" t="str">
        <f>IF(OR(F812&gt;1,F812=""),"",COUNTIF($F$3:$F812,1))</f>
        <v/>
      </c>
      <c r="H812" t="str">
        <f t="shared" si="101"/>
        <v/>
      </c>
      <c r="J812">
        <f t="shared" si="103"/>
        <v>809</v>
      </c>
      <c r="K812" t="str">
        <f t="shared" si="97"/>
        <v/>
      </c>
      <c r="L812" s="58" t="str">
        <f t="shared" si="96"/>
        <v/>
      </c>
      <c r="M812" s="58" t="str">
        <f t="shared" si="98"/>
        <v/>
      </c>
      <c r="N812" s="58" t="str">
        <f t="shared" si="99"/>
        <v/>
      </c>
    </row>
    <row r="813" spans="1:14">
      <c r="A813">
        <f t="shared" si="102"/>
        <v>810</v>
      </c>
      <c r="B813" t="str">
        <f>IFERROR(VLOOKUP($A813,'vbs,vba'!$G:$H,2,FALSE),"")</f>
        <v/>
      </c>
      <c r="C813" t="str">
        <f>IFERROR(VLOOKUP($A813,python!$F:$G,2,FALSE),"")</f>
        <v/>
      </c>
      <c r="D813" t="str">
        <f>IFERROR(VLOOKUP($A813,bat!$F:$G,2,FALSE),"")</f>
        <v/>
      </c>
      <c r="E813" t="str">
        <f t="shared" si="100"/>
        <v/>
      </c>
      <c r="F813" t="str">
        <f>IF($E813="","",COUNTIF($E$3:$E813,$E813))</f>
        <v/>
      </c>
      <c r="G813" t="str">
        <f>IF(OR(F813&gt;1,F813=""),"",COUNTIF($F$3:$F813,1))</f>
        <v/>
      </c>
      <c r="H813" t="str">
        <f t="shared" si="101"/>
        <v/>
      </c>
      <c r="J813">
        <f t="shared" si="103"/>
        <v>810</v>
      </c>
      <c r="K813" t="str">
        <f t="shared" si="97"/>
        <v/>
      </c>
      <c r="L813" s="58" t="str">
        <f t="shared" si="96"/>
        <v/>
      </c>
      <c r="M813" s="58" t="str">
        <f t="shared" si="98"/>
        <v/>
      </c>
      <c r="N813" s="58" t="str">
        <f t="shared" si="99"/>
        <v/>
      </c>
    </row>
    <row r="814" spans="1:14">
      <c r="A814">
        <f t="shared" si="102"/>
        <v>811</v>
      </c>
      <c r="B814" t="str">
        <f>IFERROR(VLOOKUP($A814,'vbs,vba'!$G:$H,2,FALSE),"")</f>
        <v/>
      </c>
      <c r="C814" t="str">
        <f>IFERROR(VLOOKUP($A814,python!$F:$G,2,FALSE),"")</f>
        <v/>
      </c>
      <c r="D814" t="str">
        <f>IFERROR(VLOOKUP($A814,bat!$F:$G,2,FALSE),"")</f>
        <v/>
      </c>
      <c r="E814" t="str">
        <f t="shared" si="100"/>
        <v/>
      </c>
      <c r="F814" t="str">
        <f>IF($E814="","",COUNTIF($E$3:$E814,$E814))</f>
        <v/>
      </c>
      <c r="G814" t="str">
        <f>IF(OR(F814&gt;1,F814=""),"",COUNTIF($F$3:$F814,1))</f>
        <v/>
      </c>
      <c r="H814" t="str">
        <f t="shared" si="101"/>
        <v/>
      </c>
      <c r="J814">
        <f t="shared" si="103"/>
        <v>811</v>
      </c>
      <c r="K814" t="str">
        <f t="shared" si="97"/>
        <v/>
      </c>
      <c r="L814" s="58" t="str">
        <f t="shared" si="96"/>
        <v/>
      </c>
      <c r="M814" s="58" t="str">
        <f t="shared" si="98"/>
        <v/>
      </c>
      <c r="N814" s="58" t="str">
        <f t="shared" si="99"/>
        <v/>
      </c>
    </row>
    <row r="815" spans="1:14">
      <c r="A815">
        <f t="shared" si="102"/>
        <v>812</v>
      </c>
      <c r="B815" t="str">
        <f>IFERROR(VLOOKUP($A815,'vbs,vba'!$G:$H,2,FALSE),"")</f>
        <v/>
      </c>
      <c r="C815" t="str">
        <f>IFERROR(VLOOKUP($A815,python!$F:$G,2,FALSE),"")</f>
        <v/>
      </c>
      <c r="D815" t="str">
        <f>IFERROR(VLOOKUP($A815,bat!$F:$G,2,FALSE),"")</f>
        <v/>
      </c>
      <c r="E815" t="str">
        <f t="shared" si="100"/>
        <v/>
      </c>
      <c r="F815" t="str">
        <f>IF($E815="","",COUNTIF($E$3:$E815,$E815))</f>
        <v/>
      </c>
      <c r="G815" t="str">
        <f>IF(OR(F815&gt;1,F815=""),"",COUNTIF($F$3:$F815,1))</f>
        <v/>
      </c>
      <c r="H815" t="str">
        <f t="shared" si="101"/>
        <v/>
      </c>
      <c r="J815">
        <f t="shared" si="103"/>
        <v>812</v>
      </c>
      <c r="K815" t="str">
        <f t="shared" si="97"/>
        <v/>
      </c>
      <c r="L815" s="58" t="str">
        <f t="shared" si="96"/>
        <v/>
      </c>
      <c r="M815" s="58" t="str">
        <f t="shared" si="98"/>
        <v/>
      </c>
      <c r="N815" s="58" t="str">
        <f t="shared" si="99"/>
        <v/>
      </c>
    </row>
    <row r="816" spans="1:14">
      <c r="A816">
        <f t="shared" si="102"/>
        <v>813</v>
      </c>
      <c r="B816" t="str">
        <f>IFERROR(VLOOKUP($A816,'vbs,vba'!$G:$H,2,FALSE),"")</f>
        <v/>
      </c>
      <c r="C816" t="str">
        <f>IFERROR(VLOOKUP($A816,python!$F:$G,2,FALSE),"")</f>
        <v/>
      </c>
      <c r="D816" t="str">
        <f>IFERROR(VLOOKUP($A816,bat!$F:$G,2,FALSE),"")</f>
        <v/>
      </c>
      <c r="E816" t="str">
        <f t="shared" si="100"/>
        <v/>
      </c>
      <c r="F816" t="str">
        <f>IF($E816="","",COUNTIF($E$3:$E816,$E816))</f>
        <v/>
      </c>
      <c r="G816" t="str">
        <f>IF(OR(F816&gt;1,F816=""),"",COUNTIF($F$3:$F816,1))</f>
        <v/>
      </c>
      <c r="H816" t="str">
        <f t="shared" si="101"/>
        <v/>
      </c>
      <c r="J816">
        <f t="shared" si="103"/>
        <v>813</v>
      </c>
      <c r="K816" t="str">
        <f t="shared" si="97"/>
        <v/>
      </c>
      <c r="L816" s="58" t="str">
        <f t="shared" si="96"/>
        <v/>
      </c>
      <c r="M816" s="58" t="str">
        <f t="shared" si="98"/>
        <v/>
      </c>
      <c r="N816" s="58" t="str">
        <f t="shared" si="99"/>
        <v/>
      </c>
    </row>
    <row r="817" spans="1:14">
      <c r="A817">
        <f t="shared" si="102"/>
        <v>814</v>
      </c>
      <c r="B817" t="str">
        <f>IFERROR(VLOOKUP($A817,'vbs,vba'!$G:$H,2,FALSE),"")</f>
        <v/>
      </c>
      <c r="C817" t="str">
        <f>IFERROR(VLOOKUP($A817,python!$F:$G,2,FALSE),"")</f>
        <v/>
      </c>
      <c r="D817" t="str">
        <f>IFERROR(VLOOKUP($A817,bat!$F:$G,2,FALSE),"")</f>
        <v/>
      </c>
      <c r="E817" t="str">
        <f t="shared" si="100"/>
        <v/>
      </c>
      <c r="F817" t="str">
        <f>IF($E817="","",COUNTIF($E$3:$E817,$E817))</f>
        <v/>
      </c>
      <c r="G817" t="str">
        <f>IF(OR(F817&gt;1,F817=""),"",COUNTIF($F$3:$F817,1))</f>
        <v/>
      </c>
      <c r="H817" t="str">
        <f t="shared" si="101"/>
        <v/>
      </c>
      <c r="J817">
        <f t="shared" si="103"/>
        <v>814</v>
      </c>
      <c r="K817" t="str">
        <f t="shared" si="97"/>
        <v/>
      </c>
      <c r="L817" s="58" t="str">
        <f t="shared" si="96"/>
        <v/>
      </c>
      <c r="M817" s="58" t="str">
        <f t="shared" si="98"/>
        <v/>
      </c>
      <c r="N817" s="58" t="str">
        <f t="shared" si="99"/>
        <v/>
      </c>
    </row>
    <row r="818" spans="1:14">
      <c r="A818">
        <f t="shared" si="102"/>
        <v>815</v>
      </c>
      <c r="B818" t="str">
        <f>IFERROR(VLOOKUP($A818,'vbs,vba'!$G:$H,2,FALSE),"")</f>
        <v/>
      </c>
      <c r="C818" t="str">
        <f>IFERROR(VLOOKUP($A818,python!$F:$G,2,FALSE),"")</f>
        <v/>
      </c>
      <c r="D818" t="str">
        <f>IFERROR(VLOOKUP($A818,bat!$F:$G,2,FALSE),"")</f>
        <v/>
      </c>
      <c r="E818" t="str">
        <f t="shared" si="100"/>
        <v/>
      </c>
      <c r="F818" t="str">
        <f>IF($E818="","",COUNTIF($E$3:$E818,$E818))</f>
        <v/>
      </c>
      <c r="G818" t="str">
        <f>IF(OR(F818&gt;1,F818=""),"",COUNTIF($F$3:$F818,1))</f>
        <v/>
      </c>
      <c r="H818" t="str">
        <f t="shared" si="101"/>
        <v/>
      </c>
      <c r="J818">
        <f t="shared" si="103"/>
        <v>815</v>
      </c>
      <c r="K818" t="str">
        <f t="shared" si="97"/>
        <v/>
      </c>
      <c r="L818" s="58" t="str">
        <f t="shared" ref="L818:L881" si="104">IF($K818="","",IF(COUNTIF(B$3:B$1004,$K818)&gt;0,"○",""))</f>
        <v/>
      </c>
      <c r="M818" s="58" t="str">
        <f t="shared" si="98"/>
        <v/>
      </c>
      <c r="N818" s="58" t="str">
        <f t="shared" si="99"/>
        <v/>
      </c>
    </row>
    <row r="819" spans="1:14">
      <c r="A819">
        <f t="shared" si="102"/>
        <v>816</v>
      </c>
      <c r="B819" t="str">
        <f>IFERROR(VLOOKUP($A819,'vbs,vba'!$G:$H,2,FALSE),"")</f>
        <v/>
      </c>
      <c r="C819" t="str">
        <f>IFERROR(VLOOKUP($A819,python!$F:$G,2,FALSE),"")</f>
        <v/>
      </c>
      <c r="D819" t="str">
        <f>IFERROR(VLOOKUP($A819,bat!$F:$G,2,FALSE),"")</f>
        <v/>
      </c>
      <c r="E819" t="str">
        <f t="shared" si="100"/>
        <v/>
      </c>
      <c r="F819" t="str">
        <f>IF($E819="","",COUNTIF($E$3:$E819,$E819))</f>
        <v/>
      </c>
      <c r="G819" t="str">
        <f>IF(OR(F819&gt;1,F819=""),"",COUNTIF($F$3:$F819,1))</f>
        <v/>
      </c>
      <c r="H819" t="str">
        <f t="shared" si="101"/>
        <v/>
      </c>
      <c r="J819">
        <f t="shared" si="103"/>
        <v>816</v>
      </c>
      <c r="K819" t="str">
        <f t="shared" si="97"/>
        <v/>
      </c>
      <c r="L819" s="58" t="str">
        <f t="shared" si="104"/>
        <v/>
      </c>
      <c r="M819" s="58" t="str">
        <f t="shared" si="98"/>
        <v/>
      </c>
      <c r="N819" s="58" t="str">
        <f t="shared" si="99"/>
        <v/>
      </c>
    </row>
    <row r="820" spans="1:14">
      <c r="A820">
        <f t="shared" si="102"/>
        <v>817</v>
      </c>
      <c r="B820" t="str">
        <f>IFERROR(VLOOKUP($A820,'vbs,vba'!$G:$H,2,FALSE),"")</f>
        <v/>
      </c>
      <c r="C820" t="str">
        <f>IFERROR(VLOOKUP($A820,python!$F:$G,2,FALSE),"")</f>
        <v/>
      </c>
      <c r="D820" t="str">
        <f>IFERROR(VLOOKUP($A820,bat!$F:$G,2,FALSE),"")</f>
        <v/>
      </c>
      <c r="E820" t="str">
        <f t="shared" si="100"/>
        <v/>
      </c>
      <c r="F820" t="str">
        <f>IF($E820="","",COUNTIF($E$3:$E820,$E820))</f>
        <v/>
      </c>
      <c r="G820" t="str">
        <f>IF(OR(F820&gt;1,F820=""),"",COUNTIF($F$3:$F820,1))</f>
        <v/>
      </c>
      <c r="H820" t="str">
        <f t="shared" si="101"/>
        <v/>
      </c>
      <c r="J820">
        <f t="shared" si="103"/>
        <v>817</v>
      </c>
      <c r="K820" t="str">
        <f t="shared" si="97"/>
        <v/>
      </c>
      <c r="L820" s="58" t="str">
        <f t="shared" si="104"/>
        <v/>
      </c>
      <c r="M820" s="58" t="str">
        <f t="shared" si="98"/>
        <v/>
      </c>
      <c r="N820" s="58" t="str">
        <f t="shared" si="99"/>
        <v/>
      </c>
    </row>
    <row r="821" spans="1:14">
      <c r="A821">
        <f t="shared" si="102"/>
        <v>818</v>
      </c>
      <c r="B821" t="str">
        <f>IFERROR(VLOOKUP($A821,'vbs,vba'!$G:$H,2,FALSE),"")</f>
        <v/>
      </c>
      <c r="C821" t="str">
        <f>IFERROR(VLOOKUP($A821,python!$F:$G,2,FALSE),"")</f>
        <v/>
      </c>
      <c r="D821" t="str">
        <f>IFERROR(VLOOKUP($A821,bat!$F:$G,2,FALSE),"")</f>
        <v/>
      </c>
      <c r="E821" t="str">
        <f t="shared" si="100"/>
        <v/>
      </c>
      <c r="F821" t="str">
        <f>IF($E821="","",COUNTIF($E$3:$E821,$E821))</f>
        <v/>
      </c>
      <c r="G821" t="str">
        <f>IF(OR(F821&gt;1,F821=""),"",COUNTIF($F$3:$F821,1))</f>
        <v/>
      </c>
      <c r="H821" t="str">
        <f t="shared" si="101"/>
        <v/>
      </c>
      <c r="J821">
        <f t="shared" si="103"/>
        <v>818</v>
      </c>
      <c r="K821" t="str">
        <f t="shared" si="97"/>
        <v/>
      </c>
      <c r="L821" s="58" t="str">
        <f t="shared" si="104"/>
        <v/>
      </c>
      <c r="M821" s="58" t="str">
        <f t="shared" si="98"/>
        <v/>
      </c>
      <c r="N821" s="58" t="str">
        <f t="shared" si="99"/>
        <v/>
      </c>
    </row>
    <row r="822" spans="1:14">
      <c r="A822">
        <f t="shared" si="102"/>
        <v>819</v>
      </c>
      <c r="B822" t="str">
        <f>IFERROR(VLOOKUP($A822,'vbs,vba'!$G:$H,2,FALSE),"")</f>
        <v/>
      </c>
      <c r="C822" t="str">
        <f>IFERROR(VLOOKUP($A822,python!$F:$G,2,FALSE),"")</f>
        <v/>
      </c>
      <c r="D822" t="str">
        <f>IFERROR(VLOOKUP($A822,bat!$F:$G,2,FALSE),"")</f>
        <v/>
      </c>
      <c r="E822" t="str">
        <f t="shared" si="100"/>
        <v/>
      </c>
      <c r="F822" t="str">
        <f>IF($E822="","",COUNTIF($E$3:$E822,$E822))</f>
        <v/>
      </c>
      <c r="G822" t="str">
        <f>IF(OR(F822&gt;1,F822=""),"",COUNTIF($F$3:$F822,1))</f>
        <v/>
      </c>
      <c r="H822" t="str">
        <f t="shared" si="101"/>
        <v/>
      </c>
      <c r="J822">
        <f t="shared" si="103"/>
        <v>819</v>
      </c>
      <c r="K822" t="str">
        <f t="shared" si="97"/>
        <v/>
      </c>
      <c r="L822" s="58" t="str">
        <f t="shared" si="104"/>
        <v/>
      </c>
      <c r="M822" s="58" t="str">
        <f t="shared" si="98"/>
        <v/>
      </c>
      <c r="N822" s="58" t="str">
        <f t="shared" si="99"/>
        <v/>
      </c>
    </row>
    <row r="823" spans="1:14">
      <c r="A823">
        <f t="shared" si="102"/>
        <v>820</v>
      </c>
      <c r="B823" t="str">
        <f>IFERROR(VLOOKUP($A823,'vbs,vba'!$G:$H,2,FALSE),"")</f>
        <v/>
      </c>
      <c r="C823" t="str">
        <f>IFERROR(VLOOKUP($A823,python!$F:$G,2,FALSE),"")</f>
        <v/>
      </c>
      <c r="D823" t="str">
        <f>IFERROR(VLOOKUP($A823,bat!$F:$G,2,FALSE),"")</f>
        <v/>
      </c>
      <c r="E823" t="str">
        <f t="shared" si="100"/>
        <v/>
      </c>
      <c r="F823" t="str">
        <f>IF($E823="","",COUNTIF($E$3:$E823,$E823))</f>
        <v/>
      </c>
      <c r="G823" t="str">
        <f>IF(OR(F823&gt;1,F823=""),"",COUNTIF($F$3:$F823,1))</f>
        <v/>
      </c>
      <c r="H823" t="str">
        <f t="shared" si="101"/>
        <v/>
      </c>
      <c r="J823">
        <f t="shared" si="103"/>
        <v>820</v>
      </c>
      <c r="K823" t="str">
        <f t="shared" si="97"/>
        <v/>
      </c>
      <c r="L823" s="58" t="str">
        <f t="shared" si="104"/>
        <v/>
      </c>
      <c r="M823" s="58" t="str">
        <f t="shared" si="98"/>
        <v/>
      </c>
      <c r="N823" s="58" t="str">
        <f t="shared" si="99"/>
        <v/>
      </c>
    </row>
    <row r="824" spans="1:14">
      <c r="A824">
        <f t="shared" si="102"/>
        <v>821</v>
      </c>
      <c r="B824" t="str">
        <f>IFERROR(VLOOKUP($A824,'vbs,vba'!$G:$H,2,FALSE),"")</f>
        <v/>
      </c>
      <c r="C824" t="str">
        <f>IFERROR(VLOOKUP($A824,python!$F:$G,2,FALSE),"")</f>
        <v/>
      </c>
      <c r="D824" t="str">
        <f>IFERROR(VLOOKUP($A824,bat!$F:$G,2,FALSE),"")</f>
        <v/>
      </c>
      <c r="E824" t="str">
        <f t="shared" si="100"/>
        <v/>
      </c>
      <c r="F824" t="str">
        <f>IF($E824="","",COUNTIF($E$3:$E824,$E824))</f>
        <v/>
      </c>
      <c r="G824" t="str">
        <f>IF(OR(F824&gt;1,F824=""),"",COUNTIF($F$3:$F824,1))</f>
        <v/>
      </c>
      <c r="H824" t="str">
        <f t="shared" si="101"/>
        <v/>
      </c>
      <c r="J824">
        <f t="shared" si="103"/>
        <v>821</v>
      </c>
      <c r="K824" t="str">
        <f t="shared" si="97"/>
        <v/>
      </c>
      <c r="L824" s="58" t="str">
        <f t="shared" si="104"/>
        <v/>
      </c>
      <c r="M824" s="58" t="str">
        <f t="shared" si="98"/>
        <v/>
      </c>
      <c r="N824" s="58" t="str">
        <f t="shared" si="99"/>
        <v/>
      </c>
    </row>
    <row r="825" spans="1:14">
      <c r="A825">
        <f t="shared" si="102"/>
        <v>822</v>
      </c>
      <c r="B825" t="str">
        <f>IFERROR(VLOOKUP($A825,'vbs,vba'!$G:$H,2,FALSE),"")</f>
        <v/>
      </c>
      <c r="C825" t="str">
        <f>IFERROR(VLOOKUP($A825,python!$F:$G,2,FALSE),"")</f>
        <v/>
      </c>
      <c r="D825" t="str">
        <f>IFERROR(VLOOKUP($A825,bat!$F:$G,2,FALSE),"")</f>
        <v/>
      </c>
      <c r="E825" t="str">
        <f t="shared" si="100"/>
        <v/>
      </c>
      <c r="F825" t="str">
        <f>IF($E825="","",COUNTIF($E$3:$E825,$E825))</f>
        <v/>
      </c>
      <c r="G825" t="str">
        <f>IF(OR(F825&gt;1,F825=""),"",COUNTIF($F$3:$F825,1))</f>
        <v/>
      </c>
      <c r="H825" t="str">
        <f t="shared" si="101"/>
        <v/>
      </c>
      <c r="J825">
        <f t="shared" si="103"/>
        <v>822</v>
      </c>
      <c r="K825" t="str">
        <f t="shared" si="97"/>
        <v/>
      </c>
      <c r="L825" s="58" t="str">
        <f t="shared" si="104"/>
        <v/>
      </c>
      <c r="M825" s="58" t="str">
        <f t="shared" si="98"/>
        <v/>
      </c>
      <c r="N825" s="58" t="str">
        <f t="shared" si="99"/>
        <v/>
      </c>
    </row>
    <row r="826" spans="1:14">
      <c r="A826">
        <f t="shared" si="102"/>
        <v>823</v>
      </c>
      <c r="B826" t="str">
        <f>IFERROR(VLOOKUP($A826,'vbs,vba'!$G:$H,2,FALSE),"")</f>
        <v/>
      </c>
      <c r="C826" t="str">
        <f>IFERROR(VLOOKUP($A826,python!$F:$G,2,FALSE),"")</f>
        <v/>
      </c>
      <c r="D826" t="str">
        <f>IFERROR(VLOOKUP($A826,bat!$F:$G,2,FALSE),"")</f>
        <v/>
      </c>
      <c r="E826" t="str">
        <f t="shared" si="100"/>
        <v/>
      </c>
      <c r="F826" t="str">
        <f>IF($E826="","",COUNTIF($E$3:$E826,$E826))</f>
        <v/>
      </c>
      <c r="G826" t="str">
        <f>IF(OR(F826&gt;1,F826=""),"",COUNTIF($F$3:$F826,1))</f>
        <v/>
      </c>
      <c r="H826" t="str">
        <f t="shared" si="101"/>
        <v/>
      </c>
      <c r="J826">
        <f t="shared" si="103"/>
        <v>823</v>
      </c>
      <c r="K826" t="str">
        <f t="shared" si="97"/>
        <v/>
      </c>
      <c r="L826" s="58" t="str">
        <f t="shared" si="104"/>
        <v/>
      </c>
      <c r="M826" s="58" t="str">
        <f t="shared" si="98"/>
        <v/>
      </c>
      <c r="N826" s="58" t="str">
        <f t="shared" si="99"/>
        <v/>
      </c>
    </row>
    <row r="827" spans="1:14">
      <c r="A827">
        <f t="shared" si="102"/>
        <v>824</v>
      </c>
      <c r="B827" t="str">
        <f>IFERROR(VLOOKUP($A827,'vbs,vba'!$G:$H,2,FALSE),"")</f>
        <v/>
      </c>
      <c r="C827" t="str">
        <f>IFERROR(VLOOKUP($A827,python!$F:$G,2,FALSE),"")</f>
        <v/>
      </c>
      <c r="D827" t="str">
        <f>IFERROR(VLOOKUP($A827,bat!$F:$G,2,FALSE),"")</f>
        <v/>
      </c>
      <c r="E827" t="str">
        <f t="shared" si="100"/>
        <v/>
      </c>
      <c r="F827" t="str">
        <f>IF($E827="","",COUNTIF($E$3:$E827,$E827))</f>
        <v/>
      </c>
      <c r="G827" t="str">
        <f>IF(OR(F827&gt;1,F827=""),"",COUNTIF($F$3:$F827,1))</f>
        <v/>
      </c>
      <c r="H827" t="str">
        <f t="shared" si="101"/>
        <v/>
      </c>
      <c r="J827">
        <f t="shared" si="103"/>
        <v>824</v>
      </c>
      <c r="K827" t="str">
        <f t="shared" si="97"/>
        <v/>
      </c>
      <c r="L827" s="58" t="str">
        <f t="shared" si="104"/>
        <v/>
      </c>
      <c r="M827" s="58" t="str">
        <f t="shared" si="98"/>
        <v/>
      </c>
      <c r="N827" s="58" t="str">
        <f t="shared" si="99"/>
        <v/>
      </c>
    </row>
    <row r="828" spans="1:14">
      <c r="A828">
        <f t="shared" si="102"/>
        <v>825</v>
      </c>
      <c r="B828" t="str">
        <f>IFERROR(VLOOKUP($A828,'vbs,vba'!$G:$H,2,FALSE),"")</f>
        <v/>
      </c>
      <c r="C828" t="str">
        <f>IFERROR(VLOOKUP($A828,python!$F:$G,2,FALSE),"")</f>
        <v/>
      </c>
      <c r="D828" t="str">
        <f>IFERROR(VLOOKUP($A828,bat!$F:$G,2,FALSE),"")</f>
        <v/>
      </c>
      <c r="E828" t="str">
        <f t="shared" si="100"/>
        <v/>
      </c>
      <c r="F828" t="str">
        <f>IF($E828="","",COUNTIF($E$3:$E828,$E828))</f>
        <v/>
      </c>
      <c r="G828" t="str">
        <f>IF(OR(F828&gt;1,F828=""),"",COUNTIF($F$3:$F828,1))</f>
        <v/>
      </c>
      <c r="H828" t="str">
        <f t="shared" si="101"/>
        <v/>
      </c>
      <c r="J828">
        <f t="shared" si="103"/>
        <v>825</v>
      </c>
      <c r="K828" t="str">
        <f t="shared" si="97"/>
        <v/>
      </c>
      <c r="L828" s="58" t="str">
        <f t="shared" si="104"/>
        <v/>
      </c>
      <c r="M828" s="58" t="str">
        <f t="shared" si="98"/>
        <v/>
      </c>
      <c r="N828" s="58" t="str">
        <f t="shared" si="99"/>
        <v/>
      </c>
    </row>
    <row r="829" spans="1:14">
      <c r="A829">
        <f t="shared" si="102"/>
        <v>826</v>
      </c>
      <c r="B829" t="str">
        <f>IFERROR(VLOOKUP($A829,'vbs,vba'!$G:$H,2,FALSE),"")</f>
        <v/>
      </c>
      <c r="C829" t="str">
        <f>IFERROR(VLOOKUP($A829,python!$F:$G,2,FALSE),"")</f>
        <v/>
      </c>
      <c r="D829" t="str">
        <f>IFERROR(VLOOKUP($A829,bat!$F:$G,2,FALSE),"")</f>
        <v/>
      </c>
      <c r="E829" t="str">
        <f t="shared" si="100"/>
        <v/>
      </c>
      <c r="F829" t="str">
        <f>IF($E829="","",COUNTIF($E$3:$E829,$E829))</f>
        <v/>
      </c>
      <c r="G829" t="str">
        <f>IF(OR(F829&gt;1,F829=""),"",COUNTIF($F$3:$F829,1))</f>
        <v/>
      </c>
      <c r="H829" t="str">
        <f t="shared" si="101"/>
        <v/>
      </c>
      <c r="J829">
        <f t="shared" si="103"/>
        <v>826</v>
      </c>
      <c r="K829" t="str">
        <f t="shared" si="97"/>
        <v/>
      </c>
      <c r="L829" s="58" t="str">
        <f t="shared" si="104"/>
        <v/>
      </c>
      <c r="M829" s="58" t="str">
        <f t="shared" si="98"/>
        <v/>
      </c>
      <c r="N829" s="58" t="str">
        <f t="shared" si="99"/>
        <v/>
      </c>
    </row>
    <row r="830" spans="1:14">
      <c r="A830">
        <f t="shared" si="102"/>
        <v>827</v>
      </c>
      <c r="B830" t="str">
        <f>IFERROR(VLOOKUP($A830,'vbs,vba'!$G:$H,2,FALSE),"")</f>
        <v/>
      </c>
      <c r="C830" t="str">
        <f>IFERROR(VLOOKUP($A830,python!$F:$G,2,FALSE),"")</f>
        <v/>
      </c>
      <c r="D830" t="str">
        <f>IFERROR(VLOOKUP($A830,bat!$F:$G,2,FALSE),"")</f>
        <v/>
      </c>
      <c r="E830" t="str">
        <f t="shared" si="100"/>
        <v/>
      </c>
      <c r="F830" t="str">
        <f>IF($E830="","",COUNTIF($E$3:$E830,$E830))</f>
        <v/>
      </c>
      <c r="G830" t="str">
        <f>IF(OR(F830&gt;1,F830=""),"",COUNTIF($F$3:$F830,1))</f>
        <v/>
      </c>
      <c r="H830" t="str">
        <f t="shared" si="101"/>
        <v/>
      </c>
      <c r="J830">
        <f t="shared" si="103"/>
        <v>827</v>
      </c>
      <c r="K830" t="str">
        <f t="shared" si="97"/>
        <v/>
      </c>
      <c r="L830" s="58" t="str">
        <f t="shared" si="104"/>
        <v/>
      </c>
      <c r="M830" s="58" t="str">
        <f t="shared" si="98"/>
        <v/>
      </c>
      <c r="N830" s="58" t="str">
        <f t="shared" si="99"/>
        <v/>
      </c>
    </row>
    <row r="831" spans="1:14">
      <c r="A831">
        <f t="shared" si="102"/>
        <v>828</v>
      </c>
      <c r="B831" t="str">
        <f>IFERROR(VLOOKUP($A831,'vbs,vba'!$G:$H,2,FALSE),"")</f>
        <v/>
      </c>
      <c r="C831" t="str">
        <f>IFERROR(VLOOKUP($A831,python!$F:$G,2,FALSE),"")</f>
        <v/>
      </c>
      <c r="D831" t="str">
        <f>IFERROR(VLOOKUP($A831,bat!$F:$G,2,FALSE),"")</f>
        <v/>
      </c>
      <c r="E831" t="str">
        <f t="shared" si="100"/>
        <v/>
      </c>
      <c r="F831" t="str">
        <f>IF($E831="","",COUNTIF($E$3:$E831,$E831))</f>
        <v/>
      </c>
      <c r="G831" t="str">
        <f>IF(OR(F831&gt;1,F831=""),"",COUNTIF($F$3:$F831,1))</f>
        <v/>
      </c>
      <c r="H831" t="str">
        <f t="shared" si="101"/>
        <v/>
      </c>
      <c r="J831">
        <f t="shared" si="103"/>
        <v>828</v>
      </c>
      <c r="K831" t="str">
        <f t="shared" si="97"/>
        <v/>
      </c>
      <c r="L831" s="58" t="str">
        <f t="shared" si="104"/>
        <v/>
      </c>
      <c r="M831" s="58" t="str">
        <f t="shared" si="98"/>
        <v/>
      </c>
      <c r="N831" s="58" t="str">
        <f t="shared" si="99"/>
        <v/>
      </c>
    </row>
    <row r="832" spans="1:14">
      <c r="A832">
        <f t="shared" si="102"/>
        <v>829</v>
      </c>
      <c r="B832" t="str">
        <f>IFERROR(VLOOKUP($A832,'vbs,vba'!$G:$H,2,FALSE),"")</f>
        <v/>
      </c>
      <c r="C832" t="str">
        <f>IFERROR(VLOOKUP($A832,python!$F:$G,2,FALSE),"")</f>
        <v/>
      </c>
      <c r="D832" t="str">
        <f>IFERROR(VLOOKUP($A832,bat!$F:$G,2,FALSE),"")</f>
        <v/>
      </c>
      <c r="E832" t="str">
        <f t="shared" si="100"/>
        <v/>
      </c>
      <c r="F832" t="str">
        <f>IF($E832="","",COUNTIF($E$3:$E832,$E832))</f>
        <v/>
      </c>
      <c r="G832" t="str">
        <f>IF(OR(F832&gt;1,F832=""),"",COUNTIF($F$3:$F832,1))</f>
        <v/>
      </c>
      <c r="H832" t="str">
        <f t="shared" si="101"/>
        <v/>
      </c>
      <c r="J832">
        <f t="shared" si="103"/>
        <v>829</v>
      </c>
      <c r="K832" t="str">
        <f t="shared" si="97"/>
        <v/>
      </c>
      <c r="L832" s="58" t="str">
        <f t="shared" si="104"/>
        <v/>
      </c>
      <c r="M832" s="58" t="str">
        <f t="shared" si="98"/>
        <v/>
      </c>
      <c r="N832" s="58" t="str">
        <f t="shared" si="99"/>
        <v/>
      </c>
    </row>
    <row r="833" spans="1:14">
      <c r="A833">
        <f t="shared" si="102"/>
        <v>830</v>
      </c>
      <c r="B833" t="str">
        <f>IFERROR(VLOOKUP($A833,'vbs,vba'!$G:$H,2,FALSE),"")</f>
        <v/>
      </c>
      <c r="C833" t="str">
        <f>IFERROR(VLOOKUP($A833,python!$F:$G,2,FALSE),"")</f>
        <v/>
      </c>
      <c r="D833" t="str">
        <f>IFERROR(VLOOKUP($A833,bat!$F:$G,2,FALSE),"")</f>
        <v/>
      </c>
      <c r="E833" t="str">
        <f t="shared" si="100"/>
        <v/>
      </c>
      <c r="F833" t="str">
        <f>IF($E833="","",COUNTIF($E$3:$E833,$E833))</f>
        <v/>
      </c>
      <c r="G833" t="str">
        <f>IF(OR(F833&gt;1,F833=""),"",COUNTIF($F$3:$F833,1))</f>
        <v/>
      </c>
      <c r="H833" t="str">
        <f t="shared" si="101"/>
        <v/>
      </c>
      <c r="J833">
        <f t="shared" si="103"/>
        <v>830</v>
      </c>
      <c r="K833" t="str">
        <f t="shared" si="97"/>
        <v/>
      </c>
      <c r="L833" s="58" t="str">
        <f t="shared" si="104"/>
        <v/>
      </c>
      <c r="M833" s="58" t="str">
        <f t="shared" si="98"/>
        <v/>
      </c>
      <c r="N833" s="58" t="str">
        <f t="shared" si="99"/>
        <v/>
      </c>
    </row>
    <row r="834" spans="1:14">
      <c r="A834">
        <f t="shared" si="102"/>
        <v>831</v>
      </c>
      <c r="B834" t="str">
        <f>IFERROR(VLOOKUP($A834,'vbs,vba'!$G:$H,2,FALSE),"")</f>
        <v/>
      </c>
      <c r="C834" t="str">
        <f>IFERROR(VLOOKUP($A834,python!$F:$G,2,FALSE),"")</f>
        <v/>
      </c>
      <c r="D834" t="str">
        <f>IFERROR(VLOOKUP($A834,bat!$F:$G,2,FALSE),"")</f>
        <v/>
      </c>
      <c r="E834" t="str">
        <f t="shared" si="100"/>
        <v/>
      </c>
      <c r="F834" t="str">
        <f>IF($E834="","",COUNTIF($E$3:$E834,$E834))</f>
        <v/>
      </c>
      <c r="G834" t="str">
        <f>IF(OR(F834&gt;1,F834=""),"",COUNTIF($F$3:$F834,1))</f>
        <v/>
      </c>
      <c r="H834" t="str">
        <f t="shared" si="101"/>
        <v/>
      </c>
      <c r="J834">
        <f t="shared" si="103"/>
        <v>831</v>
      </c>
      <c r="K834" t="str">
        <f t="shared" si="97"/>
        <v/>
      </c>
      <c r="L834" s="58" t="str">
        <f t="shared" si="104"/>
        <v/>
      </c>
      <c r="M834" s="58" t="str">
        <f t="shared" si="98"/>
        <v/>
      </c>
      <c r="N834" s="58" t="str">
        <f t="shared" si="99"/>
        <v/>
      </c>
    </row>
    <row r="835" spans="1:14">
      <c r="A835">
        <f t="shared" si="102"/>
        <v>832</v>
      </c>
      <c r="B835" t="str">
        <f>IFERROR(VLOOKUP($A835,'vbs,vba'!$G:$H,2,FALSE),"")</f>
        <v/>
      </c>
      <c r="C835" t="str">
        <f>IFERROR(VLOOKUP($A835,python!$F:$G,2,FALSE),"")</f>
        <v/>
      </c>
      <c r="D835" t="str">
        <f>IFERROR(VLOOKUP($A835,bat!$F:$G,2,FALSE),"")</f>
        <v/>
      </c>
      <c r="E835" t="str">
        <f t="shared" si="100"/>
        <v/>
      </c>
      <c r="F835" t="str">
        <f>IF($E835="","",COUNTIF($E$3:$E835,$E835))</f>
        <v/>
      </c>
      <c r="G835" t="str">
        <f>IF(OR(F835&gt;1,F835=""),"",COUNTIF($F$3:$F835,1))</f>
        <v/>
      </c>
      <c r="H835" t="str">
        <f t="shared" si="101"/>
        <v/>
      </c>
      <c r="J835">
        <f t="shared" si="103"/>
        <v>832</v>
      </c>
      <c r="K835" t="str">
        <f t="shared" si="97"/>
        <v/>
      </c>
      <c r="L835" s="58" t="str">
        <f t="shared" si="104"/>
        <v/>
      </c>
      <c r="M835" s="58" t="str">
        <f t="shared" si="98"/>
        <v/>
      </c>
      <c r="N835" s="58" t="str">
        <f t="shared" si="99"/>
        <v/>
      </c>
    </row>
    <row r="836" spans="1:14">
      <c r="A836">
        <f t="shared" si="102"/>
        <v>833</v>
      </c>
      <c r="B836" t="str">
        <f>IFERROR(VLOOKUP($A836,'vbs,vba'!$G:$H,2,FALSE),"")</f>
        <v/>
      </c>
      <c r="C836" t="str">
        <f>IFERROR(VLOOKUP($A836,python!$F:$G,2,FALSE),"")</f>
        <v/>
      </c>
      <c r="D836" t="str">
        <f>IFERROR(VLOOKUP($A836,bat!$F:$G,2,FALSE),"")</f>
        <v/>
      </c>
      <c r="E836" t="str">
        <f t="shared" si="100"/>
        <v/>
      </c>
      <c r="F836" t="str">
        <f>IF($E836="","",COUNTIF($E$3:$E836,$E836))</f>
        <v/>
      </c>
      <c r="G836" t="str">
        <f>IF(OR(F836&gt;1,F836=""),"",COUNTIF($F$3:$F836,1))</f>
        <v/>
      </c>
      <c r="H836" t="str">
        <f t="shared" si="101"/>
        <v/>
      </c>
      <c r="J836">
        <f t="shared" si="103"/>
        <v>833</v>
      </c>
      <c r="K836" t="str">
        <f t="shared" ref="K836:K899" si="105">IFERROR(VLOOKUP($J836,$G:$H,2,FALSE),"")</f>
        <v/>
      </c>
      <c r="L836" s="58" t="str">
        <f t="shared" si="104"/>
        <v/>
      </c>
      <c r="M836" s="58" t="str">
        <f t="shared" ref="M836:M899" si="106">IF($K836="","",IF(COUNTIF(C$3:C$1004,$K836)&gt;0,"○",""))</f>
        <v/>
      </c>
      <c r="N836" s="58" t="str">
        <f t="shared" ref="N836:N899" si="107">IF($K836="","",IF(COUNTIF(D$3:D$1004,$K836)&gt;0,"○",""))</f>
        <v/>
      </c>
    </row>
    <row r="837" spans="1:14">
      <c r="A837">
        <f t="shared" si="102"/>
        <v>834</v>
      </c>
      <c r="B837" t="str">
        <f>IFERROR(VLOOKUP($A837,'vbs,vba'!$G:$H,2,FALSE),"")</f>
        <v/>
      </c>
      <c r="C837" t="str">
        <f>IFERROR(VLOOKUP($A837,python!$F:$G,2,FALSE),"")</f>
        <v/>
      </c>
      <c r="D837" t="str">
        <f>IFERROR(VLOOKUP($A837,bat!$F:$G,2,FALSE),"")</f>
        <v/>
      </c>
      <c r="E837" t="str">
        <f t="shared" ref="E837:E900" si="108">B837&amp;C837&amp;D837</f>
        <v/>
      </c>
      <c r="F837" t="str">
        <f>IF($E837="","",COUNTIF($E$3:$E837,$E837))</f>
        <v/>
      </c>
      <c r="G837" t="str">
        <f>IF(OR(F837&gt;1,F837=""),"",COUNTIF($F$3:$F837,1))</f>
        <v/>
      </c>
      <c r="H837" t="str">
        <f t="shared" ref="H837:H900" si="109">E837</f>
        <v/>
      </c>
      <c r="J837">
        <f t="shared" si="103"/>
        <v>834</v>
      </c>
      <c r="K837" t="str">
        <f t="shared" si="105"/>
        <v/>
      </c>
      <c r="L837" s="58" t="str">
        <f t="shared" si="104"/>
        <v/>
      </c>
      <c r="M837" s="58" t="str">
        <f t="shared" si="106"/>
        <v/>
      </c>
      <c r="N837" s="58" t="str">
        <f t="shared" si="107"/>
        <v/>
      </c>
    </row>
    <row r="838" spans="1:14">
      <c r="A838">
        <f t="shared" ref="A838:A901" si="110">A837+1</f>
        <v>835</v>
      </c>
      <c r="B838" t="str">
        <f>IFERROR(VLOOKUP($A838,'vbs,vba'!$G:$H,2,FALSE),"")</f>
        <v/>
      </c>
      <c r="C838" t="str">
        <f>IFERROR(VLOOKUP($A838,python!$F:$G,2,FALSE),"")</f>
        <v/>
      </c>
      <c r="D838" t="str">
        <f>IFERROR(VLOOKUP($A838,bat!$F:$G,2,FALSE),"")</f>
        <v/>
      </c>
      <c r="E838" t="str">
        <f t="shared" si="108"/>
        <v/>
      </c>
      <c r="F838" t="str">
        <f>IF($E838="","",COUNTIF($E$3:$E838,$E838))</f>
        <v/>
      </c>
      <c r="G838" t="str">
        <f>IF(OR(F838&gt;1,F838=""),"",COUNTIF($F$3:$F838,1))</f>
        <v/>
      </c>
      <c r="H838" t="str">
        <f t="shared" si="109"/>
        <v/>
      </c>
      <c r="J838">
        <f t="shared" ref="J838:J901" si="111">J837+1</f>
        <v>835</v>
      </c>
      <c r="K838" t="str">
        <f t="shared" si="105"/>
        <v/>
      </c>
      <c r="L838" s="58" t="str">
        <f t="shared" si="104"/>
        <v/>
      </c>
      <c r="M838" s="58" t="str">
        <f t="shared" si="106"/>
        <v/>
      </c>
      <c r="N838" s="58" t="str">
        <f t="shared" si="107"/>
        <v/>
      </c>
    </row>
    <row r="839" spans="1:14">
      <c r="A839">
        <f t="shared" si="110"/>
        <v>836</v>
      </c>
      <c r="B839" t="str">
        <f>IFERROR(VLOOKUP($A839,'vbs,vba'!$G:$H,2,FALSE),"")</f>
        <v/>
      </c>
      <c r="C839" t="str">
        <f>IFERROR(VLOOKUP($A839,python!$F:$G,2,FALSE),"")</f>
        <v/>
      </c>
      <c r="D839" t="str">
        <f>IFERROR(VLOOKUP($A839,bat!$F:$G,2,FALSE),"")</f>
        <v/>
      </c>
      <c r="E839" t="str">
        <f t="shared" si="108"/>
        <v/>
      </c>
      <c r="F839" t="str">
        <f>IF($E839="","",COUNTIF($E$3:$E839,$E839))</f>
        <v/>
      </c>
      <c r="G839" t="str">
        <f>IF(OR(F839&gt;1,F839=""),"",COUNTIF($F$3:$F839,1))</f>
        <v/>
      </c>
      <c r="H839" t="str">
        <f t="shared" si="109"/>
        <v/>
      </c>
      <c r="J839">
        <f t="shared" si="111"/>
        <v>836</v>
      </c>
      <c r="K839" t="str">
        <f t="shared" si="105"/>
        <v/>
      </c>
      <c r="L839" s="58" t="str">
        <f t="shared" si="104"/>
        <v/>
      </c>
      <c r="M839" s="58" t="str">
        <f t="shared" si="106"/>
        <v/>
      </c>
      <c r="N839" s="58" t="str">
        <f t="shared" si="107"/>
        <v/>
      </c>
    </row>
    <row r="840" spans="1:14">
      <c r="A840">
        <f t="shared" si="110"/>
        <v>837</v>
      </c>
      <c r="B840" t="str">
        <f>IFERROR(VLOOKUP($A840,'vbs,vba'!$G:$H,2,FALSE),"")</f>
        <v/>
      </c>
      <c r="C840" t="str">
        <f>IFERROR(VLOOKUP($A840,python!$F:$G,2,FALSE),"")</f>
        <v/>
      </c>
      <c r="D840" t="str">
        <f>IFERROR(VLOOKUP($A840,bat!$F:$G,2,FALSE),"")</f>
        <v/>
      </c>
      <c r="E840" t="str">
        <f t="shared" si="108"/>
        <v/>
      </c>
      <c r="F840" t="str">
        <f>IF($E840="","",COUNTIF($E$3:$E840,$E840))</f>
        <v/>
      </c>
      <c r="G840" t="str">
        <f>IF(OR(F840&gt;1,F840=""),"",COUNTIF($F$3:$F840,1))</f>
        <v/>
      </c>
      <c r="H840" t="str">
        <f t="shared" si="109"/>
        <v/>
      </c>
      <c r="J840">
        <f t="shared" si="111"/>
        <v>837</v>
      </c>
      <c r="K840" t="str">
        <f t="shared" si="105"/>
        <v/>
      </c>
      <c r="L840" s="58" t="str">
        <f t="shared" si="104"/>
        <v/>
      </c>
      <c r="M840" s="58" t="str">
        <f t="shared" si="106"/>
        <v/>
      </c>
      <c r="N840" s="58" t="str">
        <f t="shared" si="107"/>
        <v/>
      </c>
    </row>
    <row r="841" spans="1:14">
      <c r="A841">
        <f t="shared" si="110"/>
        <v>838</v>
      </c>
      <c r="B841" t="str">
        <f>IFERROR(VLOOKUP($A841,'vbs,vba'!$G:$H,2,FALSE),"")</f>
        <v/>
      </c>
      <c r="C841" t="str">
        <f>IFERROR(VLOOKUP($A841,python!$F:$G,2,FALSE),"")</f>
        <v/>
      </c>
      <c r="D841" t="str">
        <f>IFERROR(VLOOKUP($A841,bat!$F:$G,2,FALSE),"")</f>
        <v/>
      </c>
      <c r="E841" t="str">
        <f t="shared" si="108"/>
        <v/>
      </c>
      <c r="F841" t="str">
        <f>IF($E841="","",COUNTIF($E$3:$E841,$E841))</f>
        <v/>
      </c>
      <c r="G841" t="str">
        <f>IF(OR(F841&gt;1,F841=""),"",COUNTIF($F$3:$F841,1))</f>
        <v/>
      </c>
      <c r="H841" t="str">
        <f t="shared" si="109"/>
        <v/>
      </c>
      <c r="J841">
        <f t="shared" si="111"/>
        <v>838</v>
      </c>
      <c r="K841" t="str">
        <f t="shared" si="105"/>
        <v/>
      </c>
      <c r="L841" s="58" t="str">
        <f t="shared" si="104"/>
        <v/>
      </c>
      <c r="M841" s="58" t="str">
        <f t="shared" si="106"/>
        <v/>
      </c>
      <c r="N841" s="58" t="str">
        <f t="shared" si="107"/>
        <v/>
      </c>
    </row>
    <row r="842" spans="1:14">
      <c r="A842">
        <f t="shared" si="110"/>
        <v>839</v>
      </c>
      <c r="B842" t="str">
        <f>IFERROR(VLOOKUP($A842,'vbs,vba'!$G:$H,2,FALSE),"")</f>
        <v/>
      </c>
      <c r="C842" t="str">
        <f>IFERROR(VLOOKUP($A842,python!$F:$G,2,FALSE),"")</f>
        <v/>
      </c>
      <c r="D842" t="str">
        <f>IFERROR(VLOOKUP($A842,bat!$F:$G,2,FALSE),"")</f>
        <v/>
      </c>
      <c r="E842" t="str">
        <f t="shared" si="108"/>
        <v/>
      </c>
      <c r="F842" t="str">
        <f>IF($E842="","",COUNTIF($E$3:$E842,$E842))</f>
        <v/>
      </c>
      <c r="G842" t="str">
        <f>IF(OR(F842&gt;1,F842=""),"",COUNTIF($F$3:$F842,1))</f>
        <v/>
      </c>
      <c r="H842" t="str">
        <f t="shared" si="109"/>
        <v/>
      </c>
      <c r="J842">
        <f t="shared" si="111"/>
        <v>839</v>
      </c>
      <c r="K842" t="str">
        <f t="shared" si="105"/>
        <v/>
      </c>
      <c r="L842" s="58" t="str">
        <f t="shared" si="104"/>
        <v/>
      </c>
      <c r="M842" s="58" t="str">
        <f t="shared" si="106"/>
        <v/>
      </c>
      <c r="N842" s="58" t="str">
        <f t="shared" si="107"/>
        <v/>
      </c>
    </row>
    <row r="843" spans="1:14">
      <c r="A843">
        <f t="shared" si="110"/>
        <v>840</v>
      </c>
      <c r="B843" t="str">
        <f>IFERROR(VLOOKUP($A843,'vbs,vba'!$G:$H,2,FALSE),"")</f>
        <v/>
      </c>
      <c r="C843" t="str">
        <f>IFERROR(VLOOKUP($A843,python!$F:$G,2,FALSE),"")</f>
        <v/>
      </c>
      <c r="D843" t="str">
        <f>IFERROR(VLOOKUP($A843,bat!$F:$G,2,FALSE),"")</f>
        <v/>
      </c>
      <c r="E843" t="str">
        <f t="shared" si="108"/>
        <v/>
      </c>
      <c r="F843" t="str">
        <f>IF($E843="","",COUNTIF($E$3:$E843,$E843))</f>
        <v/>
      </c>
      <c r="G843" t="str">
        <f>IF(OR(F843&gt;1,F843=""),"",COUNTIF($F$3:$F843,1))</f>
        <v/>
      </c>
      <c r="H843" t="str">
        <f t="shared" si="109"/>
        <v/>
      </c>
      <c r="J843">
        <f t="shared" si="111"/>
        <v>840</v>
      </c>
      <c r="K843" t="str">
        <f t="shared" si="105"/>
        <v/>
      </c>
      <c r="L843" s="58" t="str">
        <f t="shared" si="104"/>
        <v/>
      </c>
      <c r="M843" s="58" t="str">
        <f t="shared" si="106"/>
        <v/>
      </c>
      <c r="N843" s="58" t="str">
        <f t="shared" si="107"/>
        <v/>
      </c>
    </row>
    <row r="844" spans="1:14">
      <c r="A844">
        <f t="shared" si="110"/>
        <v>841</v>
      </c>
      <c r="B844" t="str">
        <f>IFERROR(VLOOKUP($A844,'vbs,vba'!$G:$H,2,FALSE),"")</f>
        <v/>
      </c>
      <c r="C844" t="str">
        <f>IFERROR(VLOOKUP($A844,python!$F:$G,2,FALSE),"")</f>
        <v/>
      </c>
      <c r="D844" t="str">
        <f>IFERROR(VLOOKUP($A844,bat!$F:$G,2,FALSE),"")</f>
        <v/>
      </c>
      <c r="E844" t="str">
        <f t="shared" si="108"/>
        <v/>
      </c>
      <c r="F844" t="str">
        <f>IF($E844="","",COUNTIF($E$3:$E844,$E844))</f>
        <v/>
      </c>
      <c r="G844" t="str">
        <f>IF(OR(F844&gt;1,F844=""),"",COUNTIF($F$3:$F844,1))</f>
        <v/>
      </c>
      <c r="H844" t="str">
        <f t="shared" si="109"/>
        <v/>
      </c>
      <c r="J844">
        <f t="shared" si="111"/>
        <v>841</v>
      </c>
      <c r="K844" t="str">
        <f t="shared" si="105"/>
        <v/>
      </c>
      <c r="L844" s="58" t="str">
        <f t="shared" si="104"/>
        <v/>
      </c>
      <c r="M844" s="58" t="str">
        <f t="shared" si="106"/>
        <v/>
      </c>
      <c r="N844" s="58" t="str">
        <f t="shared" si="107"/>
        <v/>
      </c>
    </row>
    <row r="845" spans="1:14">
      <c r="A845">
        <f t="shared" si="110"/>
        <v>842</v>
      </c>
      <c r="B845" t="str">
        <f>IFERROR(VLOOKUP($A845,'vbs,vba'!$G:$H,2,FALSE),"")</f>
        <v/>
      </c>
      <c r="C845" t="str">
        <f>IFERROR(VLOOKUP($A845,python!$F:$G,2,FALSE),"")</f>
        <v/>
      </c>
      <c r="D845" t="str">
        <f>IFERROR(VLOOKUP($A845,bat!$F:$G,2,FALSE),"")</f>
        <v/>
      </c>
      <c r="E845" t="str">
        <f t="shared" si="108"/>
        <v/>
      </c>
      <c r="F845" t="str">
        <f>IF($E845="","",COUNTIF($E$3:$E845,$E845))</f>
        <v/>
      </c>
      <c r="G845" t="str">
        <f>IF(OR(F845&gt;1,F845=""),"",COUNTIF($F$3:$F845,1))</f>
        <v/>
      </c>
      <c r="H845" t="str">
        <f t="shared" si="109"/>
        <v/>
      </c>
      <c r="J845">
        <f t="shared" si="111"/>
        <v>842</v>
      </c>
      <c r="K845" t="str">
        <f t="shared" si="105"/>
        <v/>
      </c>
      <c r="L845" s="58" t="str">
        <f t="shared" si="104"/>
        <v/>
      </c>
      <c r="M845" s="58" t="str">
        <f t="shared" si="106"/>
        <v/>
      </c>
      <c r="N845" s="58" t="str">
        <f t="shared" si="107"/>
        <v/>
      </c>
    </row>
    <row r="846" spans="1:14">
      <c r="A846">
        <f t="shared" si="110"/>
        <v>843</v>
      </c>
      <c r="B846" t="str">
        <f>IFERROR(VLOOKUP($A846,'vbs,vba'!$G:$H,2,FALSE),"")</f>
        <v/>
      </c>
      <c r="C846" t="str">
        <f>IFERROR(VLOOKUP($A846,python!$F:$G,2,FALSE),"")</f>
        <v/>
      </c>
      <c r="D846" t="str">
        <f>IFERROR(VLOOKUP($A846,bat!$F:$G,2,FALSE),"")</f>
        <v/>
      </c>
      <c r="E846" t="str">
        <f t="shared" si="108"/>
        <v/>
      </c>
      <c r="F846" t="str">
        <f>IF($E846="","",COUNTIF($E$3:$E846,$E846))</f>
        <v/>
      </c>
      <c r="G846" t="str">
        <f>IF(OR(F846&gt;1,F846=""),"",COUNTIF($F$3:$F846,1))</f>
        <v/>
      </c>
      <c r="H846" t="str">
        <f t="shared" si="109"/>
        <v/>
      </c>
      <c r="J846">
        <f t="shared" si="111"/>
        <v>843</v>
      </c>
      <c r="K846" t="str">
        <f t="shared" si="105"/>
        <v/>
      </c>
      <c r="L846" s="58" t="str">
        <f t="shared" si="104"/>
        <v/>
      </c>
      <c r="M846" s="58" t="str">
        <f t="shared" si="106"/>
        <v/>
      </c>
      <c r="N846" s="58" t="str">
        <f t="shared" si="107"/>
        <v/>
      </c>
    </row>
    <row r="847" spans="1:14">
      <c r="A847">
        <f t="shared" si="110"/>
        <v>844</v>
      </c>
      <c r="B847" t="str">
        <f>IFERROR(VLOOKUP($A847,'vbs,vba'!$G:$H,2,FALSE),"")</f>
        <v/>
      </c>
      <c r="C847" t="str">
        <f>IFERROR(VLOOKUP($A847,python!$F:$G,2,FALSE),"")</f>
        <v/>
      </c>
      <c r="D847" t="str">
        <f>IFERROR(VLOOKUP($A847,bat!$F:$G,2,FALSE),"")</f>
        <v/>
      </c>
      <c r="E847" t="str">
        <f t="shared" si="108"/>
        <v/>
      </c>
      <c r="F847" t="str">
        <f>IF($E847="","",COUNTIF($E$3:$E847,$E847))</f>
        <v/>
      </c>
      <c r="G847" t="str">
        <f>IF(OR(F847&gt;1,F847=""),"",COUNTIF($F$3:$F847,1))</f>
        <v/>
      </c>
      <c r="H847" t="str">
        <f t="shared" si="109"/>
        <v/>
      </c>
      <c r="J847">
        <f t="shared" si="111"/>
        <v>844</v>
      </c>
      <c r="K847" t="str">
        <f t="shared" si="105"/>
        <v/>
      </c>
      <c r="L847" s="58" t="str">
        <f t="shared" si="104"/>
        <v/>
      </c>
      <c r="M847" s="58" t="str">
        <f t="shared" si="106"/>
        <v/>
      </c>
      <c r="N847" s="58" t="str">
        <f t="shared" si="107"/>
        <v/>
      </c>
    </row>
    <row r="848" spans="1:14">
      <c r="A848">
        <f t="shared" si="110"/>
        <v>845</v>
      </c>
      <c r="B848" t="str">
        <f>IFERROR(VLOOKUP($A848,'vbs,vba'!$G:$H,2,FALSE),"")</f>
        <v/>
      </c>
      <c r="C848" t="str">
        <f>IFERROR(VLOOKUP($A848,python!$F:$G,2,FALSE),"")</f>
        <v/>
      </c>
      <c r="D848" t="str">
        <f>IFERROR(VLOOKUP($A848,bat!$F:$G,2,FALSE),"")</f>
        <v/>
      </c>
      <c r="E848" t="str">
        <f t="shared" si="108"/>
        <v/>
      </c>
      <c r="F848" t="str">
        <f>IF($E848="","",COUNTIF($E$3:$E848,$E848))</f>
        <v/>
      </c>
      <c r="G848" t="str">
        <f>IF(OR(F848&gt;1,F848=""),"",COUNTIF($F$3:$F848,1))</f>
        <v/>
      </c>
      <c r="H848" t="str">
        <f t="shared" si="109"/>
        <v/>
      </c>
      <c r="J848">
        <f t="shared" si="111"/>
        <v>845</v>
      </c>
      <c r="K848" t="str">
        <f t="shared" si="105"/>
        <v/>
      </c>
      <c r="L848" s="58" t="str">
        <f t="shared" si="104"/>
        <v/>
      </c>
      <c r="M848" s="58" t="str">
        <f t="shared" si="106"/>
        <v/>
      </c>
      <c r="N848" s="58" t="str">
        <f t="shared" si="107"/>
        <v/>
      </c>
    </row>
    <row r="849" spans="1:14">
      <c r="A849">
        <f t="shared" si="110"/>
        <v>846</v>
      </c>
      <c r="B849" t="str">
        <f>IFERROR(VLOOKUP($A849,'vbs,vba'!$G:$H,2,FALSE),"")</f>
        <v/>
      </c>
      <c r="C849" t="str">
        <f>IFERROR(VLOOKUP($A849,python!$F:$G,2,FALSE),"")</f>
        <v/>
      </c>
      <c r="D849" t="str">
        <f>IFERROR(VLOOKUP($A849,bat!$F:$G,2,FALSE),"")</f>
        <v/>
      </c>
      <c r="E849" t="str">
        <f t="shared" si="108"/>
        <v/>
      </c>
      <c r="F849" t="str">
        <f>IF($E849="","",COUNTIF($E$3:$E849,$E849))</f>
        <v/>
      </c>
      <c r="G849" t="str">
        <f>IF(OR(F849&gt;1,F849=""),"",COUNTIF($F$3:$F849,1))</f>
        <v/>
      </c>
      <c r="H849" t="str">
        <f t="shared" si="109"/>
        <v/>
      </c>
      <c r="J849">
        <f t="shared" si="111"/>
        <v>846</v>
      </c>
      <c r="K849" t="str">
        <f t="shared" si="105"/>
        <v/>
      </c>
      <c r="L849" s="58" t="str">
        <f t="shared" si="104"/>
        <v/>
      </c>
      <c r="M849" s="58" t="str">
        <f t="shared" si="106"/>
        <v/>
      </c>
      <c r="N849" s="58" t="str">
        <f t="shared" si="107"/>
        <v/>
      </c>
    </row>
    <row r="850" spans="1:14">
      <c r="A850">
        <f t="shared" si="110"/>
        <v>847</v>
      </c>
      <c r="B850" t="str">
        <f>IFERROR(VLOOKUP($A850,'vbs,vba'!$G:$H,2,FALSE),"")</f>
        <v/>
      </c>
      <c r="C850" t="str">
        <f>IFERROR(VLOOKUP($A850,python!$F:$G,2,FALSE),"")</f>
        <v/>
      </c>
      <c r="D850" t="str">
        <f>IFERROR(VLOOKUP($A850,bat!$F:$G,2,FALSE),"")</f>
        <v/>
      </c>
      <c r="E850" t="str">
        <f t="shared" si="108"/>
        <v/>
      </c>
      <c r="F850" t="str">
        <f>IF($E850="","",COUNTIF($E$3:$E850,$E850))</f>
        <v/>
      </c>
      <c r="G850" t="str">
        <f>IF(OR(F850&gt;1,F850=""),"",COUNTIF($F$3:$F850,1))</f>
        <v/>
      </c>
      <c r="H850" t="str">
        <f t="shared" si="109"/>
        <v/>
      </c>
      <c r="J850">
        <f t="shared" si="111"/>
        <v>847</v>
      </c>
      <c r="K850" t="str">
        <f t="shared" si="105"/>
        <v/>
      </c>
      <c r="L850" s="58" t="str">
        <f t="shared" si="104"/>
        <v/>
      </c>
      <c r="M850" s="58" t="str">
        <f t="shared" si="106"/>
        <v/>
      </c>
      <c r="N850" s="58" t="str">
        <f t="shared" si="107"/>
        <v/>
      </c>
    </row>
    <row r="851" spans="1:14">
      <c r="A851">
        <f t="shared" si="110"/>
        <v>848</v>
      </c>
      <c r="B851" t="str">
        <f>IFERROR(VLOOKUP($A851,'vbs,vba'!$G:$H,2,FALSE),"")</f>
        <v/>
      </c>
      <c r="C851" t="str">
        <f>IFERROR(VLOOKUP($A851,python!$F:$G,2,FALSE),"")</f>
        <v/>
      </c>
      <c r="D851" t="str">
        <f>IFERROR(VLOOKUP($A851,bat!$F:$G,2,FALSE),"")</f>
        <v/>
      </c>
      <c r="E851" t="str">
        <f t="shared" si="108"/>
        <v/>
      </c>
      <c r="F851" t="str">
        <f>IF($E851="","",COUNTIF($E$3:$E851,$E851))</f>
        <v/>
      </c>
      <c r="G851" t="str">
        <f>IF(OR(F851&gt;1,F851=""),"",COUNTIF($F$3:$F851,1))</f>
        <v/>
      </c>
      <c r="H851" t="str">
        <f t="shared" si="109"/>
        <v/>
      </c>
      <c r="J851">
        <f t="shared" si="111"/>
        <v>848</v>
      </c>
      <c r="K851" t="str">
        <f t="shared" si="105"/>
        <v/>
      </c>
      <c r="L851" s="58" t="str">
        <f t="shared" si="104"/>
        <v/>
      </c>
      <c r="M851" s="58" t="str">
        <f t="shared" si="106"/>
        <v/>
      </c>
      <c r="N851" s="58" t="str">
        <f t="shared" si="107"/>
        <v/>
      </c>
    </row>
    <row r="852" spans="1:14">
      <c r="A852">
        <f t="shared" si="110"/>
        <v>849</v>
      </c>
      <c r="B852" t="str">
        <f>IFERROR(VLOOKUP($A852,'vbs,vba'!$G:$H,2,FALSE),"")</f>
        <v/>
      </c>
      <c r="C852" t="str">
        <f>IFERROR(VLOOKUP($A852,python!$F:$G,2,FALSE),"")</f>
        <v/>
      </c>
      <c r="D852" t="str">
        <f>IFERROR(VLOOKUP($A852,bat!$F:$G,2,FALSE),"")</f>
        <v/>
      </c>
      <c r="E852" t="str">
        <f t="shared" si="108"/>
        <v/>
      </c>
      <c r="F852" t="str">
        <f>IF($E852="","",COUNTIF($E$3:$E852,$E852))</f>
        <v/>
      </c>
      <c r="G852" t="str">
        <f>IF(OR(F852&gt;1,F852=""),"",COUNTIF($F$3:$F852,1))</f>
        <v/>
      </c>
      <c r="H852" t="str">
        <f t="shared" si="109"/>
        <v/>
      </c>
      <c r="J852">
        <f t="shared" si="111"/>
        <v>849</v>
      </c>
      <c r="K852" t="str">
        <f t="shared" si="105"/>
        <v/>
      </c>
      <c r="L852" s="58" t="str">
        <f t="shared" si="104"/>
        <v/>
      </c>
      <c r="M852" s="58" t="str">
        <f t="shared" si="106"/>
        <v/>
      </c>
      <c r="N852" s="58" t="str">
        <f t="shared" si="107"/>
        <v/>
      </c>
    </row>
    <row r="853" spans="1:14">
      <c r="A853">
        <f t="shared" si="110"/>
        <v>850</v>
      </c>
      <c r="B853" t="str">
        <f>IFERROR(VLOOKUP($A853,'vbs,vba'!$G:$H,2,FALSE),"")</f>
        <v/>
      </c>
      <c r="C853" t="str">
        <f>IFERROR(VLOOKUP($A853,python!$F:$G,2,FALSE),"")</f>
        <v/>
      </c>
      <c r="D853" t="str">
        <f>IFERROR(VLOOKUP($A853,bat!$F:$G,2,FALSE),"")</f>
        <v/>
      </c>
      <c r="E853" t="str">
        <f t="shared" si="108"/>
        <v/>
      </c>
      <c r="F853" t="str">
        <f>IF($E853="","",COUNTIF($E$3:$E853,$E853))</f>
        <v/>
      </c>
      <c r="G853" t="str">
        <f>IF(OR(F853&gt;1,F853=""),"",COUNTIF($F$3:$F853,1))</f>
        <v/>
      </c>
      <c r="H853" t="str">
        <f t="shared" si="109"/>
        <v/>
      </c>
      <c r="J853">
        <f t="shared" si="111"/>
        <v>850</v>
      </c>
      <c r="K853" t="str">
        <f t="shared" si="105"/>
        <v/>
      </c>
      <c r="L853" s="58" t="str">
        <f t="shared" si="104"/>
        <v/>
      </c>
      <c r="M853" s="58" t="str">
        <f t="shared" si="106"/>
        <v/>
      </c>
      <c r="N853" s="58" t="str">
        <f t="shared" si="107"/>
        <v/>
      </c>
    </row>
    <row r="854" spans="1:14">
      <c r="A854">
        <f t="shared" si="110"/>
        <v>851</v>
      </c>
      <c r="B854" t="str">
        <f>IFERROR(VLOOKUP($A854,'vbs,vba'!$G:$H,2,FALSE),"")</f>
        <v/>
      </c>
      <c r="C854" t="str">
        <f>IFERROR(VLOOKUP($A854,python!$F:$G,2,FALSE),"")</f>
        <v/>
      </c>
      <c r="D854" t="str">
        <f>IFERROR(VLOOKUP($A854,bat!$F:$G,2,FALSE),"")</f>
        <v/>
      </c>
      <c r="E854" t="str">
        <f t="shared" si="108"/>
        <v/>
      </c>
      <c r="F854" t="str">
        <f>IF($E854="","",COUNTIF($E$3:$E854,$E854))</f>
        <v/>
      </c>
      <c r="G854" t="str">
        <f>IF(OR(F854&gt;1,F854=""),"",COUNTIF($F$3:$F854,1))</f>
        <v/>
      </c>
      <c r="H854" t="str">
        <f t="shared" si="109"/>
        <v/>
      </c>
      <c r="J854">
        <f t="shared" si="111"/>
        <v>851</v>
      </c>
      <c r="K854" t="str">
        <f t="shared" si="105"/>
        <v/>
      </c>
      <c r="L854" s="58" t="str">
        <f t="shared" si="104"/>
        <v/>
      </c>
      <c r="M854" s="58" t="str">
        <f t="shared" si="106"/>
        <v/>
      </c>
      <c r="N854" s="58" t="str">
        <f t="shared" si="107"/>
        <v/>
      </c>
    </row>
    <row r="855" spans="1:14">
      <c r="A855">
        <f t="shared" si="110"/>
        <v>852</v>
      </c>
      <c r="B855" t="str">
        <f>IFERROR(VLOOKUP($A855,'vbs,vba'!$G:$H,2,FALSE),"")</f>
        <v/>
      </c>
      <c r="C855" t="str">
        <f>IFERROR(VLOOKUP($A855,python!$F:$G,2,FALSE),"")</f>
        <v/>
      </c>
      <c r="D855" t="str">
        <f>IFERROR(VLOOKUP($A855,bat!$F:$G,2,FALSE),"")</f>
        <v/>
      </c>
      <c r="E855" t="str">
        <f t="shared" si="108"/>
        <v/>
      </c>
      <c r="F855" t="str">
        <f>IF($E855="","",COUNTIF($E$3:$E855,$E855))</f>
        <v/>
      </c>
      <c r="G855" t="str">
        <f>IF(OR(F855&gt;1,F855=""),"",COUNTIF($F$3:$F855,1))</f>
        <v/>
      </c>
      <c r="H855" t="str">
        <f t="shared" si="109"/>
        <v/>
      </c>
      <c r="J855">
        <f t="shared" si="111"/>
        <v>852</v>
      </c>
      <c r="K855" t="str">
        <f t="shared" si="105"/>
        <v/>
      </c>
      <c r="L855" s="58" t="str">
        <f t="shared" si="104"/>
        <v/>
      </c>
      <c r="M855" s="58" t="str">
        <f t="shared" si="106"/>
        <v/>
      </c>
      <c r="N855" s="58" t="str">
        <f t="shared" si="107"/>
        <v/>
      </c>
    </row>
    <row r="856" spans="1:14">
      <c r="A856">
        <f t="shared" si="110"/>
        <v>853</v>
      </c>
      <c r="B856" t="str">
        <f>IFERROR(VLOOKUP($A856,'vbs,vba'!$G:$H,2,FALSE),"")</f>
        <v/>
      </c>
      <c r="C856" t="str">
        <f>IFERROR(VLOOKUP($A856,python!$F:$G,2,FALSE),"")</f>
        <v/>
      </c>
      <c r="D856" t="str">
        <f>IFERROR(VLOOKUP($A856,bat!$F:$G,2,FALSE),"")</f>
        <v/>
      </c>
      <c r="E856" t="str">
        <f t="shared" si="108"/>
        <v/>
      </c>
      <c r="F856" t="str">
        <f>IF($E856="","",COUNTIF($E$3:$E856,$E856))</f>
        <v/>
      </c>
      <c r="G856" t="str">
        <f>IF(OR(F856&gt;1,F856=""),"",COUNTIF($F$3:$F856,1))</f>
        <v/>
      </c>
      <c r="H856" t="str">
        <f t="shared" si="109"/>
        <v/>
      </c>
      <c r="J856">
        <f t="shared" si="111"/>
        <v>853</v>
      </c>
      <c r="K856" t="str">
        <f t="shared" si="105"/>
        <v/>
      </c>
      <c r="L856" s="58" t="str">
        <f t="shared" si="104"/>
        <v/>
      </c>
      <c r="M856" s="58" t="str">
        <f t="shared" si="106"/>
        <v/>
      </c>
      <c r="N856" s="58" t="str">
        <f t="shared" si="107"/>
        <v/>
      </c>
    </row>
    <row r="857" spans="1:14">
      <c r="A857">
        <f t="shared" si="110"/>
        <v>854</v>
      </c>
      <c r="B857" t="str">
        <f>IFERROR(VLOOKUP($A857,'vbs,vba'!$G:$H,2,FALSE),"")</f>
        <v/>
      </c>
      <c r="C857" t="str">
        <f>IFERROR(VLOOKUP($A857,python!$F:$G,2,FALSE),"")</f>
        <v/>
      </c>
      <c r="D857" t="str">
        <f>IFERROR(VLOOKUP($A857,bat!$F:$G,2,FALSE),"")</f>
        <v/>
      </c>
      <c r="E857" t="str">
        <f t="shared" si="108"/>
        <v/>
      </c>
      <c r="F857" t="str">
        <f>IF($E857="","",COUNTIF($E$3:$E857,$E857))</f>
        <v/>
      </c>
      <c r="G857" t="str">
        <f>IF(OR(F857&gt;1,F857=""),"",COUNTIF($F$3:$F857,1))</f>
        <v/>
      </c>
      <c r="H857" t="str">
        <f t="shared" si="109"/>
        <v/>
      </c>
      <c r="J857">
        <f t="shared" si="111"/>
        <v>854</v>
      </c>
      <c r="K857" t="str">
        <f t="shared" si="105"/>
        <v/>
      </c>
      <c r="L857" s="58" t="str">
        <f t="shared" si="104"/>
        <v/>
      </c>
      <c r="M857" s="58" t="str">
        <f t="shared" si="106"/>
        <v/>
      </c>
      <c r="N857" s="58" t="str">
        <f t="shared" si="107"/>
        <v/>
      </c>
    </row>
    <row r="858" spans="1:14">
      <c r="A858">
        <f t="shared" si="110"/>
        <v>855</v>
      </c>
      <c r="B858" t="str">
        <f>IFERROR(VLOOKUP($A858,'vbs,vba'!$G:$H,2,FALSE),"")</f>
        <v/>
      </c>
      <c r="C858" t="str">
        <f>IFERROR(VLOOKUP($A858,python!$F:$G,2,FALSE),"")</f>
        <v/>
      </c>
      <c r="D858" t="str">
        <f>IFERROR(VLOOKUP($A858,bat!$F:$G,2,FALSE),"")</f>
        <v/>
      </c>
      <c r="E858" t="str">
        <f t="shared" si="108"/>
        <v/>
      </c>
      <c r="F858" t="str">
        <f>IF($E858="","",COUNTIF($E$3:$E858,$E858))</f>
        <v/>
      </c>
      <c r="G858" t="str">
        <f>IF(OR(F858&gt;1,F858=""),"",COUNTIF($F$3:$F858,1))</f>
        <v/>
      </c>
      <c r="H858" t="str">
        <f t="shared" si="109"/>
        <v/>
      </c>
      <c r="J858">
        <f t="shared" si="111"/>
        <v>855</v>
      </c>
      <c r="K858" t="str">
        <f t="shared" si="105"/>
        <v/>
      </c>
      <c r="L858" s="58" t="str">
        <f t="shared" si="104"/>
        <v/>
      </c>
      <c r="M858" s="58" t="str">
        <f t="shared" si="106"/>
        <v/>
      </c>
      <c r="N858" s="58" t="str">
        <f t="shared" si="107"/>
        <v/>
      </c>
    </row>
    <row r="859" spans="1:14">
      <c r="A859">
        <f t="shared" si="110"/>
        <v>856</v>
      </c>
      <c r="B859" t="str">
        <f>IFERROR(VLOOKUP($A859,'vbs,vba'!$G:$H,2,FALSE),"")</f>
        <v/>
      </c>
      <c r="C859" t="str">
        <f>IFERROR(VLOOKUP($A859,python!$F:$G,2,FALSE),"")</f>
        <v/>
      </c>
      <c r="D859" t="str">
        <f>IFERROR(VLOOKUP($A859,bat!$F:$G,2,FALSE),"")</f>
        <v/>
      </c>
      <c r="E859" t="str">
        <f t="shared" si="108"/>
        <v/>
      </c>
      <c r="F859" t="str">
        <f>IF($E859="","",COUNTIF($E$3:$E859,$E859))</f>
        <v/>
      </c>
      <c r="G859" t="str">
        <f>IF(OR(F859&gt;1,F859=""),"",COUNTIF($F$3:$F859,1))</f>
        <v/>
      </c>
      <c r="H859" t="str">
        <f t="shared" si="109"/>
        <v/>
      </c>
      <c r="J859">
        <f t="shared" si="111"/>
        <v>856</v>
      </c>
      <c r="K859" t="str">
        <f t="shared" si="105"/>
        <v/>
      </c>
      <c r="L859" s="58" t="str">
        <f t="shared" si="104"/>
        <v/>
      </c>
      <c r="M859" s="58" t="str">
        <f t="shared" si="106"/>
        <v/>
      </c>
      <c r="N859" s="58" t="str">
        <f t="shared" si="107"/>
        <v/>
      </c>
    </row>
    <row r="860" spans="1:14">
      <c r="A860">
        <f t="shared" si="110"/>
        <v>857</v>
      </c>
      <c r="B860" t="str">
        <f>IFERROR(VLOOKUP($A860,'vbs,vba'!$G:$H,2,FALSE),"")</f>
        <v/>
      </c>
      <c r="C860" t="str">
        <f>IFERROR(VLOOKUP($A860,python!$F:$G,2,FALSE),"")</f>
        <v/>
      </c>
      <c r="D860" t="str">
        <f>IFERROR(VLOOKUP($A860,bat!$F:$G,2,FALSE),"")</f>
        <v/>
      </c>
      <c r="E860" t="str">
        <f t="shared" si="108"/>
        <v/>
      </c>
      <c r="F860" t="str">
        <f>IF($E860="","",COUNTIF($E$3:$E860,$E860))</f>
        <v/>
      </c>
      <c r="G860" t="str">
        <f>IF(OR(F860&gt;1,F860=""),"",COUNTIF($F$3:$F860,1))</f>
        <v/>
      </c>
      <c r="H860" t="str">
        <f t="shared" si="109"/>
        <v/>
      </c>
      <c r="J860">
        <f t="shared" si="111"/>
        <v>857</v>
      </c>
      <c r="K860" t="str">
        <f t="shared" si="105"/>
        <v/>
      </c>
      <c r="L860" s="58" t="str">
        <f t="shared" si="104"/>
        <v/>
      </c>
      <c r="M860" s="58" t="str">
        <f t="shared" si="106"/>
        <v/>
      </c>
      <c r="N860" s="58" t="str">
        <f t="shared" si="107"/>
        <v/>
      </c>
    </row>
    <row r="861" spans="1:14">
      <c r="A861">
        <f t="shared" si="110"/>
        <v>858</v>
      </c>
      <c r="B861" t="str">
        <f>IFERROR(VLOOKUP($A861,'vbs,vba'!$G:$H,2,FALSE),"")</f>
        <v/>
      </c>
      <c r="C861" t="str">
        <f>IFERROR(VLOOKUP($A861,python!$F:$G,2,FALSE),"")</f>
        <v/>
      </c>
      <c r="D861" t="str">
        <f>IFERROR(VLOOKUP($A861,bat!$F:$G,2,FALSE),"")</f>
        <v/>
      </c>
      <c r="E861" t="str">
        <f t="shared" si="108"/>
        <v/>
      </c>
      <c r="F861" t="str">
        <f>IF($E861="","",COUNTIF($E$3:$E861,$E861))</f>
        <v/>
      </c>
      <c r="G861" t="str">
        <f>IF(OR(F861&gt;1,F861=""),"",COUNTIF($F$3:$F861,1))</f>
        <v/>
      </c>
      <c r="H861" t="str">
        <f t="shared" si="109"/>
        <v/>
      </c>
      <c r="J861">
        <f t="shared" si="111"/>
        <v>858</v>
      </c>
      <c r="K861" t="str">
        <f t="shared" si="105"/>
        <v/>
      </c>
      <c r="L861" s="58" t="str">
        <f t="shared" si="104"/>
        <v/>
      </c>
      <c r="M861" s="58" t="str">
        <f t="shared" si="106"/>
        <v/>
      </c>
      <c r="N861" s="58" t="str">
        <f t="shared" si="107"/>
        <v/>
      </c>
    </row>
    <row r="862" spans="1:14">
      <c r="A862">
        <f t="shared" si="110"/>
        <v>859</v>
      </c>
      <c r="B862" t="str">
        <f>IFERROR(VLOOKUP($A862,'vbs,vba'!$G:$H,2,FALSE),"")</f>
        <v/>
      </c>
      <c r="C862" t="str">
        <f>IFERROR(VLOOKUP($A862,python!$F:$G,2,FALSE),"")</f>
        <v/>
      </c>
      <c r="D862" t="str">
        <f>IFERROR(VLOOKUP($A862,bat!$F:$G,2,FALSE),"")</f>
        <v/>
      </c>
      <c r="E862" t="str">
        <f t="shared" si="108"/>
        <v/>
      </c>
      <c r="F862" t="str">
        <f>IF($E862="","",COUNTIF($E$3:$E862,$E862))</f>
        <v/>
      </c>
      <c r="G862" t="str">
        <f>IF(OR(F862&gt;1,F862=""),"",COUNTIF($F$3:$F862,1))</f>
        <v/>
      </c>
      <c r="H862" t="str">
        <f t="shared" si="109"/>
        <v/>
      </c>
      <c r="J862">
        <f t="shared" si="111"/>
        <v>859</v>
      </c>
      <c r="K862" t="str">
        <f t="shared" si="105"/>
        <v/>
      </c>
      <c r="L862" s="58" t="str">
        <f t="shared" si="104"/>
        <v/>
      </c>
      <c r="M862" s="58" t="str">
        <f t="shared" si="106"/>
        <v/>
      </c>
      <c r="N862" s="58" t="str">
        <f t="shared" si="107"/>
        <v/>
      </c>
    </row>
    <row r="863" spans="1:14">
      <c r="A863">
        <f t="shared" si="110"/>
        <v>860</v>
      </c>
      <c r="B863" t="str">
        <f>IFERROR(VLOOKUP($A863,'vbs,vba'!$G:$H,2,FALSE),"")</f>
        <v/>
      </c>
      <c r="C863" t="str">
        <f>IFERROR(VLOOKUP($A863,python!$F:$G,2,FALSE),"")</f>
        <v/>
      </c>
      <c r="D863" t="str">
        <f>IFERROR(VLOOKUP($A863,bat!$F:$G,2,FALSE),"")</f>
        <v/>
      </c>
      <c r="E863" t="str">
        <f t="shared" si="108"/>
        <v/>
      </c>
      <c r="F863" t="str">
        <f>IF($E863="","",COUNTIF($E$3:$E863,$E863))</f>
        <v/>
      </c>
      <c r="G863" t="str">
        <f>IF(OR(F863&gt;1,F863=""),"",COUNTIF($F$3:$F863,1))</f>
        <v/>
      </c>
      <c r="H863" t="str">
        <f t="shared" si="109"/>
        <v/>
      </c>
      <c r="J863">
        <f t="shared" si="111"/>
        <v>860</v>
      </c>
      <c r="K863" t="str">
        <f t="shared" si="105"/>
        <v/>
      </c>
      <c r="L863" s="58" t="str">
        <f t="shared" si="104"/>
        <v/>
      </c>
      <c r="M863" s="58" t="str">
        <f t="shared" si="106"/>
        <v/>
      </c>
      <c r="N863" s="58" t="str">
        <f t="shared" si="107"/>
        <v/>
      </c>
    </row>
    <row r="864" spans="1:14">
      <c r="A864">
        <f t="shared" si="110"/>
        <v>861</v>
      </c>
      <c r="B864" t="str">
        <f>IFERROR(VLOOKUP($A864,'vbs,vba'!$G:$H,2,FALSE),"")</f>
        <v/>
      </c>
      <c r="C864" t="str">
        <f>IFERROR(VLOOKUP($A864,python!$F:$G,2,FALSE),"")</f>
        <v/>
      </c>
      <c r="D864" t="str">
        <f>IFERROR(VLOOKUP($A864,bat!$F:$G,2,FALSE),"")</f>
        <v/>
      </c>
      <c r="E864" t="str">
        <f t="shared" si="108"/>
        <v/>
      </c>
      <c r="F864" t="str">
        <f>IF($E864="","",COUNTIF($E$3:$E864,$E864))</f>
        <v/>
      </c>
      <c r="G864" t="str">
        <f>IF(OR(F864&gt;1,F864=""),"",COUNTIF($F$3:$F864,1))</f>
        <v/>
      </c>
      <c r="H864" t="str">
        <f t="shared" si="109"/>
        <v/>
      </c>
      <c r="J864">
        <f t="shared" si="111"/>
        <v>861</v>
      </c>
      <c r="K864" t="str">
        <f t="shared" si="105"/>
        <v/>
      </c>
      <c r="L864" s="58" t="str">
        <f t="shared" si="104"/>
        <v/>
      </c>
      <c r="M864" s="58" t="str">
        <f t="shared" si="106"/>
        <v/>
      </c>
      <c r="N864" s="58" t="str">
        <f t="shared" si="107"/>
        <v/>
      </c>
    </row>
    <row r="865" spans="1:14">
      <c r="A865">
        <f t="shared" si="110"/>
        <v>862</v>
      </c>
      <c r="B865" t="str">
        <f>IFERROR(VLOOKUP($A865,'vbs,vba'!$G:$H,2,FALSE),"")</f>
        <v/>
      </c>
      <c r="C865" t="str">
        <f>IFERROR(VLOOKUP($A865,python!$F:$G,2,FALSE),"")</f>
        <v/>
      </c>
      <c r="D865" t="str">
        <f>IFERROR(VLOOKUP($A865,bat!$F:$G,2,FALSE),"")</f>
        <v/>
      </c>
      <c r="E865" t="str">
        <f t="shared" si="108"/>
        <v/>
      </c>
      <c r="F865" t="str">
        <f>IF($E865="","",COUNTIF($E$3:$E865,$E865))</f>
        <v/>
      </c>
      <c r="G865" t="str">
        <f>IF(OR(F865&gt;1,F865=""),"",COUNTIF($F$3:$F865,1))</f>
        <v/>
      </c>
      <c r="H865" t="str">
        <f t="shared" si="109"/>
        <v/>
      </c>
      <c r="J865">
        <f t="shared" si="111"/>
        <v>862</v>
      </c>
      <c r="K865" t="str">
        <f t="shared" si="105"/>
        <v/>
      </c>
      <c r="L865" s="58" t="str">
        <f t="shared" si="104"/>
        <v/>
      </c>
      <c r="M865" s="58" t="str">
        <f t="shared" si="106"/>
        <v/>
      </c>
      <c r="N865" s="58" t="str">
        <f t="shared" si="107"/>
        <v/>
      </c>
    </row>
    <row r="866" spans="1:14">
      <c r="A866">
        <f t="shared" si="110"/>
        <v>863</v>
      </c>
      <c r="B866" t="str">
        <f>IFERROR(VLOOKUP($A866,'vbs,vba'!$G:$H,2,FALSE),"")</f>
        <v/>
      </c>
      <c r="C866" t="str">
        <f>IFERROR(VLOOKUP($A866,python!$F:$G,2,FALSE),"")</f>
        <v/>
      </c>
      <c r="D866" t="str">
        <f>IFERROR(VLOOKUP($A866,bat!$F:$G,2,FALSE),"")</f>
        <v/>
      </c>
      <c r="E866" t="str">
        <f t="shared" si="108"/>
        <v/>
      </c>
      <c r="F866" t="str">
        <f>IF($E866="","",COUNTIF($E$3:$E866,$E866))</f>
        <v/>
      </c>
      <c r="G866" t="str">
        <f>IF(OR(F866&gt;1,F866=""),"",COUNTIF($F$3:$F866,1))</f>
        <v/>
      </c>
      <c r="H866" t="str">
        <f t="shared" si="109"/>
        <v/>
      </c>
      <c r="J866">
        <f t="shared" si="111"/>
        <v>863</v>
      </c>
      <c r="K866" t="str">
        <f t="shared" si="105"/>
        <v/>
      </c>
      <c r="L866" s="58" t="str">
        <f t="shared" si="104"/>
        <v/>
      </c>
      <c r="M866" s="58" t="str">
        <f t="shared" si="106"/>
        <v/>
      </c>
      <c r="N866" s="58" t="str">
        <f t="shared" si="107"/>
        <v/>
      </c>
    </row>
    <row r="867" spans="1:14">
      <c r="A867">
        <f t="shared" si="110"/>
        <v>864</v>
      </c>
      <c r="B867" t="str">
        <f>IFERROR(VLOOKUP($A867,'vbs,vba'!$G:$H,2,FALSE),"")</f>
        <v/>
      </c>
      <c r="C867" t="str">
        <f>IFERROR(VLOOKUP($A867,python!$F:$G,2,FALSE),"")</f>
        <v/>
      </c>
      <c r="D867" t="str">
        <f>IFERROR(VLOOKUP($A867,bat!$F:$G,2,FALSE),"")</f>
        <v/>
      </c>
      <c r="E867" t="str">
        <f t="shared" si="108"/>
        <v/>
      </c>
      <c r="F867" t="str">
        <f>IF($E867="","",COUNTIF($E$3:$E867,$E867))</f>
        <v/>
      </c>
      <c r="G867" t="str">
        <f>IF(OR(F867&gt;1,F867=""),"",COUNTIF($F$3:$F867,1))</f>
        <v/>
      </c>
      <c r="H867" t="str">
        <f t="shared" si="109"/>
        <v/>
      </c>
      <c r="J867">
        <f t="shared" si="111"/>
        <v>864</v>
      </c>
      <c r="K867" t="str">
        <f t="shared" si="105"/>
        <v/>
      </c>
      <c r="L867" s="58" t="str">
        <f t="shared" si="104"/>
        <v/>
      </c>
      <c r="M867" s="58" t="str">
        <f t="shared" si="106"/>
        <v/>
      </c>
      <c r="N867" s="58" t="str">
        <f t="shared" si="107"/>
        <v/>
      </c>
    </row>
    <row r="868" spans="1:14">
      <c r="A868">
        <f t="shared" si="110"/>
        <v>865</v>
      </c>
      <c r="B868" t="str">
        <f>IFERROR(VLOOKUP($A868,'vbs,vba'!$G:$H,2,FALSE),"")</f>
        <v/>
      </c>
      <c r="C868" t="str">
        <f>IFERROR(VLOOKUP($A868,python!$F:$G,2,FALSE),"")</f>
        <v/>
      </c>
      <c r="D868" t="str">
        <f>IFERROR(VLOOKUP($A868,bat!$F:$G,2,FALSE),"")</f>
        <v/>
      </c>
      <c r="E868" t="str">
        <f t="shared" si="108"/>
        <v/>
      </c>
      <c r="F868" t="str">
        <f>IF($E868="","",COUNTIF($E$3:$E868,$E868))</f>
        <v/>
      </c>
      <c r="G868" t="str">
        <f>IF(OR(F868&gt;1,F868=""),"",COUNTIF($F$3:$F868,1))</f>
        <v/>
      </c>
      <c r="H868" t="str">
        <f t="shared" si="109"/>
        <v/>
      </c>
      <c r="J868">
        <f t="shared" si="111"/>
        <v>865</v>
      </c>
      <c r="K868" t="str">
        <f t="shared" si="105"/>
        <v/>
      </c>
      <c r="L868" s="58" t="str">
        <f t="shared" si="104"/>
        <v/>
      </c>
      <c r="M868" s="58" t="str">
        <f t="shared" si="106"/>
        <v/>
      </c>
      <c r="N868" s="58" t="str">
        <f t="shared" si="107"/>
        <v/>
      </c>
    </row>
    <row r="869" spans="1:14">
      <c r="A869">
        <f t="shared" si="110"/>
        <v>866</v>
      </c>
      <c r="B869" t="str">
        <f>IFERROR(VLOOKUP($A869,'vbs,vba'!$G:$H,2,FALSE),"")</f>
        <v/>
      </c>
      <c r="C869" t="str">
        <f>IFERROR(VLOOKUP($A869,python!$F:$G,2,FALSE),"")</f>
        <v/>
      </c>
      <c r="D869" t="str">
        <f>IFERROR(VLOOKUP($A869,bat!$F:$G,2,FALSE),"")</f>
        <v/>
      </c>
      <c r="E869" t="str">
        <f t="shared" si="108"/>
        <v/>
      </c>
      <c r="F869" t="str">
        <f>IF($E869="","",COUNTIF($E$3:$E869,$E869))</f>
        <v/>
      </c>
      <c r="G869" t="str">
        <f>IF(OR(F869&gt;1,F869=""),"",COUNTIF($F$3:$F869,1))</f>
        <v/>
      </c>
      <c r="H869" t="str">
        <f t="shared" si="109"/>
        <v/>
      </c>
      <c r="J869">
        <f t="shared" si="111"/>
        <v>866</v>
      </c>
      <c r="K869" t="str">
        <f t="shared" si="105"/>
        <v/>
      </c>
      <c r="L869" s="58" t="str">
        <f t="shared" si="104"/>
        <v/>
      </c>
      <c r="M869" s="58" t="str">
        <f t="shared" si="106"/>
        <v/>
      </c>
      <c r="N869" s="58" t="str">
        <f t="shared" si="107"/>
        <v/>
      </c>
    </row>
    <row r="870" spans="1:14">
      <c r="A870">
        <f t="shared" si="110"/>
        <v>867</v>
      </c>
      <c r="B870" t="str">
        <f>IFERROR(VLOOKUP($A870,'vbs,vba'!$G:$H,2,FALSE),"")</f>
        <v/>
      </c>
      <c r="C870" t="str">
        <f>IFERROR(VLOOKUP($A870,python!$F:$G,2,FALSE),"")</f>
        <v/>
      </c>
      <c r="D870" t="str">
        <f>IFERROR(VLOOKUP($A870,bat!$F:$G,2,FALSE),"")</f>
        <v/>
      </c>
      <c r="E870" t="str">
        <f t="shared" si="108"/>
        <v/>
      </c>
      <c r="F870" t="str">
        <f>IF($E870="","",COUNTIF($E$3:$E870,$E870))</f>
        <v/>
      </c>
      <c r="G870" t="str">
        <f>IF(OR(F870&gt;1,F870=""),"",COUNTIF($F$3:$F870,1))</f>
        <v/>
      </c>
      <c r="H870" t="str">
        <f t="shared" si="109"/>
        <v/>
      </c>
      <c r="J870">
        <f t="shared" si="111"/>
        <v>867</v>
      </c>
      <c r="K870" t="str">
        <f t="shared" si="105"/>
        <v/>
      </c>
      <c r="L870" s="58" t="str">
        <f t="shared" si="104"/>
        <v/>
      </c>
      <c r="M870" s="58" t="str">
        <f t="shared" si="106"/>
        <v/>
      </c>
      <c r="N870" s="58" t="str">
        <f t="shared" si="107"/>
        <v/>
      </c>
    </row>
    <row r="871" spans="1:14">
      <c r="A871">
        <f t="shared" si="110"/>
        <v>868</v>
      </c>
      <c r="B871" t="str">
        <f>IFERROR(VLOOKUP($A871,'vbs,vba'!$G:$H,2,FALSE),"")</f>
        <v/>
      </c>
      <c r="C871" t="str">
        <f>IFERROR(VLOOKUP($A871,python!$F:$G,2,FALSE),"")</f>
        <v/>
      </c>
      <c r="D871" t="str">
        <f>IFERROR(VLOOKUP($A871,bat!$F:$G,2,FALSE),"")</f>
        <v/>
      </c>
      <c r="E871" t="str">
        <f t="shared" si="108"/>
        <v/>
      </c>
      <c r="F871" t="str">
        <f>IF($E871="","",COUNTIF($E$3:$E871,$E871))</f>
        <v/>
      </c>
      <c r="G871" t="str">
        <f>IF(OR(F871&gt;1,F871=""),"",COUNTIF($F$3:$F871,1))</f>
        <v/>
      </c>
      <c r="H871" t="str">
        <f t="shared" si="109"/>
        <v/>
      </c>
      <c r="J871">
        <f t="shared" si="111"/>
        <v>868</v>
      </c>
      <c r="K871" t="str">
        <f t="shared" si="105"/>
        <v/>
      </c>
      <c r="L871" s="58" t="str">
        <f t="shared" si="104"/>
        <v/>
      </c>
      <c r="M871" s="58" t="str">
        <f t="shared" si="106"/>
        <v/>
      </c>
      <c r="N871" s="58" t="str">
        <f t="shared" si="107"/>
        <v/>
      </c>
    </row>
    <row r="872" spans="1:14">
      <c r="A872">
        <f t="shared" si="110"/>
        <v>869</v>
      </c>
      <c r="B872" t="str">
        <f>IFERROR(VLOOKUP($A872,'vbs,vba'!$G:$H,2,FALSE),"")</f>
        <v/>
      </c>
      <c r="C872" t="str">
        <f>IFERROR(VLOOKUP($A872,python!$F:$G,2,FALSE),"")</f>
        <v/>
      </c>
      <c r="D872" t="str">
        <f>IFERROR(VLOOKUP($A872,bat!$F:$G,2,FALSE),"")</f>
        <v/>
      </c>
      <c r="E872" t="str">
        <f t="shared" si="108"/>
        <v/>
      </c>
      <c r="F872" t="str">
        <f>IF($E872="","",COUNTIF($E$3:$E872,$E872))</f>
        <v/>
      </c>
      <c r="G872" t="str">
        <f>IF(OR(F872&gt;1,F872=""),"",COUNTIF($F$3:$F872,1))</f>
        <v/>
      </c>
      <c r="H872" t="str">
        <f t="shared" si="109"/>
        <v/>
      </c>
      <c r="J872">
        <f t="shared" si="111"/>
        <v>869</v>
      </c>
      <c r="K872" t="str">
        <f t="shared" si="105"/>
        <v/>
      </c>
      <c r="L872" s="58" t="str">
        <f t="shared" si="104"/>
        <v/>
      </c>
      <c r="M872" s="58" t="str">
        <f t="shared" si="106"/>
        <v/>
      </c>
      <c r="N872" s="58" t="str">
        <f t="shared" si="107"/>
        <v/>
      </c>
    </row>
    <row r="873" spans="1:14">
      <c r="A873">
        <f t="shared" si="110"/>
        <v>870</v>
      </c>
      <c r="B873" t="str">
        <f>IFERROR(VLOOKUP($A873,'vbs,vba'!$G:$H,2,FALSE),"")</f>
        <v/>
      </c>
      <c r="C873" t="str">
        <f>IFERROR(VLOOKUP($A873,python!$F:$G,2,FALSE),"")</f>
        <v/>
      </c>
      <c r="D873" t="str">
        <f>IFERROR(VLOOKUP($A873,bat!$F:$G,2,FALSE),"")</f>
        <v/>
      </c>
      <c r="E873" t="str">
        <f t="shared" si="108"/>
        <v/>
      </c>
      <c r="F873" t="str">
        <f>IF($E873="","",COUNTIF($E$3:$E873,$E873))</f>
        <v/>
      </c>
      <c r="G873" t="str">
        <f>IF(OR(F873&gt;1,F873=""),"",COUNTIF($F$3:$F873,1))</f>
        <v/>
      </c>
      <c r="H873" t="str">
        <f t="shared" si="109"/>
        <v/>
      </c>
      <c r="J873">
        <f t="shared" si="111"/>
        <v>870</v>
      </c>
      <c r="K873" t="str">
        <f t="shared" si="105"/>
        <v/>
      </c>
      <c r="L873" s="58" t="str">
        <f t="shared" si="104"/>
        <v/>
      </c>
      <c r="M873" s="58" t="str">
        <f t="shared" si="106"/>
        <v/>
      </c>
      <c r="N873" s="58" t="str">
        <f t="shared" si="107"/>
        <v/>
      </c>
    </row>
    <row r="874" spans="1:14">
      <c r="A874">
        <f t="shared" si="110"/>
        <v>871</v>
      </c>
      <c r="B874" t="str">
        <f>IFERROR(VLOOKUP($A874,'vbs,vba'!$G:$H,2,FALSE),"")</f>
        <v/>
      </c>
      <c r="C874" t="str">
        <f>IFERROR(VLOOKUP($A874,python!$F:$G,2,FALSE),"")</f>
        <v/>
      </c>
      <c r="D874" t="str">
        <f>IFERROR(VLOOKUP($A874,bat!$F:$G,2,FALSE),"")</f>
        <v/>
      </c>
      <c r="E874" t="str">
        <f t="shared" si="108"/>
        <v/>
      </c>
      <c r="F874" t="str">
        <f>IF($E874="","",COUNTIF($E$3:$E874,$E874))</f>
        <v/>
      </c>
      <c r="G874" t="str">
        <f>IF(OR(F874&gt;1,F874=""),"",COUNTIF($F$3:$F874,1))</f>
        <v/>
      </c>
      <c r="H874" t="str">
        <f t="shared" si="109"/>
        <v/>
      </c>
      <c r="J874">
        <f t="shared" si="111"/>
        <v>871</v>
      </c>
      <c r="K874" t="str">
        <f t="shared" si="105"/>
        <v/>
      </c>
      <c r="L874" s="58" t="str">
        <f t="shared" si="104"/>
        <v/>
      </c>
      <c r="M874" s="58" t="str">
        <f t="shared" si="106"/>
        <v/>
      </c>
      <c r="N874" s="58" t="str">
        <f t="shared" si="107"/>
        <v/>
      </c>
    </row>
    <row r="875" spans="1:14">
      <c r="A875">
        <f t="shared" si="110"/>
        <v>872</v>
      </c>
      <c r="B875" t="str">
        <f>IFERROR(VLOOKUP($A875,'vbs,vba'!$G:$H,2,FALSE),"")</f>
        <v/>
      </c>
      <c r="C875" t="str">
        <f>IFERROR(VLOOKUP($A875,python!$F:$G,2,FALSE),"")</f>
        <v/>
      </c>
      <c r="D875" t="str">
        <f>IFERROR(VLOOKUP($A875,bat!$F:$G,2,FALSE),"")</f>
        <v/>
      </c>
      <c r="E875" t="str">
        <f t="shared" si="108"/>
        <v/>
      </c>
      <c r="F875" t="str">
        <f>IF($E875="","",COUNTIF($E$3:$E875,$E875))</f>
        <v/>
      </c>
      <c r="G875" t="str">
        <f>IF(OR(F875&gt;1,F875=""),"",COUNTIF($F$3:$F875,1))</f>
        <v/>
      </c>
      <c r="H875" t="str">
        <f t="shared" si="109"/>
        <v/>
      </c>
      <c r="J875">
        <f t="shared" si="111"/>
        <v>872</v>
      </c>
      <c r="K875" t="str">
        <f t="shared" si="105"/>
        <v/>
      </c>
      <c r="L875" s="58" t="str">
        <f t="shared" si="104"/>
        <v/>
      </c>
      <c r="M875" s="58" t="str">
        <f t="shared" si="106"/>
        <v/>
      </c>
      <c r="N875" s="58" t="str">
        <f t="shared" si="107"/>
        <v/>
      </c>
    </row>
    <row r="876" spans="1:14">
      <c r="A876">
        <f t="shared" si="110"/>
        <v>873</v>
      </c>
      <c r="B876" t="str">
        <f>IFERROR(VLOOKUP($A876,'vbs,vba'!$G:$H,2,FALSE),"")</f>
        <v/>
      </c>
      <c r="C876" t="str">
        <f>IFERROR(VLOOKUP($A876,python!$F:$G,2,FALSE),"")</f>
        <v/>
      </c>
      <c r="D876" t="str">
        <f>IFERROR(VLOOKUP($A876,bat!$F:$G,2,FALSE),"")</f>
        <v/>
      </c>
      <c r="E876" t="str">
        <f t="shared" si="108"/>
        <v/>
      </c>
      <c r="F876" t="str">
        <f>IF($E876="","",COUNTIF($E$3:$E876,$E876))</f>
        <v/>
      </c>
      <c r="G876" t="str">
        <f>IF(OR(F876&gt;1,F876=""),"",COUNTIF($F$3:$F876,1))</f>
        <v/>
      </c>
      <c r="H876" t="str">
        <f t="shared" si="109"/>
        <v/>
      </c>
      <c r="J876">
        <f t="shared" si="111"/>
        <v>873</v>
      </c>
      <c r="K876" t="str">
        <f t="shared" si="105"/>
        <v/>
      </c>
      <c r="L876" s="58" t="str">
        <f t="shared" si="104"/>
        <v/>
      </c>
      <c r="M876" s="58" t="str">
        <f t="shared" si="106"/>
        <v/>
      </c>
      <c r="N876" s="58" t="str">
        <f t="shared" si="107"/>
        <v/>
      </c>
    </row>
    <row r="877" spans="1:14">
      <c r="A877">
        <f t="shared" si="110"/>
        <v>874</v>
      </c>
      <c r="B877" t="str">
        <f>IFERROR(VLOOKUP($A877,'vbs,vba'!$G:$H,2,FALSE),"")</f>
        <v/>
      </c>
      <c r="C877" t="str">
        <f>IFERROR(VLOOKUP($A877,python!$F:$G,2,FALSE),"")</f>
        <v/>
      </c>
      <c r="D877" t="str">
        <f>IFERROR(VLOOKUP($A877,bat!$F:$G,2,FALSE),"")</f>
        <v/>
      </c>
      <c r="E877" t="str">
        <f t="shared" si="108"/>
        <v/>
      </c>
      <c r="F877" t="str">
        <f>IF($E877="","",COUNTIF($E$3:$E877,$E877))</f>
        <v/>
      </c>
      <c r="G877" t="str">
        <f>IF(OR(F877&gt;1,F877=""),"",COUNTIF($F$3:$F877,1))</f>
        <v/>
      </c>
      <c r="H877" t="str">
        <f t="shared" si="109"/>
        <v/>
      </c>
      <c r="J877">
        <f t="shared" si="111"/>
        <v>874</v>
      </c>
      <c r="K877" t="str">
        <f t="shared" si="105"/>
        <v/>
      </c>
      <c r="L877" s="58" t="str">
        <f t="shared" si="104"/>
        <v/>
      </c>
      <c r="M877" s="58" t="str">
        <f t="shared" si="106"/>
        <v/>
      </c>
      <c r="N877" s="58" t="str">
        <f t="shared" si="107"/>
        <v/>
      </c>
    </row>
    <row r="878" spans="1:14">
      <c r="A878">
        <f t="shared" si="110"/>
        <v>875</v>
      </c>
      <c r="B878" t="str">
        <f>IFERROR(VLOOKUP($A878,'vbs,vba'!$G:$H,2,FALSE),"")</f>
        <v/>
      </c>
      <c r="C878" t="str">
        <f>IFERROR(VLOOKUP($A878,python!$F:$G,2,FALSE),"")</f>
        <v/>
      </c>
      <c r="D878" t="str">
        <f>IFERROR(VLOOKUP($A878,bat!$F:$G,2,FALSE),"")</f>
        <v/>
      </c>
      <c r="E878" t="str">
        <f t="shared" si="108"/>
        <v/>
      </c>
      <c r="F878" t="str">
        <f>IF($E878="","",COUNTIF($E$3:$E878,$E878))</f>
        <v/>
      </c>
      <c r="G878" t="str">
        <f>IF(OR(F878&gt;1,F878=""),"",COUNTIF($F$3:$F878,1))</f>
        <v/>
      </c>
      <c r="H878" t="str">
        <f t="shared" si="109"/>
        <v/>
      </c>
      <c r="J878">
        <f t="shared" si="111"/>
        <v>875</v>
      </c>
      <c r="K878" t="str">
        <f t="shared" si="105"/>
        <v/>
      </c>
      <c r="L878" s="58" t="str">
        <f t="shared" si="104"/>
        <v/>
      </c>
      <c r="M878" s="58" t="str">
        <f t="shared" si="106"/>
        <v/>
      </c>
      <c r="N878" s="58" t="str">
        <f t="shared" si="107"/>
        <v/>
      </c>
    </row>
    <row r="879" spans="1:14">
      <c r="A879">
        <f t="shared" si="110"/>
        <v>876</v>
      </c>
      <c r="B879" t="str">
        <f>IFERROR(VLOOKUP($A879,'vbs,vba'!$G:$H,2,FALSE),"")</f>
        <v/>
      </c>
      <c r="C879" t="str">
        <f>IFERROR(VLOOKUP($A879,python!$F:$G,2,FALSE),"")</f>
        <v/>
      </c>
      <c r="D879" t="str">
        <f>IFERROR(VLOOKUP($A879,bat!$F:$G,2,FALSE),"")</f>
        <v/>
      </c>
      <c r="E879" t="str">
        <f t="shared" si="108"/>
        <v/>
      </c>
      <c r="F879" t="str">
        <f>IF($E879="","",COUNTIF($E$3:$E879,$E879))</f>
        <v/>
      </c>
      <c r="G879" t="str">
        <f>IF(OR(F879&gt;1,F879=""),"",COUNTIF($F$3:$F879,1))</f>
        <v/>
      </c>
      <c r="H879" t="str">
        <f t="shared" si="109"/>
        <v/>
      </c>
      <c r="J879">
        <f t="shared" si="111"/>
        <v>876</v>
      </c>
      <c r="K879" t="str">
        <f t="shared" si="105"/>
        <v/>
      </c>
      <c r="L879" s="58" t="str">
        <f t="shared" si="104"/>
        <v/>
      </c>
      <c r="M879" s="58" t="str">
        <f t="shared" si="106"/>
        <v/>
      </c>
      <c r="N879" s="58" t="str">
        <f t="shared" si="107"/>
        <v/>
      </c>
    </row>
    <row r="880" spans="1:14">
      <c r="A880">
        <f t="shared" si="110"/>
        <v>877</v>
      </c>
      <c r="B880" t="str">
        <f>IFERROR(VLOOKUP($A880,'vbs,vba'!$G:$H,2,FALSE),"")</f>
        <v/>
      </c>
      <c r="C880" t="str">
        <f>IFERROR(VLOOKUP($A880,python!$F:$G,2,FALSE),"")</f>
        <v/>
      </c>
      <c r="D880" t="str">
        <f>IFERROR(VLOOKUP($A880,bat!$F:$G,2,FALSE),"")</f>
        <v/>
      </c>
      <c r="E880" t="str">
        <f t="shared" si="108"/>
        <v/>
      </c>
      <c r="F880" t="str">
        <f>IF($E880="","",COUNTIF($E$3:$E880,$E880))</f>
        <v/>
      </c>
      <c r="G880" t="str">
        <f>IF(OR(F880&gt;1,F880=""),"",COUNTIF($F$3:$F880,1))</f>
        <v/>
      </c>
      <c r="H880" t="str">
        <f t="shared" si="109"/>
        <v/>
      </c>
      <c r="J880">
        <f t="shared" si="111"/>
        <v>877</v>
      </c>
      <c r="K880" t="str">
        <f t="shared" si="105"/>
        <v/>
      </c>
      <c r="L880" s="58" t="str">
        <f t="shared" si="104"/>
        <v/>
      </c>
      <c r="M880" s="58" t="str">
        <f t="shared" si="106"/>
        <v/>
      </c>
      <c r="N880" s="58" t="str">
        <f t="shared" si="107"/>
        <v/>
      </c>
    </row>
    <row r="881" spans="1:14">
      <c r="A881">
        <f t="shared" si="110"/>
        <v>878</v>
      </c>
      <c r="B881" t="str">
        <f>IFERROR(VLOOKUP($A881,'vbs,vba'!$G:$H,2,FALSE),"")</f>
        <v/>
      </c>
      <c r="C881" t="str">
        <f>IFERROR(VLOOKUP($A881,python!$F:$G,2,FALSE),"")</f>
        <v/>
      </c>
      <c r="D881" t="str">
        <f>IFERROR(VLOOKUP($A881,bat!$F:$G,2,FALSE),"")</f>
        <v/>
      </c>
      <c r="E881" t="str">
        <f t="shared" si="108"/>
        <v/>
      </c>
      <c r="F881" t="str">
        <f>IF($E881="","",COUNTIF($E$3:$E881,$E881))</f>
        <v/>
      </c>
      <c r="G881" t="str">
        <f>IF(OR(F881&gt;1,F881=""),"",COUNTIF($F$3:$F881,1))</f>
        <v/>
      </c>
      <c r="H881" t="str">
        <f t="shared" si="109"/>
        <v/>
      </c>
      <c r="J881">
        <f t="shared" si="111"/>
        <v>878</v>
      </c>
      <c r="K881" t="str">
        <f t="shared" si="105"/>
        <v/>
      </c>
      <c r="L881" s="58" t="str">
        <f t="shared" si="104"/>
        <v/>
      </c>
      <c r="M881" s="58" t="str">
        <f t="shared" si="106"/>
        <v/>
      </c>
      <c r="N881" s="58" t="str">
        <f t="shared" si="107"/>
        <v/>
      </c>
    </row>
    <row r="882" spans="1:14">
      <c r="A882">
        <f t="shared" si="110"/>
        <v>879</v>
      </c>
      <c r="B882" t="str">
        <f>IFERROR(VLOOKUP($A882,'vbs,vba'!$G:$H,2,FALSE),"")</f>
        <v/>
      </c>
      <c r="C882" t="str">
        <f>IFERROR(VLOOKUP($A882,python!$F:$G,2,FALSE),"")</f>
        <v/>
      </c>
      <c r="D882" t="str">
        <f>IFERROR(VLOOKUP($A882,bat!$F:$G,2,FALSE),"")</f>
        <v/>
      </c>
      <c r="E882" t="str">
        <f t="shared" si="108"/>
        <v/>
      </c>
      <c r="F882" t="str">
        <f>IF($E882="","",COUNTIF($E$3:$E882,$E882))</f>
        <v/>
      </c>
      <c r="G882" t="str">
        <f>IF(OR(F882&gt;1,F882=""),"",COUNTIF($F$3:$F882,1))</f>
        <v/>
      </c>
      <c r="H882" t="str">
        <f t="shared" si="109"/>
        <v/>
      </c>
      <c r="J882">
        <f t="shared" si="111"/>
        <v>879</v>
      </c>
      <c r="K882" t="str">
        <f t="shared" si="105"/>
        <v/>
      </c>
      <c r="L882" s="58" t="str">
        <f t="shared" ref="L882:L945" si="112">IF($K882="","",IF(COUNTIF(B$3:B$1004,$K882)&gt;0,"○",""))</f>
        <v/>
      </c>
      <c r="M882" s="58" t="str">
        <f t="shared" si="106"/>
        <v/>
      </c>
      <c r="N882" s="58" t="str">
        <f t="shared" si="107"/>
        <v/>
      </c>
    </row>
    <row r="883" spans="1:14">
      <c r="A883">
        <f t="shared" si="110"/>
        <v>880</v>
      </c>
      <c r="B883" t="str">
        <f>IFERROR(VLOOKUP($A883,'vbs,vba'!$G:$H,2,FALSE),"")</f>
        <v/>
      </c>
      <c r="C883" t="str">
        <f>IFERROR(VLOOKUP($A883,python!$F:$G,2,FALSE),"")</f>
        <v/>
      </c>
      <c r="D883" t="str">
        <f>IFERROR(VLOOKUP($A883,bat!$F:$G,2,FALSE),"")</f>
        <v/>
      </c>
      <c r="E883" t="str">
        <f t="shared" si="108"/>
        <v/>
      </c>
      <c r="F883" t="str">
        <f>IF($E883="","",COUNTIF($E$3:$E883,$E883))</f>
        <v/>
      </c>
      <c r="G883" t="str">
        <f>IF(OR(F883&gt;1,F883=""),"",COUNTIF($F$3:$F883,1))</f>
        <v/>
      </c>
      <c r="H883" t="str">
        <f t="shared" si="109"/>
        <v/>
      </c>
      <c r="J883">
        <f t="shared" si="111"/>
        <v>880</v>
      </c>
      <c r="K883" t="str">
        <f t="shared" si="105"/>
        <v/>
      </c>
      <c r="L883" s="58" t="str">
        <f t="shared" si="112"/>
        <v/>
      </c>
      <c r="M883" s="58" t="str">
        <f t="shared" si="106"/>
        <v/>
      </c>
      <c r="N883" s="58" t="str">
        <f t="shared" si="107"/>
        <v/>
      </c>
    </row>
    <row r="884" spans="1:14">
      <c r="A884">
        <f t="shared" si="110"/>
        <v>881</v>
      </c>
      <c r="B884" t="str">
        <f>IFERROR(VLOOKUP($A884,'vbs,vba'!$G:$H,2,FALSE),"")</f>
        <v/>
      </c>
      <c r="C884" t="str">
        <f>IFERROR(VLOOKUP($A884,python!$F:$G,2,FALSE),"")</f>
        <v/>
      </c>
      <c r="D884" t="str">
        <f>IFERROR(VLOOKUP($A884,bat!$F:$G,2,FALSE),"")</f>
        <v/>
      </c>
      <c r="E884" t="str">
        <f t="shared" si="108"/>
        <v/>
      </c>
      <c r="F884" t="str">
        <f>IF($E884="","",COUNTIF($E$3:$E884,$E884))</f>
        <v/>
      </c>
      <c r="G884" t="str">
        <f>IF(OR(F884&gt;1,F884=""),"",COUNTIF($F$3:$F884,1))</f>
        <v/>
      </c>
      <c r="H884" t="str">
        <f t="shared" si="109"/>
        <v/>
      </c>
      <c r="J884">
        <f t="shared" si="111"/>
        <v>881</v>
      </c>
      <c r="K884" t="str">
        <f t="shared" si="105"/>
        <v/>
      </c>
      <c r="L884" s="58" t="str">
        <f t="shared" si="112"/>
        <v/>
      </c>
      <c r="M884" s="58" t="str">
        <f t="shared" si="106"/>
        <v/>
      </c>
      <c r="N884" s="58" t="str">
        <f t="shared" si="107"/>
        <v/>
      </c>
    </row>
    <row r="885" spans="1:14">
      <c r="A885">
        <f t="shared" si="110"/>
        <v>882</v>
      </c>
      <c r="B885" t="str">
        <f>IFERROR(VLOOKUP($A885,'vbs,vba'!$G:$H,2,FALSE),"")</f>
        <v/>
      </c>
      <c r="C885" t="str">
        <f>IFERROR(VLOOKUP($A885,python!$F:$G,2,FALSE),"")</f>
        <v/>
      </c>
      <c r="D885" t="str">
        <f>IFERROR(VLOOKUP($A885,bat!$F:$G,2,FALSE),"")</f>
        <v/>
      </c>
      <c r="E885" t="str">
        <f t="shared" si="108"/>
        <v/>
      </c>
      <c r="F885" t="str">
        <f>IF($E885="","",COUNTIF($E$3:$E885,$E885))</f>
        <v/>
      </c>
      <c r="G885" t="str">
        <f>IF(OR(F885&gt;1,F885=""),"",COUNTIF($F$3:$F885,1))</f>
        <v/>
      </c>
      <c r="H885" t="str">
        <f t="shared" si="109"/>
        <v/>
      </c>
      <c r="J885">
        <f t="shared" si="111"/>
        <v>882</v>
      </c>
      <c r="K885" t="str">
        <f t="shared" si="105"/>
        <v/>
      </c>
      <c r="L885" s="58" t="str">
        <f t="shared" si="112"/>
        <v/>
      </c>
      <c r="M885" s="58" t="str">
        <f t="shared" si="106"/>
        <v/>
      </c>
      <c r="N885" s="58" t="str">
        <f t="shared" si="107"/>
        <v/>
      </c>
    </row>
    <row r="886" spans="1:14">
      <c r="A886">
        <f t="shared" si="110"/>
        <v>883</v>
      </c>
      <c r="B886" t="str">
        <f>IFERROR(VLOOKUP($A886,'vbs,vba'!$G:$H,2,FALSE),"")</f>
        <v/>
      </c>
      <c r="C886" t="str">
        <f>IFERROR(VLOOKUP($A886,python!$F:$G,2,FALSE),"")</f>
        <v/>
      </c>
      <c r="D886" t="str">
        <f>IFERROR(VLOOKUP($A886,bat!$F:$G,2,FALSE),"")</f>
        <v/>
      </c>
      <c r="E886" t="str">
        <f t="shared" si="108"/>
        <v/>
      </c>
      <c r="F886" t="str">
        <f>IF($E886="","",COUNTIF($E$3:$E886,$E886))</f>
        <v/>
      </c>
      <c r="G886" t="str">
        <f>IF(OR(F886&gt;1,F886=""),"",COUNTIF($F$3:$F886,1))</f>
        <v/>
      </c>
      <c r="H886" t="str">
        <f t="shared" si="109"/>
        <v/>
      </c>
      <c r="J886">
        <f t="shared" si="111"/>
        <v>883</v>
      </c>
      <c r="K886" t="str">
        <f t="shared" si="105"/>
        <v/>
      </c>
      <c r="L886" s="58" t="str">
        <f t="shared" si="112"/>
        <v/>
      </c>
      <c r="M886" s="58" t="str">
        <f t="shared" si="106"/>
        <v/>
      </c>
      <c r="N886" s="58" t="str">
        <f t="shared" si="107"/>
        <v/>
      </c>
    </row>
    <row r="887" spans="1:14">
      <c r="A887">
        <f t="shared" si="110"/>
        <v>884</v>
      </c>
      <c r="B887" t="str">
        <f>IFERROR(VLOOKUP($A887,'vbs,vba'!$G:$H,2,FALSE),"")</f>
        <v/>
      </c>
      <c r="C887" t="str">
        <f>IFERROR(VLOOKUP($A887,python!$F:$G,2,FALSE),"")</f>
        <v/>
      </c>
      <c r="D887" t="str">
        <f>IFERROR(VLOOKUP($A887,bat!$F:$G,2,FALSE),"")</f>
        <v/>
      </c>
      <c r="E887" t="str">
        <f t="shared" si="108"/>
        <v/>
      </c>
      <c r="F887" t="str">
        <f>IF($E887="","",COUNTIF($E$3:$E887,$E887))</f>
        <v/>
      </c>
      <c r="G887" t="str">
        <f>IF(OR(F887&gt;1,F887=""),"",COUNTIF($F$3:$F887,1))</f>
        <v/>
      </c>
      <c r="H887" t="str">
        <f t="shared" si="109"/>
        <v/>
      </c>
      <c r="J887">
        <f t="shared" si="111"/>
        <v>884</v>
      </c>
      <c r="K887" t="str">
        <f t="shared" si="105"/>
        <v/>
      </c>
      <c r="L887" s="58" t="str">
        <f t="shared" si="112"/>
        <v/>
      </c>
      <c r="M887" s="58" t="str">
        <f t="shared" si="106"/>
        <v/>
      </c>
      <c r="N887" s="58" t="str">
        <f t="shared" si="107"/>
        <v/>
      </c>
    </row>
    <row r="888" spans="1:14">
      <c r="A888">
        <f t="shared" si="110"/>
        <v>885</v>
      </c>
      <c r="B888" t="str">
        <f>IFERROR(VLOOKUP($A888,'vbs,vba'!$G:$H,2,FALSE),"")</f>
        <v/>
      </c>
      <c r="C888" t="str">
        <f>IFERROR(VLOOKUP($A888,python!$F:$G,2,FALSE),"")</f>
        <v/>
      </c>
      <c r="D888" t="str">
        <f>IFERROR(VLOOKUP($A888,bat!$F:$G,2,FALSE),"")</f>
        <v/>
      </c>
      <c r="E888" t="str">
        <f t="shared" si="108"/>
        <v/>
      </c>
      <c r="F888" t="str">
        <f>IF($E888="","",COUNTIF($E$3:$E888,$E888))</f>
        <v/>
      </c>
      <c r="G888" t="str">
        <f>IF(OR(F888&gt;1,F888=""),"",COUNTIF($F$3:$F888,1))</f>
        <v/>
      </c>
      <c r="H888" t="str">
        <f t="shared" si="109"/>
        <v/>
      </c>
      <c r="J888">
        <f t="shared" si="111"/>
        <v>885</v>
      </c>
      <c r="K888" t="str">
        <f t="shared" si="105"/>
        <v/>
      </c>
      <c r="L888" s="58" t="str">
        <f t="shared" si="112"/>
        <v/>
      </c>
      <c r="M888" s="58" t="str">
        <f t="shared" si="106"/>
        <v/>
      </c>
      <c r="N888" s="58" t="str">
        <f t="shared" si="107"/>
        <v/>
      </c>
    </row>
    <row r="889" spans="1:14">
      <c r="A889">
        <f t="shared" si="110"/>
        <v>886</v>
      </c>
      <c r="B889" t="str">
        <f>IFERROR(VLOOKUP($A889,'vbs,vba'!$G:$H,2,FALSE),"")</f>
        <v/>
      </c>
      <c r="C889" t="str">
        <f>IFERROR(VLOOKUP($A889,python!$F:$G,2,FALSE),"")</f>
        <v/>
      </c>
      <c r="D889" t="str">
        <f>IFERROR(VLOOKUP($A889,bat!$F:$G,2,FALSE),"")</f>
        <v/>
      </c>
      <c r="E889" t="str">
        <f t="shared" si="108"/>
        <v/>
      </c>
      <c r="F889" t="str">
        <f>IF($E889="","",COUNTIF($E$3:$E889,$E889))</f>
        <v/>
      </c>
      <c r="G889" t="str">
        <f>IF(OR(F889&gt;1,F889=""),"",COUNTIF($F$3:$F889,1))</f>
        <v/>
      </c>
      <c r="H889" t="str">
        <f t="shared" si="109"/>
        <v/>
      </c>
      <c r="J889">
        <f t="shared" si="111"/>
        <v>886</v>
      </c>
      <c r="K889" t="str">
        <f t="shared" si="105"/>
        <v/>
      </c>
      <c r="L889" s="58" t="str">
        <f t="shared" si="112"/>
        <v/>
      </c>
      <c r="M889" s="58" t="str">
        <f t="shared" si="106"/>
        <v/>
      </c>
      <c r="N889" s="58" t="str">
        <f t="shared" si="107"/>
        <v/>
      </c>
    </row>
    <row r="890" spans="1:14">
      <c r="A890">
        <f t="shared" si="110"/>
        <v>887</v>
      </c>
      <c r="B890" t="str">
        <f>IFERROR(VLOOKUP($A890,'vbs,vba'!$G:$H,2,FALSE),"")</f>
        <v/>
      </c>
      <c r="C890" t="str">
        <f>IFERROR(VLOOKUP($A890,python!$F:$G,2,FALSE),"")</f>
        <v/>
      </c>
      <c r="D890" t="str">
        <f>IFERROR(VLOOKUP($A890,bat!$F:$G,2,FALSE),"")</f>
        <v/>
      </c>
      <c r="E890" t="str">
        <f t="shared" si="108"/>
        <v/>
      </c>
      <c r="F890" t="str">
        <f>IF($E890="","",COUNTIF($E$3:$E890,$E890))</f>
        <v/>
      </c>
      <c r="G890" t="str">
        <f>IF(OR(F890&gt;1,F890=""),"",COUNTIF($F$3:$F890,1))</f>
        <v/>
      </c>
      <c r="H890" t="str">
        <f t="shared" si="109"/>
        <v/>
      </c>
      <c r="J890">
        <f t="shared" si="111"/>
        <v>887</v>
      </c>
      <c r="K890" t="str">
        <f t="shared" si="105"/>
        <v/>
      </c>
      <c r="L890" s="58" t="str">
        <f t="shared" si="112"/>
        <v/>
      </c>
      <c r="M890" s="58" t="str">
        <f t="shared" si="106"/>
        <v/>
      </c>
      <c r="N890" s="58" t="str">
        <f t="shared" si="107"/>
        <v/>
      </c>
    </row>
    <row r="891" spans="1:14">
      <c r="A891">
        <f t="shared" si="110"/>
        <v>888</v>
      </c>
      <c r="B891" t="str">
        <f>IFERROR(VLOOKUP($A891,'vbs,vba'!$G:$H,2,FALSE),"")</f>
        <v/>
      </c>
      <c r="C891" t="str">
        <f>IFERROR(VLOOKUP($A891,python!$F:$G,2,FALSE),"")</f>
        <v/>
      </c>
      <c r="D891" t="str">
        <f>IFERROR(VLOOKUP($A891,bat!$F:$G,2,FALSE),"")</f>
        <v/>
      </c>
      <c r="E891" t="str">
        <f t="shared" si="108"/>
        <v/>
      </c>
      <c r="F891" t="str">
        <f>IF($E891="","",COUNTIF($E$3:$E891,$E891))</f>
        <v/>
      </c>
      <c r="G891" t="str">
        <f>IF(OR(F891&gt;1,F891=""),"",COUNTIF($F$3:$F891,1))</f>
        <v/>
      </c>
      <c r="H891" t="str">
        <f t="shared" si="109"/>
        <v/>
      </c>
      <c r="J891">
        <f t="shared" si="111"/>
        <v>888</v>
      </c>
      <c r="K891" t="str">
        <f t="shared" si="105"/>
        <v/>
      </c>
      <c r="L891" s="58" t="str">
        <f t="shared" si="112"/>
        <v/>
      </c>
      <c r="M891" s="58" t="str">
        <f t="shared" si="106"/>
        <v/>
      </c>
      <c r="N891" s="58" t="str">
        <f t="shared" si="107"/>
        <v/>
      </c>
    </row>
    <row r="892" spans="1:14">
      <c r="A892">
        <f t="shared" si="110"/>
        <v>889</v>
      </c>
      <c r="B892" t="str">
        <f>IFERROR(VLOOKUP($A892,'vbs,vba'!$G:$H,2,FALSE),"")</f>
        <v/>
      </c>
      <c r="C892" t="str">
        <f>IFERROR(VLOOKUP($A892,python!$F:$G,2,FALSE),"")</f>
        <v/>
      </c>
      <c r="D892" t="str">
        <f>IFERROR(VLOOKUP($A892,bat!$F:$G,2,FALSE),"")</f>
        <v/>
      </c>
      <c r="E892" t="str">
        <f t="shared" si="108"/>
        <v/>
      </c>
      <c r="F892" t="str">
        <f>IF($E892="","",COUNTIF($E$3:$E892,$E892))</f>
        <v/>
      </c>
      <c r="G892" t="str">
        <f>IF(OR(F892&gt;1,F892=""),"",COUNTIF($F$3:$F892,1))</f>
        <v/>
      </c>
      <c r="H892" t="str">
        <f t="shared" si="109"/>
        <v/>
      </c>
      <c r="J892">
        <f t="shared" si="111"/>
        <v>889</v>
      </c>
      <c r="K892" t="str">
        <f t="shared" si="105"/>
        <v/>
      </c>
      <c r="L892" s="58" t="str">
        <f t="shared" si="112"/>
        <v/>
      </c>
      <c r="M892" s="58" t="str">
        <f t="shared" si="106"/>
        <v/>
      </c>
      <c r="N892" s="58" t="str">
        <f t="shared" si="107"/>
        <v/>
      </c>
    </row>
    <row r="893" spans="1:14">
      <c r="A893">
        <f t="shared" si="110"/>
        <v>890</v>
      </c>
      <c r="B893" t="str">
        <f>IFERROR(VLOOKUP($A893,'vbs,vba'!$G:$H,2,FALSE),"")</f>
        <v/>
      </c>
      <c r="C893" t="str">
        <f>IFERROR(VLOOKUP($A893,python!$F:$G,2,FALSE),"")</f>
        <v/>
      </c>
      <c r="D893" t="str">
        <f>IFERROR(VLOOKUP($A893,bat!$F:$G,2,FALSE),"")</f>
        <v/>
      </c>
      <c r="E893" t="str">
        <f t="shared" si="108"/>
        <v/>
      </c>
      <c r="F893" t="str">
        <f>IF($E893="","",COUNTIF($E$3:$E893,$E893))</f>
        <v/>
      </c>
      <c r="G893" t="str">
        <f>IF(OR(F893&gt;1,F893=""),"",COUNTIF($F$3:$F893,1))</f>
        <v/>
      </c>
      <c r="H893" t="str">
        <f t="shared" si="109"/>
        <v/>
      </c>
      <c r="J893">
        <f t="shared" si="111"/>
        <v>890</v>
      </c>
      <c r="K893" t="str">
        <f t="shared" si="105"/>
        <v/>
      </c>
      <c r="L893" s="58" t="str">
        <f t="shared" si="112"/>
        <v/>
      </c>
      <c r="M893" s="58" t="str">
        <f t="shared" si="106"/>
        <v/>
      </c>
      <c r="N893" s="58" t="str">
        <f t="shared" si="107"/>
        <v/>
      </c>
    </row>
    <row r="894" spans="1:14">
      <c r="A894">
        <f t="shared" si="110"/>
        <v>891</v>
      </c>
      <c r="B894" t="str">
        <f>IFERROR(VLOOKUP($A894,'vbs,vba'!$G:$H,2,FALSE),"")</f>
        <v/>
      </c>
      <c r="C894" t="str">
        <f>IFERROR(VLOOKUP($A894,python!$F:$G,2,FALSE),"")</f>
        <v/>
      </c>
      <c r="D894" t="str">
        <f>IFERROR(VLOOKUP($A894,bat!$F:$G,2,FALSE),"")</f>
        <v/>
      </c>
      <c r="E894" t="str">
        <f t="shared" si="108"/>
        <v/>
      </c>
      <c r="F894" t="str">
        <f>IF($E894="","",COUNTIF($E$3:$E894,$E894))</f>
        <v/>
      </c>
      <c r="G894" t="str">
        <f>IF(OR(F894&gt;1,F894=""),"",COUNTIF($F$3:$F894,1))</f>
        <v/>
      </c>
      <c r="H894" t="str">
        <f t="shared" si="109"/>
        <v/>
      </c>
      <c r="J894">
        <f t="shared" si="111"/>
        <v>891</v>
      </c>
      <c r="K894" t="str">
        <f t="shared" si="105"/>
        <v/>
      </c>
      <c r="L894" s="58" t="str">
        <f t="shared" si="112"/>
        <v/>
      </c>
      <c r="M894" s="58" t="str">
        <f t="shared" si="106"/>
        <v/>
      </c>
      <c r="N894" s="58" t="str">
        <f t="shared" si="107"/>
        <v/>
      </c>
    </row>
    <row r="895" spans="1:14">
      <c r="A895">
        <f t="shared" si="110"/>
        <v>892</v>
      </c>
      <c r="B895" t="str">
        <f>IFERROR(VLOOKUP($A895,'vbs,vba'!$G:$H,2,FALSE),"")</f>
        <v/>
      </c>
      <c r="C895" t="str">
        <f>IFERROR(VLOOKUP($A895,python!$F:$G,2,FALSE),"")</f>
        <v/>
      </c>
      <c r="D895" t="str">
        <f>IFERROR(VLOOKUP($A895,bat!$F:$G,2,FALSE),"")</f>
        <v/>
      </c>
      <c r="E895" t="str">
        <f t="shared" si="108"/>
        <v/>
      </c>
      <c r="F895" t="str">
        <f>IF($E895="","",COUNTIF($E$3:$E895,$E895))</f>
        <v/>
      </c>
      <c r="G895" t="str">
        <f>IF(OR(F895&gt;1,F895=""),"",COUNTIF($F$3:$F895,1))</f>
        <v/>
      </c>
      <c r="H895" t="str">
        <f t="shared" si="109"/>
        <v/>
      </c>
      <c r="J895">
        <f t="shared" si="111"/>
        <v>892</v>
      </c>
      <c r="K895" t="str">
        <f t="shared" si="105"/>
        <v/>
      </c>
      <c r="L895" s="58" t="str">
        <f t="shared" si="112"/>
        <v/>
      </c>
      <c r="M895" s="58" t="str">
        <f t="shared" si="106"/>
        <v/>
      </c>
      <c r="N895" s="58" t="str">
        <f t="shared" si="107"/>
        <v/>
      </c>
    </row>
    <row r="896" spans="1:14">
      <c r="A896">
        <f t="shared" si="110"/>
        <v>893</v>
      </c>
      <c r="B896" t="str">
        <f>IFERROR(VLOOKUP($A896,'vbs,vba'!$G:$H,2,FALSE),"")</f>
        <v/>
      </c>
      <c r="C896" t="str">
        <f>IFERROR(VLOOKUP($A896,python!$F:$G,2,FALSE),"")</f>
        <v/>
      </c>
      <c r="D896" t="str">
        <f>IFERROR(VLOOKUP($A896,bat!$F:$G,2,FALSE),"")</f>
        <v/>
      </c>
      <c r="E896" t="str">
        <f t="shared" si="108"/>
        <v/>
      </c>
      <c r="F896" t="str">
        <f>IF($E896="","",COUNTIF($E$3:$E896,$E896))</f>
        <v/>
      </c>
      <c r="G896" t="str">
        <f>IF(OR(F896&gt;1,F896=""),"",COUNTIF($F$3:$F896,1))</f>
        <v/>
      </c>
      <c r="H896" t="str">
        <f t="shared" si="109"/>
        <v/>
      </c>
      <c r="J896">
        <f t="shared" si="111"/>
        <v>893</v>
      </c>
      <c r="K896" t="str">
        <f t="shared" si="105"/>
        <v/>
      </c>
      <c r="L896" s="58" t="str">
        <f t="shared" si="112"/>
        <v/>
      </c>
      <c r="M896" s="58" t="str">
        <f t="shared" si="106"/>
        <v/>
      </c>
      <c r="N896" s="58" t="str">
        <f t="shared" si="107"/>
        <v/>
      </c>
    </row>
    <row r="897" spans="1:14">
      <c r="A897">
        <f t="shared" si="110"/>
        <v>894</v>
      </c>
      <c r="B897" t="str">
        <f>IFERROR(VLOOKUP($A897,'vbs,vba'!$G:$H,2,FALSE),"")</f>
        <v/>
      </c>
      <c r="C897" t="str">
        <f>IFERROR(VLOOKUP($A897,python!$F:$G,2,FALSE),"")</f>
        <v/>
      </c>
      <c r="D897" t="str">
        <f>IFERROR(VLOOKUP($A897,bat!$F:$G,2,FALSE),"")</f>
        <v/>
      </c>
      <c r="E897" t="str">
        <f t="shared" si="108"/>
        <v/>
      </c>
      <c r="F897" t="str">
        <f>IF($E897="","",COUNTIF($E$3:$E897,$E897))</f>
        <v/>
      </c>
      <c r="G897" t="str">
        <f>IF(OR(F897&gt;1,F897=""),"",COUNTIF($F$3:$F897,1))</f>
        <v/>
      </c>
      <c r="H897" t="str">
        <f t="shared" si="109"/>
        <v/>
      </c>
      <c r="J897">
        <f t="shared" si="111"/>
        <v>894</v>
      </c>
      <c r="K897" t="str">
        <f t="shared" si="105"/>
        <v/>
      </c>
      <c r="L897" s="58" t="str">
        <f t="shared" si="112"/>
        <v/>
      </c>
      <c r="M897" s="58" t="str">
        <f t="shared" si="106"/>
        <v/>
      </c>
      <c r="N897" s="58" t="str">
        <f t="shared" si="107"/>
        <v/>
      </c>
    </row>
    <row r="898" spans="1:14">
      <c r="A898">
        <f t="shared" si="110"/>
        <v>895</v>
      </c>
      <c r="B898" t="str">
        <f>IFERROR(VLOOKUP($A898,'vbs,vba'!$G:$H,2,FALSE),"")</f>
        <v/>
      </c>
      <c r="C898" t="str">
        <f>IFERROR(VLOOKUP($A898,python!$F:$G,2,FALSE),"")</f>
        <v/>
      </c>
      <c r="D898" t="str">
        <f>IFERROR(VLOOKUP($A898,bat!$F:$G,2,FALSE),"")</f>
        <v/>
      </c>
      <c r="E898" t="str">
        <f t="shared" si="108"/>
        <v/>
      </c>
      <c r="F898" t="str">
        <f>IF($E898="","",COUNTIF($E$3:$E898,$E898))</f>
        <v/>
      </c>
      <c r="G898" t="str">
        <f>IF(OR(F898&gt;1,F898=""),"",COUNTIF($F$3:$F898,1))</f>
        <v/>
      </c>
      <c r="H898" t="str">
        <f t="shared" si="109"/>
        <v/>
      </c>
      <c r="J898">
        <f t="shared" si="111"/>
        <v>895</v>
      </c>
      <c r="K898" t="str">
        <f t="shared" si="105"/>
        <v/>
      </c>
      <c r="L898" s="58" t="str">
        <f t="shared" si="112"/>
        <v/>
      </c>
      <c r="M898" s="58" t="str">
        <f t="shared" si="106"/>
        <v/>
      </c>
      <c r="N898" s="58" t="str">
        <f t="shared" si="107"/>
        <v/>
      </c>
    </row>
    <row r="899" spans="1:14">
      <c r="A899">
        <f t="shared" si="110"/>
        <v>896</v>
      </c>
      <c r="B899" t="str">
        <f>IFERROR(VLOOKUP($A899,'vbs,vba'!$G:$H,2,FALSE),"")</f>
        <v/>
      </c>
      <c r="C899" t="str">
        <f>IFERROR(VLOOKUP($A899,python!$F:$G,2,FALSE),"")</f>
        <v/>
      </c>
      <c r="D899" t="str">
        <f>IFERROR(VLOOKUP($A899,bat!$F:$G,2,FALSE),"")</f>
        <v/>
      </c>
      <c r="E899" t="str">
        <f t="shared" si="108"/>
        <v/>
      </c>
      <c r="F899" t="str">
        <f>IF($E899="","",COUNTIF($E$3:$E899,$E899))</f>
        <v/>
      </c>
      <c r="G899" t="str">
        <f>IF(OR(F899&gt;1,F899=""),"",COUNTIF($F$3:$F899,1))</f>
        <v/>
      </c>
      <c r="H899" t="str">
        <f t="shared" si="109"/>
        <v/>
      </c>
      <c r="J899">
        <f t="shared" si="111"/>
        <v>896</v>
      </c>
      <c r="K899" t="str">
        <f t="shared" si="105"/>
        <v/>
      </c>
      <c r="L899" s="58" t="str">
        <f t="shared" si="112"/>
        <v/>
      </c>
      <c r="M899" s="58" t="str">
        <f t="shared" si="106"/>
        <v/>
      </c>
      <c r="N899" s="58" t="str">
        <f t="shared" si="107"/>
        <v/>
      </c>
    </row>
    <row r="900" spans="1:14">
      <c r="A900">
        <f t="shared" si="110"/>
        <v>897</v>
      </c>
      <c r="B900" t="str">
        <f>IFERROR(VLOOKUP($A900,'vbs,vba'!$G:$H,2,FALSE),"")</f>
        <v/>
      </c>
      <c r="C900" t="str">
        <f>IFERROR(VLOOKUP($A900,python!$F:$G,2,FALSE),"")</f>
        <v/>
      </c>
      <c r="D900" t="str">
        <f>IFERROR(VLOOKUP($A900,bat!$F:$G,2,FALSE),"")</f>
        <v/>
      </c>
      <c r="E900" t="str">
        <f t="shared" si="108"/>
        <v/>
      </c>
      <c r="F900" t="str">
        <f>IF($E900="","",COUNTIF($E$3:$E900,$E900))</f>
        <v/>
      </c>
      <c r="G900" t="str">
        <f>IF(OR(F900&gt;1,F900=""),"",COUNTIF($F$3:$F900,1))</f>
        <v/>
      </c>
      <c r="H900" t="str">
        <f t="shared" si="109"/>
        <v/>
      </c>
      <c r="J900">
        <f t="shared" si="111"/>
        <v>897</v>
      </c>
      <c r="K900" t="str">
        <f t="shared" ref="K900:K963" si="113">IFERROR(VLOOKUP($J900,$G:$H,2,FALSE),"")</f>
        <v/>
      </c>
      <c r="L900" s="58" t="str">
        <f t="shared" si="112"/>
        <v/>
      </c>
      <c r="M900" s="58" t="str">
        <f t="shared" ref="M900:M963" si="114">IF($K900="","",IF(COUNTIF(C$3:C$1004,$K900)&gt;0,"○",""))</f>
        <v/>
      </c>
      <c r="N900" s="58" t="str">
        <f t="shared" ref="N900:N963" si="115">IF($K900="","",IF(COUNTIF(D$3:D$1004,$K900)&gt;0,"○",""))</f>
        <v/>
      </c>
    </row>
    <row r="901" spans="1:14">
      <c r="A901">
        <f t="shared" si="110"/>
        <v>898</v>
      </c>
      <c r="B901" t="str">
        <f>IFERROR(VLOOKUP($A901,'vbs,vba'!$G:$H,2,FALSE),"")</f>
        <v/>
      </c>
      <c r="C901" t="str">
        <f>IFERROR(VLOOKUP($A901,python!$F:$G,2,FALSE),"")</f>
        <v/>
      </c>
      <c r="D901" t="str">
        <f>IFERROR(VLOOKUP($A901,bat!$F:$G,2,FALSE),"")</f>
        <v/>
      </c>
      <c r="E901" t="str">
        <f t="shared" ref="E901:E964" si="116">B901&amp;C901&amp;D901</f>
        <v/>
      </c>
      <c r="F901" t="str">
        <f>IF($E901="","",COUNTIF($E$3:$E901,$E901))</f>
        <v/>
      </c>
      <c r="G901" t="str">
        <f>IF(OR(F901&gt;1,F901=""),"",COUNTIF($F$3:$F901,1))</f>
        <v/>
      </c>
      <c r="H901" t="str">
        <f t="shared" ref="H901:H964" si="117">E901</f>
        <v/>
      </c>
      <c r="J901">
        <f t="shared" si="111"/>
        <v>898</v>
      </c>
      <c r="K901" t="str">
        <f t="shared" si="113"/>
        <v/>
      </c>
      <c r="L901" s="58" t="str">
        <f t="shared" si="112"/>
        <v/>
      </c>
      <c r="M901" s="58" t="str">
        <f t="shared" si="114"/>
        <v/>
      </c>
      <c r="N901" s="58" t="str">
        <f t="shared" si="115"/>
        <v/>
      </c>
    </row>
    <row r="902" spans="1:14">
      <c r="A902">
        <f t="shared" ref="A902:A965" si="118">A901+1</f>
        <v>899</v>
      </c>
      <c r="B902" t="str">
        <f>IFERROR(VLOOKUP($A902,'vbs,vba'!$G:$H,2,FALSE),"")</f>
        <v/>
      </c>
      <c r="C902" t="str">
        <f>IFERROR(VLOOKUP($A902,python!$F:$G,2,FALSE),"")</f>
        <v/>
      </c>
      <c r="D902" t="str">
        <f>IFERROR(VLOOKUP($A902,bat!$F:$G,2,FALSE),"")</f>
        <v/>
      </c>
      <c r="E902" t="str">
        <f t="shared" si="116"/>
        <v/>
      </c>
      <c r="F902" t="str">
        <f>IF($E902="","",COUNTIF($E$3:$E902,$E902))</f>
        <v/>
      </c>
      <c r="G902" t="str">
        <f>IF(OR(F902&gt;1,F902=""),"",COUNTIF($F$3:$F902,1))</f>
        <v/>
      </c>
      <c r="H902" t="str">
        <f t="shared" si="117"/>
        <v/>
      </c>
      <c r="J902">
        <f t="shared" ref="J902:J965" si="119">J901+1</f>
        <v>899</v>
      </c>
      <c r="K902" t="str">
        <f t="shared" si="113"/>
        <v/>
      </c>
      <c r="L902" s="58" t="str">
        <f t="shared" si="112"/>
        <v/>
      </c>
      <c r="M902" s="58" t="str">
        <f t="shared" si="114"/>
        <v/>
      </c>
      <c r="N902" s="58" t="str">
        <f t="shared" si="115"/>
        <v/>
      </c>
    </row>
    <row r="903" spans="1:14">
      <c r="A903">
        <f t="shared" si="118"/>
        <v>900</v>
      </c>
      <c r="B903" t="str">
        <f>IFERROR(VLOOKUP($A903,'vbs,vba'!$G:$H,2,FALSE),"")</f>
        <v/>
      </c>
      <c r="C903" t="str">
        <f>IFERROR(VLOOKUP($A903,python!$F:$G,2,FALSE),"")</f>
        <v/>
      </c>
      <c r="D903" t="str">
        <f>IFERROR(VLOOKUP($A903,bat!$F:$G,2,FALSE),"")</f>
        <v/>
      </c>
      <c r="E903" t="str">
        <f t="shared" si="116"/>
        <v/>
      </c>
      <c r="F903" t="str">
        <f>IF($E903="","",COUNTIF($E$3:$E903,$E903))</f>
        <v/>
      </c>
      <c r="G903" t="str">
        <f>IF(OR(F903&gt;1,F903=""),"",COUNTIF($F$3:$F903,1))</f>
        <v/>
      </c>
      <c r="H903" t="str">
        <f t="shared" si="117"/>
        <v/>
      </c>
      <c r="J903">
        <f t="shared" si="119"/>
        <v>900</v>
      </c>
      <c r="K903" t="str">
        <f t="shared" si="113"/>
        <v/>
      </c>
      <c r="L903" s="58" t="str">
        <f t="shared" si="112"/>
        <v/>
      </c>
      <c r="M903" s="58" t="str">
        <f t="shared" si="114"/>
        <v/>
      </c>
      <c r="N903" s="58" t="str">
        <f t="shared" si="115"/>
        <v/>
      </c>
    </row>
    <row r="904" spans="1:14">
      <c r="A904">
        <f t="shared" si="118"/>
        <v>901</v>
      </c>
      <c r="B904" t="str">
        <f>IFERROR(VLOOKUP($A904,'vbs,vba'!$G:$H,2,FALSE),"")</f>
        <v/>
      </c>
      <c r="C904" t="str">
        <f>IFERROR(VLOOKUP($A904,python!$F:$G,2,FALSE),"")</f>
        <v/>
      </c>
      <c r="D904" t="str">
        <f>IFERROR(VLOOKUP($A904,bat!$F:$G,2,FALSE),"")</f>
        <v/>
      </c>
      <c r="E904" t="str">
        <f t="shared" si="116"/>
        <v/>
      </c>
      <c r="F904" t="str">
        <f>IF($E904="","",COUNTIF($E$3:$E904,$E904))</f>
        <v/>
      </c>
      <c r="G904" t="str">
        <f>IF(OR(F904&gt;1,F904=""),"",COUNTIF($F$3:$F904,1))</f>
        <v/>
      </c>
      <c r="H904" t="str">
        <f t="shared" si="117"/>
        <v/>
      </c>
      <c r="J904">
        <f t="shared" si="119"/>
        <v>901</v>
      </c>
      <c r="K904" t="str">
        <f t="shared" si="113"/>
        <v/>
      </c>
      <c r="L904" s="58" t="str">
        <f t="shared" si="112"/>
        <v/>
      </c>
      <c r="M904" s="58" t="str">
        <f t="shared" si="114"/>
        <v/>
      </c>
      <c r="N904" s="58" t="str">
        <f t="shared" si="115"/>
        <v/>
      </c>
    </row>
    <row r="905" spans="1:14">
      <c r="A905">
        <f t="shared" si="118"/>
        <v>902</v>
      </c>
      <c r="B905" t="str">
        <f>IFERROR(VLOOKUP($A905,'vbs,vba'!$G:$H,2,FALSE),"")</f>
        <v/>
      </c>
      <c r="C905" t="str">
        <f>IFERROR(VLOOKUP($A905,python!$F:$G,2,FALSE),"")</f>
        <v/>
      </c>
      <c r="D905" t="str">
        <f>IFERROR(VLOOKUP($A905,bat!$F:$G,2,FALSE),"")</f>
        <v/>
      </c>
      <c r="E905" t="str">
        <f t="shared" si="116"/>
        <v/>
      </c>
      <c r="F905" t="str">
        <f>IF($E905="","",COUNTIF($E$3:$E905,$E905))</f>
        <v/>
      </c>
      <c r="G905" t="str">
        <f>IF(OR(F905&gt;1,F905=""),"",COUNTIF($F$3:$F905,1))</f>
        <v/>
      </c>
      <c r="H905" t="str">
        <f t="shared" si="117"/>
        <v/>
      </c>
      <c r="J905">
        <f t="shared" si="119"/>
        <v>902</v>
      </c>
      <c r="K905" t="str">
        <f t="shared" si="113"/>
        <v/>
      </c>
      <c r="L905" s="58" t="str">
        <f t="shared" si="112"/>
        <v/>
      </c>
      <c r="M905" s="58" t="str">
        <f t="shared" si="114"/>
        <v/>
      </c>
      <c r="N905" s="58" t="str">
        <f t="shared" si="115"/>
        <v/>
      </c>
    </row>
    <row r="906" spans="1:14">
      <c r="A906">
        <f t="shared" si="118"/>
        <v>903</v>
      </c>
      <c r="B906" t="str">
        <f>IFERROR(VLOOKUP($A906,'vbs,vba'!$G:$H,2,FALSE),"")</f>
        <v/>
      </c>
      <c r="C906" t="str">
        <f>IFERROR(VLOOKUP($A906,python!$F:$G,2,FALSE),"")</f>
        <v/>
      </c>
      <c r="D906" t="str">
        <f>IFERROR(VLOOKUP($A906,bat!$F:$G,2,FALSE),"")</f>
        <v/>
      </c>
      <c r="E906" t="str">
        <f t="shared" si="116"/>
        <v/>
      </c>
      <c r="F906" t="str">
        <f>IF($E906="","",COUNTIF($E$3:$E906,$E906))</f>
        <v/>
      </c>
      <c r="G906" t="str">
        <f>IF(OR(F906&gt;1,F906=""),"",COUNTIF($F$3:$F906,1))</f>
        <v/>
      </c>
      <c r="H906" t="str">
        <f t="shared" si="117"/>
        <v/>
      </c>
      <c r="J906">
        <f t="shared" si="119"/>
        <v>903</v>
      </c>
      <c r="K906" t="str">
        <f t="shared" si="113"/>
        <v/>
      </c>
      <c r="L906" s="58" t="str">
        <f t="shared" si="112"/>
        <v/>
      </c>
      <c r="M906" s="58" t="str">
        <f t="shared" si="114"/>
        <v/>
      </c>
      <c r="N906" s="58" t="str">
        <f t="shared" si="115"/>
        <v/>
      </c>
    </row>
    <row r="907" spans="1:14">
      <c r="A907">
        <f t="shared" si="118"/>
        <v>904</v>
      </c>
      <c r="B907" t="str">
        <f>IFERROR(VLOOKUP($A907,'vbs,vba'!$G:$H,2,FALSE),"")</f>
        <v/>
      </c>
      <c r="C907" t="str">
        <f>IFERROR(VLOOKUP($A907,python!$F:$G,2,FALSE),"")</f>
        <v/>
      </c>
      <c r="D907" t="str">
        <f>IFERROR(VLOOKUP($A907,bat!$F:$G,2,FALSE),"")</f>
        <v/>
      </c>
      <c r="E907" t="str">
        <f t="shared" si="116"/>
        <v/>
      </c>
      <c r="F907" t="str">
        <f>IF($E907="","",COUNTIF($E$3:$E907,$E907))</f>
        <v/>
      </c>
      <c r="G907" t="str">
        <f>IF(OR(F907&gt;1,F907=""),"",COUNTIF($F$3:$F907,1))</f>
        <v/>
      </c>
      <c r="H907" t="str">
        <f t="shared" si="117"/>
        <v/>
      </c>
      <c r="J907">
        <f t="shared" si="119"/>
        <v>904</v>
      </c>
      <c r="K907" t="str">
        <f t="shared" si="113"/>
        <v/>
      </c>
      <c r="L907" s="58" t="str">
        <f t="shared" si="112"/>
        <v/>
      </c>
      <c r="M907" s="58" t="str">
        <f t="shared" si="114"/>
        <v/>
      </c>
      <c r="N907" s="58" t="str">
        <f t="shared" si="115"/>
        <v/>
      </c>
    </row>
    <row r="908" spans="1:14">
      <c r="A908">
        <f t="shared" si="118"/>
        <v>905</v>
      </c>
      <c r="B908" t="str">
        <f>IFERROR(VLOOKUP($A908,'vbs,vba'!$G:$H,2,FALSE),"")</f>
        <v/>
      </c>
      <c r="C908" t="str">
        <f>IFERROR(VLOOKUP($A908,python!$F:$G,2,FALSE),"")</f>
        <v/>
      </c>
      <c r="D908" t="str">
        <f>IFERROR(VLOOKUP($A908,bat!$F:$G,2,FALSE),"")</f>
        <v/>
      </c>
      <c r="E908" t="str">
        <f t="shared" si="116"/>
        <v/>
      </c>
      <c r="F908" t="str">
        <f>IF($E908="","",COUNTIF($E$3:$E908,$E908))</f>
        <v/>
      </c>
      <c r="G908" t="str">
        <f>IF(OR(F908&gt;1,F908=""),"",COUNTIF($F$3:$F908,1))</f>
        <v/>
      </c>
      <c r="H908" t="str">
        <f t="shared" si="117"/>
        <v/>
      </c>
      <c r="J908">
        <f t="shared" si="119"/>
        <v>905</v>
      </c>
      <c r="K908" t="str">
        <f t="shared" si="113"/>
        <v/>
      </c>
      <c r="L908" s="58" t="str">
        <f t="shared" si="112"/>
        <v/>
      </c>
      <c r="M908" s="58" t="str">
        <f t="shared" si="114"/>
        <v/>
      </c>
      <c r="N908" s="58" t="str">
        <f t="shared" si="115"/>
        <v/>
      </c>
    </row>
    <row r="909" spans="1:14">
      <c r="A909">
        <f t="shared" si="118"/>
        <v>906</v>
      </c>
      <c r="B909" t="str">
        <f>IFERROR(VLOOKUP($A909,'vbs,vba'!$G:$H,2,FALSE),"")</f>
        <v/>
      </c>
      <c r="C909" t="str">
        <f>IFERROR(VLOOKUP($A909,python!$F:$G,2,FALSE),"")</f>
        <v/>
      </c>
      <c r="D909" t="str">
        <f>IFERROR(VLOOKUP($A909,bat!$F:$G,2,FALSE),"")</f>
        <v/>
      </c>
      <c r="E909" t="str">
        <f t="shared" si="116"/>
        <v/>
      </c>
      <c r="F909" t="str">
        <f>IF($E909="","",COUNTIF($E$3:$E909,$E909))</f>
        <v/>
      </c>
      <c r="G909" t="str">
        <f>IF(OR(F909&gt;1,F909=""),"",COUNTIF($F$3:$F909,1))</f>
        <v/>
      </c>
      <c r="H909" t="str">
        <f t="shared" si="117"/>
        <v/>
      </c>
      <c r="J909">
        <f t="shared" si="119"/>
        <v>906</v>
      </c>
      <c r="K909" t="str">
        <f t="shared" si="113"/>
        <v/>
      </c>
      <c r="L909" s="58" t="str">
        <f t="shared" si="112"/>
        <v/>
      </c>
      <c r="M909" s="58" t="str">
        <f t="shared" si="114"/>
        <v/>
      </c>
      <c r="N909" s="58" t="str">
        <f t="shared" si="115"/>
        <v/>
      </c>
    </row>
    <row r="910" spans="1:14">
      <c r="A910">
        <f t="shared" si="118"/>
        <v>907</v>
      </c>
      <c r="B910" t="str">
        <f>IFERROR(VLOOKUP($A910,'vbs,vba'!$G:$H,2,FALSE),"")</f>
        <v/>
      </c>
      <c r="C910" t="str">
        <f>IFERROR(VLOOKUP($A910,python!$F:$G,2,FALSE),"")</f>
        <v/>
      </c>
      <c r="D910" t="str">
        <f>IFERROR(VLOOKUP($A910,bat!$F:$G,2,FALSE),"")</f>
        <v/>
      </c>
      <c r="E910" t="str">
        <f t="shared" si="116"/>
        <v/>
      </c>
      <c r="F910" t="str">
        <f>IF($E910="","",COUNTIF($E$3:$E910,$E910))</f>
        <v/>
      </c>
      <c r="G910" t="str">
        <f>IF(OR(F910&gt;1,F910=""),"",COUNTIF($F$3:$F910,1))</f>
        <v/>
      </c>
      <c r="H910" t="str">
        <f t="shared" si="117"/>
        <v/>
      </c>
      <c r="J910">
        <f t="shared" si="119"/>
        <v>907</v>
      </c>
      <c r="K910" t="str">
        <f t="shared" si="113"/>
        <v/>
      </c>
      <c r="L910" s="58" t="str">
        <f t="shared" si="112"/>
        <v/>
      </c>
      <c r="M910" s="58" t="str">
        <f t="shared" si="114"/>
        <v/>
      </c>
      <c r="N910" s="58" t="str">
        <f t="shared" si="115"/>
        <v/>
      </c>
    </row>
    <row r="911" spans="1:14">
      <c r="A911">
        <f t="shared" si="118"/>
        <v>908</v>
      </c>
      <c r="B911" t="str">
        <f>IFERROR(VLOOKUP($A911,'vbs,vba'!$G:$H,2,FALSE),"")</f>
        <v/>
      </c>
      <c r="C911" t="str">
        <f>IFERROR(VLOOKUP($A911,python!$F:$G,2,FALSE),"")</f>
        <v/>
      </c>
      <c r="D911" t="str">
        <f>IFERROR(VLOOKUP($A911,bat!$F:$G,2,FALSE),"")</f>
        <v/>
      </c>
      <c r="E911" t="str">
        <f t="shared" si="116"/>
        <v/>
      </c>
      <c r="F911" t="str">
        <f>IF($E911="","",COUNTIF($E$3:$E911,$E911))</f>
        <v/>
      </c>
      <c r="G911" t="str">
        <f>IF(OR(F911&gt;1,F911=""),"",COUNTIF($F$3:$F911,1))</f>
        <v/>
      </c>
      <c r="H911" t="str">
        <f t="shared" si="117"/>
        <v/>
      </c>
      <c r="J911">
        <f t="shared" si="119"/>
        <v>908</v>
      </c>
      <c r="K911" t="str">
        <f t="shared" si="113"/>
        <v/>
      </c>
      <c r="L911" s="58" t="str">
        <f t="shared" si="112"/>
        <v/>
      </c>
      <c r="M911" s="58" t="str">
        <f t="shared" si="114"/>
        <v/>
      </c>
      <c r="N911" s="58" t="str">
        <f t="shared" si="115"/>
        <v/>
      </c>
    </row>
    <row r="912" spans="1:14">
      <c r="A912">
        <f t="shared" si="118"/>
        <v>909</v>
      </c>
      <c r="B912" t="str">
        <f>IFERROR(VLOOKUP($A912,'vbs,vba'!$G:$H,2,FALSE),"")</f>
        <v/>
      </c>
      <c r="C912" t="str">
        <f>IFERROR(VLOOKUP($A912,python!$F:$G,2,FALSE),"")</f>
        <v/>
      </c>
      <c r="D912" t="str">
        <f>IFERROR(VLOOKUP($A912,bat!$F:$G,2,FALSE),"")</f>
        <v/>
      </c>
      <c r="E912" t="str">
        <f t="shared" si="116"/>
        <v/>
      </c>
      <c r="F912" t="str">
        <f>IF($E912="","",COUNTIF($E$3:$E912,$E912))</f>
        <v/>
      </c>
      <c r="G912" t="str">
        <f>IF(OR(F912&gt;1,F912=""),"",COUNTIF($F$3:$F912,1))</f>
        <v/>
      </c>
      <c r="H912" t="str">
        <f t="shared" si="117"/>
        <v/>
      </c>
      <c r="J912">
        <f t="shared" si="119"/>
        <v>909</v>
      </c>
      <c r="K912" t="str">
        <f t="shared" si="113"/>
        <v/>
      </c>
      <c r="L912" s="58" t="str">
        <f t="shared" si="112"/>
        <v/>
      </c>
      <c r="M912" s="58" t="str">
        <f t="shared" si="114"/>
        <v/>
      </c>
      <c r="N912" s="58" t="str">
        <f t="shared" si="115"/>
        <v/>
      </c>
    </row>
    <row r="913" spans="1:14">
      <c r="A913">
        <f t="shared" si="118"/>
        <v>910</v>
      </c>
      <c r="B913" t="str">
        <f>IFERROR(VLOOKUP($A913,'vbs,vba'!$G:$H,2,FALSE),"")</f>
        <v/>
      </c>
      <c r="C913" t="str">
        <f>IFERROR(VLOOKUP($A913,python!$F:$G,2,FALSE),"")</f>
        <v/>
      </c>
      <c r="D913" t="str">
        <f>IFERROR(VLOOKUP($A913,bat!$F:$G,2,FALSE),"")</f>
        <v/>
      </c>
      <c r="E913" t="str">
        <f t="shared" si="116"/>
        <v/>
      </c>
      <c r="F913" t="str">
        <f>IF($E913="","",COUNTIF($E$3:$E913,$E913))</f>
        <v/>
      </c>
      <c r="G913" t="str">
        <f>IF(OR(F913&gt;1,F913=""),"",COUNTIF($F$3:$F913,1))</f>
        <v/>
      </c>
      <c r="H913" t="str">
        <f t="shared" si="117"/>
        <v/>
      </c>
      <c r="J913">
        <f t="shared" si="119"/>
        <v>910</v>
      </c>
      <c r="K913" t="str">
        <f t="shared" si="113"/>
        <v/>
      </c>
      <c r="L913" s="58" t="str">
        <f t="shared" si="112"/>
        <v/>
      </c>
      <c r="M913" s="58" t="str">
        <f t="shared" si="114"/>
        <v/>
      </c>
      <c r="N913" s="58" t="str">
        <f t="shared" si="115"/>
        <v/>
      </c>
    </row>
    <row r="914" spans="1:14">
      <c r="A914">
        <f t="shared" si="118"/>
        <v>911</v>
      </c>
      <c r="B914" t="str">
        <f>IFERROR(VLOOKUP($A914,'vbs,vba'!$G:$H,2,FALSE),"")</f>
        <v/>
      </c>
      <c r="C914" t="str">
        <f>IFERROR(VLOOKUP($A914,python!$F:$G,2,FALSE),"")</f>
        <v/>
      </c>
      <c r="D914" t="str">
        <f>IFERROR(VLOOKUP($A914,bat!$F:$G,2,FALSE),"")</f>
        <v/>
      </c>
      <c r="E914" t="str">
        <f t="shared" si="116"/>
        <v/>
      </c>
      <c r="F914" t="str">
        <f>IF($E914="","",COUNTIF($E$3:$E914,$E914))</f>
        <v/>
      </c>
      <c r="G914" t="str">
        <f>IF(OR(F914&gt;1,F914=""),"",COUNTIF($F$3:$F914,1))</f>
        <v/>
      </c>
      <c r="H914" t="str">
        <f t="shared" si="117"/>
        <v/>
      </c>
      <c r="J914">
        <f t="shared" si="119"/>
        <v>911</v>
      </c>
      <c r="K914" t="str">
        <f t="shared" si="113"/>
        <v/>
      </c>
      <c r="L914" s="58" t="str">
        <f t="shared" si="112"/>
        <v/>
      </c>
      <c r="M914" s="58" t="str">
        <f t="shared" si="114"/>
        <v/>
      </c>
      <c r="N914" s="58" t="str">
        <f t="shared" si="115"/>
        <v/>
      </c>
    </row>
    <row r="915" spans="1:14">
      <c r="A915">
        <f t="shared" si="118"/>
        <v>912</v>
      </c>
      <c r="B915" t="str">
        <f>IFERROR(VLOOKUP($A915,'vbs,vba'!$G:$H,2,FALSE),"")</f>
        <v/>
      </c>
      <c r="C915" t="str">
        <f>IFERROR(VLOOKUP($A915,python!$F:$G,2,FALSE),"")</f>
        <v/>
      </c>
      <c r="D915" t="str">
        <f>IFERROR(VLOOKUP($A915,bat!$F:$G,2,FALSE),"")</f>
        <v/>
      </c>
      <c r="E915" t="str">
        <f t="shared" si="116"/>
        <v/>
      </c>
      <c r="F915" t="str">
        <f>IF($E915="","",COUNTIF($E$3:$E915,$E915))</f>
        <v/>
      </c>
      <c r="G915" t="str">
        <f>IF(OR(F915&gt;1,F915=""),"",COUNTIF($F$3:$F915,1))</f>
        <v/>
      </c>
      <c r="H915" t="str">
        <f t="shared" si="117"/>
        <v/>
      </c>
      <c r="J915">
        <f t="shared" si="119"/>
        <v>912</v>
      </c>
      <c r="K915" t="str">
        <f t="shared" si="113"/>
        <v/>
      </c>
      <c r="L915" s="58" t="str">
        <f t="shared" si="112"/>
        <v/>
      </c>
      <c r="M915" s="58" t="str">
        <f t="shared" si="114"/>
        <v/>
      </c>
      <c r="N915" s="58" t="str">
        <f t="shared" si="115"/>
        <v/>
      </c>
    </row>
    <row r="916" spans="1:14">
      <c r="A916">
        <f t="shared" si="118"/>
        <v>913</v>
      </c>
      <c r="B916" t="str">
        <f>IFERROR(VLOOKUP($A916,'vbs,vba'!$G:$H,2,FALSE),"")</f>
        <v/>
      </c>
      <c r="C916" t="str">
        <f>IFERROR(VLOOKUP($A916,python!$F:$G,2,FALSE),"")</f>
        <v/>
      </c>
      <c r="D916" t="str">
        <f>IFERROR(VLOOKUP($A916,bat!$F:$G,2,FALSE),"")</f>
        <v/>
      </c>
      <c r="E916" t="str">
        <f t="shared" si="116"/>
        <v/>
      </c>
      <c r="F916" t="str">
        <f>IF($E916="","",COUNTIF($E$3:$E916,$E916))</f>
        <v/>
      </c>
      <c r="G916" t="str">
        <f>IF(OR(F916&gt;1,F916=""),"",COUNTIF($F$3:$F916,1))</f>
        <v/>
      </c>
      <c r="H916" t="str">
        <f t="shared" si="117"/>
        <v/>
      </c>
      <c r="J916">
        <f t="shared" si="119"/>
        <v>913</v>
      </c>
      <c r="K916" t="str">
        <f t="shared" si="113"/>
        <v/>
      </c>
      <c r="L916" s="58" t="str">
        <f t="shared" si="112"/>
        <v/>
      </c>
      <c r="M916" s="58" t="str">
        <f t="shared" si="114"/>
        <v/>
      </c>
      <c r="N916" s="58" t="str">
        <f t="shared" si="115"/>
        <v/>
      </c>
    </row>
    <row r="917" spans="1:14">
      <c r="A917">
        <f t="shared" si="118"/>
        <v>914</v>
      </c>
      <c r="B917" t="str">
        <f>IFERROR(VLOOKUP($A917,'vbs,vba'!$G:$H,2,FALSE),"")</f>
        <v/>
      </c>
      <c r="C917" t="str">
        <f>IFERROR(VLOOKUP($A917,python!$F:$G,2,FALSE),"")</f>
        <v/>
      </c>
      <c r="D917" t="str">
        <f>IFERROR(VLOOKUP($A917,bat!$F:$G,2,FALSE),"")</f>
        <v/>
      </c>
      <c r="E917" t="str">
        <f t="shared" si="116"/>
        <v/>
      </c>
      <c r="F917" t="str">
        <f>IF($E917="","",COUNTIF($E$3:$E917,$E917))</f>
        <v/>
      </c>
      <c r="G917" t="str">
        <f>IF(OR(F917&gt;1,F917=""),"",COUNTIF($F$3:$F917,1))</f>
        <v/>
      </c>
      <c r="H917" t="str">
        <f t="shared" si="117"/>
        <v/>
      </c>
      <c r="J917">
        <f t="shared" si="119"/>
        <v>914</v>
      </c>
      <c r="K917" t="str">
        <f t="shared" si="113"/>
        <v/>
      </c>
      <c r="L917" s="58" t="str">
        <f t="shared" si="112"/>
        <v/>
      </c>
      <c r="M917" s="58" t="str">
        <f t="shared" si="114"/>
        <v/>
      </c>
      <c r="N917" s="58" t="str">
        <f t="shared" si="115"/>
        <v/>
      </c>
    </row>
    <row r="918" spans="1:14">
      <c r="A918">
        <f t="shared" si="118"/>
        <v>915</v>
      </c>
      <c r="B918" t="str">
        <f>IFERROR(VLOOKUP($A918,'vbs,vba'!$G:$H,2,FALSE),"")</f>
        <v/>
      </c>
      <c r="C918" t="str">
        <f>IFERROR(VLOOKUP($A918,python!$F:$G,2,FALSE),"")</f>
        <v/>
      </c>
      <c r="D918" t="str">
        <f>IFERROR(VLOOKUP($A918,bat!$F:$G,2,FALSE),"")</f>
        <v/>
      </c>
      <c r="E918" t="str">
        <f t="shared" si="116"/>
        <v/>
      </c>
      <c r="F918" t="str">
        <f>IF($E918="","",COUNTIF($E$3:$E918,$E918))</f>
        <v/>
      </c>
      <c r="G918" t="str">
        <f>IF(OR(F918&gt;1,F918=""),"",COUNTIF($F$3:$F918,1))</f>
        <v/>
      </c>
      <c r="H918" t="str">
        <f t="shared" si="117"/>
        <v/>
      </c>
      <c r="J918">
        <f t="shared" si="119"/>
        <v>915</v>
      </c>
      <c r="K918" t="str">
        <f t="shared" si="113"/>
        <v/>
      </c>
      <c r="L918" s="58" t="str">
        <f t="shared" si="112"/>
        <v/>
      </c>
      <c r="M918" s="58" t="str">
        <f t="shared" si="114"/>
        <v/>
      </c>
      <c r="N918" s="58" t="str">
        <f t="shared" si="115"/>
        <v/>
      </c>
    </row>
    <row r="919" spans="1:14">
      <c r="A919">
        <f t="shared" si="118"/>
        <v>916</v>
      </c>
      <c r="B919" t="str">
        <f>IFERROR(VLOOKUP($A919,'vbs,vba'!$G:$H,2,FALSE),"")</f>
        <v/>
      </c>
      <c r="C919" t="str">
        <f>IFERROR(VLOOKUP($A919,python!$F:$G,2,FALSE),"")</f>
        <v/>
      </c>
      <c r="D919" t="str">
        <f>IFERROR(VLOOKUP($A919,bat!$F:$G,2,FALSE),"")</f>
        <v/>
      </c>
      <c r="E919" t="str">
        <f t="shared" si="116"/>
        <v/>
      </c>
      <c r="F919" t="str">
        <f>IF($E919="","",COUNTIF($E$3:$E919,$E919))</f>
        <v/>
      </c>
      <c r="G919" t="str">
        <f>IF(OR(F919&gt;1,F919=""),"",COUNTIF($F$3:$F919,1))</f>
        <v/>
      </c>
      <c r="H919" t="str">
        <f t="shared" si="117"/>
        <v/>
      </c>
      <c r="J919">
        <f t="shared" si="119"/>
        <v>916</v>
      </c>
      <c r="K919" t="str">
        <f t="shared" si="113"/>
        <v/>
      </c>
      <c r="L919" s="58" t="str">
        <f t="shared" si="112"/>
        <v/>
      </c>
      <c r="M919" s="58" t="str">
        <f t="shared" si="114"/>
        <v/>
      </c>
      <c r="N919" s="58" t="str">
        <f t="shared" si="115"/>
        <v/>
      </c>
    </row>
    <row r="920" spans="1:14">
      <c r="A920">
        <f t="shared" si="118"/>
        <v>917</v>
      </c>
      <c r="B920" t="str">
        <f>IFERROR(VLOOKUP($A920,'vbs,vba'!$G:$H,2,FALSE),"")</f>
        <v/>
      </c>
      <c r="C920" t="str">
        <f>IFERROR(VLOOKUP($A920,python!$F:$G,2,FALSE),"")</f>
        <v/>
      </c>
      <c r="D920" t="str">
        <f>IFERROR(VLOOKUP($A920,bat!$F:$G,2,FALSE),"")</f>
        <v/>
      </c>
      <c r="E920" t="str">
        <f t="shared" si="116"/>
        <v/>
      </c>
      <c r="F920" t="str">
        <f>IF($E920="","",COUNTIF($E$3:$E920,$E920))</f>
        <v/>
      </c>
      <c r="G920" t="str">
        <f>IF(OR(F920&gt;1,F920=""),"",COUNTIF($F$3:$F920,1))</f>
        <v/>
      </c>
      <c r="H920" t="str">
        <f t="shared" si="117"/>
        <v/>
      </c>
      <c r="J920">
        <f t="shared" si="119"/>
        <v>917</v>
      </c>
      <c r="K920" t="str">
        <f t="shared" si="113"/>
        <v/>
      </c>
      <c r="L920" s="58" t="str">
        <f t="shared" si="112"/>
        <v/>
      </c>
      <c r="M920" s="58" t="str">
        <f t="shared" si="114"/>
        <v/>
      </c>
      <c r="N920" s="58" t="str">
        <f t="shared" si="115"/>
        <v/>
      </c>
    </row>
    <row r="921" spans="1:14">
      <c r="A921">
        <f t="shared" si="118"/>
        <v>918</v>
      </c>
      <c r="B921" t="str">
        <f>IFERROR(VLOOKUP($A921,'vbs,vba'!$G:$H,2,FALSE),"")</f>
        <v/>
      </c>
      <c r="C921" t="str">
        <f>IFERROR(VLOOKUP($A921,python!$F:$G,2,FALSE),"")</f>
        <v/>
      </c>
      <c r="D921" t="str">
        <f>IFERROR(VLOOKUP($A921,bat!$F:$G,2,FALSE),"")</f>
        <v/>
      </c>
      <c r="E921" t="str">
        <f t="shared" si="116"/>
        <v/>
      </c>
      <c r="F921" t="str">
        <f>IF($E921="","",COUNTIF($E$3:$E921,$E921))</f>
        <v/>
      </c>
      <c r="G921" t="str">
        <f>IF(OR(F921&gt;1,F921=""),"",COUNTIF($F$3:$F921,1))</f>
        <v/>
      </c>
      <c r="H921" t="str">
        <f t="shared" si="117"/>
        <v/>
      </c>
      <c r="J921">
        <f t="shared" si="119"/>
        <v>918</v>
      </c>
      <c r="K921" t="str">
        <f t="shared" si="113"/>
        <v/>
      </c>
      <c r="L921" s="58" t="str">
        <f t="shared" si="112"/>
        <v/>
      </c>
      <c r="M921" s="58" t="str">
        <f t="shared" si="114"/>
        <v/>
      </c>
      <c r="N921" s="58" t="str">
        <f t="shared" si="115"/>
        <v/>
      </c>
    </row>
    <row r="922" spans="1:14">
      <c r="A922">
        <f t="shared" si="118"/>
        <v>919</v>
      </c>
      <c r="B922" t="str">
        <f>IFERROR(VLOOKUP($A922,'vbs,vba'!$G:$H,2,FALSE),"")</f>
        <v/>
      </c>
      <c r="C922" t="str">
        <f>IFERROR(VLOOKUP($A922,python!$F:$G,2,FALSE),"")</f>
        <v/>
      </c>
      <c r="D922" t="str">
        <f>IFERROR(VLOOKUP($A922,bat!$F:$G,2,FALSE),"")</f>
        <v/>
      </c>
      <c r="E922" t="str">
        <f t="shared" si="116"/>
        <v/>
      </c>
      <c r="F922" t="str">
        <f>IF($E922="","",COUNTIF($E$3:$E922,$E922))</f>
        <v/>
      </c>
      <c r="G922" t="str">
        <f>IF(OR(F922&gt;1,F922=""),"",COUNTIF($F$3:$F922,1))</f>
        <v/>
      </c>
      <c r="H922" t="str">
        <f t="shared" si="117"/>
        <v/>
      </c>
      <c r="J922">
        <f t="shared" si="119"/>
        <v>919</v>
      </c>
      <c r="K922" t="str">
        <f t="shared" si="113"/>
        <v/>
      </c>
      <c r="L922" s="58" t="str">
        <f t="shared" si="112"/>
        <v/>
      </c>
      <c r="M922" s="58" t="str">
        <f t="shared" si="114"/>
        <v/>
      </c>
      <c r="N922" s="58" t="str">
        <f t="shared" si="115"/>
        <v/>
      </c>
    </row>
    <row r="923" spans="1:14">
      <c r="A923">
        <f t="shared" si="118"/>
        <v>920</v>
      </c>
      <c r="B923" t="str">
        <f>IFERROR(VLOOKUP($A923,'vbs,vba'!$G:$H,2,FALSE),"")</f>
        <v/>
      </c>
      <c r="C923" t="str">
        <f>IFERROR(VLOOKUP($A923,python!$F:$G,2,FALSE),"")</f>
        <v/>
      </c>
      <c r="D923" t="str">
        <f>IFERROR(VLOOKUP($A923,bat!$F:$G,2,FALSE),"")</f>
        <v/>
      </c>
      <c r="E923" t="str">
        <f t="shared" si="116"/>
        <v/>
      </c>
      <c r="F923" t="str">
        <f>IF($E923="","",COUNTIF($E$3:$E923,$E923))</f>
        <v/>
      </c>
      <c r="G923" t="str">
        <f>IF(OR(F923&gt;1,F923=""),"",COUNTIF($F$3:$F923,1))</f>
        <v/>
      </c>
      <c r="H923" t="str">
        <f t="shared" si="117"/>
        <v/>
      </c>
      <c r="J923">
        <f t="shared" si="119"/>
        <v>920</v>
      </c>
      <c r="K923" t="str">
        <f t="shared" si="113"/>
        <v/>
      </c>
      <c r="L923" s="58" t="str">
        <f t="shared" si="112"/>
        <v/>
      </c>
      <c r="M923" s="58" t="str">
        <f t="shared" si="114"/>
        <v/>
      </c>
      <c r="N923" s="58" t="str">
        <f t="shared" si="115"/>
        <v/>
      </c>
    </row>
    <row r="924" spans="1:14">
      <c r="A924">
        <f t="shared" si="118"/>
        <v>921</v>
      </c>
      <c r="B924" t="str">
        <f>IFERROR(VLOOKUP($A924,'vbs,vba'!$G:$H,2,FALSE),"")</f>
        <v/>
      </c>
      <c r="C924" t="str">
        <f>IFERROR(VLOOKUP($A924,python!$F:$G,2,FALSE),"")</f>
        <v/>
      </c>
      <c r="D924" t="str">
        <f>IFERROR(VLOOKUP($A924,bat!$F:$G,2,FALSE),"")</f>
        <v/>
      </c>
      <c r="E924" t="str">
        <f t="shared" si="116"/>
        <v/>
      </c>
      <c r="F924" t="str">
        <f>IF($E924="","",COUNTIF($E$3:$E924,$E924))</f>
        <v/>
      </c>
      <c r="G924" t="str">
        <f>IF(OR(F924&gt;1,F924=""),"",COUNTIF($F$3:$F924,1))</f>
        <v/>
      </c>
      <c r="H924" t="str">
        <f t="shared" si="117"/>
        <v/>
      </c>
      <c r="J924">
        <f t="shared" si="119"/>
        <v>921</v>
      </c>
      <c r="K924" t="str">
        <f t="shared" si="113"/>
        <v/>
      </c>
      <c r="L924" s="58" t="str">
        <f t="shared" si="112"/>
        <v/>
      </c>
      <c r="M924" s="58" t="str">
        <f t="shared" si="114"/>
        <v/>
      </c>
      <c r="N924" s="58" t="str">
        <f t="shared" si="115"/>
        <v/>
      </c>
    </row>
    <row r="925" spans="1:14">
      <c r="A925">
        <f t="shared" si="118"/>
        <v>922</v>
      </c>
      <c r="B925" t="str">
        <f>IFERROR(VLOOKUP($A925,'vbs,vba'!$G:$H,2,FALSE),"")</f>
        <v/>
      </c>
      <c r="C925" t="str">
        <f>IFERROR(VLOOKUP($A925,python!$F:$G,2,FALSE),"")</f>
        <v/>
      </c>
      <c r="D925" t="str">
        <f>IFERROR(VLOOKUP($A925,bat!$F:$G,2,FALSE),"")</f>
        <v/>
      </c>
      <c r="E925" t="str">
        <f t="shared" si="116"/>
        <v/>
      </c>
      <c r="F925" t="str">
        <f>IF($E925="","",COUNTIF($E$3:$E925,$E925))</f>
        <v/>
      </c>
      <c r="G925" t="str">
        <f>IF(OR(F925&gt;1,F925=""),"",COUNTIF($F$3:$F925,1))</f>
        <v/>
      </c>
      <c r="H925" t="str">
        <f t="shared" si="117"/>
        <v/>
      </c>
      <c r="J925">
        <f t="shared" si="119"/>
        <v>922</v>
      </c>
      <c r="K925" t="str">
        <f t="shared" si="113"/>
        <v/>
      </c>
      <c r="L925" s="58" t="str">
        <f t="shared" si="112"/>
        <v/>
      </c>
      <c r="M925" s="58" t="str">
        <f t="shared" si="114"/>
        <v/>
      </c>
      <c r="N925" s="58" t="str">
        <f t="shared" si="115"/>
        <v/>
      </c>
    </row>
    <row r="926" spans="1:14">
      <c r="A926">
        <f t="shared" si="118"/>
        <v>923</v>
      </c>
      <c r="B926" t="str">
        <f>IFERROR(VLOOKUP($A926,'vbs,vba'!$G:$H,2,FALSE),"")</f>
        <v/>
      </c>
      <c r="C926" t="str">
        <f>IFERROR(VLOOKUP($A926,python!$F:$G,2,FALSE),"")</f>
        <v/>
      </c>
      <c r="D926" t="str">
        <f>IFERROR(VLOOKUP($A926,bat!$F:$G,2,FALSE),"")</f>
        <v/>
      </c>
      <c r="E926" t="str">
        <f t="shared" si="116"/>
        <v/>
      </c>
      <c r="F926" t="str">
        <f>IF($E926="","",COUNTIF($E$3:$E926,$E926))</f>
        <v/>
      </c>
      <c r="G926" t="str">
        <f>IF(OR(F926&gt;1,F926=""),"",COUNTIF($F$3:$F926,1))</f>
        <v/>
      </c>
      <c r="H926" t="str">
        <f t="shared" si="117"/>
        <v/>
      </c>
      <c r="J926">
        <f t="shared" si="119"/>
        <v>923</v>
      </c>
      <c r="K926" t="str">
        <f t="shared" si="113"/>
        <v/>
      </c>
      <c r="L926" s="58" t="str">
        <f t="shared" si="112"/>
        <v/>
      </c>
      <c r="M926" s="58" t="str">
        <f t="shared" si="114"/>
        <v/>
      </c>
      <c r="N926" s="58" t="str">
        <f t="shared" si="115"/>
        <v/>
      </c>
    </row>
    <row r="927" spans="1:14">
      <c r="A927">
        <f t="shared" si="118"/>
        <v>924</v>
      </c>
      <c r="B927" t="str">
        <f>IFERROR(VLOOKUP($A927,'vbs,vba'!$G:$H,2,FALSE),"")</f>
        <v/>
      </c>
      <c r="C927" t="str">
        <f>IFERROR(VLOOKUP($A927,python!$F:$G,2,FALSE),"")</f>
        <v/>
      </c>
      <c r="D927" t="str">
        <f>IFERROR(VLOOKUP($A927,bat!$F:$G,2,FALSE),"")</f>
        <v/>
      </c>
      <c r="E927" t="str">
        <f t="shared" si="116"/>
        <v/>
      </c>
      <c r="F927" t="str">
        <f>IF($E927="","",COUNTIF($E$3:$E927,$E927))</f>
        <v/>
      </c>
      <c r="G927" t="str">
        <f>IF(OR(F927&gt;1,F927=""),"",COUNTIF($F$3:$F927,1))</f>
        <v/>
      </c>
      <c r="H927" t="str">
        <f t="shared" si="117"/>
        <v/>
      </c>
      <c r="J927">
        <f t="shared" si="119"/>
        <v>924</v>
      </c>
      <c r="K927" t="str">
        <f t="shared" si="113"/>
        <v/>
      </c>
      <c r="L927" s="58" t="str">
        <f t="shared" si="112"/>
        <v/>
      </c>
      <c r="M927" s="58" t="str">
        <f t="shared" si="114"/>
        <v/>
      </c>
      <c r="N927" s="58" t="str">
        <f t="shared" si="115"/>
        <v/>
      </c>
    </row>
    <row r="928" spans="1:14">
      <c r="A928">
        <f t="shared" si="118"/>
        <v>925</v>
      </c>
      <c r="B928" t="str">
        <f>IFERROR(VLOOKUP($A928,'vbs,vba'!$G:$H,2,FALSE),"")</f>
        <v/>
      </c>
      <c r="C928" t="str">
        <f>IFERROR(VLOOKUP($A928,python!$F:$G,2,FALSE),"")</f>
        <v/>
      </c>
      <c r="D928" t="str">
        <f>IFERROR(VLOOKUP($A928,bat!$F:$G,2,FALSE),"")</f>
        <v/>
      </c>
      <c r="E928" t="str">
        <f t="shared" si="116"/>
        <v/>
      </c>
      <c r="F928" t="str">
        <f>IF($E928="","",COUNTIF($E$3:$E928,$E928))</f>
        <v/>
      </c>
      <c r="G928" t="str">
        <f>IF(OR(F928&gt;1,F928=""),"",COUNTIF($F$3:$F928,1))</f>
        <v/>
      </c>
      <c r="H928" t="str">
        <f t="shared" si="117"/>
        <v/>
      </c>
      <c r="J928">
        <f t="shared" si="119"/>
        <v>925</v>
      </c>
      <c r="K928" t="str">
        <f t="shared" si="113"/>
        <v/>
      </c>
      <c r="L928" s="58" t="str">
        <f t="shared" si="112"/>
        <v/>
      </c>
      <c r="M928" s="58" t="str">
        <f t="shared" si="114"/>
        <v/>
      </c>
      <c r="N928" s="58" t="str">
        <f t="shared" si="115"/>
        <v/>
      </c>
    </row>
    <row r="929" spans="1:14">
      <c r="A929">
        <f t="shared" si="118"/>
        <v>926</v>
      </c>
      <c r="B929" t="str">
        <f>IFERROR(VLOOKUP($A929,'vbs,vba'!$G:$H,2,FALSE),"")</f>
        <v/>
      </c>
      <c r="C929" t="str">
        <f>IFERROR(VLOOKUP($A929,python!$F:$G,2,FALSE),"")</f>
        <v/>
      </c>
      <c r="D929" t="str">
        <f>IFERROR(VLOOKUP($A929,bat!$F:$G,2,FALSE),"")</f>
        <v/>
      </c>
      <c r="E929" t="str">
        <f t="shared" si="116"/>
        <v/>
      </c>
      <c r="F929" t="str">
        <f>IF($E929="","",COUNTIF($E$3:$E929,$E929))</f>
        <v/>
      </c>
      <c r="G929" t="str">
        <f>IF(OR(F929&gt;1,F929=""),"",COUNTIF($F$3:$F929,1))</f>
        <v/>
      </c>
      <c r="H929" t="str">
        <f t="shared" si="117"/>
        <v/>
      </c>
      <c r="J929">
        <f t="shared" si="119"/>
        <v>926</v>
      </c>
      <c r="K929" t="str">
        <f t="shared" si="113"/>
        <v/>
      </c>
      <c r="L929" s="58" t="str">
        <f t="shared" si="112"/>
        <v/>
      </c>
      <c r="M929" s="58" t="str">
        <f t="shared" si="114"/>
        <v/>
      </c>
      <c r="N929" s="58" t="str">
        <f t="shared" si="115"/>
        <v/>
      </c>
    </row>
    <row r="930" spans="1:14">
      <c r="A930">
        <f t="shared" si="118"/>
        <v>927</v>
      </c>
      <c r="B930" t="str">
        <f>IFERROR(VLOOKUP($A930,'vbs,vba'!$G:$H,2,FALSE),"")</f>
        <v/>
      </c>
      <c r="C930" t="str">
        <f>IFERROR(VLOOKUP($A930,python!$F:$G,2,FALSE),"")</f>
        <v/>
      </c>
      <c r="D930" t="str">
        <f>IFERROR(VLOOKUP($A930,bat!$F:$G,2,FALSE),"")</f>
        <v/>
      </c>
      <c r="E930" t="str">
        <f t="shared" si="116"/>
        <v/>
      </c>
      <c r="F930" t="str">
        <f>IF($E930="","",COUNTIF($E$3:$E930,$E930))</f>
        <v/>
      </c>
      <c r="G930" t="str">
        <f>IF(OR(F930&gt;1,F930=""),"",COUNTIF($F$3:$F930,1))</f>
        <v/>
      </c>
      <c r="H930" t="str">
        <f t="shared" si="117"/>
        <v/>
      </c>
      <c r="J930">
        <f t="shared" si="119"/>
        <v>927</v>
      </c>
      <c r="K930" t="str">
        <f t="shared" si="113"/>
        <v/>
      </c>
      <c r="L930" s="58" t="str">
        <f t="shared" si="112"/>
        <v/>
      </c>
      <c r="M930" s="58" t="str">
        <f t="shared" si="114"/>
        <v/>
      </c>
      <c r="N930" s="58" t="str">
        <f t="shared" si="115"/>
        <v/>
      </c>
    </row>
    <row r="931" spans="1:14">
      <c r="A931">
        <f t="shared" si="118"/>
        <v>928</v>
      </c>
      <c r="B931" t="str">
        <f>IFERROR(VLOOKUP($A931,'vbs,vba'!$G:$H,2,FALSE),"")</f>
        <v/>
      </c>
      <c r="C931" t="str">
        <f>IFERROR(VLOOKUP($A931,python!$F:$G,2,FALSE),"")</f>
        <v/>
      </c>
      <c r="D931" t="str">
        <f>IFERROR(VLOOKUP($A931,bat!$F:$G,2,FALSE),"")</f>
        <v/>
      </c>
      <c r="E931" t="str">
        <f t="shared" si="116"/>
        <v/>
      </c>
      <c r="F931" t="str">
        <f>IF($E931="","",COUNTIF($E$3:$E931,$E931))</f>
        <v/>
      </c>
      <c r="G931" t="str">
        <f>IF(OR(F931&gt;1,F931=""),"",COUNTIF($F$3:$F931,1))</f>
        <v/>
      </c>
      <c r="H931" t="str">
        <f t="shared" si="117"/>
        <v/>
      </c>
      <c r="J931">
        <f t="shared" si="119"/>
        <v>928</v>
      </c>
      <c r="K931" t="str">
        <f t="shared" si="113"/>
        <v/>
      </c>
      <c r="L931" s="58" t="str">
        <f t="shared" si="112"/>
        <v/>
      </c>
      <c r="M931" s="58" t="str">
        <f t="shared" si="114"/>
        <v/>
      </c>
      <c r="N931" s="58" t="str">
        <f t="shared" si="115"/>
        <v/>
      </c>
    </row>
    <row r="932" spans="1:14">
      <c r="A932">
        <f t="shared" si="118"/>
        <v>929</v>
      </c>
      <c r="B932" t="str">
        <f>IFERROR(VLOOKUP($A932,'vbs,vba'!$G:$H,2,FALSE),"")</f>
        <v/>
      </c>
      <c r="C932" t="str">
        <f>IFERROR(VLOOKUP($A932,python!$F:$G,2,FALSE),"")</f>
        <v/>
      </c>
      <c r="D932" t="str">
        <f>IFERROR(VLOOKUP($A932,bat!$F:$G,2,FALSE),"")</f>
        <v/>
      </c>
      <c r="E932" t="str">
        <f t="shared" si="116"/>
        <v/>
      </c>
      <c r="F932" t="str">
        <f>IF($E932="","",COUNTIF($E$3:$E932,$E932))</f>
        <v/>
      </c>
      <c r="G932" t="str">
        <f>IF(OR(F932&gt;1,F932=""),"",COUNTIF($F$3:$F932,1))</f>
        <v/>
      </c>
      <c r="H932" t="str">
        <f t="shared" si="117"/>
        <v/>
      </c>
      <c r="J932">
        <f t="shared" si="119"/>
        <v>929</v>
      </c>
      <c r="K932" t="str">
        <f t="shared" si="113"/>
        <v/>
      </c>
      <c r="L932" s="58" t="str">
        <f t="shared" si="112"/>
        <v/>
      </c>
      <c r="M932" s="58" t="str">
        <f t="shared" si="114"/>
        <v/>
      </c>
      <c r="N932" s="58" t="str">
        <f t="shared" si="115"/>
        <v/>
      </c>
    </row>
    <row r="933" spans="1:14">
      <c r="A933">
        <f t="shared" si="118"/>
        <v>930</v>
      </c>
      <c r="B933" t="str">
        <f>IFERROR(VLOOKUP($A933,'vbs,vba'!$G:$H,2,FALSE),"")</f>
        <v/>
      </c>
      <c r="C933" t="str">
        <f>IFERROR(VLOOKUP($A933,python!$F:$G,2,FALSE),"")</f>
        <v/>
      </c>
      <c r="D933" t="str">
        <f>IFERROR(VLOOKUP($A933,bat!$F:$G,2,FALSE),"")</f>
        <v/>
      </c>
      <c r="E933" t="str">
        <f t="shared" si="116"/>
        <v/>
      </c>
      <c r="F933" t="str">
        <f>IF($E933="","",COUNTIF($E$3:$E933,$E933))</f>
        <v/>
      </c>
      <c r="G933" t="str">
        <f>IF(OR(F933&gt;1,F933=""),"",COUNTIF($F$3:$F933,1))</f>
        <v/>
      </c>
      <c r="H933" t="str">
        <f t="shared" si="117"/>
        <v/>
      </c>
      <c r="J933">
        <f t="shared" si="119"/>
        <v>930</v>
      </c>
      <c r="K933" t="str">
        <f t="shared" si="113"/>
        <v/>
      </c>
      <c r="L933" s="58" t="str">
        <f t="shared" si="112"/>
        <v/>
      </c>
      <c r="M933" s="58" t="str">
        <f t="shared" si="114"/>
        <v/>
      </c>
      <c r="N933" s="58" t="str">
        <f t="shared" si="115"/>
        <v/>
      </c>
    </row>
    <row r="934" spans="1:14">
      <c r="A934">
        <f t="shared" si="118"/>
        <v>931</v>
      </c>
      <c r="B934" t="str">
        <f>IFERROR(VLOOKUP($A934,'vbs,vba'!$G:$H,2,FALSE),"")</f>
        <v/>
      </c>
      <c r="C934" t="str">
        <f>IFERROR(VLOOKUP($A934,python!$F:$G,2,FALSE),"")</f>
        <v/>
      </c>
      <c r="D934" t="str">
        <f>IFERROR(VLOOKUP($A934,bat!$F:$G,2,FALSE),"")</f>
        <v/>
      </c>
      <c r="E934" t="str">
        <f t="shared" si="116"/>
        <v/>
      </c>
      <c r="F934" t="str">
        <f>IF($E934="","",COUNTIF($E$3:$E934,$E934))</f>
        <v/>
      </c>
      <c r="G934" t="str">
        <f>IF(OR(F934&gt;1,F934=""),"",COUNTIF($F$3:$F934,1))</f>
        <v/>
      </c>
      <c r="H934" t="str">
        <f t="shared" si="117"/>
        <v/>
      </c>
      <c r="J934">
        <f t="shared" si="119"/>
        <v>931</v>
      </c>
      <c r="K934" t="str">
        <f t="shared" si="113"/>
        <v/>
      </c>
      <c r="L934" s="58" t="str">
        <f t="shared" si="112"/>
        <v/>
      </c>
      <c r="M934" s="58" t="str">
        <f t="shared" si="114"/>
        <v/>
      </c>
      <c r="N934" s="58" t="str">
        <f t="shared" si="115"/>
        <v/>
      </c>
    </row>
    <row r="935" spans="1:14">
      <c r="A935">
        <f t="shared" si="118"/>
        <v>932</v>
      </c>
      <c r="B935" t="str">
        <f>IFERROR(VLOOKUP($A935,'vbs,vba'!$G:$H,2,FALSE),"")</f>
        <v/>
      </c>
      <c r="C935" t="str">
        <f>IFERROR(VLOOKUP($A935,python!$F:$G,2,FALSE),"")</f>
        <v/>
      </c>
      <c r="D935" t="str">
        <f>IFERROR(VLOOKUP($A935,bat!$F:$G,2,FALSE),"")</f>
        <v/>
      </c>
      <c r="E935" t="str">
        <f t="shared" si="116"/>
        <v/>
      </c>
      <c r="F935" t="str">
        <f>IF($E935="","",COUNTIF($E$3:$E935,$E935))</f>
        <v/>
      </c>
      <c r="G935" t="str">
        <f>IF(OR(F935&gt;1,F935=""),"",COUNTIF($F$3:$F935,1))</f>
        <v/>
      </c>
      <c r="H935" t="str">
        <f t="shared" si="117"/>
        <v/>
      </c>
      <c r="J935">
        <f t="shared" si="119"/>
        <v>932</v>
      </c>
      <c r="K935" t="str">
        <f t="shared" si="113"/>
        <v/>
      </c>
      <c r="L935" s="58" t="str">
        <f t="shared" si="112"/>
        <v/>
      </c>
      <c r="M935" s="58" t="str">
        <f t="shared" si="114"/>
        <v/>
      </c>
      <c r="N935" s="58" t="str">
        <f t="shared" si="115"/>
        <v/>
      </c>
    </row>
    <row r="936" spans="1:14">
      <c r="A936">
        <f t="shared" si="118"/>
        <v>933</v>
      </c>
      <c r="B936" t="str">
        <f>IFERROR(VLOOKUP($A936,'vbs,vba'!$G:$H,2,FALSE),"")</f>
        <v/>
      </c>
      <c r="C936" t="str">
        <f>IFERROR(VLOOKUP($A936,python!$F:$G,2,FALSE),"")</f>
        <v/>
      </c>
      <c r="D936" t="str">
        <f>IFERROR(VLOOKUP($A936,bat!$F:$G,2,FALSE),"")</f>
        <v/>
      </c>
      <c r="E936" t="str">
        <f t="shared" si="116"/>
        <v/>
      </c>
      <c r="F936" t="str">
        <f>IF($E936="","",COUNTIF($E$3:$E936,$E936))</f>
        <v/>
      </c>
      <c r="G936" t="str">
        <f>IF(OR(F936&gt;1,F936=""),"",COUNTIF($F$3:$F936,1))</f>
        <v/>
      </c>
      <c r="H936" t="str">
        <f t="shared" si="117"/>
        <v/>
      </c>
      <c r="J936">
        <f t="shared" si="119"/>
        <v>933</v>
      </c>
      <c r="K936" t="str">
        <f t="shared" si="113"/>
        <v/>
      </c>
      <c r="L936" s="58" t="str">
        <f t="shared" si="112"/>
        <v/>
      </c>
      <c r="M936" s="58" t="str">
        <f t="shared" si="114"/>
        <v/>
      </c>
      <c r="N936" s="58" t="str">
        <f t="shared" si="115"/>
        <v/>
      </c>
    </row>
    <row r="937" spans="1:14">
      <c r="A937">
        <f t="shared" si="118"/>
        <v>934</v>
      </c>
      <c r="B937" t="str">
        <f>IFERROR(VLOOKUP($A937,'vbs,vba'!$G:$H,2,FALSE),"")</f>
        <v/>
      </c>
      <c r="C937" t="str">
        <f>IFERROR(VLOOKUP($A937,python!$F:$G,2,FALSE),"")</f>
        <v/>
      </c>
      <c r="D937" t="str">
        <f>IFERROR(VLOOKUP($A937,bat!$F:$G,2,FALSE),"")</f>
        <v/>
      </c>
      <c r="E937" t="str">
        <f t="shared" si="116"/>
        <v/>
      </c>
      <c r="F937" t="str">
        <f>IF($E937="","",COUNTIF($E$3:$E937,$E937))</f>
        <v/>
      </c>
      <c r="G937" t="str">
        <f>IF(OR(F937&gt;1,F937=""),"",COUNTIF($F$3:$F937,1))</f>
        <v/>
      </c>
      <c r="H937" t="str">
        <f t="shared" si="117"/>
        <v/>
      </c>
      <c r="J937">
        <f t="shared" si="119"/>
        <v>934</v>
      </c>
      <c r="K937" t="str">
        <f t="shared" si="113"/>
        <v/>
      </c>
      <c r="L937" s="58" t="str">
        <f t="shared" si="112"/>
        <v/>
      </c>
      <c r="M937" s="58" t="str">
        <f t="shared" si="114"/>
        <v/>
      </c>
      <c r="N937" s="58" t="str">
        <f t="shared" si="115"/>
        <v/>
      </c>
    </row>
    <row r="938" spans="1:14">
      <c r="A938">
        <f t="shared" si="118"/>
        <v>935</v>
      </c>
      <c r="B938" t="str">
        <f>IFERROR(VLOOKUP($A938,'vbs,vba'!$G:$H,2,FALSE),"")</f>
        <v/>
      </c>
      <c r="C938" t="str">
        <f>IFERROR(VLOOKUP($A938,python!$F:$G,2,FALSE),"")</f>
        <v/>
      </c>
      <c r="D938" t="str">
        <f>IFERROR(VLOOKUP($A938,bat!$F:$G,2,FALSE),"")</f>
        <v/>
      </c>
      <c r="E938" t="str">
        <f t="shared" si="116"/>
        <v/>
      </c>
      <c r="F938" t="str">
        <f>IF($E938="","",COUNTIF($E$3:$E938,$E938))</f>
        <v/>
      </c>
      <c r="G938" t="str">
        <f>IF(OR(F938&gt;1,F938=""),"",COUNTIF($F$3:$F938,1))</f>
        <v/>
      </c>
      <c r="H938" t="str">
        <f t="shared" si="117"/>
        <v/>
      </c>
      <c r="J938">
        <f t="shared" si="119"/>
        <v>935</v>
      </c>
      <c r="K938" t="str">
        <f t="shared" si="113"/>
        <v/>
      </c>
      <c r="L938" s="58" t="str">
        <f t="shared" si="112"/>
        <v/>
      </c>
      <c r="M938" s="58" t="str">
        <f t="shared" si="114"/>
        <v/>
      </c>
      <c r="N938" s="58" t="str">
        <f t="shared" si="115"/>
        <v/>
      </c>
    </row>
    <row r="939" spans="1:14">
      <c r="A939">
        <f t="shared" si="118"/>
        <v>936</v>
      </c>
      <c r="B939" t="str">
        <f>IFERROR(VLOOKUP($A939,'vbs,vba'!$G:$H,2,FALSE),"")</f>
        <v/>
      </c>
      <c r="C939" t="str">
        <f>IFERROR(VLOOKUP($A939,python!$F:$G,2,FALSE),"")</f>
        <v/>
      </c>
      <c r="D939" t="str">
        <f>IFERROR(VLOOKUP($A939,bat!$F:$G,2,FALSE),"")</f>
        <v/>
      </c>
      <c r="E939" t="str">
        <f t="shared" si="116"/>
        <v/>
      </c>
      <c r="F939" t="str">
        <f>IF($E939="","",COUNTIF($E$3:$E939,$E939))</f>
        <v/>
      </c>
      <c r="G939" t="str">
        <f>IF(OR(F939&gt;1,F939=""),"",COUNTIF($F$3:$F939,1))</f>
        <v/>
      </c>
      <c r="H939" t="str">
        <f t="shared" si="117"/>
        <v/>
      </c>
      <c r="J939">
        <f t="shared" si="119"/>
        <v>936</v>
      </c>
      <c r="K939" t="str">
        <f t="shared" si="113"/>
        <v/>
      </c>
      <c r="L939" s="58" t="str">
        <f t="shared" si="112"/>
        <v/>
      </c>
      <c r="M939" s="58" t="str">
        <f t="shared" si="114"/>
        <v/>
      </c>
      <c r="N939" s="58" t="str">
        <f t="shared" si="115"/>
        <v/>
      </c>
    </row>
    <row r="940" spans="1:14">
      <c r="A940">
        <f t="shared" si="118"/>
        <v>937</v>
      </c>
      <c r="B940" t="str">
        <f>IFERROR(VLOOKUP($A940,'vbs,vba'!$G:$H,2,FALSE),"")</f>
        <v/>
      </c>
      <c r="C940" t="str">
        <f>IFERROR(VLOOKUP($A940,python!$F:$G,2,FALSE),"")</f>
        <v/>
      </c>
      <c r="D940" t="str">
        <f>IFERROR(VLOOKUP($A940,bat!$F:$G,2,FALSE),"")</f>
        <v/>
      </c>
      <c r="E940" t="str">
        <f t="shared" si="116"/>
        <v/>
      </c>
      <c r="F940" t="str">
        <f>IF($E940="","",COUNTIF($E$3:$E940,$E940))</f>
        <v/>
      </c>
      <c r="G940" t="str">
        <f>IF(OR(F940&gt;1,F940=""),"",COUNTIF($F$3:$F940,1))</f>
        <v/>
      </c>
      <c r="H940" t="str">
        <f t="shared" si="117"/>
        <v/>
      </c>
      <c r="J940">
        <f t="shared" si="119"/>
        <v>937</v>
      </c>
      <c r="K940" t="str">
        <f t="shared" si="113"/>
        <v/>
      </c>
      <c r="L940" s="58" t="str">
        <f t="shared" si="112"/>
        <v/>
      </c>
      <c r="M940" s="58" t="str">
        <f t="shared" si="114"/>
        <v/>
      </c>
      <c r="N940" s="58" t="str">
        <f t="shared" si="115"/>
        <v/>
      </c>
    </row>
    <row r="941" spans="1:14">
      <c r="A941">
        <f t="shared" si="118"/>
        <v>938</v>
      </c>
      <c r="B941" t="str">
        <f>IFERROR(VLOOKUP($A941,'vbs,vba'!$G:$H,2,FALSE),"")</f>
        <v/>
      </c>
      <c r="C941" t="str">
        <f>IFERROR(VLOOKUP($A941,python!$F:$G,2,FALSE),"")</f>
        <v/>
      </c>
      <c r="D941" t="str">
        <f>IFERROR(VLOOKUP($A941,bat!$F:$G,2,FALSE),"")</f>
        <v/>
      </c>
      <c r="E941" t="str">
        <f t="shared" si="116"/>
        <v/>
      </c>
      <c r="F941" t="str">
        <f>IF($E941="","",COUNTIF($E$3:$E941,$E941))</f>
        <v/>
      </c>
      <c r="G941" t="str">
        <f>IF(OR(F941&gt;1,F941=""),"",COUNTIF($F$3:$F941,1))</f>
        <v/>
      </c>
      <c r="H941" t="str">
        <f t="shared" si="117"/>
        <v/>
      </c>
      <c r="J941">
        <f t="shared" si="119"/>
        <v>938</v>
      </c>
      <c r="K941" t="str">
        <f t="shared" si="113"/>
        <v/>
      </c>
      <c r="L941" s="58" t="str">
        <f t="shared" si="112"/>
        <v/>
      </c>
      <c r="M941" s="58" t="str">
        <f t="shared" si="114"/>
        <v/>
      </c>
      <c r="N941" s="58" t="str">
        <f t="shared" si="115"/>
        <v/>
      </c>
    </row>
    <row r="942" spans="1:14">
      <c r="A942">
        <f t="shared" si="118"/>
        <v>939</v>
      </c>
      <c r="B942" t="str">
        <f>IFERROR(VLOOKUP($A942,'vbs,vba'!$G:$H,2,FALSE),"")</f>
        <v/>
      </c>
      <c r="C942" t="str">
        <f>IFERROR(VLOOKUP($A942,python!$F:$G,2,FALSE),"")</f>
        <v/>
      </c>
      <c r="D942" t="str">
        <f>IFERROR(VLOOKUP($A942,bat!$F:$G,2,FALSE),"")</f>
        <v/>
      </c>
      <c r="E942" t="str">
        <f t="shared" si="116"/>
        <v/>
      </c>
      <c r="F942" t="str">
        <f>IF($E942="","",COUNTIF($E$3:$E942,$E942))</f>
        <v/>
      </c>
      <c r="G942" t="str">
        <f>IF(OR(F942&gt;1,F942=""),"",COUNTIF($F$3:$F942,1))</f>
        <v/>
      </c>
      <c r="H942" t="str">
        <f t="shared" si="117"/>
        <v/>
      </c>
      <c r="J942">
        <f t="shared" si="119"/>
        <v>939</v>
      </c>
      <c r="K942" t="str">
        <f t="shared" si="113"/>
        <v/>
      </c>
      <c r="L942" s="58" t="str">
        <f t="shared" si="112"/>
        <v/>
      </c>
      <c r="M942" s="58" t="str">
        <f t="shared" si="114"/>
        <v/>
      </c>
      <c r="N942" s="58" t="str">
        <f t="shared" si="115"/>
        <v/>
      </c>
    </row>
    <row r="943" spans="1:14">
      <c r="A943">
        <f t="shared" si="118"/>
        <v>940</v>
      </c>
      <c r="B943" t="str">
        <f>IFERROR(VLOOKUP($A943,'vbs,vba'!$G:$H,2,FALSE),"")</f>
        <v/>
      </c>
      <c r="C943" t="str">
        <f>IFERROR(VLOOKUP($A943,python!$F:$G,2,FALSE),"")</f>
        <v/>
      </c>
      <c r="D943" t="str">
        <f>IFERROR(VLOOKUP($A943,bat!$F:$G,2,FALSE),"")</f>
        <v/>
      </c>
      <c r="E943" t="str">
        <f t="shared" si="116"/>
        <v/>
      </c>
      <c r="F943" t="str">
        <f>IF($E943="","",COUNTIF($E$3:$E943,$E943))</f>
        <v/>
      </c>
      <c r="G943" t="str">
        <f>IF(OR(F943&gt;1,F943=""),"",COUNTIF($F$3:$F943,1))</f>
        <v/>
      </c>
      <c r="H943" t="str">
        <f t="shared" si="117"/>
        <v/>
      </c>
      <c r="J943">
        <f t="shared" si="119"/>
        <v>940</v>
      </c>
      <c r="K943" t="str">
        <f t="shared" si="113"/>
        <v/>
      </c>
      <c r="L943" s="58" t="str">
        <f t="shared" si="112"/>
        <v/>
      </c>
      <c r="M943" s="58" t="str">
        <f t="shared" si="114"/>
        <v/>
      </c>
      <c r="N943" s="58" t="str">
        <f t="shared" si="115"/>
        <v/>
      </c>
    </row>
    <row r="944" spans="1:14">
      <c r="A944">
        <f t="shared" si="118"/>
        <v>941</v>
      </c>
      <c r="B944" t="str">
        <f>IFERROR(VLOOKUP($A944,'vbs,vba'!$G:$H,2,FALSE),"")</f>
        <v/>
      </c>
      <c r="C944" t="str">
        <f>IFERROR(VLOOKUP($A944,python!$F:$G,2,FALSE),"")</f>
        <v/>
      </c>
      <c r="D944" t="str">
        <f>IFERROR(VLOOKUP($A944,bat!$F:$G,2,FALSE),"")</f>
        <v/>
      </c>
      <c r="E944" t="str">
        <f t="shared" si="116"/>
        <v/>
      </c>
      <c r="F944" t="str">
        <f>IF($E944="","",COUNTIF($E$3:$E944,$E944))</f>
        <v/>
      </c>
      <c r="G944" t="str">
        <f>IF(OR(F944&gt;1,F944=""),"",COUNTIF($F$3:$F944,1))</f>
        <v/>
      </c>
      <c r="H944" t="str">
        <f t="shared" si="117"/>
        <v/>
      </c>
      <c r="J944">
        <f t="shared" si="119"/>
        <v>941</v>
      </c>
      <c r="K944" t="str">
        <f t="shared" si="113"/>
        <v/>
      </c>
      <c r="L944" s="58" t="str">
        <f t="shared" si="112"/>
        <v/>
      </c>
      <c r="M944" s="58" t="str">
        <f t="shared" si="114"/>
        <v/>
      </c>
      <c r="N944" s="58" t="str">
        <f t="shared" si="115"/>
        <v/>
      </c>
    </row>
    <row r="945" spans="1:14">
      <c r="A945">
        <f t="shared" si="118"/>
        <v>942</v>
      </c>
      <c r="B945" t="str">
        <f>IFERROR(VLOOKUP($A945,'vbs,vba'!$G:$H,2,FALSE),"")</f>
        <v/>
      </c>
      <c r="C945" t="str">
        <f>IFERROR(VLOOKUP($A945,python!$F:$G,2,FALSE),"")</f>
        <v/>
      </c>
      <c r="D945" t="str">
        <f>IFERROR(VLOOKUP($A945,bat!$F:$G,2,FALSE),"")</f>
        <v/>
      </c>
      <c r="E945" t="str">
        <f t="shared" si="116"/>
        <v/>
      </c>
      <c r="F945" t="str">
        <f>IF($E945="","",COUNTIF($E$3:$E945,$E945))</f>
        <v/>
      </c>
      <c r="G945" t="str">
        <f>IF(OR(F945&gt;1,F945=""),"",COUNTIF($F$3:$F945,1))</f>
        <v/>
      </c>
      <c r="H945" t="str">
        <f t="shared" si="117"/>
        <v/>
      </c>
      <c r="J945">
        <f t="shared" si="119"/>
        <v>942</v>
      </c>
      <c r="K945" t="str">
        <f t="shared" si="113"/>
        <v/>
      </c>
      <c r="L945" s="58" t="str">
        <f t="shared" si="112"/>
        <v/>
      </c>
      <c r="M945" s="58" t="str">
        <f t="shared" si="114"/>
        <v/>
      </c>
      <c r="N945" s="58" t="str">
        <f t="shared" si="115"/>
        <v/>
      </c>
    </row>
    <row r="946" spans="1:14">
      <c r="A946">
        <f t="shared" si="118"/>
        <v>943</v>
      </c>
      <c r="B946" t="str">
        <f>IFERROR(VLOOKUP($A946,'vbs,vba'!$G:$H,2,FALSE),"")</f>
        <v/>
      </c>
      <c r="C946" t="str">
        <f>IFERROR(VLOOKUP($A946,python!$F:$G,2,FALSE),"")</f>
        <v/>
      </c>
      <c r="D946" t="str">
        <f>IFERROR(VLOOKUP($A946,bat!$F:$G,2,FALSE),"")</f>
        <v/>
      </c>
      <c r="E946" t="str">
        <f t="shared" si="116"/>
        <v/>
      </c>
      <c r="F946" t="str">
        <f>IF($E946="","",COUNTIF($E$3:$E946,$E946))</f>
        <v/>
      </c>
      <c r="G946" t="str">
        <f>IF(OR(F946&gt;1,F946=""),"",COUNTIF($F$3:$F946,1))</f>
        <v/>
      </c>
      <c r="H946" t="str">
        <f t="shared" si="117"/>
        <v/>
      </c>
      <c r="J946">
        <f t="shared" si="119"/>
        <v>943</v>
      </c>
      <c r="K946" t="str">
        <f t="shared" si="113"/>
        <v/>
      </c>
      <c r="L946" s="58" t="str">
        <f t="shared" ref="L946:L1003" si="120">IF($K946="","",IF(COUNTIF(B$3:B$1004,$K946)&gt;0,"○",""))</f>
        <v/>
      </c>
      <c r="M946" s="58" t="str">
        <f t="shared" si="114"/>
        <v/>
      </c>
      <c r="N946" s="58" t="str">
        <f t="shared" si="115"/>
        <v/>
      </c>
    </row>
    <row r="947" spans="1:14">
      <c r="A947">
        <f t="shared" si="118"/>
        <v>944</v>
      </c>
      <c r="B947" t="str">
        <f>IFERROR(VLOOKUP($A947,'vbs,vba'!$G:$H,2,FALSE),"")</f>
        <v/>
      </c>
      <c r="C947" t="str">
        <f>IFERROR(VLOOKUP($A947,python!$F:$G,2,FALSE),"")</f>
        <v/>
      </c>
      <c r="D947" t="str">
        <f>IFERROR(VLOOKUP($A947,bat!$F:$G,2,FALSE),"")</f>
        <v/>
      </c>
      <c r="E947" t="str">
        <f t="shared" si="116"/>
        <v/>
      </c>
      <c r="F947" t="str">
        <f>IF($E947="","",COUNTIF($E$3:$E947,$E947))</f>
        <v/>
      </c>
      <c r="G947" t="str">
        <f>IF(OR(F947&gt;1,F947=""),"",COUNTIF($F$3:$F947,1))</f>
        <v/>
      </c>
      <c r="H947" t="str">
        <f t="shared" si="117"/>
        <v/>
      </c>
      <c r="J947">
        <f t="shared" si="119"/>
        <v>944</v>
      </c>
      <c r="K947" t="str">
        <f t="shared" si="113"/>
        <v/>
      </c>
      <c r="L947" s="58" t="str">
        <f t="shared" si="120"/>
        <v/>
      </c>
      <c r="M947" s="58" t="str">
        <f t="shared" si="114"/>
        <v/>
      </c>
      <c r="N947" s="58" t="str">
        <f t="shared" si="115"/>
        <v/>
      </c>
    </row>
    <row r="948" spans="1:14">
      <c r="A948">
        <f t="shared" si="118"/>
        <v>945</v>
      </c>
      <c r="B948" t="str">
        <f>IFERROR(VLOOKUP($A948,'vbs,vba'!$G:$H,2,FALSE),"")</f>
        <v/>
      </c>
      <c r="C948" t="str">
        <f>IFERROR(VLOOKUP($A948,python!$F:$G,2,FALSE),"")</f>
        <v/>
      </c>
      <c r="D948" t="str">
        <f>IFERROR(VLOOKUP($A948,bat!$F:$G,2,FALSE),"")</f>
        <v/>
      </c>
      <c r="E948" t="str">
        <f t="shared" si="116"/>
        <v/>
      </c>
      <c r="F948" t="str">
        <f>IF($E948="","",COUNTIF($E$3:$E948,$E948))</f>
        <v/>
      </c>
      <c r="G948" t="str">
        <f>IF(OR(F948&gt;1,F948=""),"",COUNTIF($F$3:$F948,1))</f>
        <v/>
      </c>
      <c r="H948" t="str">
        <f t="shared" si="117"/>
        <v/>
      </c>
      <c r="J948">
        <f t="shared" si="119"/>
        <v>945</v>
      </c>
      <c r="K948" t="str">
        <f t="shared" si="113"/>
        <v/>
      </c>
      <c r="L948" s="58" t="str">
        <f t="shared" si="120"/>
        <v/>
      </c>
      <c r="M948" s="58" t="str">
        <f t="shared" si="114"/>
        <v/>
      </c>
      <c r="N948" s="58" t="str">
        <f t="shared" si="115"/>
        <v/>
      </c>
    </row>
    <row r="949" spans="1:14">
      <c r="A949">
        <f t="shared" si="118"/>
        <v>946</v>
      </c>
      <c r="B949" t="str">
        <f>IFERROR(VLOOKUP($A949,'vbs,vba'!$G:$H,2,FALSE),"")</f>
        <v/>
      </c>
      <c r="C949" t="str">
        <f>IFERROR(VLOOKUP($A949,python!$F:$G,2,FALSE),"")</f>
        <v/>
      </c>
      <c r="D949" t="str">
        <f>IFERROR(VLOOKUP($A949,bat!$F:$G,2,FALSE),"")</f>
        <v/>
      </c>
      <c r="E949" t="str">
        <f t="shared" si="116"/>
        <v/>
      </c>
      <c r="F949" t="str">
        <f>IF($E949="","",COUNTIF($E$3:$E949,$E949))</f>
        <v/>
      </c>
      <c r="G949" t="str">
        <f>IF(OR(F949&gt;1,F949=""),"",COUNTIF($F$3:$F949,1))</f>
        <v/>
      </c>
      <c r="H949" t="str">
        <f t="shared" si="117"/>
        <v/>
      </c>
      <c r="J949">
        <f t="shared" si="119"/>
        <v>946</v>
      </c>
      <c r="K949" t="str">
        <f t="shared" si="113"/>
        <v/>
      </c>
      <c r="L949" s="58" t="str">
        <f t="shared" si="120"/>
        <v/>
      </c>
      <c r="M949" s="58" t="str">
        <f t="shared" si="114"/>
        <v/>
      </c>
      <c r="N949" s="58" t="str">
        <f t="shared" si="115"/>
        <v/>
      </c>
    </row>
    <row r="950" spans="1:14">
      <c r="A950">
        <f t="shared" si="118"/>
        <v>947</v>
      </c>
      <c r="B950" t="str">
        <f>IFERROR(VLOOKUP($A950,'vbs,vba'!$G:$H,2,FALSE),"")</f>
        <v/>
      </c>
      <c r="C950" t="str">
        <f>IFERROR(VLOOKUP($A950,python!$F:$G,2,FALSE),"")</f>
        <v/>
      </c>
      <c r="D950" t="str">
        <f>IFERROR(VLOOKUP($A950,bat!$F:$G,2,FALSE),"")</f>
        <v/>
      </c>
      <c r="E950" t="str">
        <f t="shared" si="116"/>
        <v/>
      </c>
      <c r="F950" t="str">
        <f>IF($E950="","",COUNTIF($E$3:$E950,$E950))</f>
        <v/>
      </c>
      <c r="G950" t="str">
        <f>IF(OR(F950&gt;1,F950=""),"",COUNTIF($F$3:$F950,1))</f>
        <v/>
      </c>
      <c r="H950" t="str">
        <f t="shared" si="117"/>
        <v/>
      </c>
      <c r="J950">
        <f t="shared" si="119"/>
        <v>947</v>
      </c>
      <c r="K950" t="str">
        <f t="shared" si="113"/>
        <v/>
      </c>
      <c r="L950" s="58" t="str">
        <f t="shared" si="120"/>
        <v/>
      </c>
      <c r="M950" s="58" t="str">
        <f t="shared" si="114"/>
        <v/>
      </c>
      <c r="N950" s="58" t="str">
        <f t="shared" si="115"/>
        <v/>
      </c>
    </row>
    <row r="951" spans="1:14">
      <c r="A951">
        <f t="shared" si="118"/>
        <v>948</v>
      </c>
      <c r="B951" t="str">
        <f>IFERROR(VLOOKUP($A951,'vbs,vba'!$G:$H,2,FALSE),"")</f>
        <v/>
      </c>
      <c r="C951" t="str">
        <f>IFERROR(VLOOKUP($A951,python!$F:$G,2,FALSE),"")</f>
        <v/>
      </c>
      <c r="D951" t="str">
        <f>IFERROR(VLOOKUP($A951,bat!$F:$G,2,FALSE),"")</f>
        <v/>
      </c>
      <c r="E951" t="str">
        <f t="shared" si="116"/>
        <v/>
      </c>
      <c r="F951" t="str">
        <f>IF($E951="","",COUNTIF($E$3:$E951,$E951))</f>
        <v/>
      </c>
      <c r="G951" t="str">
        <f>IF(OR(F951&gt;1,F951=""),"",COUNTIF($F$3:$F951,1))</f>
        <v/>
      </c>
      <c r="H951" t="str">
        <f t="shared" si="117"/>
        <v/>
      </c>
      <c r="J951">
        <f t="shared" si="119"/>
        <v>948</v>
      </c>
      <c r="K951" t="str">
        <f t="shared" si="113"/>
        <v/>
      </c>
      <c r="L951" s="58" t="str">
        <f t="shared" si="120"/>
        <v/>
      </c>
      <c r="M951" s="58" t="str">
        <f t="shared" si="114"/>
        <v/>
      </c>
      <c r="N951" s="58" t="str">
        <f t="shared" si="115"/>
        <v/>
      </c>
    </row>
    <row r="952" spans="1:14">
      <c r="A952">
        <f t="shared" si="118"/>
        <v>949</v>
      </c>
      <c r="B952" t="str">
        <f>IFERROR(VLOOKUP($A952,'vbs,vba'!$G:$H,2,FALSE),"")</f>
        <v/>
      </c>
      <c r="C952" t="str">
        <f>IFERROR(VLOOKUP($A952,python!$F:$G,2,FALSE),"")</f>
        <v/>
      </c>
      <c r="D952" t="str">
        <f>IFERROR(VLOOKUP($A952,bat!$F:$G,2,FALSE),"")</f>
        <v/>
      </c>
      <c r="E952" t="str">
        <f t="shared" si="116"/>
        <v/>
      </c>
      <c r="F952" t="str">
        <f>IF($E952="","",COUNTIF($E$3:$E952,$E952))</f>
        <v/>
      </c>
      <c r="G952" t="str">
        <f>IF(OR(F952&gt;1,F952=""),"",COUNTIF($F$3:$F952,1))</f>
        <v/>
      </c>
      <c r="H952" t="str">
        <f t="shared" si="117"/>
        <v/>
      </c>
      <c r="J952">
        <f t="shared" si="119"/>
        <v>949</v>
      </c>
      <c r="K952" t="str">
        <f t="shared" si="113"/>
        <v/>
      </c>
      <c r="L952" s="58" t="str">
        <f t="shared" si="120"/>
        <v/>
      </c>
      <c r="M952" s="58" t="str">
        <f t="shared" si="114"/>
        <v/>
      </c>
      <c r="N952" s="58" t="str">
        <f t="shared" si="115"/>
        <v/>
      </c>
    </row>
    <row r="953" spans="1:14">
      <c r="A953">
        <f t="shared" si="118"/>
        <v>950</v>
      </c>
      <c r="B953" t="str">
        <f>IFERROR(VLOOKUP($A953,'vbs,vba'!$G:$H,2,FALSE),"")</f>
        <v/>
      </c>
      <c r="C953" t="str">
        <f>IFERROR(VLOOKUP($A953,python!$F:$G,2,FALSE),"")</f>
        <v/>
      </c>
      <c r="D953" t="str">
        <f>IFERROR(VLOOKUP($A953,bat!$F:$G,2,FALSE),"")</f>
        <v/>
      </c>
      <c r="E953" t="str">
        <f t="shared" si="116"/>
        <v/>
      </c>
      <c r="F953" t="str">
        <f>IF($E953="","",COUNTIF($E$3:$E953,$E953))</f>
        <v/>
      </c>
      <c r="G953" t="str">
        <f>IF(OR(F953&gt;1,F953=""),"",COUNTIF($F$3:$F953,1))</f>
        <v/>
      </c>
      <c r="H953" t="str">
        <f t="shared" si="117"/>
        <v/>
      </c>
      <c r="J953">
        <f t="shared" si="119"/>
        <v>950</v>
      </c>
      <c r="K953" t="str">
        <f t="shared" si="113"/>
        <v/>
      </c>
      <c r="L953" s="58" t="str">
        <f t="shared" si="120"/>
        <v/>
      </c>
      <c r="M953" s="58" t="str">
        <f t="shared" si="114"/>
        <v/>
      </c>
      <c r="N953" s="58" t="str">
        <f t="shared" si="115"/>
        <v/>
      </c>
    </row>
    <row r="954" spans="1:14">
      <c r="A954">
        <f t="shared" si="118"/>
        <v>951</v>
      </c>
      <c r="B954" t="str">
        <f>IFERROR(VLOOKUP($A954,'vbs,vba'!$G:$H,2,FALSE),"")</f>
        <v/>
      </c>
      <c r="C954" t="str">
        <f>IFERROR(VLOOKUP($A954,python!$F:$G,2,FALSE),"")</f>
        <v/>
      </c>
      <c r="D954" t="str">
        <f>IFERROR(VLOOKUP($A954,bat!$F:$G,2,FALSE),"")</f>
        <v/>
      </c>
      <c r="E954" t="str">
        <f t="shared" si="116"/>
        <v/>
      </c>
      <c r="F954" t="str">
        <f>IF($E954="","",COUNTIF($E$3:$E954,$E954))</f>
        <v/>
      </c>
      <c r="G954" t="str">
        <f>IF(OR(F954&gt;1,F954=""),"",COUNTIF($F$3:$F954,1))</f>
        <v/>
      </c>
      <c r="H954" t="str">
        <f t="shared" si="117"/>
        <v/>
      </c>
      <c r="J954">
        <f t="shared" si="119"/>
        <v>951</v>
      </c>
      <c r="K954" t="str">
        <f t="shared" si="113"/>
        <v/>
      </c>
      <c r="L954" s="58" t="str">
        <f t="shared" si="120"/>
        <v/>
      </c>
      <c r="M954" s="58" t="str">
        <f t="shared" si="114"/>
        <v/>
      </c>
      <c r="N954" s="58" t="str">
        <f t="shared" si="115"/>
        <v/>
      </c>
    </row>
    <row r="955" spans="1:14">
      <c r="A955">
        <f t="shared" si="118"/>
        <v>952</v>
      </c>
      <c r="B955" t="str">
        <f>IFERROR(VLOOKUP($A955,'vbs,vba'!$G:$H,2,FALSE),"")</f>
        <v/>
      </c>
      <c r="C955" t="str">
        <f>IFERROR(VLOOKUP($A955,python!$F:$G,2,FALSE),"")</f>
        <v/>
      </c>
      <c r="D955" t="str">
        <f>IFERROR(VLOOKUP($A955,bat!$F:$G,2,FALSE),"")</f>
        <v/>
      </c>
      <c r="E955" t="str">
        <f t="shared" si="116"/>
        <v/>
      </c>
      <c r="F955" t="str">
        <f>IF($E955="","",COUNTIF($E$3:$E955,$E955))</f>
        <v/>
      </c>
      <c r="G955" t="str">
        <f>IF(OR(F955&gt;1,F955=""),"",COUNTIF($F$3:$F955,1))</f>
        <v/>
      </c>
      <c r="H955" t="str">
        <f t="shared" si="117"/>
        <v/>
      </c>
      <c r="J955">
        <f t="shared" si="119"/>
        <v>952</v>
      </c>
      <c r="K955" t="str">
        <f t="shared" si="113"/>
        <v/>
      </c>
      <c r="L955" s="58" t="str">
        <f t="shared" si="120"/>
        <v/>
      </c>
      <c r="M955" s="58" t="str">
        <f t="shared" si="114"/>
        <v/>
      </c>
      <c r="N955" s="58" t="str">
        <f t="shared" si="115"/>
        <v/>
      </c>
    </row>
    <row r="956" spans="1:14">
      <c r="A956">
        <f t="shared" si="118"/>
        <v>953</v>
      </c>
      <c r="B956" t="str">
        <f>IFERROR(VLOOKUP($A956,'vbs,vba'!$G:$H,2,FALSE),"")</f>
        <v/>
      </c>
      <c r="C956" t="str">
        <f>IFERROR(VLOOKUP($A956,python!$F:$G,2,FALSE),"")</f>
        <v/>
      </c>
      <c r="D956" t="str">
        <f>IFERROR(VLOOKUP($A956,bat!$F:$G,2,FALSE),"")</f>
        <v/>
      </c>
      <c r="E956" t="str">
        <f t="shared" si="116"/>
        <v/>
      </c>
      <c r="F956" t="str">
        <f>IF($E956="","",COUNTIF($E$3:$E956,$E956))</f>
        <v/>
      </c>
      <c r="G956" t="str">
        <f>IF(OR(F956&gt;1,F956=""),"",COUNTIF($F$3:$F956,1))</f>
        <v/>
      </c>
      <c r="H956" t="str">
        <f t="shared" si="117"/>
        <v/>
      </c>
      <c r="J956">
        <f t="shared" si="119"/>
        <v>953</v>
      </c>
      <c r="K956" t="str">
        <f t="shared" si="113"/>
        <v/>
      </c>
      <c r="L956" s="58" t="str">
        <f t="shared" si="120"/>
        <v/>
      </c>
      <c r="M956" s="58" t="str">
        <f t="shared" si="114"/>
        <v/>
      </c>
      <c r="N956" s="58" t="str">
        <f t="shared" si="115"/>
        <v/>
      </c>
    </row>
    <row r="957" spans="1:14">
      <c r="A957">
        <f t="shared" si="118"/>
        <v>954</v>
      </c>
      <c r="B957" t="str">
        <f>IFERROR(VLOOKUP($A957,'vbs,vba'!$G:$H,2,FALSE),"")</f>
        <v/>
      </c>
      <c r="C957" t="str">
        <f>IFERROR(VLOOKUP($A957,python!$F:$G,2,FALSE),"")</f>
        <v/>
      </c>
      <c r="D957" t="str">
        <f>IFERROR(VLOOKUP($A957,bat!$F:$G,2,FALSE),"")</f>
        <v/>
      </c>
      <c r="E957" t="str">
        <f t="shared" si="116"/>
        <v/>
      </c>
      <c r="F957" t="str">
        <f>IF($E957="","",COUNTIF($E$3:$E957,$E957))</f>
        <v/>
      </c>
      <c r="G957" t="str">
        <f>IF(OR(F957&gt;1,F957=""),"",COUNTIF($F$3:$F957,1))</f>
        <v/>
      </c>
      <c r="H957" t="str">
        <f t="shared" si="117"/>
        <v/>
      </c>
      <c r="J957">
        <f t="shared" si="119"/>
        <v>954</v>
      </c>
      <c r="K957" t="str">
        <f t="shared" si="113"/>
        <v/>
      </c>
      <c r="L957" s="58" t="str">
        <f t="shared" si="120"/>
        <v/>
      </c>
      <c r="M957" s="58" t="str">
        <f t="shared" si="114"/>
        <v/>
      </c>
      <c r="N957" s="58" t="str">
        <f t="shared" si="115"/>
        <v/>
      </c>
    </row>
    <row r="958" spans="1:14">
      <c r="A958">
        <f t="shared" si="118"/>
        <v>955</v>
      </c>
      <c r="B958" t="str">
        <f>IFERROR(VLOOKUP($A958,'vbs,vba'!$G:$H,2,FALSE),"")</f>
        <v/>
      </c>
      <c r="C958" t="str">
        <f>IFERROR(VLOOKUP($A958,python!$F:$G,2,FALSE),"")</f>
        <v/>
      </c>
      <c r="D958" t="str">
        <f>IFERROR(VLOOKUP($A958,bat!$F:$G,2,FALSE),"")</f>
        <v/>
      </c>
      <c r="E958" t="str">
        <f t="shared" si="116"/>
        <v/>
      </c>
      <c r="F958" t="str">
        <f>IF($E958="","",COUNTIF($E$3:$E958,$E958))</f>
        <v/>
      </c>
      <c r="G958" t="str">
        <f>IF(OR(F958&gt;1,F958=""),"",COUNTIF($F$3:$F958,1))</f>
        <v/>
      </c>
      <c r="H958" t="str">
        <f t="shared" si="117"/>
        <v/>
      </c>
      <c r="J958">
        <f t="shared" si="119"/>
        <v>955</v>
      </c>
      <c r="K958" t="str">
        <f t="shared" si="113"/>
        <v/>
      </c>
      <c r="L958" s="58" t="str">
        <f t="shared" si="120"/>
        <v/>
      </c>
      <c r="M958" s="58" t="str">
        <f t="shared" si="114"/>
        <v/>
      </c>
      <c r="N958" s="58" t="str">
        <f t="shared" si="115"/>
        <v/>
      </c>
    </row>
    <row r="959" spans="1:14">
      <c r="A959">
        <f t="shared" si="118"/>
        <v>956</v>
      </c>
      <c r="B959" t="str">
        <f>IFERROR(VLOOKUP($A959,'vbs,vba'!$G:$H,2,FALSE),"")</f>
        <v/>
      </c>
      <c r="C959" t="str">
        <f>IFERROR(VLOOKUP($A959,python!$F:$G,2,FALSE),"")</f>
        <v/>
      </c>
      <c r="D959" t="str">
        <f>IFERROR(VLOOKUP($A959,bat!$F:$G,2,FALSE),"")</f>
        <v/>
      </c>
      <c r="E959" t="str">
        <f t="shared" si="116"/>
        <v/>
      </c>
      <c r="F959" t="str">
        <f>IF($E959="","",COUNTIF($E$3:$E959,$E959))</f>
        <v/>
      </c>
      <c r="G959" t="str">
        <f>IF(OR(F959&gt;1,F959=""),"",COUNTIF($F$3:$F959,1))</f>
        <v/>
      </c>
      <c r="H959" t="str">
        <f t="shared" si="117"/>
        <v/>
      </c>
      <c r="J959">
        <f t="shared" si="119"/>
        <v>956</v>
      </c>
      <c r="K959" t="str">
        <f t="shared" si="113"/>
        <v/>
      </c>
      <c r="L959" s="58" t="str">
        <f t="shared" si="120"/>
        <v/>
      </c>
      <c r="M959" s="58" t="str">
        <f t="shared" si="114"/>
        <v/>
      </c>
      <c r="N959" s="58" t="str">
        <f t="shared" si="115"/>
        <v/>
      </c>
    </row>
    <row r="960" spans="1:14">
      <c r="A960">
        <f t="shared" si="118"/>
        <v>957</v>
      </c>
      <c r="B960" t="str">
        <f>IFERROR(VLOOKUP($A960,'vbs,vba'!$G:$H,2,FALSE),"")</f>
        <v/>
      </c>
      <c r="C960" t="str">
        <f>IFERROR(VLOOKUP($A960,python!$F:$G,2,FALSE),"")</f>
        <v/>
      </c>
      <c r="D960" t="str">
        <f>IFERROR(VLOOKUP($A960,bat!$F:$G,2,FALSE),"")</f>
        <v/>
      </c>
      <c r="E960" t="str">
        <f t="shared" si="116"/>
        <v/>
      </c>
      <c r="F960" t="str">
        <f>IF($E960="","",COUNTIF($E$3:$E960,$E960))</f>
        <v/>
      </c>
      <c r="G960" t="str">
        <f>IF(OR(F960&gt;1,F960=""),"",COUNTIF($F$3:$F960,1))</f>
        <v/>
      </c>
      <c r="H960" t="str">
        <f t="shared" si="117"/>
        <v/>
      </c>
      <c r="J960">
        <f t="shared" si="119"/>
        <v>957</v>
      </c>
      <c r="K960" t="str">
        <f t="shared" si="113"/>
        <v/>
      </c>
      <c r="L960" s="58" t="str">
        <f t="shared" si="120"/>
        <v/>
      </c>
      <c r="M960" s="58" t="str">
        <f t="shared" si="114"/>
        <v/>
      </c>
      <c r="N960" s="58" t="str">
        <f t="shared" si="115"/>
        <v/>
      </c>
    </row>
    <row r="961" spans="1:14">
      <c r="A961">
        <f t="shared" si="118"/>
        <v>958</v>
      </c>
      <c r="B961" t="str">
        <f>IFERROR(VLOOKUP($A961,'vbs,vba'!$G:$H,2,FALSE),"")</f>
        <v/>
      </c>
      <c r="C961" t="str">
        <f>IFERROR(VLOOKUP($A961,python!$F:$G,2,FALSE),"")</f>
        <v/>
      </c>
      <c r="D961" t="str">
        <f>IFERROR(VLOOKUP($A961,bat!$F:$G,2,FALSE),"")</f>
        <v/>
      </c>
      <c r="E961" t="str">
        <f t="shared" si="116"/>
        <v/>
      </c>
      <c r="F961" t="str">
        <f>IF($E961="","",COUNTIF($E$3:$E961,$E961))</f>
        <v/>
      </c>
      <c r="G961" t="str">
        <f>IF(OR(F961&gt;1,F961=""),"",COUNTIF($F$3:$F961,1))</f>
        <v/>
      </c>
      <c r="H961" t="str">
        <f t="shared" si="117"/>
        <v/>
      </c>
      <c r="J961">
        <f t="shared" si="119"/>
        <v>958</v>
      </c>
      <c r="K961" t="str">
        <f t="shared" si="113"/>
        <v/>
      </c>
      <c r="L961" s="58" t="str">
        <f t="shared" si="120"/>
        <v/>
      </c>
      <c r="M961" s="58" t="str">
        <f t="shared" si="114"/>
        <v/>
      </c>
      <c r="N961" s="58" t="str">
        <f t="shared" si="115"/>
        <v/>
      </c>
    </row>
    <row r="962" spans="1:14">
      <c r="A962">
        <f t="shared" si="118"/>
        <v>959</v>
      </c>
      <c r="B962" t="str">
        <f>IFERROR(VLOOKUP($A962,'vbs,vba'!$G:$H,2,FALSE),"")</f>
        <v/>
      </c>
      <c r="C962" t="str">
        <f>IFERROR(VLOOKUP($A962,python!$F:$G,2,FALSE),"")</f>
        <v/>
      </c>
      <c r="D962" t="str">
        <f>IFERROR(VLOOKUP($A962,bat!$F:$G,2,FALSE),"")</f>
        <v/>
      </c>
      <c r="E962" t="str">
        <f t="shared" si="116"/>
        <v/>
      </c>
      <c r="F962" t="str">
        <f>IF($E962="","",COUNTIF($E$3:$E962,$E962))</f>
        <v/>
      </c>
      <c r="G962" t="str">
        <f>IF(OR(F962&gt;1,F962=""),"",COUNTIF($F$3:$F962,1))</f>
        <v/>
      </c>
      <c r="H962" t="str">
        <f t="shared" si="117"/>
        <v/>
      </c>
      <c r="J962">
        <f t="shared" si="119"/>
        <v>959</v>
      </c>
      <c r="K962" t="str">
        <f t="shared" si="113"/>
        <v/>
      </c>
      <c r="L962" s="58" t="str">
        <f t="shared" si="120"/>
        <v/>
      </c>
      <c r="M962" s="58" t="str">
        <f t="shared" si="114"/>
        <v/>
      </c>
      <c r="N962" s="58" t="str">
        <f t="shared" si="115"/>
        <v/>
      </c>
    </row>
    <row r="963" spans="1:14">
      <c r="A963">
        <f t="shared" si="118"/>
        <v>960</v>
      </c>
      <c r="B963" t="str">
        <f>IFERROR(VLOOKUP($A963,'vbs,vba'!$G:$H,2,FALSE),"")</f>
        <v/>
      </c>
      <c r="C963" t="str">
        <f>IFERROR(VLOOKUP($A963,python!$F:$G,2,FALSE),"")</f>
        <v/>
      </c>
      <c r="D963" t="str">
        <f>IFERROR(VLOOKUP($A963,bat!$F:$G,2,FALSE),"")</f>
        <v/>
      </c>
      <c r="E963" t="str">
        <f t="shared" si="116"/>
        <v/>
      </c>
      <c r="F963" t="str">
        <f>IF($E963="","",COUNTIF($E$3:$E963,$E963))</f>
        <v/>
      </c>
      <c r="G963" t="str">
        <f>IF(OR(F963&gt;1,F963=""),"",COUNTIF($F$3:$F963,1))</f>
        <v/>
      </c>
      <c r="H963" t="str">
        <f t="shared" si="117"/>
        <v/>
      </c>
      <c r="J963">
        <f t="shared" si="119"/>
        <v>960</v>
      </c>
      <c r="K963" t="str">
        <f t="shared" si="113"/>
        <v/>
      </c>
      <c r="L963" s="58" t="str">
        <f t="shared" si="120"/>
        <v/>
      </c>
      <c r="M963" s="58" t="str">
        <f t="shared" si="114"/>
        <v/>
      </c>
      <c r="N963" s="58" t="str">
        <f t="shared" si="115"/>
        <v/>
      </c>
    </row>
    <row r="964" spans="1:14">
      <c r="A964">
        <f t="shared" si="118"/>
        <v>961</v>
      </c>
      <c r="B964" t="str">
        <f>IFERROR(VLOOKUP($A964,'vbs,vba'!$G:$H,2,FALSE),"")</f>
        <v/>
      </c>
      <c r="C964" t="str">
        <f>IFERROR(VLOOKUP($A964,python!$F:$G,2,FALSE),"")</f>
        <v/>
      </c>
      <c r="D964" t="str">
        <f>IFERROR(VLOOKUP($A964,bat!$F:$G,2,FALSE),"")</f>
        <v/>
      </c>
      <c r="E964" t="str">
        <f t="shared" si="116"/>
        <v/>
      </c>
      <c r="F964" t="str">
        <f>IF($E964="","",COUNTIF($E$3:$E964,$E964))</f>
        <v/>
      </c>
      <c r="G964" t="str">
        <f>IF(OR(F964&gt;1,F964=""),"",COUNTIF($F$3:$F964,1))</f>
        <v/>
      </c>
      <c r="H964" t="str">
        <f t="shared" si="117"/>
        <v/>
      </c>
      <c r="J964">
        <f t="shared" si="119"/>
        <v>961</v>
      </c>
      <c r="K964" t="str">
        <f t="shared" ref="K964:K1003" si="121">IFERROR(VLOOKUP($J964,$G:$H,2,FALSE),"")</f>
        <v/>
      </c>
      <c r="L964" s="58" t="str">
        <f t="shared" si="120"/>
        <v/>
      </c>
      <c r="M964" s="58" t="str">
        <f t="shared" ref="M964:M1003" si="122">IF($K964="","",IF(COUNTIF(C$3:C$1004,$K964)&gt;0,"○",""))</f>
        <v/>
      </c>
      <c r="N964" s="58" t="str">
        <f t="shared" ref="N964:N1003" si="123">IF($K964="","",IF(COUNTIF(D$3:D$1004,$K964)&gt;0,"○",""))</f>
        <v/>
      </c>
    </row>
    <row r="965" spans="1:14">
      <c r="A965">
        <f t="shared" si="118"/>
        <v>962</v>
      </c>
      <c r="B965" t="str">
        <f>IFERROR(VLOOKUP($A965,'vbs,vba'!$G:$H,2,FALSE),"")</f>
        <v/>
      </c>
      <c r="C965" t="str">
        <f>IFERROR(VLOOKUP($A965,python!$F:$G,2,FALSE),"")</f>
        <v/>
      </c>
      <c r="D965" t="str">
        <f>IFERROR(VLOOKUP($A965,bat!$F:$G,2,FALSE),"")</f>
        <v/>
      </c>
      <c r="E965" t="str">
        <f t="shared" ref="E965:E968" si="124">B965&amp;C965&amp;D965</f>
        <v/>
      </c>
      <c r="F965" t="str">
        <f>IF($E965="","",COUNTIF($E$3:$E965,$E965))</f>
        <v/>
      </c>
      <c r="G965" t="str">
        <f>IF(OR(F965&gt;1,F965=""),"",COUNTIF($F$3:$F965,1))</f>
        <v/>
      </c>
      <c r="H965" t="str">
        <f t="shared" ref="H965:H968" si="125">E965</f>
        <v/>
      </c>
      <c r="J965">
        <f t="shared" si="119"/>
        <v>962</v>
      </c>
      <c r="K965" t="str">
        <f t="shared" si="121"/>
        <v/>
      </c>
      <c r="L965" s="58" t="str">
        <f t="shared" si="120"/>
        <v/>
      </c>
      <c r="M965" s="58" t="str">
        <f t="shared" si="122"/>
        <v/>
      </c>
      <c r="N965" s="58" t="str">
        <f t="shared" si="123"/>
        <v/>
      </c>
    </row>
    <row r="966" spans="1:14">
      <c r="A966">
        <f t="shared" ref="A966:A968" si="126">A965+1</f>
        <v>963</v>
      </c>
      <c r="B966" t="str">
        <f>IFERROR(VLOOKUP($A966,'vbs,vba'!$G:$H,2,FALSE),"")</f>
        <v/>
      </c>
      <c r="C966" t="str">
        <f>IFERROR(VLOOKUP($A966,python!$F:$G,2,FALSE),"")</f>
        <v/>
      </c>
      <c r="D966" t="str">
        <f>IFERROR(VLOOKUP($A966,bat!$F:$G,2,FALSE),"")</f>
        <v/>
      </c>
      <c r="E966" t="str">
        <f t="shared" si="124"/>
        <v/>
      </c>
      <c r="F966" t="str">
        <f>IF($E966="","",COUNTIF($E$3:$E966,$E966))</f>
        <v/>
      </c>
      <c r="G966" t="str">
        <f>IF(OR(F966&gt;1,F966=""),"",COUNTIF($F$3:$F966,1))</f>
        <v/>
      </c>
      <c r="H966" t="str">
        <f t="shared" si="125"/>
        <v/>
      </c>
      <c r="J966">
        <f t="shared" ref="J966:J1003" si="127">J965+1</f>
        <v>963</v>
      </c>
      <c r="K966" t="str">
        <f t="shared" si="121"/>
        <v/>
      </c>
      <c r="L966" s="58" t="str">
        <f t="shared" si="120"/>
        <v/>
      </c>
      <c r="M966" s="58" t="str">
        <f t="shared" si="122"/>
        <v/>
      </c>
      <c r="N966" s="58" t="str">
        <f t="shared" si="123"/>
        <v/>
      </c>
    </row>
    <row r="967" spans="1:14">
      <c r="A967">
        <f t="shared" si="126"/>
        <v>964</v>
      </c>
      <c r="B967" t="str">
        <f>IFERROR(VLOOKUP($A967,'vbs,vba'!$G:$H,2,FALSE),"")</f>
        <v/>
      </c>
      <c r="C967" t="str">
        <f>IFERROR(VLOOKUP($A967,python!$F:$G,2,FALSE),"")</f>
        <v/>
      </c>
      <c r="D967" t="str">
        <f>IFERROR(VLOOKUP($A967,bat!$F:$G,2,FALSE),"")</f>
        <v/>
      </c>
      <c r="E967" t="str">
        <f t="shared" si="124"/>
        <v/>
      </c>
      <c r="F967" t="str">
        <f>IF($E967="","",COUNTIF($E$3:$E967,$E967))</f>
        <v/>
      </c>
      <c r="G967" t="str">
        <f>IF(OR(F967&gt;1,F967=""),"",COUNTIF($F$3:$F967,1))</f>
        <v/>
      </c>
      <c r="H967" t="str">
        <f t="shared" si="125"/>
        <v/>
      </c>
      <c r="J967">
        <f t="shared" si="127"/>
        <v>964</v>
      </c>
      <c r="K967" t="str">
        <f t="shared" si="121"/>
        <v/>
      </c>
      <c r="L967" s="58" t="str">
        <f t="shared" si="120"/>
        <v/>
      </c>
      <c r="M967" s="58" t="str">
        <f t="shared" si="122"/>
        <v/>
      </c>
      <c r="N967" s="58" t="str">
        <f t="shared" si="123"/>
        <v/>
      </c>
    </row>
    <row r="968" spans="1:14">
      <c r="A968">
        <f t="shared" si="126"/>
        <v>965</v>
      </c>
      <c r="B968" t="str">
        <f>IFERROR(VLOOKUP($A968,'vbs,vba'!$G:$H,2,FALSE),"")</f>
        <v/>
      </c>
      <c r="C968" t="str">
        <f>IFERROR(VLOOKUP($A968,python!$F:$G,2,FALSE),"")</f>
        <v/>
      </c>
      <c r="D968" t="str">
        <f>IFERROR(VLOOKUP($A968,bat!$F:$G,2,FALSE),"")</f>
        <v/>
      </c>
      <c r="E968" t="str">
        <f t="shared" si="124"/>
        <v/>
      </c>
      <c r="F968" t="str">
        <f>IF($E968="","",COUNTIF($E$3:$E968,$E968))</f>
        <v/>
      </c>
      <c r="G968" t="str">
        <f>IF(OR(F968&gt;1,F968=""),"",COUNTIF($F$3:$F968,1))</f>
        <v/>
      </c>
      <c r="H968" t="str">
        <f t="shared" si="125"/>
        <v/>
      </c>
      <c r="J968">
        <f t="shared" si="127"/>
        <v>965</v>
      </c>
      <c r="K968" t="str">
        <f t="shared" si="121"/>
        <v/>
      </c>
      <c r="L968" s="58" t="str">
        <f t="shared" si="120"/>
        <v/>
      </c>
      <c r="M968" s="58" t="str">
        <f t="shared" si="122"/>
        <v/>
      </c>
      <c r="N968" s="58" t="str">
        <f t="shared" si="123"/>
        <v/>
      </c>
    </row>
    <row r="969" spans="1:14">
      <c r="A969">
        <f t="shared" ref="A969:A1003" si="128">A968+1</f>
        <v>966</v>
      </c>
      <c r="B969" t="str">
        <f>IFERROR(VLOOKUP($A969,'vbs,vba'!$G:$H,2,FALSE),"")</f>
        <v/>
      </c>
      <c r="C969" t="str">
        <f>IFERROR(VLOOKUP($A969,python!$F:$G,2,FALSE),"")</f>
        <v/>
      </c>
      <c r="D969" t="str">
        <f>IFERROR(VLOOKUP($A969,bat!$F:$G,2,FALSE),"")</f>
        <v/>
      </c>
      <c r="E969" t="str">
        <f t="shared" ref="E969:E1003" si="129">B969&amp;C969&amp;D969</f>
        <v/>
      </c>
      <c r="F969" t="str">
        <f>IF($E969="","",COUNTIF($E$3:$E969,$E969))</f>
        <v/>
      </c>
      <c r="G969" t="str">
        <f>IF(OR(F969&gt;1,F969=""),"",COUNTIF($F$3:$F969,1))</f>
        <v/>
      </c>
      <c r="H969" t="str">
        <f t="shared" ref="H969:H1003" si="130">E969</f>
        <v/>
      </c>
      <c r="J969">
        <f t="shared" si="127"/>
        <v>966</v>
      </c>
      <c r="K969" t="str">
        <f t="shared" si="121"/>
        <v/>
      </c>
      <c r="L969" s="58" t="str">
        <f t="shared" si="120"/>
        <v/>
      </c>
      <c r="M969" s="58" t="str">
        <f t="shared" si="122"/>
        <v/>
      </c>
      <c r="N969" s="58" t="str">
        <f t="shared" si="123"/>
        <v/>
      </c>
    </row>
    <row r="970" spans="1:14">
      <c r="A970">
        <f t="shared" si="128"/>
        <v>967</v>
      </c>
      <c r="B970" t="str">
        <f>IFERROR(VLOOKUP($A970,'vbs,vba'!$G:$H,2,FALSE),"")</f>
        <v/>
      </c>
      <c r="C970" t="str">
        <f>IFERROR(VLOOKUP($A970,python!$F:$G,2,FALSE),"")</f>
        <v/>
      </c>
      <c r="D970" t="str">
        <f>IFERROR(VLOOKUP($A970,bat!$F:$G,2,FALSE),"")</f>
        <v/>
      </c>
      <c r="E970" t="str">
        <f t="shared" si="129"/>
        <v/>
      </c>
      <c r="F970" t="str">
        <f>IF($E970="","",COUNTIF($E$3:$E970,$E970))</f>
        <v/>
      </c>
      <c r="G970" t="str">
        <f>IF(OR(F970&gt;1,F970=""),"",COUNTIF($F$3:$F970,1))</f>
        <v/>
      </c>
      <c r="H970" t="str">
        <f t="shared" si="130"/>
        <v/>
      </c>
      <c r="J970">
        <f t="shared" si="127"/>
        <v>967</v>
      </c>
      <c r="K970" t="str">
        <f t="shared" si="121"/>
        <v/>
      </c>
      <c r="L970" s="58" t="str">
        <f t="shared" si="120"/>
        <v/>
      </c>
      <c r="M970" s="58" t="str">
        <f t="shared" si="122"/>
        <v/>
      </c>
      <c r="N970" s="58" t="str">
        <f t="shared" si="123"/>
        <v/>
      </c>
    </row>
    <row r="971" spans="1:14">
      <c r="A971">
        <f t="shared" si="128"/>
        <v>968</v>
      </c>
      <c r="B971" t="str">
        <f>IFERROR(VLOOKUP($A971,'vbs,vba'!$G:$H,2,FALSE),"")</f>
        <v/>
      </c>
      <c r="C971" t="str">
        <f>IFERROR(VLOOKUP($A971,python!$F:$G,2,FALSE),"")</f>
        <v/>
      </c>
      <c r="D971" t="str">
        <f>IFERROR(VLOOKUP($A971,bat!$F:$G,2,FALSE),"")</f>
        <v/>
      </c>
      <c r="E971" t="str">
        <f t="shared" si="129"/>
        <v/>
      </c>
      <c r="F971" t="str">
        <f>IF($E971="","",COUNTIF($E$3:$E971,$E971))</f>
        <v/>
      </c>
      <c r="G971" t="str">
        <f>IF(OR(F971&gt;1,F971=""),"",COUNTIF($F$3:$F971,1))</f>
        <v/>
      </c>
      <c r="H971" t="str">
        <f t="shared" si="130"/>
        <v/>
      </c>
      <c r="J971">
        <f t="shared" si="127"/>
        <v>968</v>
      </c>
      <c r="K971" t="str">
        <f t="shared" si="121"/>
        <v/>
      </c>
      <c r="L971" s="58" t="str">
        <f t="shared" si="120"/>
        <v/>
      </c>
      <c r="M971" s="58" t="str">
        <f t="shared" si="122"/>
        <v/>
      </c>
      <c r="N971" s="58" t="str">
        <f t="shared" si="123"/>
        <v/>
      </c>
    </row>
    <row r="972" spans="1:14">
      <c r="A972">
        <f t="shared" si="128"/>
        <v>969</v>
      </c>
      <c r="B972" t="str">
        <f>IFERROR(VLOOKUP($A972,'vbs,vba'!$G:$H,2,FALSE),"")</f>
        <v/>
      </c>
      <c r="C972" t="str">
        <f>IFERROR(VLOOKUP($A972,python!$F:$G,2,FALSE),"")</f>
        <v/>
      </c>
      <c r="D972" t="str">
        <f>IFERROR(VLOOKUP($A972,bat!$F:$G,2,FALSE),"")</f>
        <v/>
      </c>
      <c r="E972" t="str">
        <f t="shared" si="129"/>
        <v/>
      </c>
      <c r="F972" t="str">
        <f>IF($E972="","",COUNTIF($E$3:$E972,$E972))</f>
        <v/>
      </c>
      <c r="G972" t="str">
        <f>IF(OR(F972&gt;1,F972=""),"",COUNTIF($F$3:$F972,1))</f>
        <v/>
      </c>
      <c r="H972" t="str">
        <f t="shared" si="130"/>
        <v/>
      </c>
      <c r="J972">
        <f t="shared" si="127"/>
        <v>969</v>
      </c>
      <c r="K972" t="str">
        <f t="shared" si="121"/>
        <v/>
      </c>
      <c r="L972" s="58" t="str">
        <f t="shared" si="120"/>
        <v/>
      </c>
      <c r="M972" s="58" t="str">
        <f t="shared" si="122"/>
        <v/>
      </c>
      <c r="N972" s="58" t="str">
        <f t="shared" si="123"/>
        <v/>
      </c>
    </row>
    <row r="973" spans="1:14">
      <c r="A973">
        <f t="shared" si="128"/>
        <v>970</v>
      </c>
      <c r="B973" t="str">
        <f>IFERROR(VLOOKUP($A973,'vbs,vba'!$G:$H,2,FALSE),"")</f>
        <v/>
      </c>
      <c r="C973" t="str">
        <f>IFERROR(VLOOKUP($A973,python!$F:$G,2,FALSE),"")</f>
        <v/>
      </c>
      <c r="D973" t="str">
        <f>IFERROR(VLOOKUP($A973,bat!$F:$G,2,FALSE),"")</f>
        <v/>
      </c>
      <c r="E973" t="str">
        <f t="shared" si="129"/>
        <v/>
      </c>
      <c r="F973" t="str">
        <f>IF($E973="","",COUNTIF($E$3:$E973,$E973))</f>
        <v/>
      </c>
      <c r="G973" t="str">
        <f>IF(OR(F973&gt;1,F973=""),"",COUNTIF($F$3:$F973,1))</f>
        <v/>
      </c>
      <c r="H973" t="str">
        <f t="shared" si="130"/>
        <v/>
      </c>
      <c r="J973">
        <f t="shared" si="127"/>
        <v>970</v>
      </c>
      <c r="K973" t="str">
        <f t="shared" si="121"/>
        <v/>
      </c>
      <c r="L973" s="58" t="str">
        <f t="shared" si="120"/>
        <v/>
      </c>
      <c r="M973" s="58" t="str">
        <f t="shared" si="122"/>
        <v/>
      </c>
      <c r="N973" s="58" t="str">
        <f t="shared" si="123"/>
        <v/>
      </c>
    </row>
    <row r="974" spans="1:14">
      <c r="A974">
        <f t="shared" si="128"/>
        <v>971</v>
      </c>
      <c r="B974" t="str">
        <f>IFERROR(VLOOKUP($A974,'vbs,vba'!$G:$H,2,FALSE),"")</f>
        <v/>
      </c>
      <c r="C974" t="str">
        <f>IFERROR(VLOOKUP($A974,python!$F:$G,2,FALSE),"")</f>
        <v/>
      </c>
      <c r="D974" t="str">
        <f>IFERROR(VLOOKUP($A974,bat!$F:$G,2,FALSE),"")</f>
        <v/>
      </c>
      <c r="E974" t="str">
        <f t="shared" si="129"/>
        <v/>
      </c>
      <c r="F974" t="str">
        <f>IF($E974="","",COUNTIF($E$3:$E974,$E974))</f>
        <v/>
      </c>
      <c r="G974" t="str">
        <f>IF(OR(F974&gt;1,F974=""),"",COUNTIF($F$3:$F974,1))</f>
        <v/>
      </c>
      <c r="H974" t="str">
        <f t="shared" si="130"/>
        <v/>
      </c>
      <c r="J974">
        <f t="shared" si="127"/>
        <v>971</v>
      </c>
      <c r="K974" t="str">
        <f t="shared" si="121"/>
        <v/>
      </c>
      <c r="L974" s="58" t="str">
        <f t="shared" si="120"/>
        <v/>
      </c>
      <c r="M974" s="58" t="str">
        <f t="shared" si="122"/>
        <v/>
      </c>
      <c r="N974" s="58" t="str">
        <f t="shared" si="123"/>
        <v/>
      </c>
    </row>
    <row r="975" spans="1:14">
      <c r="A975">
        <f t="shared" si="128"/>
        <v>972</v>
      </c>
      <c r="B975" t="str">
        <f>IFERROR(VLOOKUP($A975,'vbs,vba'!$G:$H,2,FALSE),"")</f>
        <v/>
      </c>
      <c r="C975" t="str">
        <f>IFERROR(VLOOKUP($A975,python!$F:$G,2,FALSE),"")</f>
        <v/>
      </c>
      <c r="D975" t="str">
        <f>IFERROR(VLOOKUP($A975,bat!$F:$G,2,FALSE),"")</f>
        <v/>
      </c>
      <c r="E975" t="str">
        <f t="shared" si="129"/>
        <v/>
      </c>
      <c r="F975" t="str">
        <f>IF($E975="","",COUNTIF($E$3:$E975,$E975))</f>
        <v/>
      </c>
      <c r="G975" t="str">
        <f>IF(OR(F975&gt;1,F975=""),"",COUNTIF($F$3:$F975,1))</f>
        <v/>
      </c>
      <c r="H975" t="str">
        <f t="shared" si="130"/>
        <v/>
      </c>
      <c r="J975">
        <f t="shared" si="127"/>
        <v>972</v>
      </c>
      <c r="K975" t="str">
        <f t="shared" si="121"/>
        <v/>
      </c>
      <c r="L975" s="58" t="str">
        <f t="shared" si="120"/>
        <v/>
      </c>
      <c r="M975" s="58" t="str">
        <f t="shared" si="122"/>
        <v/>
      </c>
      <c r="N975" s="58" t="str">
        <f t="shared" si="123"/>
        <v/>
      </c>
    </row>
    <row r="976" spans="1:14">
      <c r="A976">
        <f t="shared" si="128"/>
        <v>973</v>
      </c>
      <c r="B976" t="str">
        <f>IFERROR(VLOOKUP($A976,'vbs,vba'!$G:$H,2,FALSE),"")</f>
        <v/>
      </c>
      <c r="C976" t="str">
        <f>IFERROR(VLOOKUP($A976,python!$F:$G,2,FALSE),"")</f>
        <v/>
      </c>
      <c r="D976" t="str">
        <f>IFERROR(VLOOKUP($A976,bat!$F:$G,2,FALSE),"")</f>
        <v/>
      </c>
      <c r="E976" t="str">
        <f t="shared" si="129"/>
        <v/>
      </c>
      <c r="F976" t="str">
        <f>IF($E976="","",COUNTIF($E$3:$E976,$E976))</f>
        <v/>
      </c>
      <c r="G976" t="str">
        <f>IF(OR(F976&gt;1,F976=""),"",COUNTIF($F$3:$F976,1))</f>
        <v/>
      </c>
      <c r="H976" t="str">
        <f t="shared" si="130"/>
        <v/>
      </c>
      <c r="J976">
        <f t="shared" si="127"/>
        <v>973</v>
      </c>
      <c r="K976" t="str">
        <f t="shared" si="121"/>
        <v/>
      </c>
      <c r="L976" s="58" t="str">
        <f t="shared" si="120"/>
        <v/>
      </c>
      <c r="M976" s="58" t="str">
        <f t="shared" si="122"/>
        <v/>
      </c>
      <c r="N976" s="58" t="str">
        <f t="shared" si="123"/>
        <v/>
      </c>
    </row>
    <row r="977" spans="1:14">
      <c r="A977">
        <f t="shared" si="128"/>
        <v>974</v>
      </c>
      <c r="B977" t="str">
        <f>IFERROR(VLOOKUP($A977,'vbs,vba'!$G:$H,2,FALSE),"")</f>
        <v/>
      </c>
      <c r="C977" t="str">
        <f>IFERROR(VLOOKUP($A977,python!$F:$G,2,FALSE),"")</f>
        <v/>
      </c>
      <c r="D977" t="str">
        <f>IFERROR(VLOOKUP($A977,bat!$F:$G,2,FALSE),"")</f>
        <v/>
      </c>
      <c r="E977" t="str">
        <f t="shared" si="129"/>
        <v/>
      </c>
      <c r="F977" t="str">
        <f>IF($E977="","",COUNTIF($E$3:$E977,$E977))</f>
        <v/>
      </c>
      <c r="G977" t="str">
        <f>IF(OR(F977&gt;1,F977=""),"",COUNTIF($F$3:$F977,1))</f>
        <v/>
      </c>
      <c r="H977" t="str">
        <f t="shared" si="130"/>
        <v/>
      </c>
      <c r="J977">
        <f t="shared" si="127"/>
        <v>974</v>
      </c>
      <c r="K977" t="str">
        <f t="shared" si="121"/>
        <v/>
      </c>
      <c r="L977" s="58" t="str">
        <f t="shared" si="120"/>
        <v/>
      </c>
      <c r="M977" s="58" t="str">
        <f t="shared" si="122"/>
        <v/>
      </c>
      <c r="N977" s="58" t="str">
        <f t="shared" si="123"/>
        <v/>
      </c>
    </row>
    <row r="978" spans="1:14">
      <c r="A978">
        <f t="shared" si="128"/>
        <v>975</v>
      </c>
      <c r="B978" t="str">
        <f>IFERROR(VLOOKUP($A978,'vbs,vba'!$G:$H,2,FALSE),"")</f>
        <v/>
      </c>
      <c r="C978" t="str">
        <f>IFERROR(VLOOKUP($A978,python!$F:$G,2,FALSE),"")</f>
        <v/>
      </c>
      <c r="D978" t="str">
        <f>IFERROR(VLOOKUP($A978,bat!$F:$G,2,FALSE),"")</f>
        <v/>
      </c>
      <c r="E978" t="str">
        <f t="shared" si="129"/>
        <v/>
      </c>
      <c r="F978" t="str">
        <f>IF($E978="","",COUNTIF($E$3:$E978,$E978))</f>
        <v/>
      </c>
      <c r="G978" t="str">
        <f>IF(OR(F978&gt;1,F978=""),"",COUNTIF($F$3:$F978,1))</f>
        <v/>
      </c>
      <c r="H978" t="str">
        <f t="shared" si="130"/>
        <v/>
      </c>
      <c r="J978">
        <f t="shared" si="127"/>
        <v>975</v>
      </c>
      <c r="K978" t="str">
        <f t="shared" si="121"/>
        <v/>
      </c>
      <c r="L978" s="58" t="str">
        <f t="shared" si="120"/>
        <v/>
      </c>
      <c r="M978" s="58" t="str">
        <f t="shared" si="122"/>
        <v/>
      </c>
      <c r="N978" s="58" t="str">
        <f t="shared" si="123"/>
        <v/>
      </c>
    </row>
    <row r="979" spans="1:14">
      <c r="A979">
        <f t="shared" si="128"/>
        <v>976</v>
      </c>
      <c r="B979" t="str">
        <f>IFERROR(VLOOKUP($A979,'vbs,vba'!$G:$H,2,FALSE),"")</f>
        <v/>
      </c>
      <c r="C979" t="str">
        <f>IFERROR(VLOOKUP($A979,python!$F:$G,2,FALSE),"")</f>
        <v/>
      </c>
      <c r="D979" t="str">
        <f>IFERROR(VLOOKUP($A979,bat!$F:$G,2,FALSE),"")</f>
        <v/>
      </c>
      <c r="E979" t="str">
        <f t="shared" si="129"/>
        <v/>
      </c>
      <c r="F979" t="str">
        <f>IF($E979="","",COUNTIF($E$3:$E979,$E979))</f>
        <v/>
      </c>
      <c r="G979" t="str">
        <f>IF(OR(F979&gt;1,F979=""),"",COUNTIF($F$3:$F979,1))</f>
        <v/>
      </c>
      <c r="H979" t="str">
        <f t="shared" si="130"/>
        <v/>
      </c>
      <c r="J979">
        <f t="shared" si="127"/>
        <v>976</v>
      </c>
      <c r="K979" t="str">
        <f t="shared" si="121"/>
        <v/>
      </c>
      <c r="L979" s="58" t="str">
        <f t="shared" si="120"/>
        <v/>
      </c>
      <c r="M979" s="58" t="str">
        <f t="shared" si="122"/>
        <v/>
      </c>
      <c r="N979" s="58" t="str">
        <f t="shared" si="123"/>
        <v/>
      </c>
    </row>
    <row r="980" spans="1:14">
      <c r="A980">
        <f t="shared" si="128"/>
        <v>977</v>
      </c>
      <c r="B980" t="str">
        <f>IFERROR(VLOOKUP($A980,'vbs,vba'!$G:$H,2,FALSE),"")</f>
        <v/>
      </c>
      <c r="C980" t="str">
        <f>IFERROR(VLOOKUP($A980,python!$F:$G,2,FALSE),"")</f>
        <v/>
      </c>
      <c r="D980" t="str">
        <f>IFERROR(VLOOKUP($A980,bat!$F:$G,2,FALSE),"")</f>
        <v/>
      </c>
      <c r="E980" t="str">
        <f t="shared" si="129"/>
        <v/>
      </c>
      <c r="F980" t="str">
        <f>IF($E980="","",COUNTIF($E$3:$E980,$E980))</f>
        <v/>
      </c>
      <c r="G980" t="str">
        <f>IF(OR(F980&gt;1,F980=""),"",COUNTIF($F$3:$F980,1))</f>
        <v/>
      </c>
      <c r="H980" t="str">
        <f t="shared" si="130"/>
        <v/>
      </c>
      <c r="J980">
        <f t="shared" si="127"/>
        <v>977</v>
      </c>
      <c r="K980" t="str">
        <f t="shared" si="121"/>
        <v/>
      </c>
      <c r="L980" s="58" t="str">
        <f t="shared" si="120"/>
        <v/>
      </c>
      <c r="M980" s="58" t="str">
        <f t="shared" si="122"/>
        <v/>
      </c>
      <c r="N980" s="58" t="str">
        <f t="shared" si="123"/>
        <v/>
      </c>
    </row>
    <row r="981" spans="1:14">
      <c r="A981">
        <f t="shared" si="128"/>
        <v>978</v>
      </c>
      <c r="B981" t="str">
        <f>IFERROR(VLOOKUP($A981,'vbs,vba'!$G:$H,2,FALSE),"")</f>
        <v/>
      </c>
      <c r="C981" t="str">
        <f>IFERROR(VLOOKUP($A981,python!$F:$G,2,FALSE),"")</f>
        <v/>
      </c>
      <c r="D981" t="str">
        <f>IFERROR(VLOOKUP($A981,bat!$F:$G,2,FALSE),"")</f>
        <v/>
      </c>
      <c r="E981" t="str">
        <f t="shared" si="129"/>
        <v/>
      </c>
      <c r="F981" t="str">
        <f>IF($E981="","",COUNTIF($E$3:$E981,$E981))</f>
        <v/>
      </c>
      <c r="G981" t="str">
        <f>IF(OR(F981&gt;1,F981=""),"",COUNTIF($F$3:$F981,1))</f>
        <v/>
      </c>
      <c r="H981" t="str">
        <f t="shared" si="130"/>
        <v/>
      </c>
      <c r="J981">
        <f t="shared" si="127"/>
        <v>978</v>
      </c>
      <c r="K981" t="str">
        <f t="shared" si="121"/>
        <v/>
      </c>
      <c r="L981" s="58" t="str">
        <f t="shared" si="120"/>
        <v/>
      </c>
      <c r="M981" s="58" t="str">
        <f t="shared" si="122"/>
        <v/>
      </c>
      <c r="N981" s="58" t="str">
        <f t="shared" si="123"/>
        <v/>
      </c>
    </row>
    <row r="982" spans="1:14">
      <c r="A982">
        <f t="shared" si="128"/>
        <v>979</v>
      </c>
      <c r="B982" t="str">
        <f>IFERROR(VLOOKUP($A982,'vbs,vba'!$G:$H,2,FALSE),"")</f>
        <v/>
      </c>
      <c r="C982" t="str">
        <f>IFERROR(VLOOKUP($A982,python!$F:$G,2,FALSE),"")</f>
        <v/>
      </c>
      <c r="D982" t="str">
        <f>IFERROR(VLOOKUP($A982,bat!$F:$G,2,FALSE),"")</f>
        <v/>
      </c>
      <c r="E982" t="str">
        <f t="shared" si="129"/>
        <v/>
      </c>
      <c r="F982" t="str">
        <f>IF($E982="","",COUNTIF($E$3:$E982,$E982))</f>
        <v/>
      </c>
      <c r="G982" t="str">
        <f>IF(OR(F982&gt;1,F982=""),"",COUNTIF($F$3:$F982,1))</f>
        <v/>
      </c>
      <c r="H982" t="str">
        <f t="shared" si="130"/>
        <v/>
      </c>
      <c r="J982">
        <f t="shared" si="127"/>
        <v>979</v>
      </c>
      <c r="K982" t="str">
        <f t="shared" si="121"/>
        <v/>
      </c>
      <c r="L982" s="58" t="str">
        <f t="shared" si="120"/>
        <v/>
      </c>
      <c r="M982" s="58" t="str">
        <f t="shared" si="122"/>
        <v/>
      </c>
      <c r="N982" s="58" t="str">
        <f t="shared" si="123"/>
        <v/>
      </c>
    </row>
    <row r="983" spans="1:14">
      <c r="A983">
        <f t="shared" si="128"/>
        <v>980</v>
      </c>
      <c r="B983" t="str">
        <f>IFERROR(VLOOKUP($A983,'vbs,vba'!$G:$H,2,FALSE),"")</f>
        <v/>
      </c>
      <c r="C983" t="str">
        <f>IFERROR(VLOOKUP($A983,python!$F:$G,2,FALSE),"")</f>
        <v/>
      </c>
      <c r="D983" t="str">
        <f>IFERROR(VLOOKUP($A983,bat!$F:$G,2,FALSE),"")</f>
        <v/>
      </c>
      <c r="E983" t="str">
        <f t="shared" si="129"/>
        <v/>
      </c>
      <c r="F983" t="str">
        <f>IF($E983="","",COUNTIF($E$3:$E983,$E983))</f>
        <v/>
      </c>
      <c r="G983" t="str">
        <f>IF(OR(F983&gt;1,F983=""),"",COUNTIF($F$3:$F983,1))</f>
        <v/>
      </c>
      <c r="H983" t="str">
        <f t="shared" si="130"/>
        <v/>
      </c>
      <c r="J983">
        <f t="shared" si="127"/>
        <v>980</v>
      </c>
      <c r="K983" t="str">
        <f t="shared" si="121"/>
        <v/>
      </c>
      <c r="L983" s="58" t="str">
        <f t="shared" si="120"/>
        <v/>
      </c>
      <c r="M983" s="58" t="str">
        <f t="shared" si="122"/>
        <v/>
      </c>
      <c r="N983" s="58" t="str">
        <f t="shared" si="123"/>
        <v/>
      </c>
    </row>
    <row r="984" spans="1:14">
      <c r="A984">
        <f t="shared" si="128"/>
        <v>981</v>
      </c>
      <c r="B984" t="str">
        <f>IFERROR(VLOOKUP($A984,'vbs,vba'!$G:$H,2,FALSE),"")</f>
        <v/>
      </c>
      <c r="C984" t="str">
        <f>IFERROR(VLOOKUP($A984,python!$F:$G,2,FALSE),"")</f>
        <v/>
      </c>
      <c r="D984" t="str">
        <f>IFERROR(VLOOKUP($A984,bat!$F:$G,2,FALSE),"")</f>
        <v/>
      </c>
      <c r="E984" t="str">
        <f t="shared" si="129"/>
        <v/>
      </c>
      <c r="F984" t="str">
        <f>IF($E984="","",COUNTIF($E$3:$E984,$E984))</f>
        <v/>
      </c>
      <c r="G984" t="str">
        <f>IF(OR(F984&gt;1,F984=""),"",COUNTIF($F$3:$F984,1))</f>
        <v/>
      </c>
      <c r="H984" t="str">
        <f t="shared" si="130"/>
        <v/>
      </c>
      <c r="J984">
        <f t="shared" si="127"/>
        <v>981</v>
      </c>
      <c r="K984" t="str">
        <f t="shared" si="121"/>
        <v/>
      </c>
      <c r="L984" s="58" t="str">
        <f t="shared" si="120"/>
        <v/>
      </c>
      <c r="M984" s="58" t="str">
        <f t="shared" si="122"/>
        <v/>
      </c>
      <c r="N984" s="58" t="str">
        <f t="shared" si="123"/>
        <v/>
      </c>
    </row>
    <row r="985" spans="1:14">
      <c r="A985">
        <f t="shared" si="128"/>
        <v>982</v>
      </c>
      <c r="B985" t="str">
        <f>IFERROR(VLOOKUP($A985,'vbs,vba'!$G:$H,2,FALSE),"")</f>
        <v/>
      </c>
      <c r="C985" t="str">
        <f>IFERROR(VLOOKUP($A985,python!$F:$G,2,FALSE),"")</f>
        <v/>
      </c>
      <c r="D985" t="str">
        <f>IFERROR(VLOOKUP($A985,bat!$F:$G,2,FALSE),"")</f>
        <v/>
      </c>
      <c r="E985" t="str">
        <f t="shared" si="129"/>
        <v/>
      </c>
      <c r="F985" t="str">
        <f>IF($E985="","",COUNTIF($E$3:$E985,$E985))</f>
        <v/>
      </c>
      <c r="G985" t="str">
        <f>IF(OR(F985&gt;1,F985=""),"",COUNTIF($F$3:$F985,1))</f>
        <v/>
      </c>
      <c r="H985" t="str">
        <f t="shared" si="130"/>
        <v/>
      </c>
      <c r="J985">
        <f t="shared" si="127"/>
        <v>982</v>
      </c>
      <c r="K985" t="str">
        <f t="shared" si="121"/>
        <v/>
      </c>
      <c r="L985" s="58" t="str">
        <f t="shared" si="120"/>
        <v/>
      </c>
      <c r="M985" s="58" t="str">
        <f t="shared" si="122"/>
        <v/>
      </c>
      <c r="N985" s="58" t="str">
        <f t="shared" si="123"/>
        <v/>
      </c>
    </row>
    <row r="986" spans="1:14">
      <c r="A986">
        <f t="shared" si="128"/>
        <v>983</v>
      </c>
      <c r="B986" t="str">
        <f>IFERROR(VLOOKUP($A986,'vbs,vba'!$G:$H,2,FALSE),"")</f>
        <v/>
      </c>
      <c r="C986" t="str">
        <f>IFERROR(VLOOKUP($A986,python!$F:$G,2,FALSE),"")</f>
        <v/>
      </c>
      <c r="D986" t="str">
        <f>IFERROR(VLOOKUP($A986,bat!$F:$G,2,FALSE),"")</f>
        <v/>
      </c>
      <c r="E986" t="str">
        <f t="shared" si="129"/>
        <v/>
      </c>
      <c r="F986" t="str">
        <f>IF($E986="","",COUNTIF($E$3:$E986,$E986))</f>
        <v/>
      </c>
      <c r="G986" t="str">
        <f>IF(OR(F986&gt;1,F986=""),"",COUNTIF($F$3:$F986,1))</f>
        <v/>
      </c>
      <c r="H986" t="str">
        <f t="shared" si="130"/>
        <v/>
      </c>
      <c r="J986">
        <f t="shared" si="127"/>
        <v>983</v>
      </c>
      <c r="K986" t="str">
        <f t="shared" si="121"/>
        <v/>
      </c>
      <c r="L986" s="58" t="str">
        <f t="shared" si="120"/>
        <v/>
      </c>
      <c r="M986" s="58" t="str">
        <f t="shared" si="122"/>
        <v/>
      </c>
      <c r="N986" s="58" t="str">
        <f t="shared" si="123"/>
        <v/>
      </c>
    </row>
    <row r="987" spans="1:14">
      <c r="A987">
        <f t="shared" si="128"/>
        <v>984</v>
      </c>
      <c r="B987" t="str">
        <f>IFERROR(VLOOKUP($A987,'vbs,vba'!$G:$H,2,FALSE),"")</f>
        <v/>
      </c>
      <c r="C987" t="str">
        <f>IFERROR(VLOOKUP($A987,python!$F:$G,2,FALSE),"")</f>
        <v/>
      </c>
      <c r="D987" t="str">
        <f>IFERROR(VLOOKUP($A987,bat!$F:$G,2,FALSE),"")</f>
        <v/>
      </c>
      <c r="E987" t="str">
        <f t="shared" si="129"/>
        <v/>
      </c>
      <c r="F987" t="str">
        <f>IF($E987="","",COUNTIF($E$3:$E987,$E987))</f>
        <v/>
      </c>
      <c r="G987" t="str">
        <f>IF(OR(F987&gt;1,F987=""),"",COUNTIF($F$3:$F987,1))</f>
        <v/>
      </c>
      <c r="H987" t="str">
        <f t="shared" si="130"/>
        <v/>
      </c>
      <c r="J987">
        <f t="shared" si="127"/>
        <v>984</v>
      </c>
      <c r="K987" t="str">
        <f t="shared" si="121"/>
        <v/>
      </c>
      <c r="L987" s="58" t="str">
        <f t="shared" si="120"/>
        <v/>
      </c>
      <c r="M987" s="58" t="str">
        <f t="shared" si="122"/>
        <v/>
      </c>
      <c r="N987" s="58" t="str">
        <f t="shared" si="123"/>
        <v/>
      </c>
    </row>
    <row r="988" spans="1:14">
      <c r="A988">
        <f t="shared" si="128"/>
        <v>985</v>
      </c>
      <c r="B988" t="str">
        <f>IFERROR(VLOOKUP($A988,'vbs,vba'!$G:$H,2,FALSE),"")</f>
        <v/>
      </c>
      <c r="C988" t="str">
        <f>IFERROR(VLOOKUP($A988,python!$F:$G,2,FALSE),"")</f>
        <v/>
      </c>
      <c r="D988" t="str">
        <f>IFERROR(VLOOKUP($A988,bat!$F:$G,2,FALSE),"")</f>
        <v/>
      </c>
      <c r="E988" t="str">
        <f t="shared" si="129"/>
        <v/>
      </c>
      <c r="F988" t="str">
        <f>IF($E988="","",COUNTIF($E$3:$E988,$E988))</f>
        <v/>
      </c>
      <c r="G988" t="str">
        <f>IF(OR(F988&gt;1,F988=""),"",COUNTIF($F$3:$F988,1))</f>
        <v/>
      </c>
      <c r="H988" t="str">
        <f t="shared" si="130"/>
        <v/>
      </c>
      <c r="J988">
        <f t="shared" si="127"/>
        <v>985</v>
      </c>
      <c r="K988" t="str">
        <f t="shared" si="121"/>
        <v/>
      </c>
      <c r="L988" s="58" t="str">
        <f t="shared" si="120"/>
        <v/>
      </c>
      <c r="M988" s="58" t="str">
        <f t="shared" si="122"/>
        <v/>
      </c>
      <c r="N988" s="58" t="str">
        <f t="shared" si="123"/>
        <v/>
      </c>
    </row>
    <row r="989" spans="1:14">
      <c r="A989">
        <f t="shared" si="128"/>
        <v>986</v>
      </c>
      <c r="B989" t="str">
        <f>IFERROR(VLOOKUP($A989,'vbs,vba'!$G:$H,2,FALSE),"")</f>
        <v/>
      </c>
      <c r="C989" t="str">
        <f>IFERROR(VLOOKUP($A989,python!$F:$G,2,FALSE),"")</f>
        <v/>
      </c>
      <c r="D989" t="str">
        <f>IFERROR(VLOOKUP($A989,bat!$F:$G,2,FALSE),"")</f>
        <v/>
      </c>
      <c r="E989" t="str">
        <f t="shared" si="129"/>
        <v/>
      </c>
      <c r="F989" t="str">
        <f>IF($E989="","",COUNTIF($E$3:$E989,$E989))</f>
        <v/>
      </c>
      <c r="G989" t="str">
        <f>IF(OR(F989&gt;1,F989=""),"",COUNTIF($F$3:$F989,1))</f>
        <v/>
      </c>
      <c r="H989" t="str">
        <f t="shared" si="130"/>
        <v/>
      </c>
      <c r="J989">
        <f t="shared" si="127"/>
        <v>986</v>
      </c>
      <c r="K989" t="str">
        <f t="shared" si="121"/>
        <v/>
      </c>
      <c r="L989" s="58" t="str">
        <f t="shared" si="120"/>
        <v/>
      </c>
      <c r="M989" s="58" t="str">
        <f t="shared" si="122"/>
        <v/>
      </c>
      <c r="N989" s="58" t="str">
        <f t="shared" si="123"/>
        <v/>
      </c>
    </row>
    <row r="990" spans="1:14">
      <c r="A990">
        <f t="shared" si="128"/>
        <v>987</v>
      </c>
      <c r="B990" t="str">
        <f>IFERROR(VLOOKUP($A990,'vbs,vba'!$G:$H,2,FALSE),"")</f>
        <v/>
      </c>
      <c r="C990" t="str">
        <f>IFERROR(VLOOKUP($A990,python!$F:$G,2,FALSE),"")</f>
        <v/>
      </c>
      <c r="D990" t="str">
        <f>IFERROR(VLOOKUP($A990,bat!$F:$G,2,FALSE),"")</f>
        <v/>
      </c>
      <c r="E990" t="str">
        <f t="shared" si="129"/>
        <v/>
      </c>
      <c r="F990" t="str">
        <f>IF($E990="","",COUNTIF($E$3:$E990,$E990))</f>
        <v/>
      </c>
      <c r="G990" t="str">
        <f>IF(OR(F990&gt;1,F990=""),"",COUNTIF($F$3:$F990,1))</f>
        <v/>
      </c>
      <c r="H990" t="str">
        <f t="shared" si="130"/>
        <v/>
      </c>
      <c r="J990">
        <f t="shared" si="127"/>
        <v>987</v>
      </c>
      <c r="K990" t="str">
        <f t="shared" si="121"/>
        <v/>
      </c>
      <c r="L990" s="58" t="str">
        <f t="shared" si="120"/>
        <v/>
      </c>
      <c r="M990" s="58" t="str">
        <f t="shared" si="122"/>
        <v/>
      </c>
      <c r="N990" s="58" t="str">
        <f t="shared" si="123"/>
        <v/>
      </c>
    </row>
    <row r="991" spans="1:14">
      <c r="A991">
        <f t="shared" si="128"/>
        <v>988</v>
      </c>
      <c r="B991" t="str">
        <f>IFERROR(VLOOKUP($A991,'vbs,vba'!$G:$H,2,FALSE),"")</f>
        <v/>
      </c>
      <c r="C991" t="str">
        <f>IFERROR(VLOOKUP($A991,python!$F:$G,2,FALSE),"")</f>
        <v/>
      </c>
      <c r="D991" t="str">
        <f>IFERROR(VLOOKUP($A991,bat!$F:$G,2,FALSE),"")</f>
        <v/>
      </c>
      <c r="E991" t="str">
        <f t="shared" si="129"/>
        <v/>
      </c>
      <c r="F991" t="str">
        <f>IF($E991="","",COUNTIF($E$3:$E991,$E991))</f>
        <v/>
      </c>
      <c r="G991" t="str">
        <f>IF(OR(F991&gt;1,F991=""),"",COUNTIF($F$3:$F991,1))</f>
        <v/>
      </c>
      <c r="H991" t="str">
        <f t="shared" si="130"/>
        <v/>
      </c>
      <c r="J991">
        <f t="shared" si="127"/>
        <v>988</v>
      </c>
      <c r="K991" t="str">
        <f t="shared" si="121"/>
        <v/>
      </c>
      <c r="L991" s="58" t="str">
        <f t="shared" si="120"/>
        <v/>
      </c>
      <c r="M991" s="58" t="str">
        <f t="shared" si="122"/>
        <v/>
      </c>
      <c r="N991" s="58" t="str">
        <f t="shared" si="123"/>
        <v/>
      </c>
    </row>
    <row r="992" spans="1:14">
      <c r="A992">
        <f t="shared" si="128"/>
        <v>989</v>
      </c>
      <c r="B992" t="str">
        <f>IFERROR(VLOOKUP($A992,'vbs,vba'!$G:$H,2,FALSE),"")</f>
        <v/>
      </c>
      <c r="C992" t="str">
        <f>IFERROR(VLOOKUP($A992,python!$F:$G,2,FALSE),"")</f>
        <v/>
      </c>
      <c r="D992" t="str">
        <f>IFERROR(VLOOKUP($A992,bat!$F:$G,2,FALSE),"")</f>
        <v/>
      </c>
      <c r="E992" t="str">
        <f t="shared" si="129"/>
        <v/>
      </c>
      <c r="F992" t="str">
        <f>IF($E992="","",COUNTIF($E$3:$E992,$E992))</f>
        <v/>
      </c>
      <c r="G992" t="str">
        <f>IF(OR(F992&gt;1,F992=""),"",COUNTIF($F$3:$F992,1))</f>
        <v/>
      </c>
      <c r="H992" t="str">
        <f t="shared" si="130"/>
        <v/>
      </c>
      <c r="J992">
        <f t="shared" si="127"/>
        <v>989</v>
      </c>
      <c r="K992" t="str">
        <f t="shared" si="121"/>
        <v/>
      </c>
      <c r="L992" s="58" t="str">
        <f t="shared" si="120"/>
        <v/>
      </c>
      <c r="M992" s="58" t="str">
        <f t="shared" si="122"/>
        <v/>
      </c>
      <c r="N992" s="58" t="str">
        <f t="shared" si="123"/>
        <v/>
      </c>
    </row>
    <row r="993" spans="1:14">
      <c r="A993">
        <f t="shared" si="128"/>
        <v>990</v>
      </c>
      <c r="B993" t="str">
        <f>IFERROR(VLOOKUP($A993,'vbs,vba'!$G:$H,2,FALSE),"")</f>
        <v/>
      </c>
      <c r="C993" t="str">
        <f>IFERROR(VLOOKUP($A993,python!$F:$G,2,FALSE),"")</f>
        <v/>
      </c>
      <c r="D993" t="str">
        <f>IFERROR(VLOOKUP($A993,bat!$F:$G,2,FALSE),"")</f>
        <v/>
      </c>
      <c r="E993" t="str">
        <f t="shared" si="129"/>
        <v/>
      </c>
      <c r="F993" t="str">
        <f>IF($E993="","",COUNTIF($E$3:$E993,$E993))</f>
        <v/>
      </c>
      <c r="G993" t="str">
        <f>IF(OR(F993&gt;1,F993=""),"",COUNTIF($F$3:$F993,1))</f>
        <v/>
      </c>
      <c r="H993" t="str">
        <f t="shared" si="130"/>
        <v/>
      </c>
      <c r="J993">
        <f t="shared" si="127"/>
        <v>990</v>
      </c>
      <c r="K993" t="str">
        <f t="shared" si="121"/>
        <v/>
      </c>
      <c r="L993" s="58" t="str">
        <f t="shared" si="120"/>
        <v/>
      </c>
      <c r="M993" s="58" t="str">
        <f t="shared" si="122"/>
        <v/>
      </c>
      <c r="N993" s="58" t="str">
        <f t="shared" si="123"/>
        <v/>
      </c>
    </row>
    <row r="994" spans="1:14">
      <c r="A994">
        <f t="shared" si="128"/>
        <v>991</v>
      </c>
      <c r="B994" t="str">
        <f>IFERROR(VLOOKUP($A994,'vbs,vba'!$G:$H,2,FALSE),"")</f>
        <v/>
      </c>
      <c r="C994" t="str">
        <f>IFERROR(VLOOKUP($A994,python!$F:$G,2,FALSE),"")</f>
        <v/>
      </c>
      <c r="D994" t="str">
        <f>IFERROR(VLOOKUP($A994,bat!$F:$G,2,FALSE),"")</f>
        <v/>
      </c>
      <c r="E994" t="str">
        <f t="shared" si="129"/>
        <v/>
      </c>
      <c r="F994" t="str">
        <f>IF($E994="","",COUNTIF($E$3:$E994,$E994))</f>
        <v/>
      </c>
      <c r="G994" t="str">
        <f>IF(OR(F994&gt;1,F994=""),"",COUNTIF($F$3:$F994,1))</f>
        <v/>
      </c>
      <c r="H994" t="str">
        <f t="shared" si="130"/>
        <v/>
      </c>
      <c r="J994">
        <f t="shared" si="127"/>
        <v>991</v>
      </c>
      <c r="K994" t="str">
        <f t="shared" si="121"/>
        <v/>
      </c>
      <c r="L994" s="58" t="str">
        <f t="shared" si="120"/>
        <v/>
      </c>
      <c r="M994" s="58" t="str">
        <f t="shared" si="122"/>
        <v/>
      </c>
      <c r="N994" s="58" t="str">
        <f t="shared" si="123"/>
        <v/>
      </c>
    </row>
    <row r="995" spans="1:14">
      <c r="A995">
        <f t="shared" si="128"/>
        <v>992</v>
      </c>
      <c r="B995" t="str">
        <f>IFERROR(VLOOKUP($A995,'vbs,vba'!$G:$H,2,FALSE),"")</f>
        <v/>
      </c>
      <c r="C995" t="str">
        <f>IFERROR(VLOOKUP($A995,python!$F:$G,2,FALSE),"")</f>
        <v/>
      </c>
      <c r="D995" t="str">
        <f>IFERROR(VLOOKUP($A995,bat!$F:$G,2,FALSE),"")</f>
        <v/>
      </c>
      <c r="E995" t="str">
        <f t="shared" si="129"/>
        <v/>
      </c>
      <c r="F995" t="str">
        <f>IF($E995="","",COUNTIF($E$3:$E995,$E995))</f>
        <v/>
      </c>
      <c r="G995" t="str">
        <f>IF(OR(F995&gt;1,F995=""),"",COUNTIF($F$3:$F995,1))</f>
        <v/>
      </c>
      <c r="H995" t="str">
        <f t="shared" si="130"/>
        <v/>
      </c>
      <c r="J995">
        <f t="shared" si="127"/>
        <v>992</v>
      </c>
      <c r="K995" t="str">
        <f t="shared" si="121"/>
        <v/>
      </c>
      <c r="L995" s="58" t="str">
        <f t="shared" si="120"/>
        <v/>
      </c>
      <c r="M995" s="58" t="str">
        <f t="shared" si="122"/>
        <v/>
      </c>
      <c r="N995" s="58" t="str">
        <f t="shared" si="123"/>
        <v/>
      </c>
    </row>
    <row r="996" spans="1:14">
      <c r="A996">
        <f t="shared" si="128"/>
        <v>993</v>
      </c>
      <c r="B996" t="str">
        <f>IFERROR(VLOOKUP($A996,'vbs,vba'!$G:$H,2,FALSE),"")</f>
        <v/>
      </c>
      <c r="C996" t="str">
        <f>IFERROR(VLOOKUP($A996,python!$F:$G,2,FALSE),"")</f>
        <v/>
      </c>
      <c r="D996" t="str">
        <f>IFERROR(VLOOKUP($A996,bat!$F:$G,2,FALSE),"")</f>
        <v/>
      </c>
      <c r="E996" t="str">
        <f t="shared" si="129"/>
        <v/>
      </c>
      <c r="F996" t="str">
        <f>IF($E996="","",COUNTIF($E$3:$E996,$E996))</f>
        <v/>
      </c>
      <c r="G996" t="str">
        <f>IF(OR(F996&gt;1,F996=""),"",COUNTIF($F$3:$F996,1))</f>
        <v/>
      </c>
      <c r="H996" t="str">
        <f t="shared" si="130"/>
        <v/>
      </c>
      <c r="J996">
        <f t="shared" si="127"/>
        <v>993</v>
      </c>
      <c r="K996" t="str">
        <f t="shared" si="121"/>
        <v/>
      </c>
      <c r="L996" s="58" t="str">
        <f t="shared" si="120"/>
        <v/>
      </c>
      <c r="M996" s="58" t="str">
        <f t="shared" si="122"/>
        <v/>
      </c>
      <c r="N996" s="58" t="str">
        <f t="shared" si="123"/>
        <v/>
      </c>
    </row>
    <row r="997" spans="1:14">
      <c r="A997">
        <f t="shared" si="128"/>
        <v>994</v>
      </c>
      <c r="B997" t="str">
        <f>IFERROR(VLOOKUP($A997,'vbs,vba'!$G:$H,2,FALSE),"")</f>
        <v/>
      </c>
      <c r="C997" t="str">
        <f>IFERROR(VLOOKUP($A997,python!$F:$G,2,FALSE),"")</f>
        <v/>
      </c>
      <c r="D997" t="str">
        <f>IFERROR(VLOOKUP($A997,bat!$F:$G,2,FALSE),"")</f>
        <v/>
      </c>
      <c r="E997" t="str">
        <f t="shared" si="129"/>
        <v/>
      </c>
      <c r="F997" t="str">
        <f>IF($E997="","",COUNTIF($E$3:$E997,$E997))</f>
        <v/>
      </c>
      <c r="G997" t="str">
        <f>IF(OR(F997&gt;1,F997=""),"",COUNTIF($F$3:$F997,1))</f>
        <v/>
      </c>
      <c r="H997" t="str">
        <f t="shared" si="130"/>
        <v/>
      </c>
      <c r="J997">
        <f t="shared" si="127"/>
        <v>994</v>
      </c>
      <c r="K997" t="str">
        <f t="shared" si="121"/>
        <v/>
      </c>
      <c r="L997" s="58" t="str">
        <f t="shared" si="120"/>
        <v/>
      </c>
      <c r="M997" s="58" t="str">
        <f t="shared" si="122"/>
        <v/>
      </c>
      <c r="N997" s="58" t="str">
        <f t="shared" si="123"/>
        <v/>
      </c>
    </row>
    <row r="998" spans="1:14">
      <c r="A998">
        <f t="shared" si="128"/>
        <v>995</v>
      </c>
      <c r="B998" t="str">
        <f>IFERROR(VLOOKUP($A998,'vbs,vba'!$G:$H,2,FALSE),"")</f>
        <v/>
      </c>
      <c r="C998" t="str">
        <f>IFERROR(VLOOKUP($A998,python!$F:$G,2,FALSE),"")</f>
        <v/>
      </c>
      <c r="D998" t="str">
        <f>IFERROR(VLOOKUP($A998,bat!$F:$G,2,FALSE),"")</f>
        <v/>
      </c>
      <c r="E998" t="str">
        <f t="shared" si="129"/>
        <v/>
      </c>
      <c r="F998" t="str">
        <f>IF($E998="","",COUNTIF($E$3:$E998,$E998))</f>
        <v/>
      </c>
      <c r="G998" t="str">
        <f>IF(OR(F998&gt;1,F998=""),"",COUNTIF($F$3:$F998,1))</f>
        <v/>
      </c>
      <c r="H998" t="str">
        <f t="shared" si="130"/>
        <v/>
      </c>
      <c r="J998">
        <f t="shared" si="127"/>
        <v>995</v>
      </c>
      <c r="K998" t="str">
        <f t="shared" si="121"/>
        <v/>
      </c>
      <c r="L998" s="58" t="str">
        <f t="shared" si="120"/>
        <v/>
      </c>
      <c r="M998" s="58" t="str">
        <f t="shared" si="122"/>
        <v/>
      </c>
      <c r="N998" s="58" t="str">
        <f t="shared" si="123"/>
        <v/>
      </c>
    </row>
    <row r="999" spans="1:14">
      <c r="A999">
        <f t="shared" si="128"/>
        <v>996</v>
      </c>
      <c r="B999" t="str">
        <f>IFERROR(VLOOKUP($A999,'vbs,vba'!$G:$H,2,FALSE),"")</f>
        <v/>
      </c>
      <c r="C999" t="str">
        <f>IFERROR(VLOOKUP($A999,python!$F:$G,2,FALSE),"")</f>
        <v/>
      </c>
      <c r="D999" t="str">
        <f>IFERROR(VLOOKUP($A999,bat!$F:$G,2,FALSE),"")</f>
        <v/>
      </c>
      <c r="E999" t="str">
        <f t="shared" si="129"/>
        <v/>
      </c>
      <c r="F999" t="str">
        <f>IF($E999="","",COUNTIF($E$3:$E999,$E999))</f>
        <v/>
      </c>
      <c r="G999" t="str">
        <f>IF(OR(F999&gt;1,F999=""),"",COUNTIF($F$3:$F999,1))</f>
        <v/>
      </c>
      <c r="H999" t="str">
        <f t="shared" si="130"/>
        <v/>
      </c>
      <c r="J999">
        <f t="shared" si="127"/>
        <v>996</v>
      </c>
      <c r="K999" t="str">
        <f t="shared" si="121"/>
        <v/>
      </c>
      <c r="L999" s="58" t="str">
        <f t="shared" si="120"/>
        <v/>
      </c>
      <c r="M999" s="58" t="str">
        <f t="shared" si="122"/>
        <v/>
      </c>
      <c r="N999" s="58" t="str">
        <f t="shared" si="123"/>
        <v/>
      </c>
    </row>
    <row r="1000" spans="1:14">
      <c r="A1000">
        <f t="shared" si="128"/>
        <v>997</v>
      </c>
      <c r="B1000" t="str">
        <f>IFERROR(VLOOKUP($A1000,'vbs,vba'!$G:$H,2,FALSE),"")</f>
        <v/>
      </c>
      <c r="C1000" t="str">
        <f>IFERROR(VLOOKUP($A1000,python!$F:$G,2,FALSE),"")</f>
        <v/>
      </c>
      <c r="D1000" t="str">
        <f>IFERROR(VLOOKUP($A1000,bat!$F:$G,2,FALSE),"")</f>
        <v/>
      </c>
      <c r="E1000" t="str">
        <f t="shared" si="129"/>
        <v/>
      </c>
      <c r="F1000" t="str">
        <f>IF($E1000="","",COUNTIF($E$3:$E1000,$E1000))</f>
        <v/>
      </c>
      <c r="G1000" t="str">
        <f>IF(OR(F1000&gt;1,F1000=""),"",COUNTIF($F$3:$F1000,1))</f>
        <v/>
      </c>
      <c r="H1000" t="str">
        <f t="shared" si="130"/>
        <v/>
      </c>
      <c r="J1000">
        <f t="shared" si="127"/>
        <v>997</v>
      </c>
      <c r="K1000" t="str">
        <f t="shared" si="121"/>
        <v/>
      </c>
      <c r="L1000" s="58" t="str">
        <f t="shared" si="120"/>
        <v/>
      </c>
      <c r="M1000" s="58" t="str">
        <f t="shared" si="122"/>
        <v/>
      </c>
      <c r="N1000" s="58" t="str">
        <f t="shared" si="123"/>
        <v/>
      </c>
    </row>
    <row r="1001" spans="1:14">
      <c r="A1001">
        <f t="shared" si="128"/>
        <v>998</v>
      </c>
      <c r="B1001" t="str">
        <f>IFERROR(VLOOKUP($A1001,'vbs,vba'!$G:$H,2,FALSE),"")</f>
        <v/>
      </c>
      <c r="C1001" t="str">
        <f>IFERROR(VLOOKUP($A1001,python!$F:$G,2,FALSE),"")</f>
        <v/>
      </c>
      <c r="D1001" t="str">
        <f>IFERROR(VLOOKUP($A1001,bat!$F:$G,2,FALSE),"")</f>
        <v/>
      </c>
      <c r="E1001" t="str">
        <f t="shared" si="129"/>
        <v/>
      </c>
      <c r="F1001" t="str">
        <f>IF($E1001="","",COUNTIF($E$3:$E1001,$E1001))</f>
        <v/>
      </c>
      <c r="G1001" t="str">
        <f>IF(OR(F1001&gt;1,F1001=""),"",COUNTIF($F$3:$F1001,1))</f>
        <v/>
      </c>
      <c r="H1001" t="str">
        <f t="shared" si="130"/>
        <v/>
      </c>
      <c r="J1001">
        <f t="shared" si="127"/>
        <v>998</v>
      </c>
      <c r="K1001" t="str">
        <f t="shared" si="121"/>
        <v/>
      </c>
      <c r="L1001" s="58" t="str">
        <f t="shared" si="120"/>
        <v/>
      </c>
      <c r="M1001" s="58" t="str">
        <f t="shared" si="122"/>
        <v/>
      </c>
      <c r="N1001" s="58" t="str">
        <f t="shared" si="123"/>
        <v/>
      </c>
    </row>
    <row r="1002" spans="1:14">
      <c r="A1002">
        <f t="shared" si="128"/>
        <v>999</v>
      </c>
      <c r="B1002" t="str">
        <f>IFERROR(VLOOKUP($A1002,'vbs,vba'!$G:$H,2,FALSE),"")</f>
        <v/>
      </c>
      <c r="C1002" t="str">
        <f>IFERROR(VLOOKUP($A1002,python!$F:$G,2,FALSE),"")</f>
        <v/>
      </c>
      <c r="D1002" t="str">
        <f>IFERROR(VLOOKUP($A1002,bat!$F:$G,2,FALSE),"")</f>
        <v/>
      </c>
      <c r="E1002" t="str">
        <f t="shared" si="129"/>
        <v/>
      </c>
      <c r="F1002" t="str">
        <f>IF($E1002="","",COUNTIF($E$3:$E1002,$E1002))</f>
        <v/>
      </c>
      <c r="G1002" t="str">
        <f>IF(OR(F1002&gt;1,F1002=""),"",COUNTIF($F$3:$F1002,1))</f>
        <v/>
      </c>
      <c r="H1002" t="str">
        <f t="shared" si="130"/>
        <v/>
      </c>
      <c r="J1002">
        <f t="shared" si="127"/>
        <v>999</v>
      </c>
      <c r="K1002" t="str">
        <f t="shared" si="121"/>
        <v/>
      </c>
      <c r="L1002" s="58" t="str">
        <f t="shared" si="120"/>
        <v/>
      </c>
      <c r="M1002" s="58" t="str">
        <f t="shared" si="122"/>
        <v/>
      </c>
      <c r="N1002" s="58" t="str">
        <f t="shared" si="123"/>
        <v/>
      </c>
    </row>
    <row r="1003" spans="1:14">
      <c r="A1003">
        <f t="shared" si="128"/>
        <v>1000</v>
      </c>
      <c r="B1003" t="str">
        <f>IFERROR(VLOOKUP($A1003,'vbs,vba'!$G:$H,2,FALSE),"")</f>
        <v/>
      </c>
      <c r="C1003" t="str">
        <f>IFERROR(VLOOKUP($A1003,python!$F:$G,2,FALSE),"")</f>
        <v/>
      </c>
      <c r="D1003" t="str">
        <f>IFERROR(VLOOKUP($A1003,bat!$F:$G,2,FALSE),"")</f>
        <v/>
      </c>
      <c r="E1003" t="str">
        <f t="shared" si="129"/>
        <v/>
      </c>
      <c r="F1003" t="str">
        <f>IF($E1003="","",COUNTIF($E$3:$E1003,$E1003))</f>
        <v/>
      </c>
      <c r="G1003" t="str">
        <f>IF(OR(F1003&gt;1,F1003=""),"",COUNTIF($F$3:$F1003,1))</f>
        <v/>
      </c>
      <c r="H1003" t="str">
        <f t="shared" si="130"/>
        <v/>
      </c>
      <c r="J1003">
        <f t="shared" si="127"/>
        <v>1000</v>
      </c>
      <c r="K1003" t="str">
        <f t="shared" si="121"/>
        <v/>
      </c>
      <c r="L1003" s="58" t="str">
        <f t="shared" si="120"/>
        <v/>
      </c>
      <c r="M1003" s="58" t="str">
        <f t="shared" si="122"/>
        <v/>
      </c>
      <c r="N1003" s="58" t="str">
        <f t="shared"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2022-07-13T06:56:45Z</dcterms:modified>
</cp:coreProperties>
</file>