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fileSharing readOnlyRecommended="1"/>
  <workbookPr codeName="ThisWorkbook" defaultThemeVersion="124226"/>
  <mc:AlternateContent xmlns:mc="http://schemas.openxmlformats.org/markup-compatibility/2006">
    <mc:Choice Requires="x15">
      <x15ac:absPath xmlns:x15ac="http://schemas.microsoft.com/office/spreadsheetml/2010/11/ac" url="C:\other\"/>
    </mc:Choice>
  </mc:AlternateContent>
  <xr:revisionPtr revIDLastSave="0" documentId="13_ncr:1_{5A2C9811-0871-430C-9F85-8907186AEE72}" xr6:coauthVersionLast="46" xr6:coauthVersionMax="46" xr10:uidLastSave="{00000000-0000-0000-0000-000000000000}"/>
  <bookViews>
    <workbookView xWindow="-120" yWindow="-120" windowWidth="26700" windowHeight="16440" xr2:uid="{00000000-000D-0000-FFFF-FFFF00000000}"/>
  </bookViews>
  <sheets>
    <sheet name="vbs,vba" sheetId="43" r:id="rId1"/>
    <sheet name="bat" sheetId="44" r:id="rId2"/>
  </sheets>
  <definedNames>
    <definedName name="_xlnm._FilterDatabase" localSheetId="1" hidden="1">bat!$A$2:$D$2</definedName>
    <definedName name="_xlnm._FilterDatabase" localSheetId="0" hidden="1">'vbs,vba'!$A$2:$E$2</definedName>
    <definedName name="testname01">#REF!</definedName>
    <definedName name="testname03">!$A$1:$B$2</definedName>
  </definedNames>
  <calcPr calcId="181029"/>
</workbook>
</file>

<file path=xl/calcChain.xml><?xml version="1.0" encoding="utf-8"?>
<calcChain xmlns="http://schemas.openxmlformats.org/spreadsheetml/2006/main">
  <c r="D122" i="43" l="1"/>
  <c r="D118" i="43"/>
  <c r="D117" i="43"/>
  <c r="D115" i="43"/>
  <c r="D111" i="43"/>
  <c r="C115" i="43"/>
  <c r="C118" i="43"/>
  <c r="C117" i="43"/>
  <c r="C111" i="43"/>
  <c r="D108" i="43"/>
  <c r="D109" i="43"/>
  <c r="C51" i="44" l="1"/>
  <c r="C261" i="43" l="1"/>
  <c r="C174" i="43" s="1"/>
  <c r="C260" i="43"/>
  <c r="C173" i="43" s="1"/>
  <c r="C212" i="43" l="1"/>
  <c r="C211" i="43"/>
  <c r="C206" i="43"/>
  <c r="C203" i="43"/>
  <c r="C202" i="43"/>
  <c r="C201" i="43"/>
  <c r="D211" i="43"/>
  <c r="D212" i="43"/>
  <c r="D203" i="43"/>
  <c r="D202" i="43"/>
  <c r="C29" i="43" l="1"/>
  <c r="D29" i="43"/>
  <c r="D201" i="43" l="1"/>
  <c r="D206" i="43"/>
  <c r="D357" i="43"/>
  <c r="D356" i="43"/>
  <c r="D355" i="43" l="1"/>
  <c r="D169" i="43" l="1"/>
  <c r="D167" i="43"/>
  <c r="D158" i="43"/>
  <c r="C145" i="43"/>
  <c r="C142" i="43"/>
  <c r="D145" i="43" l="1"/>
  <c r="D142" i="43"/>
  <c r="C139" i="43"/>
  <c r="C134" i="43"/>
  <c r="C130" i="43"/>
  <c r="D139" i="43"/>
  <c r="D134" i="43"/>
  <c r="D130" i="43"/>
  <c r="D40" i="43" l="1"/>
  <c r="D13" i="43"/>
  <c r="D12" i="43"/>
  <c r="C15" i="43"/>
  <c r="C14" i="43"/>
  <c r="D15" i="43"/>
  <c r="D14" i="43"/>
  <c r="D16" i="43"/>
  <c r="D17" i="43"/>
  <c r="D18" i="43"/>
  <c r="D320" i="43" l="1"/>
  <c r="D319" i="43"/>
  <c r="D318" i="43"/>
  <c r="D317" i="43"/>
  <c r="D73" i="43" l="1"/>
  <c r="D72" i="43"/>
  <c r="D71" i="43"/>
  <c r="D70" i="43"/>
  <c r="D69" i="43"/>
  <c r="C39" i="43" l="1"/>
  <c r="C37" i="43"/>
  <c r="C36" i="43"/>
  <c r="C35" i="43"/>
  <c r="C101" i="43"/>
  <c r="C100" i="43"/>
  <c r="C99" i="43"/>
  <c r="C16" i="43"/>
  <c r="C17" i="43"/>
  <c r="C18" i="43"/>
  <c r="C19" i="43"/>
  <c r="C20" i="43"/>
  <c r="C21" i="43"/>
  <c r="C22" i="43"/>
  <c r="C23" i="43"/>
  <c r="C24" i="43"/>
  <c r="C25" i="43"/>
  <c r="C26" i="43"/>
  <c r="C27" i="43"/>
  <c r="C28" i="43"/>
  <c r="C30" i="43"/>
  <c r="C31" i="43"/>
  <c r="C32" i="43"/>
  <c r="C33" i="43"/>
  <c r="D110" i="43"/>
  <c r="C110" i="43"/>
  <c r="C184" i="43"/>
  <c r="C185" i="43"/>
  <c r="C186" i="43"/>
  <c r="C187" i="43"/>
  <c r="C188" i="43"/>
  <c r="C189" i="43"/>
  <c r="C190" i="43"/>
  <c r="C191" i="43"/>
  <c r="C192" i="43"/>
  <c r="C193" i="43"/>
  <c r="C194" i="43"/>
  <c r="C195" i="43"/>
  <c r="C197" i="43"/>
  <c r="C198" i="43"/>
  <c r="D267" i="43"/>
  <c r="D266" i="43"/>
  <c r="D265" i="43"/>
  <c r="D264" i="43"/>
  <c r="D263" i="43"/>
  <c r="D261" i="43"/>
  <c r="D260" i="43"/>
  <c r="D256" i="43"/>
  <c r="D255" i="43"/>
  <c r="D253" i="43"/>
  <c r="D252" i="43"/>
  <c r="D250" i="43"/>
  <c r="D249" i="43"/>
  <c r="D248" i="43"/>
  <c r="D247" i="43"/>
  <c r="D246" i="43"/>
  <c r="D245" i="43"/>
  <c r="D244" i="43"/>
  <c r="D242" i="43"/>
  <c r="D241" i="43"/>
  <c r="D240" i="43"/>
  <c r="D239" i="43"/>
  <c r="D238" i="43"/>
  <c r="D236" i="43"/>
  <c r="D235" i="43"/>
  <c r="D234" i="43"/>
  <c r="D233" i="43"/>
  <c r="D232" i="43"/>
  <c r="D231" i="43"/>
  <c r="D230" i="43"/>
  <c r="D229" i="43"/>
  <c r="D228" i="43"/>
  <c r="D227" i="43"/>
  <c r="D226" i="43"/>
  <c r="D225" i="43"/>
  <c r="D224" i="43"/>
  <c r="D223" i="43"/>
  <c r="D222" i="43"/>
  <c r="D221" i="43"/>
  <c r="D198" i="43"/>
  <c r="D197" i="43"/>
  <c r="D196" i="43"/>
  <c r="D195" i="43"/>
  <c r="D194" i="43"/>
  <c r="D193" i="43"/>
  <c r="D192" i="43"/>
  <c r="D191" i="43"/>
  <c r="D190" i="43"/>
  <c r="D189" i="43"/>
  <c r="D188" i="43"/>
  <c r="D187" i="43"/>
  <c r="D186" i="43"/>
  <c r="D185" i="43"/>
  <c r="D184" i="43"/>
  <c r="D182" i="43"/>
  <c r="D183" i="43"/>
  <c r="D181" i="43"/>
  <c r="D180" i="43"/>
  <c r="D179" i="43"/>
  <c r="D178" i="43"/>
  <c r="D177" i="43"/>
  <c r="D176" i="43"/>
  <c r="D128" i="43"/>
  <c r="D127" i="43"/>
  <c r="D126" i="43"/>
  <c r="D125" i="43"/>
  <c r="D124" i="43"/>
  <c r="D103" i="43"/>
  <c r="D102" i="43"/>
  <c r="D101" i="43"/>
  <c r="D100" i="43"/>
  <c r="D99" i="43"/>
  <c r="D98" i="43"/>
  <c r="E351" i="43"/>
  <c r="D350" i="43"/>
  <c r="D349" i="43"/>
  <c r="D348" i="43"/>
  <c r="D347" i="43"/>
  <c r="D346" i="43"/>
  <c r="D345" i="43"/>
  <c r="D344" i="43"/>
  <c r="D343" i="43"/>
  <c r="D342" i="43"/>
  <c r="D341" i="43"/>
  <c r="D340" i="43"/>
  <c r="D339" i="43"/>
  <c r="D338" i="43"/>
  <c r="D337" i="43"/>
  <c r="D336" i="43"/>
  <c r="D335" i="43"/>
  <c r="D334" i="43"/>
  <c r="D333" i="43"/>
  <c r="D332" i="43"/>
  <c r="D331" i="43"/>
  <c r="D330" i="43"/>
  <c r="D329" i="43"/>
  <c r="D328" i="43"/>
  <c r="D324" i="43"/>
  <c r="D323" i="43"/>
  <c r="D322" i="43"/>
  <c r="D321" i="43"/>
  <c r="D316" i="43"/>
  <c r="D315" i="43"/>
  <c r="D314" i="43"/>
  <c r="D313" i="43"/>
  <c r="D312" i="43"/>
  <c r="D311" i="43"/>
  <c r="D310" i="43"/>
  <c r="D309" i="43"/>
  <c r="D308" i="43"/>
  <c r="D307" i="43"/>
  <c r="D306" i="43"/>
  <c r="D305" i="43"/>
  <c r="D304" i="43"/>
  <c r="D303" i="43"/>
  <c r="D302" i="43"/>
  <c r="D301" i="43"/>
  <c r="D300" i="43"/>
  <c r="D299" i="43"/>
  <c r="D298" i="43"/>
  <c r="D297" i="43"/>
  <c r="D296" i="43"/>
  <c r="D295" i="43"/>
  <c r="D294" i="43"/>
  <c r="D293" i="43"/>
  <c r="D292" i="43"/>
  <c r="D291" i="43"/>
  <c r="D290" i="43"/>
  <c r="D289" i="43"/>
  <c r="D285" i="43"/>
  <c r="D284" i="43"/>
  <c r="D283" i="43"/>
  <c r="D282" i="43"/>
  <c r="D281" i="43"/>
  <c r="D280" i="43"/>
  <c r="D279" i="43"/>
  <c r="D278" i="43"/>
  <c r="D277" i="43"/>
  <c r="D276" i="43"/>
  <c r="D275" i="43"/>
  <c r="D274" i="43"/>
  <c r="D273" i="43"/>
  <c r="D272" i="43"/>
  <c r="D271" i="43"/>
  <c r="D270" i="43"/>
  <c r="D269" i="43"/>
  <c r="D92" i="43"/>
  <c r="D91" i="43"/>
  <c r="D90" i="43"/>
  <c r="D89" i="43"/>
  <c r="D88" i="43"/>
  <c r="D87" i="43"/>
  <c r="D86" i="43"/>
  <c r="D85" i="43"/>
  <c r="D84" i="43"/>
  <c r="D83" i="43"/>
  <c r="D82" i="43"/>
  <c r="D81" i="43"/>
  <c r="D80" i="43"/>
  <c r="D79" i="43"/>
  <c r="D78" i="43"/>
  <c r="D77" i="43"/>
  <c r="D76" i="43"/>
  <c r="D75" i="43"/>
  <c r="D67" i="43"/>
  <c r="D66" i="43"/>
  <c r="D65" i="43"/>
  <c r="D64" i="43"/>
  <c r="D63" i="43"/>
  <c r="D62" i="43"/>
  <c r="D61" i="43"/>
  <c r="D60" i="43"/>
  <c r="D59" i="43"/>
  <c r="D58" i="43"/>
  <c r="D57" i="43"/>
  <c r="D56" i="43"/>
  <c r="D55" i="43"/>
  <c r="D54" i="43"/>
  <c r="D50" i="43"/>
  <c r="D49" i="43"/>
  <c r="D48" i="43"/>
  <c r="D47" i="43"/>
  <c r="D46" i="43"/>
  <c r="D45" i="43"/>
  <c r="D44" i="43"/>
  <c r="D43" i="43"/>
  <c r="D42" i="43"/>
  <c r="D34" i="43"/>
  <c r="D33" i="43"/>
  <c r="D31" i="43"/>
  <c r="D28" i="43"/>
  <c r="D26" i="43"/>
  <c r="D25" i="43"/>
  <c r="D24" i="43"/>
  <c r="D23" i="43"/>
  <c r="D22" i="43"/>
  <c r="D21" i="43"/>
  <c r="D20" i="43"/>
  <c r="D19" i="43"/>
  <c r="D39" i="43"/>
  <c r="D36" i="43"/>
  <c r="D35" i="43"/>
  <c r="D38" i="43"/>
  <c r="D37" i="43"/>
  <c r="D27" i="43"/>
  <c r="D11" i="43"/>
  <c r="D4" i="43"/>
  <c r="C57" i="43" l="1"/>
  <c r="C165" i="43" l="1"/>
  <c r="C48" i="43" l="1"/>
  <c r="C45" i="43"/>
  <c r="C158" i="43" l="1"/>
  <c r="C172" i="43"/>
  <c r="C127" i="43" l="1"/>
  <c r="C92" i="43"/>
  <c r="C91" i="43"/>
  <c r="C90" i="43"/>
  <c r="C89" i="43"/>
  <c r="C88" i="43"/>
  <c r="C87" i="43"/>
  <c r="C86" i="43"/>
  <c r="C85" i="43"/>
  <c r="C84" i="43"/>
  <c r="C83" i="43"/>
  <c r="C82" i="43"/>
  <c r="C81" i="43"/>
  <c r="C80" i="43"/>
  <c r="C79" i="43"/>
  <c r="C78" i="43"/>
  <c r="C77" i="43"/>
  <c r="C76" i="43"/>
  <c r="C75" i="43"/>
  <c r="C74" i="43"/>
  <c r="C73" i="43"/>
  <c r="C72" i="43"/>
  <c r="C71" i="43"/>
  <c r="C105" i="43"/>
  <c r="C106" i="43"/>
  <c r="C68" i="43"/>
  <c r="C67" i="43"/>
  <c r="C50" i="43" l="1"/>
  <c r="C49" i="43"/>
  <c r="C56" i="43"/>
  <c r="C55" i="43"/>
  <c r="C44" i="43"/>
  <c r="C43" i="43"/>
  <c r="C60" i="43"/>
  <c r="C61" i="43"/>
  <c r="C62" i="43"/>
  <c r="C65" i="43"/>
  <c r="C64" i="43"/>
  <c r="C128" i="43"/>
  <c r="C176" i="43"/>
  <c r="C126" i="43"/>
  <c r="C125" i="43"/>
  <c r="C124" i="43"/>
  <c r="C66" i="43"/>
  <c r="C179" i="43" l="1"/>
  <c r="C178" i="43"/>
  <c r="C168" i="43"/>
  <c r="C166" i="43"/>
  <c r="C164" i="43"/>
  <c r="C163" i="43"/>
  <c r="C160" i="43"/>
  <c r="C159" i="43"/>
  <c r="C9" i="43"/>
  <c r="C4" i="43"/>
  <c r="C161" i="43"/>
  <c r="C162" i="43"/>
  <c r="C167" i="43"/>
  <c r="C169" i="43"/>
  <c r="C170" i="43"/>
  <c r="C171" i="43"/>
  <c r="C180" i="43"/>
  <c r="C181" i="43"/>
  <c r="C182" i="43"/>
  <c r="C107" i="43"/>
  <c r="C108" i="43"/>
  <c r="C109" i="43"/>
  <c r="C42" i="43"/>
  <c r="C47" i="43"/>
  <c r="C54" i="43"/>
  <c r="C58" i="43"/>
  <c r="C59" i="43"/>
  <c r="C63" i="43"/>
  <c r="C69" i="43"/>
  <c r="C70" i="43"/>
  <c r="C214" i="43"/>
  <c r="C215" i="43"/>
  <c r="C216" i="43"/>
  <c r="C217" i="43"/>
  <c r="C218" i="43"/>
  <c r="C219"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D30" authorId="0" shapeId="0" xr:uid="{51C00D28-30AA-4882-AB03-6E662978338B}">
      <text>
        <r>
          <rPr>
            <b/>
            <sz val="9"/>
            <color indexed="81"/>
            <rFont val="MS P ゴシック"/>
            <family val="3"/>
            <charset val="128"/>
          </rPr>
          <t>第二引数は入力時に候補が表示される</t>
        </r>
      </text>
    </comment>
    <comment ref="C93" authorId="0" shapeId="0" xr:uid="{30E5E05C-5866-450B-9A92-8708F3312203}">
      <text>
        <r>
          <rPr>
            <b/>
            <sz val="9"/>
            <color indexed="81"/>
            <rFont val="MS P ゴシック"/>
            <family val="3"/>
            <charset val="128"/>
          </rPr>
          <t>'0:日付+時刻 1:日付(漢字区切り) 2:日付(スラッシュ区切り) 3:時刻(時:分:秒) 4:時刻(時:分)</t>
        </r>
      </text>
    </comment>
    <comment ref="B105" authorId="0" shapeId="0" xr:uid="{2F2293EE-203B-4A8D-8D36-7A148CEE3BB1}">
      <text>
        <r>
          <rPr>
            <b/>
            <sz val="9"/>
            <color indexed="81"/>
            <rFont val="MS P ゴシック"/>
            <family val="3"/>
            <charset val="128"/>
          </rPr>
          <t>簡略版=文字コード(ShiftJis)、改行コード(CRLF)固定</t>
        </r>
      </text>
    </comment>
    <comment ref="C106" authorId="0" shapeId="0" xr:uid="{A28ED36A-D87E-4F2B-9BC4-F256870A96AA}">
      <text>
        <r>
          <rPr>
            <b/>
            <sz val="9"/>
            <color indexed="81"/>
            <rFont val="MS P ゴシック"/>
            <family val="3"/>
            <charset val="128"/>
          </rPr>
          <t>&lt;arg2&gt;1:Read,2:Write,8:AddWrite、&lt;arg3&gt;新しいファイルを作成するかどうか</t>
        </r>
      </text>
    </comment>
    <comment ref="B111" authorId="0" shapeId="0" xr:uid="{A70339C8-21D4-47A8-B6EE-452435752767}">
      <text>
        <r>
          <rPr>
            <b/>
            <sz val="9"/>
            <color indexed="81"/>
            <rFont val="MS P ゴシック"/>
            <family val="3"/>
            <charset val="128"/>
          </rPr>
          <t>詳細版=文字コードや改行コードを指定できる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1" authorId="0" shapeId="0" xr:uid="{8E28BBD1-FE56-452F-A26B-FDE983D26793}">
      <text>
        <r>
          <rPr>
            <b/>
            <sz val="9"/>
            <color indexed="81"/>
            <rFont val="MS P ゴシック"/>
            <family val="3"/>
            <charset val="128"/>
          </rPr>
          <t>N:数字（0:実行中のバッチファイル、1以降:バッチファイルの引数）</t>
        </r>
      </text>
    </comment>
  </commentList>
</comments>
</file>

<file path=xl/sharedStrings.xml><?xml version="1.0" encoding="utf-8"?>
<sst xmlns="http://schemas.openxmlformats.org/spreadsheetml/2006/main" count="1544" uniqueCount="723">
  <si>
    <t>変数強制定義</t>
  </si>
  <si>
    <t>変数定義①</t>
  </si>
  <si>
    <t>変数定義②</t>
  </si>
  <si>
    <t>変数定義③</t>
  </si>
  <si>
    <t>変数定義④</t>
  </si>
  <si>
    <t>配列定義</t>
  </si>
  <si>
    <t>定数定義</t>
  </si>
  <si>
    <t>関数定義</t>
  </si>
  <si>
    <t>関数呼出</t>
  </si>
  <si>
    <t>クラスインスタンス生成</t>
  </si>
  <si>
    <t>クラスインスタンス破棄</t>
  </si>
  <si>
    <t>ブロック脱出（Sub/Function/For/Do）</t>
  </si>
  <si>
    <t>連続コマンド実行</t>
  </si>
  <si>
    <t>プログラム終了</t>
  </si>
  <si>
    <t>with</t>
  </si>
  <si>
    <t>コメント</t>
  </si>
  <si>
    <t>連想配列 キー/項目追加</t>
  </si>
  <si>
    <t>連想配列 存在確認</t>
  </si>
  <si>
    <t>連想配列 キー取得（For Each）</t>
  </si>
  <si>
    <t>連想配列 項目取得（キー）</t>
  </si>
  <si>
    <t>連想配列 キー取得（インデックス）</t>
  </si>
  <si>
    <t>連想配列 項目取得（インデックス）</t>
  </si>
  <si>
    <t>連想配列 キー置換</t>
  </si>
  <si>
    <t>連想配列 キー関連付け</t>
  </si>
  <si>
    <t>連想配列 キー/項目数取得</t>
  </si>
  <si>
    <t>連想配列 キー/項目削除</t>
  </si>
  <si>
    <t>連想配列 キー/項目全削除</t>
  </si>
  <si>
    <t>連想配列 配列変換（項目）</t>
  </si>
  <si>
    <t>連想配列 配列変換（キー）</t>
  </si>
  <si>
    <t>連想配列 設定変更</t>
  </si>
  <si>
    <t>エラー設定</t>
  </si>
  <si>
    <t>エラー解除</t>
  </si>
  <si>
    <t>エラー番号</t>
  </si>
  <si>
    <t>エラー内容</t>
  </si>
  <si>
    <t>バッチ実行①</t>
  </si>
  <si>
    <t>バッチ実行②</t>
  </si>
  <si>
    <t>コマンド実行</t>
  </si>
  <si>
    <t>レジストリ読込</t>
  </si>
  <si>
    <t>レジストリ書込</t>
  </si>
  <si>
    <t>環境変数 値取得＆更新</t>
  </si>
  <si>
    <t>ショートカット 作成</t>
  </si>
  <si>
    <t>ショートカット 指示先パス取得</t>
  </si>
  <si>
    <t>ショートカット 指示先パス更新</t>
  </si>
  <si>
    <t>ショートカット コメント更新</t>
  </si>
  <si>
    <t>ショートカット 引数更新</t>
  </si>
  <si>
    <t>ポップアップ出力</t>
  </si>
  <si>
    <t>ファイル コピー①</t>
  </si>
  <si>
    <t>ファイル コピー②</t>
  </si>
  <si>
    <t>ファイル 削除</t>
  </si>
  <si>
    <t>ファイル 移動/リネーム</t>
  </si>
  <si>
    <t>ファイル 情報取得</t>
  </si>
  <si>
    <t>ファイル 隠しファイル化</t>
  </si>
  <si>
    <t>ファイル 絶対パス取得</t>
  </si>
  <si>
    <t>ファイル ドライブ名取得</t>
  </si>
  <si>
    <t>ファイル ファイル名取得</t>
  </si>
  <si>
    <t>ファイル ファイルベース名取得</t>
  </si>
  <si>
    <t>ファイル 拡張子取得</t>
  </si>
  <si>
    <t>ファイル 親フォルダパス取得</t>
  </si>
  <si>
    <t>フォルダ コピー</t>
  </si>
  <si>
    <t>フォルダ 削除</t>
  </si>
  <si>
    <t>フォルダ 作成</t>
  </si>
  <si>
    <t>フォルダ 移動/リネーム</t>
  </si>
  <si>
    <t>フォルダ 情報取得</t>
  </si>
  <si>
    <t>置換</t>
  </si>
  <si>
    <t>文字列検索（前方）</t>
  </si>
  <si>
    <t>文字列検索（後方）</t>
  </si>
  <si>
    <t>文字列 長さ（文字数）</t>
  </si>
  <si>
    <t>文字列 長さ（バイト数）</t>
  </si>
  <si>
    <t>文字列結合</t>
  </si>
  <si>
    <t>文字列抽出 左</t>
  </si>
  <si>
    <t>文字列抽出 中</t>
  </si>
  <si>
    <t>文字列抽出 右</t>
  </si>
  <si>
    <t>文字列⇒ASCII 変換</t>
  </si>
  <si>
    <t>文字列の数値判定</t>
  </si>
  <si>
    <t>ASCII⇒文字列 変換</t>
  </si>
  <si>
    <t>文字列繰り返し</t>
  </si>
  <si>
    <t>大文字化</t>
  </si>
  <si>
    <t>小文字化</t>
  </si>
  <si>
    <t>配列再定義</t>
  </si>
  <si>
    <t>配列最大要素数</t>
  </si>
  <si>
    <t>要素数０（未初期化）/要素数１配列判定</t>
  </si>
  <si>
    <t>配列 結合</t>
  </si>
  <si>
    <t>配列 分割</t>
  </si>
  <si>
    <t>型取得（文字列）</t>
  </si>
  <si>
    <t>型取得（値）</t>
  </si>
  <si>
    <t>10⇒16進数変換</t>
  </si>
  <si>
    <t>16⇒10進数変換</t>
  </si>
  <si>
    <t>符号つき16進数表現</t>
  </si>
  <si>
    <t>符号なし16進数表現</t>
  </si>
  <si>
    <t>数値⇒文字列 変換</t>
  </si>
  <si>
    <t>文字列⇒数値 変換①</t>
  </si>
  <si>
    <t>文字列⇒数値 変換②</t>
  </si>
  <si>
    <t>改行</t>
  </si>
  <si>
    <t>少数 正数 切り捨て①</t>
  </si>
  <si>
    <t>少数 正数 切り捨て②</t>
  </si>
  <si>
    <t>少数 負数 切り捨て①</t>
  </si>
  <si>
    <t>少数 負数 切り捨て②</t>
  </si>
  <si>
    <t>少数 正数 四捨五入（第一位）</t>
  </si>
  <si>
    <t>少数 正数 四捨五入（第二位）</t>
  </si>
  <si>
    <t>少数 正数 四捨五入（第三位）</t>
  </si>
  <si>
    <t>少数 負数 四捨五入（第一位）</t>
  </si>
  <si>
    <t>少数 負数 四捨五入（第二位）</t>
  </si>
  <si>
    <t>少数 負数 四捨五入（第三位）</t>
  </si>
  <si>
    <t>少数 正数 切り上げ（第一位）</t>
  </si>
  <si>
    <t>少数 正数 切り上げ（第二位）</t>
  </si>
  <si>
    <t>少数 負数 切り上げ（第一位）</t>
  </si>
  <si>
    <t>少数 負数 切り上げ（第二位）</t>
  </si>
  <si>
    <t>少数 正数 切り下げ（第一位）</t>
  </si>
  <si>
    <t>少数 正数 切り下げ（第二位）</t>
  </si>
  <si>
    <t>少数 負数 切り下げ（第一位）</t>
  </si>
  <si>
    <t>少数 負数 切り下げ（第二位）</t>
  </si>
  <si>
    <t>現在時刻取得</t>
  </si>
  <si>
    <t>現在年月日取得</t>
  </si>
  <si>
    <t>0:00から現在までの経過時間（秒数）</t>
  </si>
  <si>
    <t>日付比較</t>
  </si>
  <si>
    <t>Wait処理</t>
  </si>
  <si>
    <t>実行スクリプト ファイルパス</t>
  </si>
  <si>
    <t>実行スクリプト ファイル名（拡張子あり）</t>
  </si>
  <si>
    <t>実行スクリプト ファイルベース名①</t>
  </si>
  <si>
    <t>実行スクリプト ファイルベース名②</t>
  </si>
  <si>
    <t>実行スクリプト フォルダパス①</t>
  </si>
  <si>
    <t>実行スクリプト フォルダパス②</t>
  </si>
  <si>
    <t>ユーザー名取得</t>
  </si>
  <si>
    <t xml:space="preserve"> </t>
    <phoneticPr fontId="3"/>
  </si>
  <si>
    <t>出力先は標準出力。ただし、この方法は cscript.exe からの起動に限られる。例）cscript.exe xxx.vbs</t>
    <phoneticPr fontId="3"/>
  </si>
  <si>
    <t>c:\test\a.txt（０オリジン）</t>
    <phoneticPr fontId="3"/>
  </si>
  <si>
    <t>構文</t>
    <rPh sb="0" eb="2">
      <t>コウブン</t>
    </rPh>
    <phoneticPr fontId="3"/>
  </si>
  <si>
    <t>備考</t>
    <rPh sb="0" eb="2">
      <t>ビコウ</t>
    </rPh>
    <phoneticPr fontId="3"/>
  </si>
  <si>
    <t>格納先の変数は、配列ではなくオブジェクトとして定義しなければならないことに注意！</t>
    <phoneticPr fontId="3"/>
  </si>
  <si>
    <t>draem</t>
    <phoneticPr fontId="3"/>
  </si>
  <si>
    <t>第二引数は表示ボタンの種類を指定</t>
    <phoneticPr fontId="3"/>
  </si>
  <si>
    <t>True</t>
    <phoneticPr fontId="3"/>
  </si>
  <si>
    <t>-99 (※)負数の場合は切り上げ</t>
  </si>
  <si>
    <t>-100 (※)負数の場合は切り下げ</t>
  </si>
  <si>
    <t>99 （＝切り捨て）</t>
  </si>
  <si>
    <t>-99 （＝切り捨て）</t>
  </si>
  <si>
    <t>"234.5"</t>
    <phoneticPr fontId="3"/>
  </si>
  <si>
    <t>vbCr | vbLf | vbCrLf</t>
    <phoneticPr fontId="3"/>
  </si>
  <si>
    <t>32 (※)値の意味はこちら</t>
    <phoneticPr fontId="3"/>
  </si>
  <si>
    <t>クリップボード 書き込み</t>
    <rPh sb="8" eb="9">
      <t>カ</t>
    </rPh>
    <rPh sb="10" eb="11">
      <t>コ</t>
    </rPh>
    <phoneticPr fontId="3"/>
  </si>
  <si>
    <t>クリップボード 取得</t>
    <rPh sb="8" eb="10">
      <t>シュトク</t>
    </rPh>
    <phoneticPr fontId="3"/>
  </si>
  <si>
    <t>構造体定義</t>
  </si>
  <si>
    <t>関数エラー値返却</t>
  </si>
  <si>
    <t>マクロ定義</t>
  </si>
  <si>
    <t>列挙型定義</t>
  </si>
  <si>
    <t>一時停止</t>
  </si>
  <si>
    <t>エラーラベル</t>
  </si>
  <si>
    <t>ラベル定義</t>
  </si>
  <si>
    <t>取得できるフォルダは「AllUsersDesktop」 「AllUsersStartMenu」 「AllUsersPrograms」 「AllUsersStartup」 「Desktop」 「Favorites」 「Fonts」 「MyDocuments」 「NetHood」 「PrintHood」 「Programs」 「Recent」 「SendTo」 「StartMenu」 「Startup」 「Templates」</t>
  </si>
  <si>
    <t>ファイル 存在確認①</t>
  </si>
  <si>
    <t>ファイル 存在確認②</t>
  </si>
  <si>
    <t>ブック作成</t>
  </si>
  <si>
    <t>ブック既に開いているか確認</t>
  </si>
  <si>
    <t>ブック追加</t>
  </si>
  <si>
    <t>ブック作成＆シートコピー</t>
  </si>
  <si>
    <t>ブック新規保存</t>
  </si>
  <si>
    <t>シート数取得</t>
  </si>
  <si>
    <t>シート追加</t>
  </si>
  <si>
    <t>シート移動（末尾）</t>
  </si>
  <si>
    <t>シート削除</t>
  </si>
  <si>
    <t>シート表示/非表示</t>
  </si>
  <si>
    <t>シート並べ替え</t>
  </si>
  <si>
    <t>画面表示 ON</t>
  </si>
  <si>
    <t>画面表示 OFF</t>
  </si>
  <si>
    <t>計算方法切替 自動</t>
  </si>
  <si>
    <t>計算方法切替 手動</t>
  </si>
  <si>
    <t>ブック再計算</t>
  </si>
  <si>
    <t>ブック強制再計算</t>
  </si>
  <si>
    <t>選択 行</t>
  </si>
  <si>
    <t>選択 列</t>
  </si>
  <si>
    <t>選択 セル</t>
  </si>
  <si>
    <t>選択 範囲</t>
  </si>
  <si>
    <t>セル検索（行番号取得）</t>
  </si>
  <si>
    <t>セル参照方法</t>
  </si>
  <si>
    <t>セル位置取得（Ｙ軸）</t>
  </si>
  <si>
    <t>セル位置取得（Ｘ軸）</t>
  </si>
  <si>
    <t>行削除</t>
  </si>
  <si>
    <t>行追加</t>
  </si>
  <si>
    <t>取消線取得</t>
  </si>
  <si>
    <t>枠線非表示</t>
  </si>
  <si>
    <t>可視/不可視チェック（行）</t>
  </si>
  <si>
    <t>可視/不可視チェック（列）</t>
  </si>
  <si>
    <t>フォント名取得</t>
  </si>
  <si>
    <t>フォントサイズ変更</t>
  </si>
  <si>
    <t>フォントカラー変更</t>
  </si>
  <si>
    <t>フォント太字変更</t>
  </si>
  <si>
    <t>フォント下線変更</t>
  </si>
  <si>
    <t>背景色変更</t>
  </si>
  <si>
    <t>罫線（格子）設定</t>
  </si>
  <si>
    <t>セル結合</t>
  </si>
  <si>
    <t>セル内 水平位置調整</t>
  </si>
  <si>
    <t>セル内 垂直位置調整</t>
  </si>
  <si>
    <t>→ xlTop:上詰め、xlCenter:中央揃え、xlBottom:下詰め、xlFill:繰り返し、xlJustify:両端揃え、xlDistributed:均等割り付け</t>
  </si>
  <si>
    <t>最終行取得</t>
  </si>
  <si>
    <t>最終列取得</t>
  </si>
  <si>
    <t>最終行取得（全列の中で最大）</t>
  </si>
  <si>
    <t>最終列取得（全行の中で最大）</t>
  </si>
  <si>
    <t>選択範囲位置取得（先頭行）</t>
  </si>
  <si>
    <t>選択範囲位置取得（末尾行）</t>
  </si>
  <si>
    <t>選択範囲位置取得（先頭列）</t>
  </si>
  <si>
    <t>選択範囲位置取得（末尾列）</t>
  </si>
  <si>
    <t>Rangeオブジェクトの行/列番号指定</t>
  </si>
  <si>
    <t>セルコピー（書式保持）</t>
  </si>
  <si>
    <t>セルソート</t>
  </si>
  <si>
    <t>範囲セル 値クリア（書式そのまま）</t>
  </si>
  <si>
    <t>範囲セル 書式クリア</t>
  </si>
  <si>
    <t>範囲セル 書式貼り付け</t>
  </si>
  <si>
    <t>空白セル選択</t>
  </si>
  <si>
    <t>列幅変更</t>
  </si>
  <si>
    <t>自動列幅調整</t>
  </si>
  <si>
    <t>自動列幅調整（全領域）</t>
  </si>
  <si>
    <t>コピー/切り取りモード解除</t>
  </si>
  <si>
    <t>グループ化（行）</t>
  </si>
  <si>
    <t>アウトライン設定変更（上下）</t>
  </si>
  <si>
    <t>アウトライン設定変更（左右）</t>
  </si>
  <si>
    <t>アウトライン設定変更（自動）</t>
  </si>
  <si>
    <t>オートフィルタ設定</t>
  </si>
  <si>
    <t>ウィンドウ枠固定 設定(行)</t>
  </si>
  <si>
    <t>ウィンドウ枠固定 設定(セル)</t>
  </si>
  <si>
    <t>ウィンドウ枠固定 解除</t>
  </si>
  <si>
    <t>グラフ 追加</t>
  </si>
  <si>
    <t>グラフ 削除</t>
  </si>
  <si>
    <t>グラフ コピー</t>
  </si>
  <si>
    <t>グラフ 移動（Ｙ軸）</t>
  </si>
  <si>
    <t>グラフ 移動（Ｘ軸）</t>
  </si>
  <si>
    <t>グラフ サイズ変更（幅）</t>
  </si>
  <si>
    <t>グラフ サイズ変更（高さ）</t>
  </si>
  <si>
    <t>グラフ 種別</t>
  </si>
  <si>
    <t>グラフ データ範囲変更</t>
  </si>
  <si>
    <t>グラフ Ｘ軸 タイトル 有無</t>
  </si>
  <si>
    <t>グラフ Ｘ軸 タイトル 変更</t>
  </si>
  <si>
    <t>グラフ Ｘ軸 目盛軸 有無</t>
  </si>
  <si>
    <t>グラフ Ｘ軸 目盛軸 色</t>
  </si>
  <si>
    <t>グラフ Ｘ軸 目盛軸 太さ</t>
  </si>
  <si>
    <t>グラフ Ｘ軸 目盛軸 スタイル</t>
  </si>
  <si>
    <t>グラフ Ｘ軸 補助目盛軸 〃</t>
  </si>
  <si>
    <t>グラフ Ｘ軸 最小値 自動</t>
  </si>
  <si>
    <t>グラフ Ｘ軸 最大値 自動</t>
  </si>
  <si>
    <t>グラフ Ｘ軸 最小値 設定</t>
  </si>
  <si>
    <t>グラフ Ｘ軸 最大値 設定</t>
  </si>
  <si>
    <t>グラフ Ｘ軸 縦軸との交点</t>
  </si>
  <si>
    <t>グラフ Ｙ軸 〃</t>
  </si>
  <si>
    <t>グラフ タイトル 有無</t>
  </si>
  <si>
    <t>グラフ タイトル 変更</t>
  </si>
  <si>
    <t>グラフ タイトル グラフに重ねる</t>
  </si>
  <si>
    <t>グラフ 凡例 有無</t>
  </si>
  <si>
    <t>グラフ 凡例 位置</t>
  </si>
  <si>
    <t>グラフ 凡例 グラフに重ねる</t>
  </si>
  <si>
    <t>グラフ 画像として貼り付け</t>
  </si>
  <si>
    <t>ワークシート関数</t>
  </si>
  <si>
    <t>フォーム ロード</t>
  </si>
  <si>
    <t>フォーム アンロード</t>
  </si>
  <si>
    <t>チェックボックス値取得（フォームコントロール）</t>
  </si>
  <si>
    <t>ユーザフォーム表示中のキー操作</t>
  </si>
  <si>
    <t>クリップボード 取得</t>
  </si>
  <si>
    <t>クリップボード 設定</t>
  </si>
  <si>
    <t>要素数は０オリジン。左の例では要素数６の配列が作成される</t>
  </si>
  <si>
    <t>Falseの場合、処理を一時停止</t>
    <phoneticPr fontId="3"/>
  </si>
  <si>
    <t>CreateObject 関数でインスタンス化した場合、VBA エディターでの自動補完（インテリセンス）が働かない！</t>
    <phoneticPr fontId="3"/>
  </si>
  <si>
    <t>確認メッセージ表示</t>
    <phoneticPr fontId="3"/>
  </si>
  <si>
    <t>確認メッセージ抑制</t>
    <phoneticPr fontId="3"/>
  </si>
  <si>
    <t>→ xlGeneral:標準、xlLeft:左詰め、xlCenter:中央揃え、xlRight:右詰め、xlCenterAcrossSelection:選択範囲内で中央、xlFill:繰り返し、xlJustify:両端揃え、xlDistributed:均等割り付け</t>
    <phoneticPr fontId="3"/>
  </si>
  <si>
    <t>上記【グラフ Ｘ軸 目盛軸 ～の「MajorGridlines」を「MinorGridlines」に変更</t>
    <phoneticPr fontId="3"/>
  </si>
  <si>
    <t>上記【グラフ Ｘ軸 ～の「xlCategory」を「xlValue」に変更</t>
    <phoneticPr fontId="3"/>
  </si>
  <si>
    <t>xxx はフォーカス中のフォーム名。フォーム xxx にフォーカスがある場合だけ、KeyUp イベントが発生する。どのフォームにフォーカスがあっても動く KeyUp イベントを作りたい場合、全フォームに対して上記イベントを作る！</t>
    <phoneticPr fontId="3"/>
  </si>
  <si>
    <t>xlLegendPositionBottom\|xlLegendPositionLeft\|xlLegendPositionRight\|...</t>
    <phoneticPr fontId="3"/>
  </si>
  <si>
    <t>C:\codes\a.txt</t>
  </si>
  <si>
    <t>C:</t>
  </si>
  <si>
    <t>a.txt</t>
  </si>
  <si>
    <t>a</t>
  </si>
  <si>
    <t>txt</t>
  </si>
  <si>
    <t>C:\codes</t>
  </si>
  <si>
    <t>要素数（末尾の要素番号ではない）</t>
  </si>
  <si>
    <t>要素の値を指定する。要素番号では削除できない。</t>
  </si>
  <si>
    <t>Variant型配列に変換</t>
  </si>
  <si>
    <t>vKey は variant 型</t>
  </si>
  <si>
    <t>０オリジン（アクセスが遅すぎるので注意！）</t>
  </si>
  <si>
    <t>指定されたキーが存在しない場合はエラー</t>
  </si>
  <si>
    <t>Variant型配列、０オリジン</t>
  </si>
  <si>
    <t>大/小文字区別 /vbTextCompare（大/小文字区別しない</t>
  </si>
  <si>
    <t>ErrorLabelはラベル名</t>
  </si>
  <si>
    <t>Execは標準入出力できるが、WSH 5.6以降からしかサポートされていないので注意</t>
  </si>
  <si>
    <t>キー/値,設定値,データ型</t>
  </si>
  <si>
    <t>参照だけでなく変更も可</t>
  </si>
  <si>
    <t>&lt;src&gt; &lt;dst&gt; [&lt;overwrite&gt;] 、&lt;dst&gt;の末尾に ""\"" をつけること！</t>
  </si>
  <si>
    <t>&lt;src&gt; &lt;dst&gt; [&lt;overwrite&gt;]</t>
  </si>
  <si>
    <t>配下フォルダ/ファイルも丸ごとコピー</t>
  </si>
  <si>
    <t>配下フォルダ/ファイルも丸ごと削除</t>
  </si>
  <si>
    <t>親フォルダがない場合、エラーになる</t>
  </si>
  <si>
    <t>配下フォルダ/ファイルも丸ごと移動/リネーム</t>
  </si>
  <si>
    <t>32(※)値の意味は [ファイル・フォルダ情報取得(vba_ファイルフォルダ情報取得.md) 参照</t>
  </si>
  <si>
    <t>返却値は「配列型」でないことに注意！改行文字を含んだ「文字列型」で返却される！</t>
  </si>
  <si>
    <t>abc</t>
  </si>
  <si>
    <t>cd（１オリジン）</t>
  </si>
  <si>
    <t>cd</t>
  </si>
  <si>
    <t>abbbb</t>
  </si>
  <si>
    <t>返却値は０オリジン。返却値が３の場合、0～3 の配列であることを示す</t>
  </si>
  <si>
    <t>String</t>
  </si>
  <si>
    <t>YYYY/DD/MM HH:MM:SS</t>
  </si>
  <si>
    <t>YYYY/MM/DD</t>
  </si>
  <si>
    <t>49229.781（13:40:29 .781）</t>
  </si>
  <si>
    <t>日付は ""YYYY/MM/DD"" の文字列として指定する</t>
  </si>
  <si>
    <t>ms 単位</t>
  </si>
  <si>
    <t>SheetsInNewWorkbook は作成時のシート数を指定</t>
  </si>
  <si>
    <t>I,X,Yは１オリジン</t>
  </si>
  <si>
    <t>単位：ポイント</t>
  </si>
  <si>
    <t>単位：ポイント&amp;br()（セルの高さ/幅は取得できないので、次セルの Top/Left との差分で判断する必要がある）</t>
  </si>
  <si>
    <t>行はRowHeight</t>
  </si>
  <si>
    <t>行はRows</t>
  </si>
  <si>
    <t>解除は Group → Ungroup</t>
  </si>
  <si>
    <t>XPOS, YPOS, WIDTH, HEIGHTの単位はポイント</t>
  </si>
  <si>
    <t>xlXYScatterLines:折れ線付き散布図、xlLine:折れ線、...</t>
  </si>
  <si>
    <t>データ範囲指定</t>
  </si>
  <si>
    <t>False:重ねる、True:重ねない</t>
  </si>
  <si>
    <t>On:1 Off:-4146</t>
    <phoneticPr fontId="3"/>
  </si>
  <si>
    <t>ワード起動</t>
    <rPh sb="3" eb="5">
      <t>キドウ</t>
    </rPh>
    <phoneticPr fontId="3"/>
  </si>
  <si>
    <t>ワードファイルを開く</t>
    <rPh sb="8" eb="9">
      <t>ヒラ</t>
    </rPh>
    <phoneticPr fontId="3"/>
  </si>
  <si>
    <t>テキスト読み込み</t>
    <rPh sb="4" eb="5">
      <t>ヨ</t>
    </rPh>
    <rPh sb="6" eb="7">
      <t>コ</t>
    </rPh>
    <phoneticPr fontId="3"/>
  </si>
  <si>
    <t>ワードファイルを閉じる</t>
    <rPh sb="8" eb="9">
      <t>ト</t>
    </rPh>
    <phoneticPr fontId="3"/>
  </si>
  <si>
    <t>ワード終了</t>
    <rPh sb="3" eb="5">
      <t>シュウリョウ</t>
    </rPh>
    <phoneticPr fontId="3"/>
  </si>
  <si>
    <t>LenB(StrConv("あaＢ", vbFromUnicode))</t>
    <phoneticPr fontId="3"/>
  </si>
  <si>
    <t>Len("あaＢ")</t>
  </si>
  <si>
    <t>LenB("あaＢ")</t>
  </si>
  <si>
    <t>LenB("あaＢ")</t>
    <phoneticPr fontId="3"/>
  </si>
  <si>
    <t>=3</t>
    <phoneticPr fontId="3"/>
  </si>
  <si>
    <t>=6（LenBは半角文字も2文字と判定する）</t>
    <rPh sb="8" eb="10">
      <t>ハンカク</t>
    </rPh>
    <rPh sb="10" eb="12">
      <t>モジ</t>
    </rPh>
    <rPh sb="14" eb="16">
      <t>モジ</t>
    </rPh>
    <rPh sb="17" eb="19">
      <t>ハンテイ</t>
    </rPh>
    <phoneticPr fontId="3"/>
  </si>
  <si>
    <t>Selection.Areas.Count</t>
    <phoneticPr fontId="3"/>
  </si>
  <si>
    <t>Selection.Areas(lAreaIdx).Count</t>
    <phoneticPr fontId="3"/>
  </si>
  <si>
    <t>選択範囲数（複数セル選択時）</t>
    <rPh sb="0" eb="2">
      <t>センタク</t>
    </rPh>
    <rPh sb="2" eb="4">
      <t>ハンイ</t>
    </rPh>
    <rPh sb="4" eb="5">
      <t>スウ</t>
    </rPh>
    <rPh sb="6" eb="8">
      <t>フクスウ</t>
    </rPh>
    <rPh sb="10" eb="12">
      <t>センタク</t>
    </rPh>
    <rPh sb="12" eb="13">
      <t>ジ</t>
    </rPh>
    <phoneticPr fontId="3"/>
  </si>
  <si>
    <t>選択範囲内のセル数（複数セル選択時）</t>
    <rPh sb="4" eb="5">
      <t>ナイ</t>
    </rPh>
    <phoneticPr fontId="3"/>
  </si>
  <si>
    <t>選択範囲内のセル値（複数セル選択時）</t>
    <rPh sb="8" eb="9">
      <t>チ</t>
    </rPh>
    <phoneticPr fontId="3"/>
  </si>
  <si>
    <t>Selection.Areas(lAreaIdx).Item(lItemIdx).Value</t>
    <phoneticPr fontId="3"/>
  </si>
  <si>
    <t>複数選択時における、lAreaIdx番目の選択範囲内にあるセル数（lAreaIdxは1オリジン）</t>
    <rPh sb="0" eb="2">
      <t>フクスウ</t>
    </rPh>
    <rPh sb="2" eb="4">
      <t>センタク</t>
    </rPh>
    <rPh sb="4" eb="5">
      <t>ジ</t>
    </rPh>
    <rPh sb="31" eb="32">
      <t>スウ</t>
    </rPh>
    <phoneticPr fontId="3"/>
  </si>
  <si>
    <t>複数選択時における、lAreaIdx番目の選択範囲内にあるlItemIdx個目のセル値（lAreaIdx/lItemIdxは1オリジン）</t>
  </si>
  <si>
    <t>複数選択時における、選択範囲数</t>
    <rPh sb="0" eb="2">
      <t>フクスウ</t>
    </rPh>
    <rPh sb="2" eb="4">
      <t>センタク</t>
    </rPh>
    <rPh sb="4" eb="5">
      <t>ジ</t>
    </rPh>
    <rPh sb="14" eb="15">
      <t>スウ</t>
    </rPh>
    <phoneticPr fontId="3"/>
  </si>
  <si>
    <t>文字列長 取得１</t>
  </si>
  <si>
    <t>文字列長 取得２</t>
  </si>
  <si>
    <t>文字列長 取得３</t>
  </si>
  <si>
    <t>LenByte("あaＢ")</t>
  </si>
  <si>
    <t>LenB(""リンゴ"")</t>
    <phoneticPr fontId="3"/>
  </si>
  <si>
    <t>非表示セル判定</t>
    <phoneticPr fontId="3"/>
  </si>
  <si>
    <t>Application.OnKey sShtcutKey, sShrcutMacroName</t>
    <phoneticPr fontId="3"/>
  </si>
  <si>
    <t>ショートカットキー設定</t>
    <rPh sb="9" eb="11">
      <t>セッテイ</t>
    </rPh>
    <phoneticPr fontId="3"/>
  </si>
  <si>
    <t>変数定義(固定長文字列型)</t>
    <rPh sb="5" eb="8">
      <t>コテイチョウ</t>
    </rPh>
    <rPh sb="8" eb="12">
      <t>モジレツガタ</t>
    </rPh>
    <phoneticPr fontId="3"/>
  </si>
  <si>
    <t>Dim sStr As String * 3</t>
    <phoneticPr fontId="3"/>
  </si>
  <si>
    <t>フォルダ 特殊フォルダパス取得</t>
    <phoneticPr fontId="3"/>
  </si>
  <si>
    <t>objFSO.GetSpecialFolder(2)</t>
    <phoneticPr fontId="3"/>
  </si>
  <si>
    <t>0:Windowsフォルダ、1:Systemフォルダ、2:テンポラリフォルダ</t>
    <phoneticPr fontId="3"/>
  </si>
  <si>
    <t xml:space="preserve">やりたいこと
</t>
    <phoneticPr fontId="3"/>
  </si>
  <si>
    <t>oPriceOfFruit.Add "リンゴ", "100円"</t>
    <phoneticPr fontId="3"/>
  </si>
  <si>
    <t>エラー</t>
    <phoneticPr fontId="3"/>
  </si>
  <si>
    <t>ファイル操作</t>
    <rPh sb="4" eb="6">
      <t>ソウサ</t>
    </rPh>
    <phoneticPr fontId="3"/>
  </si>
  <si>
    <t>時刻</t>
    <rPh sb="0" eb="2">
      <t>ジコク</t>
    </rPh>
    <phoneticPr fontId="3"/>
  </si>
  <si>
    <t>エクセル固有操作</t>
    <rPh sb="4" eb="6">
      <t>コユウ</t>
    </rPh>
    <rPh sb="6" eb="8">
      <t>ソウサ</t>
    </rPh>
    <phoneticPr fontId="3"/>
  </si>
  <si>
    <t>WScriptShellObject</t>
    <phoneticPr fontId="3"/>
  </si>
  <si>
    <t>オブジェクト定義</t>
    <phoneticPr fontId="3"/>
  </si>
  <si>
    <t>フォーム</t>
    <phoneticPr fontId="3"/>
  </si>
  <si>
    <t>チェックボックス</t>
    <phoneticPr fontId="3"/>
  </si>
  <si>
    <t>Word</t>
    <phoneticPr fontId="3"/>
  </si>
  <si>
    <t>クリップボード</t>
    <phoneticPr fontId="3"/>
  </si>
  <si>
    <t>基本構文２</t>
    <rPh sb="0" eb="2">
      <t>キホン</t>
    </rPh>
    <rPh sb="2" eb="4">
      <t>コウブン</t>
    </rPh>
    <phoneticPr fontId="3"/>
  </si>
  <si>
    <t>基本構文１</t>
    <rPh sb="0" eb="2">
      <t>キホン</t>
    </rPh>
    <rPh sb="2" eb="4">
      <t>コウブン</t>
    </rPh>
    <phoneticPr fontId="3"/>
  </si>
  <si>
    <t>連想配列</t>
    <rPh sb="0" eb="2">
      <t>レンソウ</t>
    </rPh>
    <rPh sb="2" eb="4">
      <t>ハイレツ</t>
    </rPh>
    <phoneticPr fontId="3"/>
  </si>
  <si>
    <t>コレクション</t>
    <phoneticPr fontId="3"/>
  </si>
  <si>
    <t>追加</t>
  </si>
  <si>
    <t>要素数取得</t>
  </si>
  <si>
    <t>削除</t>
  </si>
  <si>
    <t>挿入</t>
  </si>
  <si>
    <t>ソート</t>
  </si>
  <si>
    <t>配列変換</t>
  </si>
  <si>
    <t>全要素削除</t>
  </si>
  <si>
    <t>項目取得 ループ</t>
    <phoneticPr fontId="3"/>
  </si>
  <si>
    <t>項目取得 その１</t>
    <phoneticPr fontId="3"/>
  </si>
  <si>
    <t>項目取得 その２</t>
    <phoneticPr fontId="3"/>
  </si>
  <si>
    <t>FileSystemObject</t>
    <phoneticPr fontId="3"/>
  </si>
  <si>
    <t>分岐 if</t>
    <rPh sb="0" eb="2">
      <t>ブンキ</t>
    </rPh>
    <phoneticPr fontId="3"/>
  </si>
  <si>
    <t>分岐 if（空オブジェクト確認）</t>
    <phoneticPr fontId="3"/>
  </si>
  <si>
    <t>分岐 switch</t>
    <phoneticPr fontId="3"/>
  </si>
  <si>
    <t>繰返し for</t>
    <rPh sb="0" eb="1">
      <t>ク</t>
    </rPh>
    <rPh sb="1" eb="2">
      <t>カエ</t>
    </rPh>
    <phoneticPr fontId="3"/>
  </si>
  <si>
    <t>繰返し for each</t>
    <phoneticPr fontId="3"/>
  </si>
  <si>
    <t>繰返し while</t>
    <phoneticPr fontId="3"/>
  </si>
  <si>
    <t>繰返し do while</t>
    <phoneticPr fontId="3"/>
  </si>
  <si>
    <t>繰返し do until</t>
    <phoneticPr fontId="3"/>
  </si>
  <si>
    <t>環境変数 削除</t>
    <rPh sb="5" eb="7">
      <t>サクジョ</t>
    </rPh>
    <phoneticPr fontId="3"/>
  </si>
  <si>
    <t>引数の詳細はこちら</t>
    <rPh sb="0" eb="2">
      <t>ヒキスウ</t>
    </rPh>
    <rPh sb="3" eb="5">
      <t>ショウサイ</t>
    </rPh>
    <phoneticPr fontId="3"/>
  </si>
  <si>
    <t>メッセージ出力(MsgBox)</t>
    <phoneticPr fontId="3"/>
  </si>
  <si>
    <t>メッセージ出力(WScript.Echo)</t>
    <phoneticPr fontId="3"/>
  </si>
  <si>
    <t>メッセージ出力(Wscript.StdOut.WriteLine)</t>
    <phoneticPr fontId="3"/>
  </si>
  <si>
    <t>テキスト入力(InputBox)</t>
  </si>
  <si>
    <t>処理継続チェック＆中断処理</t>
    <rPh sb="0" eb="2">
      <t>ショリ</t>
    </rPh>
    <rPh sb="2" eb="4">
      <t>ケイゾク</t>
    </rPh>
    <rPh sb="9" eb="11">
      <t>チュウダン</t>
    </rPh>
    <rPh sb="11" eb="13">
      <t>ショリ</t>
    </rPh>
    <phoneticPr fontId="3"/>
  </si>
  <si>
    <t>処理継続チェック(Debug.Assert)</t>
    <phoneticPr fontId="3"/>
  </si>
  <si>
    <t>MsgBox "Hello world", vbOKOnly, "タイトル"</t>
    <phoneticPr fontId="3"/>
  </si>
  <si>
    <t>CreateObject("Shell.Application").Namespace(40).Self.Path</t>
    <phoneticPr fontId="3"/>
  </si>
  <si>
    <t>ユーザフォルダパス</t>
    <phoneticPr fontId="3"/>
  </si>
  <si>
    <t>フォルダ 存在確認</t>
    <phoneticPr fontId="3"/>
  </si>
  <si>
    <t>フォルダ 親フォルダパス取得</t>
    <phoneticPr fontId="3"/>
  </si>
  <si>
    <t>objFSO.GetFolder( "C:\codes" ).Attributes</t>
  </si>
  <si>
    <t>ファイル コピー（自ブック）</t>
    <phoneticPr fontId="3"/>
  </si>
  <si>
    <t>特殊フォルダ パス取得</t>
  </si>
  <si>
    <t>環境依存</t>
  </si>
  <si>
    <t>vba</t>
    <phoneticPr fontId="3"/>
  </si>
  <si>
    <t>vbs</t>
    <phoneticPr fontId="3"/>
  </si>
  <si>
    <t>-</t>
    <phoneticPr fontId="3"/>
  </si>
  <si>
    <t>【vbs固有】スクリプト</t>
    <rPh sb="4" eb="6">
      <t>コユウ</t>
    </rPh>
    <phoneticPr fontId="3"/>
  </si>
  <si>
    <t>【vba固有】ChartObject</t>
    <rPh sb="4" eb="6">
      <t>コユウ</t>
    </rPh>
    <phoneticPr fontId="3"/>
  </si>
  <si>
    <t>【vba固有】基本</t>
    <rPh sb="7" eb="9">
      <t>キホン</t>
    </rPh>
    <phoneticPr fontId="3"/>
  </si>
  <si>
    <t>Close #1</t>
    <phoneticPr fontId="3"/>
  </si>
  <si>
    <t>Open ファイル名 For [Input|Output|Append] As #1</t>
    <phoneticPr fontId="3"/>
  </si>
  <si>
    <t>On Error Resume Next</t>
  </si>
  <si>
    <t>=5（String.vbs/LenByte()を利用する）</t>
    <phoneticPr fontId="3"/>
  </si>
  <si>
    <t>1⇒True、"a"⇒False、""⇒False</t>
    <phoneticPr fontId="3"/>
  </si>
  <si>
    <t>(ex. Chr(Asc(""①"") + 1) ⇒ ②</t>
    <phoneticPr fontId="3"/>
  </si>
  <si>
    <t>8→値の詳細はこちら</t>
    <phoneticPr fontId="3"/>
  </si>
  <si>
    <t>vbNewLine</t>
  </si>
  <si>
    <t>第二引数：ウィンドウの表示スタイル（ウィンドウを非表示、別のウィンドウをアクティブ）、第三引数：プログラムの実行が終了するまでスクリプトを待機させるかどうか</t>
    <phoneticPr fontId="3"/>
  </si>
  <si>
    <t>User:現在のユーザー, Process:現在のプロセス, System:全ユーザー, Volatile:現在のログオン</t>
  </si>
  <si>
    <t>先頭からの位置、１オリジン（いない場合は0が返る)</t>
    <phoneticPr fontId="3"/>
  </si>
  <si>
    <t>末尾からの位置、１オリジン（いない場合は0が返る)</t>
    <phoneticPr fontId="3"/>
  </si>
  <si>
    <t>Dim aVal(5) As Integer</t>
  </si>
  <si>
    <t>要素数ではなく最終要素番号！要素数は０オリジン。左の例では要素数６の配列が作成される</t>
    <phoneticPr fontId="3"/>
  </si>
  <si>
    <t>Const NUM = 1</t>
    <phoneticPr fontId="3"/>
  </si>
  <si>
    <t>CLng("&amp;H" &amp; "FA")</t>
    <phoneticPr fontId="3"/>
  </si>
  <si>
    <t>#VALUEを返却（エラー値の詳細はこちら）</t>
    <phoneticPr fontId="3"/>
  </si>
  <si>
    <t xml:space="preserve"> </t>
    <phoneticPr fontId="3"/>
  </si>
  <si>
    <t>wbTrgtBook.Name</t>
  </si>
  <si>
    <t>wbTrgtBook.Path</t>
  </si>
  <si>
    <t>wbTrgtBook.FullName</t>
  </si>
  <si>
    <t>vbsは非対応</t>
    <rPh sb="4" eb="7">
      <t>ヒタイオウ</t>
    </rPh>
    <phoneticPr fontId="3"/>
  </si>
  <si>
    <t>Private 変数名</t>
    <phoneticPr fontId="3"/>
  </si>
  <si>
    <t>Dim 変数名</t>
    <phoneticPr fontId="3"/>
  </si>
  <si>
    <t>Public 変数名</t>
    <phoneticPr fontId="3"/>
  </si>
  <si>
    <t>ReDim 変数名(4)</t>
    <phoneticPr fontId="3"/>
  </si>
  <si>
    <t>Dim 変数名 As 型名</t>
    <rPh sb="11" eb="13">
      <t>カタメイ</t>
    </rPh>
    <phoneticPr fontId="3"/>
  </si>
  <si>
    <t>Private 変数名 As 型名</t>
    <phoneticPr fontId="3"/>
  </si>
  <si>
    <t>Public 変数名 As 型名</t>
    <phoneticPr fontId="3"/>
  </si>
  <si>
    <t>ReDim 変数名(4) As 型名</t>
    <phoneticPr fontId="3"/>
  </si>
  <si>
    <t>"ABCDE"→"ABC"、"A"→"A  "。vbsは非対応</t>
    <phoneticPr fontId="3"/>
  </si>
  <si>
    <t>cTrgtPaths.Add "c:\test\a.txt"</t>
    <phoneticPr fontId="3"/>
  </si>
  <si>
    <t>cTrgtPaths(0)</t>
    <phoneticPr fontId="3"/>
  </si>
  <si>
    <t>cTrgtPaths.Item(0)</t>
    <phoneticPr fontId="3"/>
  </si>
  <si>
    <t>cTrgtPaths.Count</t>
    <phoneticPr fontId="3"/>
  </si>
  <si>
    <t>cTrgtPaths.Remove "c:\test\b.xlsx"</t>
    <phoneticPr fontId="3"/>
  </si>
  <si>
    <t>cTrgtPaths.Add Item:="c:\test\e.ppt", After:=2</t>
    <phoneticPr fontId="3"/>
  </si>
  <si>
    <t>cTrgtPaths.Sort</t>
    <phoneticPr fontId="3"/>
  </si>
  <si>
    <t>cTrgtPaths.Clear</t>
    <phoneticPr fontId="3"/>
  </si>
  <si>
    <t>vbs はおそらく非対応</t>
    <rPh sb="9" eb="12">
      <t>ヒタイオウ</t>
    </rPh>
    <phoneticPr fontId="3"/>
  </si>
  <si>
    <t>oPriceOfFruit.Exists("リンゴ")</t>
    <phoneticPr fontId="3"/>
  </si>
  <si>
    <t>oPriceOfFruit.Item("リンゴ")</t>
    <phoneticPr fontId="3"/>
  </si>
  <si>
    <t>oPriceOfFruit.Keys()(0)</t>
    <phoneticPr fontId="3"/>
  </si>
  <si>
    <t>oPriceOfFruit.Items()(0)</t>
    <phoneticPr fontId="3"/>
  </si>
  <si>
    <t>oPriceOfFruit.Key("リンゴ") = "りんご"</t>
  </si>
  <si>
    <t>oPriceOfFruit.Item("リンゴ") = "200円"</t>
    <phoneticPr fontId="3"/>
  </si>
  <si>
    <t>oPriceOfFruit.Count</t>
    <phoneticPr fontId="3"/>
  </si>
  <si>
    <t>oPriceOfFruit.Remove("リンゴ")</t>
    <phoneticPr fontId="3"/>
  </si>
  <si>
    <t>oPriceOfFruit.RemoveAll</t>
    <phoneticPr fontId="3"/>
  </si>
  <si>
    <t>asFruitPrice = oPriceOfFruit.Items</t>
    <phoneticPr fontId="3"/>
  </si>
  <si>
    <t>asFruitName = oPriceOfFruit.Keys</t>
    <phoneticPr fontId="3"/>
  </si>
  <si>
    <t>oPriceOfFruit.CompareMode = vbBinaryCompare</t>
    <phoneticPr fontId="3"/>
  </si>
  <si>
    <t>objWshShell.Exec("C:\test.bat")</t>
    <phoneticPr fontId="3"/>
  </si>
  <si>
    <t>objWshShell.Run "C:\test.bat", 0, True</t>
    <phoneticPr fontId="3"/>
  </si>
  <si>
    <t>objWshShell.Run "cmd /c echo.&gt; ""C:\test.txt""", 0, True</t>
    <phoneticPr fontId="3"/>
  </si>
  <si>
    <t>objWshShell.RegRead("HKCU\WshTest\Test1")</t>
    <phoneticPr fontId="3"/>
  </si>
  <si>
    <t>objWshShell.RegWrite("HKCU\WshTest\Test1", "test", "REG_SZ")</t>
    <phoneticPr fontId="3"/>
  </si>
  <si>
    <t>objWshShell.ExpandEnvironmentStrings( "%MYPATH_CODES%" )</t>
    <phoneticPr fontId="3"/>
  </si>
  <si>
    <t>objWshShell.SpecialFolders("Desktop")</t>
    <phoneticPr fontId="3"/>
  </si>
  <si>
    <t>objWshShell.CreateShortcut( "c:\test\src.txt.lnk" ).TargetPath</t>
    <phoneticPr fontId="3"/>
  </si>
  <si>
    <t>シート存在確認</t>
  </si>
  <si>
    <t>セル検索</t>
    <phoneticPr fontId="3"/>
  </si>
  <si>
    <t>↑</t>
    <phoneticPr fontId="3"/>
  </si>
  <si>
    <t>検索実行</t>
    <rPh sb="0" eb="2">
      <t>ケンサク</t>
    </rPh>
    <rPh sb="2" eb="4">
      <t>ジッコウ</t>
    </rPh>
    <phoneticPr fontId="3"/>
  </si>
  <si>
    <t>サンプルコード</t>
    <phoneticPr fontId="3"/>
  </si>
  <si>
    <t>oRegExp.IgnoreCase = True</t>
    <phoneticPr fontId="3"/>
  </si>
  <si>
    <t>oRegExp.Global = True</t>
    <phoneticPr fontId="3"/>
  </si>
  <si>
    <t>oMatchResult.Count</t>
  </si>
  <si>
    <t>検索結果 ヒット数取得</t>
    <rPh sb="0" eb="2">
      <t>ケンサク</t>
    </rPh>
    <rPh sb="2" eb="4">
      <t>ケッカ</t>
    </rPh>
    <rPh sb="8" eb="9">
      <t>スウ</t>
    </rPh>
    <rPh sb="9" eb="11">
      <t>シュトク</t>
    </rPh>
    <phoneticPr fontId="3"/>
  </si>
  <si>
    <t>検索結果 サブマッチ数取得</t>
    <rPh sb="0" eb="2">
      <t>ケンサク</t>
    </rPh>
    <rPh sb="2" eb="4">
      <t>ケッカ</t>
    </rPh>
    <rPh sb="10" eb="11">
      <t>スウ</t>
    </rPh>
    <rPh sb="11" eb="13">
      <t>シュトク</t>
    </rPh>
    <phoneticPr fontId="3"/>
  </si>
  <si>
    <t>検索結果 結果取得</t>
    <rPh sb="0" eb="2">
      <t>ケンサク</t>
    </rPh>
    <rPh sb="2" eb="4">
      <t>ケッカ</t>
    </rPh>
    <rPh sb="5" eb="7">
      <t>ケッカ</t>
    </rPh>
    <rPh sb="7" eb="9">
      <t>シュトク</t>
    </rPh>
    <phoneticPr fontId="3"/>
  </si>
  <si>
    <t>置換実行</t>
    <rPh sb="0" eb="2">
      <t>チカン</t>
    </rPh>
    <rPh sb="2" eb="4">
      <t>ジッコウ</t>
    </rPh>
    <phoneticPr fontId="3"/>
  </si>
  <si>
    <t>検索設定 検索パターン</t>
    <rPh sb="0" eb="2">
      <t>ケンサク</t>
    </rPh>
    <rPh sb="2" eb="4">
      <t>セッテイ</t>
    </rPh>
    <rPh sb="5" eb="7">
      <t>ケンサク</t>
    </rPh>
    <phoneticPr fontId="3"/>
  </si>
  <si>
    <t>検索設定 大小文字区別</t>
    <rPh sb="5" eb="6">
      <t>ダイ</t>
    </rPh>
    <rPh sb="6" eb="9">
      <t>コモジ</t>
    </rPh>
    <rPh sb="9" eb="11">
      <t>クベツ</t>
    </rPh>
    <phoneticPr fontId="3"/>
  </si>
  <si>
    <t>検索設定 文字列全体検索</t>
    <rPh sb="5" eb="8">
      <t>モジレツ</t>
    </rPh>
    <rPh sb="8" eb="10">
      <t>ゼンタイ</t>
    </rPh>
    <rPh sb="10" eb="12">
      <t>ケンサク</t>
    </rPh>
    <phoneticPr fontId="3"/>
  </si>
  <si>
    <t>検索設定 検索対象</t>
    <rPh sb="0" eb="2">
      <t>ケンサク</t>
    </rPh>
    <rPh sb="2" eb="4">
      <t>セッテイ</t>
    </rPh>
    <rPh sb="5" eb="7">
      <t>ケンサク</t>
    </rPh>
    <rPh sb="7" eb="9">
      <t>タイショウ</t>
    </rPh>
    <phoneticPr fontId="3"/>
  </si>
  <si>
    <t>3</t>
    <phoneticPr fontId="3"/>
  </si>
  <si>
    <t>oMatchResult(0).SubMatches.Count</t>
  </si>
  <si>
    <t>oMatchResult(2)</t>
  </si>
  <si>
    <t>oMatchResult(1).SubMatches(1)</t>
  </si>
  <si>
    <t>3（0オリジン）</t>
    <phoneticPr fontId="3"/>
  </si>
  <si>
    <t>TestFunc03(int bbb)（0オリジン）</t>
    <phoneticPr fontId="3"/>
  </si>
  <si>
    <t>char（0オリジン）</t>
    <phoneticPr fontId="3"/>
  </si>
  <si>
    <t>True:区別しない False:区別する</t>
    <rPh sb="5" eb="7">
      <t>クベツ</t>
    </rPh>
    <rPh sb="17" eb="19">
      <t>クベツ</t>
    </rPh>
    <phoneticPr fontId="3"/>
  </si>
  <si>
    <t>正規表現検索</t>
    <rPh sb="4" eb="6">
      <t>ケンサク</t>
    </rPh>
    <phoneticPr fontId="3"/>
  </si>
  <si>
    <t>テキスト入力(InputBox)時のキャンセル判定</t>
    <rPh sb="16" eb="17">
      <t>ジ</t>
    </rPh>
    <rPh sb="23" eb="25">
      <t>ハンテイ</t>
    </rPh>
    <phoneticPr fontId="3"/>
  </si>
  <si>
    <t>型名:int 型名:char 型名:int</t>
    <phoneticPr fontId="3"/>
  </si>
  <si>
    <t>置換結果 結果取得</t>
    <rPh sb="0" eb="2">
      <t>チカン</t>
    </rPh>
    <rPh sb="2" eb="4">
      <t>ケッカ</t>
    </rPh>
    <rPh sb="5" eb="7">
      <t>ケッカ</t>
    </rPh>
    <rPh sb="7" eb="9">
      <t>シュトク</t>
    </rPh>
    <phoneticPr fontId="3"/>
  </si>
  <si>
    <t xml:space="preserve"> </t>
    <phoneticPr fontId="3"/>
  </si>
  <si>
    <t>oRegExp.IgnoreCase = True</t>
    <phoneticPr fontId="3"/>
  </si>
  <si>
    <t>oRegExp.Global = True</t>
    <phoneticPr fontId="3"/>
  </si>
  <si>
    <t>oMatchResult.Count</t>
    <phoneticPr fontId="3"/>
  </si>
  <si>
    <t>oMatchResult(0).SubMatches.Count</t>
    <phoneticPr fontId="3"/>
  </si>
  <si>
    <t>oMatchResult(2)</t>
    <phoneticPr fontId="3"/>
  </si>
  <si>
    <t>oMatchResult(1).SubMatches(1)</t>
    <phoneticPr fontId="3"/>
  </si>
  <si>
    <t>Application.Intersect(ActiveCell, ActiveSheet.UsedRange)</t>
    <phoneticPr fontId="3"/>
  </si>
  <si>
    <t>範囲チェック</t>
    <rPh sb="0" eb="2">
      <t>ハンイ</t>
    </rPh>
    <phoneticPr fontId="3"/>
  </si>
  <si>
    <t>True:アクティブセルがUsedRangeに含まれる False:含まれない</t>
    <rPh sb="23" eb="24">
      <t>フク</t>
    </rPh>
    <rPh sb="34" eb="35">
      <t>フク</t>
    </rPh>
    <phoneticPr fontId="3"/>
  </si>
  <si>
    <t>範囲の共通部分取り出し</t>
    <rPh sb="0" eb="2">
      <t>ハンイ</t>
    </rPh>
    <rPh sb="3" eb="5">
      <t>キョウツウ</t>
    </rPh>
    <rPh sb="5" eb="7">
      <t>ブブン</t>
    </rPh>
    <rPh sb="7" eb="8">
      <t>ト</t>
    </rPh>
    <rPh sb="9" eb="10">
      <t>ダ</t>
    </rPh>
    <phoneticPr fontId="3"/>
  </si>
  <si>
    <t>Set rTrgtRng = Application.Intersect(Selection, ActiveSheet.UsedRange)</t>
    <phoneticPr fontId="3"/>
  </si>
  <si>
    <t xml:space="preserve"> </t>
    <phoneticPr fontId="3"/>
  </si>
  <si>
    <t>set LOGDIR=C:\Users\Dropbox</t>
  </si>
  <si>
    <t>-</t>
  </si>
  <si>
    <t>help dir</t>
  </si>
  <si>
    <t>if %TAG\_TYPE% == a ( ～処理～ ) else if %TAG\_TYPE% == c ( ～処理～ ) else ( ～処理～ )</t>
  </si>
  <si>
    <t>if not %TAG\_TYPE% == a</t>
  </si>
  <si>
    <t>::コメント</t>
  </si>
  <si>
    <t>echo Hello world!</t>
  </si>
  <si>
    <t>echo.</t>
  </si>
  <si>
    <t>\&gt;NUL 2&gt;&amp;1</t>
  </si>
  <si>
    <t>del /a /q "c:\test\a.txt"</t>
  </si>
  <si>
    <t>move "c:\test\a.txt" "c:\test\dst"</t>
  </si>
  <si>
    <t>copy "c:\test\a.txt" "c:\test\dst"</t>
  </si>
  <si>
    <t>rename "c:\test\a.txt" "b.txt"</t>
  </si>
  <si>
    <t>mkdir "c:\test\a"</t>
  </si>
  <si>
    <t>rmdir /s /q "c:\test"</t>
  </si>
  <si>
    <t>move "c:\test\src" "c:\test\dst"</t>
  </si>
  <si>
    <t>echo d | xcopy /e /h /r /y "c:\test\src" "c:\test\dst\src"</t>
  </si>
  <si>
    <t>robocopy "c:\test\src" "c:\test\dst" /MIR /XD "System Volume Information"</t>
  </si>
  <si>
    <t>tree /f</t>
  </si>
  <si>
    <t>tree</t>
  </si>
  <si>
    <t>dir /b /s /a</t>
  </si>
  <si>
    <t>dir /b /s /a:d</t>
  </si>
  <si>
    <t>dir /b /s /a:a-d</t>
  </si>
  <si>
    <t>attrib +S C:\test.txt</t>
  </si>
  <si>
    <t>attrib -S C:\test.txt</t>
  </si>
  <si>
    <t>attrib +H C:\test.txt</t>
  </si>
  <si>
    <t>attrib -H C:\test.txt</t>
  </si>
  <si>
    <t>shutdown /s /t 120</t>
  </si>
  <si>
    <t>shutdown /r /t 120</t>
  </si>
  <si>
    <t>shutdown /a</t>
  </si>
  <si>
    <t>mklink /d "c:\src\test" "d:\program files\dst\test"</t>
  </si>
  <si>
    <t>mklink "c:\src\test.txt" "d:\program files\dst\test.txt"</t>
  </si>
  <si>
    <t>setlocal ENABLEDELAYEDEXPANSION ～ endlocal</t>
  </si>
  <si>
    <t>exit /B 0</t>
  </si>
  <si>
    <t>setx MYPATH\_CODES "C:\codes"</t>
  </si>
  <si>
    <t>reg delete HKCU\Environment /v MYPATH\_CODES</t>
  </si>
  <si>
    <t>if {％MYPATH\_CODES％} == {0} ( ～環境変数が未存在～ )</t>
  </si>
  <si>
    <t>shutdown -s -t 60</t>
  </si>
  <si>
    <t>shutdown -r -t 60</t>
  </si>
  <si>
    <t>変数定義</t>
  </si>
  <si>
    <t>ブロック脱出</t>
  </si>
  <si>
    <t>ヘルプ</t>
  </si>
  <si>
    <t>if</t>
  </si>
  <si>
    <t>if（否定）</t>
  </si>
  <si>
    <t>出力</t>
  </si>
  <si>
    <t>出力（改行のみ）</t>
  </si>
  <si>
    <t>出力抑制</t>
  </si>
  <si>
    <t>ファイル 移動</t>
  </si>
  <si>
    <t>ファイル コピー</t>
  </si>
  <si>
    <t>フォルダ 名称変更</t>
  </si>
  <si>
    <t>フォルダ 移動</t>
  </si>
  <si>
    <t>フォルダ同期</t>
  </si>
  <si>
    <t>ファイル＆フォルダ ツリー取得(ファイル＆フォルダ)</t>
  </si>
  <si>
    <t>ファイル＆フォルダ ツリー取得(フォルダのみ)</t>
  </si>
  <si>
    <t>パス一覧取得(ファイル＆フォルダ)</t>
  </si>
  <si>
    <t>パス一覧取得(フォルダのみ)</t>
  </si>
  <si>
    <t>パス一覧取得(ファイルのみ)</t>
  </si>
  <si>
    <t>システム属性設定</t>
  </si>
  <si>
    <t>システム属性解除</t>
  </si>
  <si>
    <t>隠し属性設定</t>
  </si>
  <si>
    <t>隠し属性解除</t>
  </si>
  <si>
    <t>２分後にシャットダウン</t>
  </si>
  <si>
    <t>２分後に再起動</t>
  </si>
  <si>
    <t>シャットダウンをキャンセル</t>
  </si>
  <si>
    <t>シンボリックリンク作成（フォルダ）</t>
  </si>
  <si>
    <t>シンボリックリンク作成（ファイル）</t>
  </si>
  <si>
    <t>遅延展開変数設定</t>
  </si>
  <si>
    <t>環境変数 設定</t>
  </si>
  <si>
    <t>環境変数 解除</t>
  </si>
  <si>
    <t>環境変数 存在確認</t>
  </si>
  <si>
    <t>Windows 60秒後にシャットダウン</t>
  </si>
  <si>
    <t>Windows 60秒後に再起動</t>
  </si>
  <si>
    <t>パス一覧取得(.c、.hファイルのみ)</t>
    <phoneticPr fontId="3"/>
  </si>
  <si>
    <t>dir \*.c \*.h /b /s /a:a-d</t>
    <phoneticPr fontId="3"/>
  </si>
  <si>
    <t>・隠しファイル/システムファイルを含む 
・「\*.cc」のような「\*.c」を文字列として含まれる拡張子は省かれる。</t>
    <phoneticPr fontId="3"/>
  </si>
  <si>
    <t>・隠しファイル/システムファイルを含む</t>
    <phoneticPr fontId="3"/>
  </si>
  <si>
    <t>&lt;&lt;オプション&gt;&gt;
  /a：読み取り専用、システムファイル、隠しファイル、アーカイブも含めて削除
  /q：削除前に確認メッセージを表示しない
  /s：指定されたファイルをすべてのサブディレクトリから削除する
&lt;&lt;応用例&gt;&gt;
  "C:\test\b" フォルダ配下（サブディレクトリ含む）にある .dat ファイル全削除
    del /s /a /q "C:\test\b\\*.dat"</t>
    <phoneticPr fontId="3"/>
  </si>
  <si>
    <t>変更後のファイル名を指定する！パス指定不可！</t>
    <phoneticPr fontId="3"/>
  </si>
  <si>
    <t>&lt;&lt;オプション&gt;&gt;
  /s：ファイルやサブディレクトリも含めて削除する
  /q：/sで削除する際に確認メッセージを表示しない</t>
    <phoneticPr fontId="3"/>
  </si>
  <si>
    <t>→"c:\test\dst\src" が作成される。</t>
    <phoneticPr fontId="3"/>
  </si>
  <si>
    <t>&lt;&lt;特記事項&gt;&gt;
  - フォルダかファイルかを聞かれるため,「echo d」が必要。
  - 「xcopy /e /h /r /y "c:\test\src" "c:\test\dst"」では、"c:\test\dst\src" より下のファイル/フォルダはコピーされるが、"src" フォルダ自体はコピーされない。
&lt;&lt;オプション&gt;&gt;
  - /e：ファイルが存在しなくてもディレクトリごとコピーする
  - /h：隠しファイルやシステムファイルも全てコピーする
  - /r：読み取り専用属性のファイルも上書きコピーできるようにする
  - /y：同名のファイルが存在する場合、上書きの確認を行わない
  - /-y：同名のファイルが存在する場合、上書きの確認を行う</t>
    <phoneticPr fontId="3"/>
  </si>
  <si>
    <t>&lt;&lt;特記事項&gt;&gt;
  - "c:\test\src\a.txt" が "c:\test\dst\a.txt" としてコピーされるイメージ
&lt;&lt;オプション&gt;&gt;
  - /MIR：ディレクトリ ツリーをミラー化する。
  - /XD dir [ディレクトリ]... ：指定された名前/パスに一致するディレクトリを除外する。
  - /XF file [ファイル]... ：指定された名前/パス/ワイルドカードに一致するファイルを除外する。</t>
    <phoneticPr fontId="3"/>
  </si>
  <si>
    <t>・隠しファイルやシステムファイルは表示不可</t>
    <rPh sb="19" eb="21">
      <t>フカ</t>
    </rPh>
    <phoneticPr fontId="3"/>
  </si>
  <si>
    <t>基本構文</t>
    <rPh sb="0" eb="2">
      <t>キホン</t>
    </rPh>
    <rPh sb="2" eb="4">
      <t>コウブン</t>
    </rPh>
    <phoneticPr fontId="3"/>
  </si>
  <si>
    <t>%N</t>
  </si>
  <si>
    <t>文字列そのまま</t>
  </si>
  <si>
    <t>C:\Users\draem\_000\Desktop\test\test 1-1.bat</t>
  </si>
  <si>
    <t>%~N</t>
  </si>
  <si>
    <t>すべての引用句</t>
  </si>
  <si>
    <t>%~fN</t>
  </si>
  <si>
    <t>完全修飾パス名</t>
  </si>
  <si>
    <t>%~dN</t>
  </si>
  <si>
    <t>ドライブ文字</t>
  </si>
  <si>
    <t>%~pN</t>
  </si>
  <si>
    <t>パス</t>
  </si>
  <si>
    <t>\Users\draem\_000\Desktop\test\</t>
  </si>
  <si>
    <t>%~dpN</t>
  </si>
  <si>
    <t>ディレクトリパス</t>
  </si>
  <si>
    <t>C:\Users\draem\_000\Desktop\test\</t>
  </si>
  <si>
    <t>%~nN</t>
  </si>
  <si>
    <t>ファイル名</t>
  </si>
  <si>
    <t>test 1-1</t>
  </si>
  <si>
    <t>%~xN</t>
  </si>
  <si>
    <t>ファイル拡張子</t>
  </si>
  <si>
    <t>.bat</t>
  </si>
  <si>
    <t>%~nxN</t>
  </si>
  <si>
    <t>ファイル名.拡張子</t>
  </si>
  <si>
    <t>test 1-1.bat</t>
  </si>
  <si>
    <t>%~sN</t>
  </si>
  <si>
    <t>短いパス</t>
  </si>
  <si>
    <t>C:\Users\DRAEM\_~1\Desktop\test\TEST1-~1.BAT</t>
  </si>
  <si>
    <t>%~aN</t>
  </si>
  <si>
    <t>ファイル属性</t>
  </si>
  <si>
    <t>--a--------</t>
  </si>
  <si>
    <t>%~tN</t>
  </si>
  <si>
    <t>ファイル日付/時刻</t>
  </si>
  <si>
    <t>2016/10/27 16:11</t>
  </si>
  <si>
    <t>%~zN</t>
  </si>
  <si>
    <t>ファイルサイズ</t>
  </si>
  <si>
    <t>1397</t>
  </si>
  <si>
    <t>%VAR%</t>
  </si>
  <si>
    <t>%VAR:~m%</t>
  </si>
  <si>
    <t>m文字目から、最後まで</t>
  </si>
  <si>
    <t>%VAR:~m,n%</t>
  </si>
  <si>
    <t>m文字目から、n文字分</t>
  </si>
  <si>
    <t>%VAR:~m,-n%</t>
  </si>
  <si>
    <t>m文字目から、最後のn文字分を除いたもの</t>
  </si>
  <si>
    <t>%VAR:~-m%</t>
  </si>
  <si>
    <t>後ろからm文字目から、最後まで</t>
  </si>
  <si>
    <t>%VAR:~-m,n%</t>
  </si>
  <si>
    <t>後ろからm文字目から、n文字分</t>
  </si>
  <si>
    <t>%VAR:~-m,-n%</t>
  </si>
  <si>
    <t>後ろからm文字目から、最後のn文字分を除いたもの</t>
  </si>
  <si>
    <t>%VAR:c1=c2%</t>
  </si>
  <si>
    <t>文字列切り取り</t>
    <rPh sb="0" eb="3">
      <t>モジレツ</t>
    </rPh>
    <rPh sb="3" eb="4">
      <t>キ</t>
    </rPh>
    <rPh sb="5" eb="6">
      <t>ト</t>
    </rPh>
    <phoneticPr fontId="3"/>
  </si>
  <si>
    <t>変数VARの値全体</t>
    <phoneticPr fontId="3"/>
  </si>
  <si>
    <t>それぞれ複数の文字を指定することも可能</t>
    <phoneticPr fontId="3"/>
  </si>
  <si>
    <t>文字c1を文字c2に置換</t>
    <phoneticPr fontId="3"/>
  </si>
  <si>
    <t>ファイル情報取得</t>
    <rPh sb="4" eb="6">
      <t>ジョウホウ</t>
    </rPh>
    <rPh sb="6" eb="8">
      <t>シュトク</t>
    </rPh>
    <phoneticPr fontId="3"/>
  </si>
  <si>
    <t>フォルダ名</t>
    <phoneticPr fontId="3"/>
  </si>
  <si>
    <t>FOR %%アルファベット１文字 IN (ループ処理の対象) DO コマンド</t>
    <phoneticPr fontId="3"/>
  </si>
  <si>
    <t>for(フォルダ内対象)</t>
    <phoneticPr fontId="3"/>
  </si>
  <si>
    <t>for(フォルダ内のフォルダのみ)</t>
    <phoneticPr fontId="3"/>
  </si>
  <si>
    <t>FOR /D (ファイルパス) %%アルファベット１文字 IN (ループ処理の対象) DO コマンド</t>
    <phoneticPr fontId="3"/>
  </si>
  <si>
    <t>ex. FOR %%I IN (\*.bat) DO TYPE %%I</t>
    <phoneticPr fontId="3"/>
  </si>
  <si>
    <t>ex. FOR /D C:\ %%I IN (\*.txt) DO TYPE %%I</t>
    <phoneticPr fontId="3"/>
  </si>
  <si>
    <t>for(フォルダ配下の中身全部)</t>
    <phoneticPr fontId="3"/>
  </si>
  <si>
    <t>FOR /R (ファイルパス) %%アルファベット１文字 IN (ループ処理の対象) DO コマンド</t>
  </si>
  <si>
    <t>ex. FOR /R C:\ %%I IN (\*.txt) DO TYPE %%I</t>
    <phoneticPr fontId="3"/>
  </si>
  <si>
    <t>for(変数に値を代入してコマンドを実行)</t>
    <phoneticPr fontId="3"/>
  </si>
  <si>
    <t>FOR /L %%アルファベット１文字 IN (開始値、増分、終了値) DO コマンド</t>
    <phoneticPr fontId="3"/>
  </si>
  <si>
    <t>ex. FOR /L %%I IN (1,2,10) DO ECHO %%I</t>
    <phoneticPr fontId="3"/>
  </si>
  <si>
    <t>for(その他)</t>
    <phoneticPr fontId="3"/>
  </si>
  <si>
    <t>FOR /F "トークンオプション" %%アルファベット１文字 IN (ループ処理の対象) DO コマンド</t>
    <phoneticPr fontId="3"/>
  </si>
  <si>
    <t>&lt;&lt;トークンオプション&gt;&gt;
  tokens= ：何番目のトークンを指定するか？
  delims= ：トークンの区切り文字を指定
  eol= ：この文字から始まる行を無視
  skip= ：先頭から指定された行数、スキップする。
  usebackq ：コマンドの出力を対象にする</t>
    <phoneticPr fontId="3"/>
  </si>
  <si>
    <t>for</t>
    <phoneticPr fontId="3"/>
  </si>
  <si>
    <t>FOR (オプション) %%アルファベット１文字 IN (ループ処理の対象) DO コマンド</t>
    <phoneticPr fontId="3"/>
  </si>
  <si>
    <t>&lt;&lt;オプション&gt;&gt;
  (オプション無し)：フォルダ内を対象にとる
  /D：フォルダ名を対象にとる
  /R：フォルダ名及びそのサブフォルダ内（そのフォルダの中のファイル名やフォルダ名）を対象にとる
  /L：値を指定して代入する
  /F：テキストファイル内の文章に対してトークンを取り出して代入する</t>
    <phoneticPr fontId="3"/>
  </si>
  <si>
    <t>注意：SET 文の間にスペースは入れない！</t>
    <rPh sb="0" eb="2">
      <t>チュウイ</t>
    </rPh>
    <phoneticPr fontId="3"/>
  </si>
  <si>
    <t>注意：if 文の中にコメントは入れない！</t>
    <phoneticPr fontId="3"/>
  </si>
  <si>
    <t>カレントディレクトリ取得</t>
    <rPh sb="10" eb="12">
      <t>シュトク</t>
    </rPh>
    <phoneticPr fontId="3"/>
  </si>
  <si>
    <t>%CD%</t>
    <phoneticPr fontId="3"/>
  </si>
  <si>
    <t>%~dp0</t>
    <phoneticPr fontId="3"/>
  </si>
  <si>
    <t>c:\AAA（カレントディレクトリ＝.batを指す.lnkの作業フォルダ(なければ.lnkの格納フォルダ)）</t>
    <rPh sb="23" eb="24">
      <t>サ</t>
    </rPh>
    <rPh sb="30" eb="32">
      <t>サギョウ</t>
    </rPh>
    <rPh sb="46" eb="48">
      <t>カクノウ</t>
    </rPh>
    <phoneticPr fontId="3"/>
  </si>
  <si>
    <t>c:\AAA\（カレントディレクトリ＝.batの格納フォルダ）</t>
    <rPh sb="24" eb="26">
      <t>カクノウ</t>
    </rPh>
    <phoneticPr fontId="3"/>
  </si>
  <si>
    <t>Application.StatusBar = "メッセージ"</t>
    <phoneticPr fontId="3"/>
  </si>
  <si>
    <t>ステータスバー非表示</t>
    <rPh sb="7" eb="10">
      <t>ヒヒョウジ</t>
    </rPh>
    <phoneticPr fontId="3"/>
  </si>
  <si>
    <t>ステータスバー表示</t>
    <rPh sb="7" eb="9">
      <t>ヒョウジ</t>
    </rPh>
    <phoneticPr fontId="3"/>
  </si>
  <si>
    <t>Application.StatusBar = False</t>
    <phoneticPr fontId="3"/>
  </si>
  <si>
    <t>adoStrm.Close</t>
    <phoneticPr fontId="3"/>
  </si>
  <si>
    <t>0:文字列書込(デフォルト) 1:文字列＆改行書込</t>
    <phoneticPr fontId="3"/>
  </si>
  <si>
    <t xml:space="preserve"> </t>
    <phoneticPr fontId="3"/>
  </si>
  <si>
    <t>-1:全行読込(デフォルト) -2:１行読込</t>
    <phoneticPr fontId="3"/>
  </si>
  <si>
    <t>adoStrm.WriteText "Hello World!", 1</t>
    <phoneticPr fontId="3"/>
  </si>
  <si>
    <t>adoStrm.SaveToFile sTrgtFilePath, 2</t>
    <phoneticPr fontId="3"/>
  </si>
  <si>
    <t>adoStrm.Type = 2</t>
    <phoneticPr fontId="3"/>
  </si>
  <si>
    <t>1:バイナリ 2:テキスト(デフォルト)</t>
    <phoneticPr fontId="3"/>
  </si>
  <si>
    <t>adoStrm.Charset = "Shift_JIS"</t>
    <phoneticPr fontId="3"/>
  </si>
  <si>
    <t>(UTF-8|UTF-16|Shift_JIS|EUC-JP|ISO-2022-JP|...)</t>
  </si>
  <si>
    <t>adoStrm.LineSeparator = 10</t>
    <phoneticPr fontId="3"/>
  </si>
  <si>
    <t>13:CR 10:LF -1:CRLF(デフォルト)</t>
    <phoneticPr fontId="3"/>
  </si>
  <si>
    <t>adoStrm.Open</t>
    <phoneticPr fontId="3"/>
  </si>
  <si>
    <t>第二引数=ファイル存在時の振舞い 1:エラー(デフォルト) 2:強制上書</t>
    <rPh sb="0" eb="2">
      <t>ダイニ</t>
    </rPh>
    <rPh sb="2" eb="4">
      <t>ヒキスウ</t>
    </rPh>
    <rPh sb="13" eb="15">
      <t>フルマ</t>
    </rPh>
    <rPh sb="32" eb="34">
      <t>キョウセイ</t>
    </rPh>
    <rPh sb="34" eb="36">
      <t>ウワガ</t>
    </rPh>
    <phoneticPr fontId="3"/>
  </si>
  <si>
    <t>ＴＸＴ(簡略版) 定義</t>
    <rPh sb="9" eb="11">
      <t>テイギ</t>
    </rPh>
    <phoneticPr fontId="3"/>
  </si>
  <si>
    <t>ＴＸＴ(簡略版) オープン</t>
  </si>
  <si>
    <t>ＴＸＴ(簡略版) クローズ</t>
  </si>
  <si>
    <t>ＴＸＴ(簡略版) 読込（一行ずつ）</t>
  </si>
  <si>
    <t>ＴＸＴ(簡略版) 読込（一括）</t>
  </si>
  <si>
    <t>ＴＸＴ(簡略版) 書込</t>
  </si>
  <si>
    <t>ＴＸＴ(詳細版) 定義</t>
    <rPh sb="9" eb="11">
      <t>テイギ</t>
    </rPh>
    <phoneticPr fontId="3"/>
  </si>
  <si>
    <t>ＴＸＴ(詳細版) ファイル種別指定</t>
    <rPh sb="13" eb="15">
      <t>シュベツ</t>
    </rPh>
    <rPh sb="15" eb="17">
      <t>シテイ</t>
    </rPh>
    <phoneticPr fontId="3"/>
  </si>
  <si>
    <t>ＴＸＴ(詳細版) 文字コード指定</t>
    <rPh sb="9" eb="11">
      <t>モジ</t>
    </rPh>
    <rPh sb="14" eb="16">
      <t>シテイ</t>
    </rPh>
    <phoneticPr fontId="3"/>
  </si>
  <si>
    <t>ＴＸＴ(詳細版) 改行コード指定</t>
    <rPh sb="9" eb="11">
      <t>カイギョウ</t>
    </rPh>
    <rPh sb="14" eb="16">
      <t>シテイ</t>
    </rPh>
    <phoneticPr fontId="3"/>
  </si>
  <si>
    <t>ＴＸＴ(詳細版) オープン(読込時用)</t>
    <rPh sb="14" eb="15">
      <t>ヨ</t>
    </rPh>
    <rPh sb="15" eb="16">
      <t>コ</t>
    </rPh>
    <rPh sb="16" eb="17">
      <t>ジ</t>
    </rPh>
    <rPh sb="17" eb="18">
      <t>ヨウ</t>
    </rPh>
    <phoneticPr fontId="3"/>
  </si>
  <si>
    <t>ＴＸＴ(詳細版) オープン(書込時用)</t>
    <rPh sb="14" eb="15">
      <t>カ</t>
    </rPh>
    <rPh sb="15" eb="16">
      <t>コ</t>
    </rPh>
    <phoneticPr fontId="3"/>
  </si>
  <si>
    <t>ＴＸＴ(詳細版) 読込（一行ずつ）</t>
  </si>
  <si>
    <t>ＴＸＴ(詳細版) 読込（一括）</t>
  </si>
  <si>
    <t>ＴＸＴ(詳細版) 書込</t>
  </si>
  <si>
    <t>ＴＸＴ(詳細版) 保存(書込時用)</t>
    <rPh sb="9" eb="11">
      <t>ホゾン</t>
    </rPh>
    <phoneticPr fontId="3"/>
  </si>
  <si>
    <t>ＴＸＴ(詳細版) クローズ</t>
  </si>
  <si>
    <t>ＸＬＳ オープン/クローズ</t>
    <phoneticPr fontId="3"/>
  </si>
  <si>
    <t>2013年01月02日</t>
    <rPh sb="4" eb="5">
      <t>ネン</t>
    </rPh>
    <rPh sb="7" eb="8">
      <t>ガツ</t>
    </rPh>
    <rPh sb="10" eb="11">
      <t>ニチ</t>
    </rPh>
    <phoneticPr fontId="3"/>
  </si>
  <si>
    <t>FormatDateTime(Now, 1)</t>
    <phoneticPr fontId="3"/>
  </si>
  <si>
    <t>文字列表示形式(数値)</t>
    <rPh sb="0" eb="3">
      <t>モジレツ</t>
    </rPh>
    <rPh sb="3" eb="5">
      <t>ヒョウジ</t>
    </rPh>
    <rPh sb="5" eb="7">
      <t>ケイシキ</t>
    </rPh>
    <rPh sb="8" eb="10">
      <t>スウチ</t>
    </rPh>
    <phoneticPr fontId="3"/>
  </si>
  <si>
    <t>文字列表示形式(日付)</t>
    <rPh sb="0" eb="3">
      <t>モジレツ</t>
    </rPh>
    <rPh sb="3" eb="5">
      <t>ヒョウジ</t>
    </rPh>
    <rPh sb="5" eb="7">
      <t>ケイシキ</t>
    </rPh>
    <rPh sb="8" eb="10">
      <t>ヒヅケ</t>
    </rPh>
    <phoneticPr fontId="3"/>
  </si>
  <si>
    <t>文字列表示形式(通貨)</t>
    <rPh sb="0" eb="3">
      <t>モジレツ</t>
    </rPh>
    <rPh sb="3" eb="5">
      <t>ヒョウジ</t>
    </rPh>
    <rPh sb="5" eb="7">
      <t>ケイシキ</t>
    </rPh>
    <rPh sb="8" eb="10">
      <t>ツウカ</t>
    </rPh>
    <phoneticPr fontId="3"/>
  </si>
  <si>
    <t>文字列表示形式(割合)</t>
    <rPh sb="0" eb="3">
      <t>モジレツ</t>
    </rPh>
    <rPh sb="3" eb="5">
      <t>ヒョウジ</t>
    </rPh>
    <rPh sb="5" eb="7">
      <t>ケイシキ</t>
    </rPh>
    <rPh sb="8" eb="10">
      <t>ワリアイ</t>
    </rPh>
    <phoneticPr fontId="3"/>
  </si>
  <si>
    <t>Format("2013/1/2 3:4:56", "yyyy年mm月dd日")</t>
    <rPh sb="31" eb="32">
      <t>ネン</t>
    </rPh>
    <rPh sb="34" eb="35">
      <t>ガツ</t>
    </rPh>
    <rPh sb="37" eb="38">
      <t>ニチ</t>
    </rPh>
    <phoneticPr fontId="3"/>
  </si>
  <si>
    <t>FormatNumber(1000, 0, 0, 0, -1)</t>
    <phoneticPr fontId="3"/>
  </si>
  <si>
    <t>1,000</t>
    <phoneticPr fontId="3"/>
  </si>
  <si>
    <t>Format(1000,"0,000")</t>
    <phoneticPr fontId="3"/>
  </si>
  <si>
    <t>Format(0.1,"0.0%")</t>
    <phoneticPr fontId="3"/>
  </si>
  <si>
    <t>10.0%</t>
    <phoneticPr fontId="3"/>
  </si>
  <si>
    <t>FormatPercent(0.1, 1, -1)</t>
    <phoneticPr fontId="3"/>
  </si>
  <si>
    <t>Format(★)</t>
    <phoneticPr fontId="3"/>
  </si>
  <si>
    <t>FormatCurrency(★)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</si>
</sst>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9"/>
      <color theme="1"/>
      <name val="ＭＳ ゴシック"/>
      <family val="3"/>
      <charset val="128"/>
    </font>
    <font>
      <sz val="11"/>
      <color theme="1"/>
      <name val="ＭＳ Ｐゴシック"/>
      <family val="2"/>
      <charset val="128"/>
      <scheme val="minor"/>
    </font>
    <font>
      <sz val="11"/>
      <color theme="1"/>
      <name val="ＭＳ Ｐゴシック"/>
      <family val="2"/>
      <scheme val="minor"/>
    </font>
    <font>
      <sz val="6"/>
      <name val="ＭＳ ゴシック"/>
      <family val="3"/>
      <charset val="128"/>
    </font>
    <font>
      <u/>
      <sz val="9"/>
      <color theme="10"/>
      <name val="ＭＳ ゴシック"/>
      <family val="3"/>
      <charset val="128"/>
    </font>
    <font>
      <b/>
      <sz val="11"/>
      <color theme="0"/>
      <name val="ＭＳ ゴシック"/>
      <family val="3"/>
      <charset val="128"/>
    </font>
    <font>
      <sz val="11"/>
      <color theme="1"/>
      <name val="ＭＳ ゴシック"/>
      <family val="3"/>
      <charset val="128"/>
    </font>
    <font>
      <u/>
      <sz val="11"/>
      <color theme="10"/>
      <name val="ＭＳ ゴシック"/>
      <family val="3"/>
      <charset val="128"/>
    </font>
    <font>
      <b/>
      <sz val="9"/>
      <color indexed="81"/>
      <name val="MS P ゴシック"/>
      <family val="3"/>
      <charset val="128"/>
    </font>
  </fonts>
  <fills count="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dotted">
        <color indexed="64"/>
      </right>
      <top style="dotted">
        <color indexed="64"/>
      </top>
      <bottom/>
      <diagonal/>
    </border>
    <border>
      <left/>
      <right style="dotted">
        <color indexed="64"/>
      </right>
      <top/>
      <bottom style="dotted">
        <color indexed="64"/>
      </bottom>
      <diagonal/>
    </border>
  </borders>
  <cellStyleXfs count="4">
    <xf numFmtId="0" fontId="0" fillId="0" borderId="0">
      <alignment vertical="top"/>
    </xf>
    <xf numFmtId="0" fontId="2" fillId="0" borderId="0"/>
    <xf numFmtId="0" fontId="1" fillId="0" borderId="0">
      <alignment vertical="center"/>
    </xf>
    <xf numFmtId="0" fontId="4" fillId="0" borderId="0" applyNumberFormat="0" applyFill="0" applyBorder="0" applyAlignment="0" applyProtection="0">
      <alignment vertical="top"/>
    </xf>
  </cellStyleXfs>
  <cellXfs count="35">
    <xf numFmtId="0" fontId="0" fillId="0" borderId="0" xfId="0">
      <alignment vertical="top"/>
    </xf>
    <xf numFmtId="0" fontId="6" fillId="0" borderId="0" xfId="0" applyFont="1">
      <alignment vertical="top"/>
    </xf>
    <xf numFmtId="0" fontId="6" fillId="0" borderId="2" xfId="0" applyFont="1" applyBorder="1">
      <alignment vertical="top"/>
    </xf>
    <xf numFmtId="0" fontId="6" fillId="0" borderId="3" xfId="0" applyFont="1" applyBorder="1">
      <alignment vertical="top"/>
    </xf>
    <xf numFmtId="0" fontId="6" fillId="0" borderId="1" xfId="0" applyFont="1" applyBorder="1">
      <alignment vertical="top"/>
    </xf>
    <xf numFmtId="49" fontId="6" fillId="0" borderId="1" xfId="0" applyNumberFormat="1" applyFont="1" applyBorder="1" applyAlignment="1">
      <alignment horizontal="left" vertical="top"/>
    </xf>
    <xf numFmtId="0" fontId="7" fillId="0" borderId="1" xfId="3" applyNumberFormat="1" applyFont="1" applyBorder="1" applyAlignment="1">
      <alignment horizontal="left" vertical="top"/>
    </xf>
    <xf numFmtId="0" fontId="6" fillId="0" borderId="0" xfId="0" applyFont="1" applyBorder="1">
      <alignment vertical="top"/>
    </xf>
    <xf numFmtId="0" fontId="6" fillId="3" borderId="2" xfId="0" applyFont="1" applyFill="1" applyBorder="1">
      <alignment vertical="top"/>
    </xf>
    <xf numFmtId="49" fontId="7" fillId="0" borderId="1" xfId="3" applyNumberFormat="1" applyFont="1" applyBorder="1" applyAlignment="1">
      <alignment horizontal="left" vertical="top"/>
    </xf>
    <xf numFmtId="0" fontId="6" fillId="0" borderId="1" xfId="0" applyFont="1" applyFill="1" applyBorder="1">
      <alignment vertical="top"/>
    </xf>
    <xf numFmtId="0" fontId="6" fillId="0" borderId="0" xfId="0" applyFont="1" applyFill="1">
      <alignment vertical="top"/>
    </xf>
    <xf numFmtId="0" fontId="6" fillId="4" borderId="1" xfId="0" applyFont="1" applyFill="1" applyBorder="1">
      <alignment vertical="top"/>
    </xf>
    <xf numFmtId="0" fontId="5" fillId="2" borderId="4" xfId="0" applyFont="1" applyFill="1" applyBorder="1" applyAlignment="1">
      <alignment horizontal="centerContinuous" vertical="top" wrapText="1"/>
    </xf>
    <xf numFmtId="0" fontId="5" fillId="2" borderId="5" xfId="0" applyFont="1" applyFill="1" applyBorder="1" applyAlignment="1">
      <alignment horizontal="centerContinuous" vertical="top" wrapText="1"/>
    </xf>
    <xf numFmtId="0" fontId="5" fillId="2" borderId="5" xfId="0" applyFont="1" applyFill="1" applyBorder="1" applyAlignment="1">
      <alignment horizontal="centerContinuous" vertical="top"/>
    </xf>
    <xf numFmtId="0" fontId="5" fillId="2" borderId="3" xfId="0" applyFont="1" applyFill="1" applyBorder="1" applyAlignment="1">
      <alignment horizontal="centerContinuous" vertical="top" wrapText="1"/>
    </xf>
    <xf numFmtId="0" fontId="5" fillId="2" borderId="1" xfId="0" applyFont="1" applyFill="1" applyBorder="1" applyAlignment="1">
      <alignment horizontal="centerContinuous" vertical="top" wrapText="1"/>
    </xf>
    <xf numFmtId="49" fontId="5" fillId="2" borderId="7" xfId="0" applyNumberFormat="1" applyFont="1" applyFill="1" applyBorder="1" applyAlignment="1">
      <alignment horizontal="center" vertical="top"/>
    </xf>
    <xf numFmtId="49" fontId="5" fillId="2" borderId="8" xfId="0" applyNumberFormat="1" applyFont="1" applyFill="1" applyBorder="1" applyAlignment="1">
      <alignment horizontal="center" vertical="top"/>
    </xf>
    <xf numFmtId="0" fontId="6" fillId="3" borderId="6" xfId="0" applyFont="1" applyFill="1" applyBorder="1">
      <alignment vertical="top"/>
    </xf>
    <xf numFmtId="49" fontId="6" fillId="3" borderId="3" xfId="0" applyNumberFormat="1" applyFont="1" applyFill="1" applyBorder="1" applyAlignment="1">
      <alignment horizontal="left" vertical="top"/>
    </xf>
    <xf numFmtId="0" fontId="6" fillId="5" borderId="1" xfId="0" applyFont="1" applyFill="1" applyBorder="1">
      <alignment vertical="top"/>
    </xf>
    <xf numFmtId="0" fontId="6" fillId="5" borderId="0" xfId="0" applyFont="1" applyFill="1">
      <alignment vertical="top"/>
    </xf>
    <xf numFmtId="49" fontId="6" fillId="5" borderId="1" xfId="0" applyNumberFormat="1" applyFont="1" applyFill="1" applyBorder="1" applyAlignment="1">
      <alignment horizontal="left" vertical="top"/>
    </xf>
    <xf numFmtId="0" fontId="6" fillId="0" borderId="1" xfId="0" applyFont="1" applyFill="1" applyBorder="1" applyAlignment="1">
      <alignment horizontal="left" vertical="top"/>
    </xf>
    <xf numFmtId="0" fontId="6" fillId="0" borderId="2" xfId="0" applyFont="1" applyFill="1" applyBorder="1">
      <alignment vertical="top"/>
    </xf>
    <xf numFmtId="0" fontId="6" fillId="0" borderId="2" xfId="0" applyFont="1" applyFill="1" applyBorder="1" applyAlignment="1">
      <alignment vertical="top" wrapText="1"/>
    </xf>
    <xf numFmtId="0" fontId="5" fillId="2" borderId="9" xfId="0" applyFont="1" applyFill="1" applyBorder="1" applyAlignment="1">
      <alignment horizontal="centerContinuous" vertical="top" wrapText="1"/>
    </xf>
    <xf numFmtId="0" fontId="5" fillId="2" borderId="10" xfId="0" applyFont="1" applyFill="1" applyBorder="1" applyAlignment="1">
      <alignment horizontal="centerContinuous" vertical="top" wrapText="1"/>
    </xf>
    <xf numFmtId="49" fontId="6" fillId="0" borderId="1" xfId="0" applyNumberFormat="1" applyFont="1" applyBorder="1" applyAlignment="1">
      <alignment horizontal="left" vertical="top" wrapText="1"/>
    </xf>
    <xf numFmtId="0" fontId="6" fillId="0" borderId="1" xfId="0" applyFont="1" applyBorder="1" applyAlignment="1">
      <alignment vertical="top" wrapText="1"/>
    </xf>
    <xf numFmtId="0" fontId="7" fillId="0" borderId="2" xfId="3" applyFont="1" applyBorder="1">
      <alignment vertical="top"/>
    </xf>
    <xf numFmtId="10" fontId="6" fillId="4" borderId="1" xfId="0" applyNumberFormat="1" applyFont="1" applyFill="1" applyBorder="1">
      <alignment vertical="top"/>
    </xf>
    <xf numFmtId="10" fontId="6" fillId="0" borderId="1" xfId="0" applyNumberFormat="1" applyFont="1" applyFill="1" applyBorder="1">
      <alignment vertical="top"/>
    </xf>
  </cellXfs>
  <cellStyles count="4">
    <cellStyle name="ハイパーリンク" xfId="3" builtinId="8"/>
    <cellStyle name="標準" xfId="0" builtinId="0" customBuiltin="1"/>
    <cellStyle name="標準 2" xfId="1" xr:uid="{00000000-0005-0000-0000-000001000000}"/>
    <cellStyle name="標準 3" xfId="2" xr:uid="{DBBD7441-F933-4A0E-810A-D4E2860F61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msdn.microsoft.com/ja-jp/library/cc364421.aspx" TargetMode="External"/><Relationship Id="rId7" Type="http://schemas.openxmlformats.org/officeDocument/2006/relationships/vmlDrawing" Target="../drawings/vmlDrawing1.vml"/><Relationship Id="rId2" Type="http://schemas.openxmlformats.org/officeDocument/2006/relationships/hyperlink" Target="http://www.kanaya440.com/contents/script/vbs/function/data/var_type.html" TargetMode="External"/><Relationship Id="rId1" Type="http://schemas.openxmlformats.org/officeDocument/2006/relationships/hyperlink" Target="https://github.com/draemonash2/codes/blob/master/vbs/lib/FileSystem.vbs" TargetMode="External"/><Relationship Id="rId6" Type="http://schemas.openxmlformats.org/officeDocument/2006/relationships/printerSettings" Target="../printerSettings/printerSettings1.bin"/><Relationship Id="rId5" Type="http://schemas.openxmlformats.org/officeDocument/2006/relationships/hyperlink" Target="https://msdn.microsoft.com/ja-jp/library/office/ff839168.aspx" TargetMode="External"/><Relationship Id="rId4" Type="http://schemas.openxmlformats.org/officeDocument/2006/relationships/hyperlink" Target="https://github.com/draemonash2/codes/blob/master/vbs/lib/FileSystem.vb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qiita.com/sawa/_tsuka/items/67be34bab1fdf3fb87f9"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83D8-63B4-4DA1-B009-3824AF0D9D0F}">
  <sheetPr codeName="Sheet1">
    <outlinePr summaryBelow="0" summaryRight="0"/>
  </sheetPr>
  <dimension ref="A1:F372"/>
  <sheetViews>
    <sheetView showGridLines="0" tabSelected="1" zoomScaleNormal="100" zoomScaleSheetLayoutView="100" workbookViewId="0">
      <pane xSplit="2" ySplit="2" topLeftCell="C61" activePane="bottomRight" state="frozen"/>
      <selection pane="topRight" activeCell="L1" sqref="L1"/>
      <selection pane="bottomLeft" activeCell="A2" sqref="A2"/>
      <selection pane="bottomRight" activeCell="C96" sqref="C96"/>
    </sheetView>
  </sheetViews>
  <sheetFormatPr defaultColWidth="9.33203125" defaultRowHeight="13.5" outlineLevelRow="1"/>
  <cols>
    <col min="1" max="1" width="3.83203125" style="7" customWidth="1"/>
    <col min="2" max="2" width="50.6640625" style="1" customWidth="1"/>
    <col min="3" max="3" width="79.5" style="1" customWidth="1"/>
    <col min="4" max="4" width="79.33203125" style="1" customWidth="1"/>
    <col min="5" max="5" width="66.33203125" style="1" customWidth="1"/>
    <col min="6" max="16384" width="9.33203125" style="11"/>
  </cols>
  <sheetData>
    <row r="1" spans="1:6">
      <c r="A1" s="13"/>
      <c r="B1" s="13"/>
      <c r="C1" s="16" t="s">
        <v>126</v>
      </c>
      <c r="D1" s="17"/>
      <c r="E1" s="18"/>
      <c r="F1" s="11" t="s">
        <v>123</v>
      </c>
    </row>
    <row r="2" spans="1:6" ht="27">
      <c r="A2" s="14" t="s">
        <v>348</v>
      </c>
      <c r="B2" s="15"/>
      <c r="C2" s="16" t="s">
        <v>401</v>
      </c>
      <c r="D2" s="17" t="s">
        <v>400</v>
      </c>
      <c r="E2" s="19" t="s">
        <v>127</v>
      </c>
      <c r="F2" s="11" t="s">
        <v>123</v>
      </c>
    </row>
    <row r="3" spans="1:6">
      <c r="A3" s="20" t="s">
        <v>361</v>
      </c>
      <c r="B3" s="8"/>
      <c r="C3" s="8"/>
      <c r="D3" s="8"/>
      <c r="E3" s="21" t="s">
        <v>123</v>
      </c>
      <c r="F3" s="11" t="s">
        <v>123</v>
      </c>
    </row>
    <row r="4" spans="1:6" outlineLevel="1">
      <c r="A4" s="2"/>
      <c r="B4" s="2" t="s">
        <v>0</v>
      </c>
      <c r="C4" s="4" t="str">
        <f>"Option Explicit"</f>
        <v>Option Explicit</v>
      </c>
      <c r="D4" s="4" t="str">
        <f>"Option Explicit"</f>
        <v>Option Explicit</v>
      </c>
      <c r="E4" s="5" t="s">
        <v>123</v>
      </c>
      <c r="F4" s="11" t="s">
        <v>123</v>
      </c>
    </row>
    <row r="5" spans="1:6" outlineLevel="1">
      <c r="A5" s="2"/>
      <c r="B5" s="2" t="s">
        <v>1</v>
      </c>
      <c r="C5" s="4" t="s">
        <v>429</v>
      </c>
      <c r="D5" s="4" t="s">
        <v>432</v>
      </c>
      <c r="E5" s="5"/>
      <c r="F5" s="11" t="s">
        <v>123</v>
      </c>
    </row>
    <row r="6" spans="1:6" outlineLevel="1">
      <c r="A6" s="2"/>
      <c r="B6" s="2" t="s">
        <v>2</v>
      </c>
      <c r="C6" s="4" t="s">
        <v>428</v>
      </c>
      <c r="D6" s="4" t="s">
        <v>433</v>
      </c>
      <c r="E6" s="5"/>
      <c r="F6" s="11" t="s">
        <v>123</v>
      </c>
    </row>
    <row r="7" spans="1:6" outlineLevel="1">
      <c r="A7" s="2"/>
      <c r="B7" s="2" t="s">
        <v>3</v>
      </c>
      <c r="C7" s="4" t="s">
        <v>430</v>
      </c>
      <c r="D7" s="4" t="s">
        <v>434</v>
      </c>
      <c r="E7" s="5"/>
      <c r="F7" s="11" t="s">
        <v>123</v>
      </c>
    </row>
    <row r="8" spans="1:6" outlineLevel="1">
      <c r="A8" s="2"/>
      <c r="B8" s="2" t="s">
        <v>4</v>
      </c>
      <c r="C8" s="4" t="s">
        <v>431</v>
      </c>
      <c r="D8" s="4" t="s">
        <v>435</v>
      </c>
      <c r="E8" s="5"/>
      <c r="F8" s="11" t="s">
        <v>123</v>
      </c>
    </row>
    <row r="9" spans="1:6" outlineLevel="1">
      <c r="A9" s="2"/>
      <c r="B9" s="2" t="s">
        <v>5</v>
      </c>
      <c r="C9" s="4" t="str">
        <f>"Dim 配列変数名(最終要素番号)"</f>
        <v>Dim 配列変数名(最終要素番号)</v>
      </c>
      <c r="D9" s="10" t="s">
        <v>418</v>
      </c>
      <c r="E9" s="5" t="s">
        <v>419</v>
      </c>
      <c r="F9" s="11" t="s">
        <v>123</v>
      </c>
    </row>
    <row r="10" spans="1:6" outlineLevel="1">
      <c r="A10" s="2"/>
      <c r="B10" s="2" t="s">
        <v>343</v>
      </c>
      <c r="C10" s="22" t="s">
        <v>402</v>
      </c>
      <c r="D10" s="4" t="s">
        <v>344</v>
      </c>
      <c r="E10" s="5" t="s">
        <v>436</v>
      </c>
      <c r="F10" s="11" t="s">
        <v>123</v>
      </c>
    </row>
    <row r="11" spans="1:6" outlineLevel="1">
      <c r="A11" s="2"/>
      <c r="B11" s="2" t="s">
        <v>6</v>
      </c>
      <c r="C11" s="4" t="s">
        <v>420</v>
      </c>
      <c r="D11" s="4" t="str">
        <f>"Const NUM As Integer = 1"</f>
        <v>Const NUM As Integer = 1</v>
      </c>
      <c r="E11" s="5" t="s">
        <v>123</v>
      </c>
      <c r="F11" s="11" t="s">
        <v>123</v>
      </c>
    </row>
    <row r="12" spans="1:6" outlineLevel="1">
      <c r="A12" s="2"/>
      <c r="B12" s="2" t="s">
        <v>141</v>
      </c>
      <c r="C12" s="22" t="s">
        <v>402</v>
      </c>
      <c r="D12" s="4" t="str">
        <f>"Type T_XXX
    iVal1 As Integer
    iVal2 As Integer
End Type"</f>
        <v>Type T_XXX
    iVal1 As Integer
    iVal2 As Integer
End Type</v>
      </c>
      <c r="E12" s="5" t="s">
        <v>427</v>
      </c>
      <c r="F12" s="11" t="s">
        <v>123</v>
      </c>
    </row>
    <row r="13" spans="1:6" outlineLevel="1">
      <c r="A13" s="2"/>
      <c r="B13" s="2" t="s">
        <v>144</v>
      </c>
      <c r="C13" s="22" t="s">
        <v>402</v>
      </c>
      <c r="D13" s="4" t="str">
        <f>"Enum E_XXX
    NUM1
    NUM2
End Enum"</f>
        <v>Enum E_XXX
    NUM1
    NUM2
End Enum</v>
      </c>
      <c r="E13" s="5" t="s">
        <v>427</v>
      </c>
      <c r="F13" s="11" t="s">
        <v>123</v>
      </c>
    </row>
    <row r="14" spans="1:6" outlineLevel="1">
      <c r="A14" s="2"/>
      <c r="B14" s="2" t="s">
        <v>143</v>
      </c>
      <c r="C14" s="10" t="str">
        <f>"Public Sub SubA ( _
    ByVal sVal1, _
    ByRef sVal2 _
)
End Sub"</f>
        <v>Public Sub SubA ( _
    ByVal sVal1, _
    ByRef sVal2 _
)
End Sub</v>
      </c>
      <c r="D14" s="10" t="str">
        <f>"Public Sub SubA ( _
    ByVal sVal1 As String, _
    ByRef sVal2 As Integer _
) As Boolean
End Sub"</f>
        <v>Public Sub SubA ( _
    ByVal sVal1 As String, _
    ByRef sVal2 As Integer _
) As Boolean
End Sub</v>
      </c>
      <c r="E14" s="5" t="s">
        <v>123</v>
      </c>
      <c r="F14" s="11" t="s">
        <v>123</v>
      </c>
    </row>
    <row r="15" spans="1:6" outlineLevel="1">
      <c r="A15" s="2"/>
      <c r="B15" s="2" t="s">
        <v>7</v>
      </c>
      <c r="C15" s="4" t="str">
        <f>"Private Function FuncA ( _
    ByVal sVal1, _
    ByRef sVal2 _
)
End Function"</f>
        <v>Private Function FuncA ( _
    ByVal sVal1, _
    ByRef sVal2 _
)
End Function</v>
      </c>
      <c r="D15" s="4" t="str">
        <f>"Private Function FuncA ( _
    ByVal sVal1 As String, _
    ByRef sVal2 As Integer _
) As Boolean
End Function"</f>
        <v>Private Function FuncA ( _
    ByVal sVal1 As String, _
    ByRef sVal2 As Integer _
) As Boolean
End Function</v>
      </c>
      <c r="E15" s="5" t="s">
        <v>123</v>
      </c>
      <c r="F15" s="11" t="s">
        <v>123</v>
      </c>
    </row>
    <row r="16" spans="1:6" outlineLevel="1">
      <c r="A16" s="2"/>
      <c r="B16" s="2" t="s">
        <v>8</v>
      </c>
      <c r="C16" s="4" t="str">
        <f>"Call FuncA()"</f>
        <v>Call FuncA()</v>
      </c>
      <c r="D16" s="4" t="str">
        <f>"Call Func()"</f>
        <v>Call Func()</v>
      </c>
      <c r="E16" s="5" t="s">
        <v>123</v>
      </c>
      <c r="F16" s="11" t="s">
        <v>123</v>
      </c>
    </row>
    <row r="17" spans="1:6" outlineLevel="1">
      <c r="A17" s="2"/>
      <c r="B17" s="2" t="s">
        <v>15</v>
      </c>
      <c r="C17" s="4" t="str">
        <f>"'コメント"</f>
        <v>'コメント</v>
      </c>
      <c r="D17" s="4" t="str">
        <f>"'コメント"</f>
        <v>'コメント</v>
      </c>
      <c r="E17" s="5" t="s">
        <v>123</v>
      </c>
      <c r="F17" s="11" t="s">
        <v>123</v>
      </c>
    </row>
    <row r="18" spans="1:6" outlineLevel="1">
      <c r="A18" s="2"/>
      <c r="B18" s="3" t="s">
        <v>375</v>
      </c>
      <c r="C18" s="4" t="str">
        <f>"If iVal = 1 Or iVal = 2 Then"&amp;CHAR(10)&amp;"ElseIf iVal = 3 Then"&amp;CHAR(10)&amp;"Else"&amp;CHAR(10)&amp;"End If"</f>
        <v>If iVal = 1 Or iVal = 2 Then
ElseIf iVal = 3 Then
Else
End If</v>
      </c>
      <c r="D18" s="4" t="str">
        <f>"If iVal = 1 Or iVal = 2 Then"&amp;CHAR(10)&amp;"ElseIf iVal = 3 Then"&amp;CHAR(10)&amp;"Else"&amp;CHAR(10)&amp;"End If"</f>
        <v>If iVal = 1 Or iVal = 2 Then
ElseIf iVal = 3 Then
Else
End If</v>
      </c>
      <c r="E18" s="5" t="s">
        <v>123</v>
      </c>
      <c r="F18" s="11" t="s">
        <v>123</v>
      </c>
    </row>
    <row r="19" spans="1:6" outlineLevel="1">
      <c r="A19" s="2"/>
      <c r="B19" s="3" t="s">
        <v>376</v>
      </c>
      <c r="C19" s="4" t="str">
        <f>"If objTest Is Nothing Then"&amp;CHAR(10)&amp;"Else"&amp;CHAR(10)&amp;"End If"</f>
        <v>If objTest Is Nothing Then
Else
End If</v>
      </c>
      <c r="D19" s="4" t="str">
        <f>"If objTest Is Nothing Then"&amp;CHAR(10)&amp;"Else"&amp;CHAR(10)&amp;"End If"</f>
        <v>If objTest Is Nothing Then
Else
End If</v>
      </c>
      <c r="E19" s="5" t="s">
        <v>123</v>
      </c>
      <c r="F19" s="11" t="s">
        <v>123</v>
      </c>
    </row>
    <row r="20" spans="1:6" outlineLevel="1">
      <c r="A20" s="2"/>
      <c r="B20" s="3" t="s">
        <v>377</v>
      </c>
      <c r="C20" s="4" t="str">
        <f>"Select Case iVal"&amp;CHAR(10)&amp;"Case 1"&amp;CHAR(10)&amp;"Case Else"&amp;CHAR(10)&amp;"End Select"</f>
        <v>Select Case iVal
Case 1
Case Else
End Select</v>
      </c>
      <c r="D20" s="4" t="str">
        <f>"Select Case iVal"&amp;CHAR(10)&amp;"    Case 1"&amp;CHAR(10)&amp;"    Case Else"&amp;CHAR(10)&amp;"End Select"</f>
        <v>Select Case iVal
    Case 1
    Case Else
End Select</v>
      </c>
      <c r="E20" s="5" t="s">
        <v>123</v>
      </c>
      <c r="F20" s="11" t="s">
        <v>123</v>
      </c>
    </row>
    <row r="21" spans="1:6" outlineLevel="1">
      <c r="A21" s="2"/>
      <c r="B21" s="3" t="s">
        <v>378</v>
      </c>
      <c r="C21" s="4" t="str">
        <f>"For iVal1 = 1 To 3 [Step 1]"&amp;CHAR(10)&amp;"Next"</f>
        <v>For iVal1 = 1 To 3 [Step 1]
Next</v>
      </c>
      <c r="D21" s="4" t="str">
        <f>"For iVal1 = 1 To 3 [Step 1]"&amp;CHAR(10)&amp;"Next Val"</f>
        <v>For iVal1 = 1 To 3 [Step 1]
Next Val</v>
      </c>
      <c r="E21" s="5" t="s">
        <v>123</v>
      </c>
      <c r="F21" s="11" t="s">
        <v>123</v>
      </c>
    </row>
    <row r="22" spans="1:6" outlineLevel="1">
      <c r="A22" s="2"/>
      <c r="B22" s="3" t="s">
        <v>379</v>
      </c>
      <c r="C22" s="4" t="str">
        <f>"For Each Value in Values"&amp;CHAR(10)&amp;"Next"</f>
        <v>For Each Value in Values
Next</v>
      </c>
      <c r="D22" s="4" t="str">
        <f>"For Each Value in Values"&amp;CHAR(10)&amp;CHAR(9)&amp;"処理"&amp;CHAR(10)&amp;"Next"</f>
        <v>For Each Value in Values
	処理
Next</v>
      </c>
      <c r="E22" s="5" t="s">
        <v>123</v>
      </c>
      <c r="F22" s="11" t="s">
        <v>123</v>
      </c>
    </row>
    <row r="23" spans="1:6" outlineLevel="1">
      <c r="A23" s="2"/>
      <c r="B23" s="3" t="s">
        <v>380</v>
      </c>
      <c r="C23" s="4" t="str">
        <f>"Do"&amp;CHAR(10)&amp;CHAR(9)&amp;" 条件式＝真 "&amp;CHAR(10)&amp;"Loop While 条件式"</f>
        <v>Do
	 条件式＝真 
Loop While 条件式</v>
      </c>
      <c r="D23" s="4" t="str">
        <f>"Do"&amp;CHAR(10)&amp;CHAR(9)&amp;"条件式＝真"&amp;CHAR(10)&amp;"Loop While 条件式"</f>
        <v>Do
	条件式＝真
Loop While 条件式</v>
      </c>
      <c r="E23" s="5" t="s">
        <v>123</v>
      </c>
      <c r="F23" s="11" t="s">
        <v>123</v>
      </c>
    </row>
    <row r="24" spans="1:6" outlineLevel="1">
      <c r="A24" s="2"/>
      <c r="B24" s="3" t="s">
        <v>381</v>
      </c>
      <c r="C24" s="4" t="str">
        <f>"Do While 条件式"&amp;CHAR(10)&amp;CHAR(9)&amp;"条件式＝真"&amp;CHAR(10)&amp;"Loop"</f>
        <v>Do While 条件式
	条件式＝真
Loop</v>
      </c>
      <c r="D24" s="4" t="str">
        <f>"Do While 条件式"&amp;CHAR(10)&amp;CHAR(9)&amp;"条件式＝真"&amp;CHAR(10)&amp;"Loop"</f>
        <v>Do While 条件式
	条件式＝真
Loop</v>
      </c>
      <c r="E24" s="5" t="s">
        <v>123</v>
      </c>
      <c r="F24" s="11" t="s">
        <v>123</v>
      </c>
    </row>
    <row r="25" spans="1:6" outlineLevel="1">
      <c r="A25" s="2"/>
      <c r="B25" s="3" t="s">
        <v>382</v>
      </c>
      <c r="C25" s="4" t="str">
        <f>"Do Until 条件式"&amp;CHAR(10)&amp;CHAR(9)&amp;"条件式＝偽"&amp;CHAR(10)&amp;"Loop"</f>
        <v>Do Until 条件式
	条件式＝偽
Loop</v>
      </c>
      <c r="D25" s="4" t="str">
        <f>"Do Until 条件式"&amp;CHAR(10)&amp;CHAR(9)&amp;"条件式＝偽"&amp;CHAR(10)&amp;"Loop"</f>
        <v>Do Until 条件式
	条件式＝偽
Loop</v>
      </c>
      <c r="E25" s="5" t="s">
        <v>123</v>
      </c>
      <c r="F25" s="11" t="s">
        <v>123</v>
      </c>
    </row>
    <row r="26" spans="1:6" outlineLevel="1">
      <c r="A26" s="2"/>
      <c r="B26" s="3" t="s">
        <v>14</v>
      </c>
      <c r="C26" s="4" t="str">
        <f>"With オブジェクト名"&amp;CHAR(10)&amp;"End With"</f>
        <v>With オブジェクト名
End With</v>
      </c>
      <c r="D26" s="4" t="str">
        <f>"With オブジェクト名"&amp;CHAR(10)&amp;"End With"</f>
        <v>With オブジェクト名
End With</v>
      </c>
      <c r="E26" s="5" t="s">
        <v>123</v>
      </c>
      <c r="F26" s="11" t="s">
        <v>123</v>
      </c>
    </row>
    <row r="27" spans="1:6" outlineLevel="1">
      <c r="A27" s="2"/>
      <c r="B27" s="3" t="s">
        <v>11</v>
      </c>
      <c r="C27" s="4" t="str">
        <f>"Exit Sub"</f>
        <v>Exit Sub</v>
      </c>
      <c r="D27" s="4" t="str">
        <f>"Exit (Sub\|Function\|For\|Do)"</f>
        <v>Exit (Sub\|Function\|For\|Do)</v>
      </c>
      <c r="E27" s="5" t="s">
        <v>123</v>
      </c>
      <c r="F27" s="11" t="s">
        <v>123</v>
      </c>
    </row>
    <row r="28" spans="1:6" outlineLevel="1">
      <c r="A28" s="2"/>
      <c r="B28" s="3" t="s">
        <v>388</v>
      </c>
      <c r="C28" s="4" t="str">
        <f>"sStr = InputBox( ""message"", ""title"", ""default value"" )"</f>
        <v>sStr = InputBox( "message", "title", "default value" )</v>
      </c>
      <c r="D28" s="4" t="str">
        <f>"sStr = InputBox( ""テキストを入力してください"", ""title"", ""default value"" )"</f>
        <v>sStr = InputBox( "テキストを入力してください", "title", "default value" )</v>
      </c>
      <c r="E28" s="5" t="s">
        <v>123</v>
      </c>
      <c r="F28" s="11" t="s">
        <v>123</v>
      </c>
    </row>
    <row r="29" spans="1:6" outlineLevel="1">
      <c r="A29" s="2"/>
      <c r="B29" s="3" t="s">
        <v>491</v>
      </c>
      <c r="C29" s="4" t="str">
        <f>"sStr = InputBox(""数値を入力してください。"")
If IsEmpty(sStr) = True Then
    msgbox ""キャンセル""
ElseIf sStr = """" Then
    msgbox ""空文字""
Else
    msgbox ""文字""
End If"</f>
        <v>sStr = InputBox("数値を入力してください。")
If IsEmpty(sStr) = True Then
    msgbox "キャンセル"
ElseIf sStr = "" Then
    msgbox "空文字"
Else
    msgbox "文字"
End If</v>
      </c>
      <c r="D29" s="4" t="str">
        <f>"sStr = InputBox(""数値を入力してください。"")
If StrPtr(sStr) = 0 Then
    MsgBox ""キャンセル""
ElseIf sStr = """" Then
    MsgBox ""空文字""
Else
    MsgBox ""文字""
End If"</f>
        <v>sStr = InputBox("数値を入力してください。")
If StrPtr(sStr) = 0 Then
    MsgBox "キャンセル"
ElseIf sStr = "" Then
    MsgBox "空文字"
Else
    MsgBox "文字"
End If</v>
      </c>
      <c r="E29" s="5" t="s">
        <v>123</v>
      </c>
      <c r="F29" s="11" t="s">
        <v>123</v>
      </c>
    </row>
    <row r="30" spans="1:6" outlineLevel="1">
      <c r="A30" s="2"/>
      <c r="B30" s="3" t="s">
        <v>385</v>
      </c>
      <c r="C30" s="4" t="str">
        <f>"MsgBox ""Hello world"", vbOKOnly, ""title"""</f>
        <v>MsgBox "Hello world", vbOKOnly, "title"</v>
      </c>
      <c r="D30" s="4" t="s">
        <v>391</v>
      </c>
      <c r="E30" s="9" t="s">
        <v>384</v>
      </c>
      <c r="F30" s="11" t="s">
        <v>123</v>
      </c>
    </row>
    <row r="31" spans="1:6" outlineLevel="1">
      <c r="A31" s="2"/>
      <c r="B31" s="3" t="s">
        <v>386</v>
      </c>
      <c r="C31" s="4" t="str">
        <f>"WScript.Echo ""Hello world"""</f>
        <v>WScript.Echo "Hello world"</v>
      </c>
      <c r="D31" s="4" t="str">
        <f>"Debug.Print ""Hello world"""</f>
        <v>Debug.Print "Hello world"</v>
      </c>
      <c r="E31" s="5" t="s">
        <v>123</v>
      </c>
      <c r="F31" s="11" t="s">
        <v>123</v>
      </c>
    </row>
    <row r="32" spans="1:6" outlineLevel="1">
      <c r="A32" s="2"/>
      <c r="B32" s="3" t="s">
        <v>387</v>
      </c>
      <c r="C32" s="4" t="str">
        <f>"Wscript.StdOut.WriteLine ""Hello world"""</f>
        <v>Wscript.StdOut.WriteLine "Hello world"</v>
      </c>
      <c r="D32" s="22" t="s">
        <v>402</v>
      </c>
      <c r="E32" s="5" t="s">
        <v>124</v>
      </c>
      <c r="F32" s="11" t="s">
        <v>123</v>
      </c>
    </row>
    <row r="33" spans="1:6" outlineLevel="1">
      <c r="A33" s="2"/>
      <c r="B33" s="3" t="s">
        <v>389</v>
      </c>
      <c r="C33" s="4" t="str">
        <f>"Dim vAnswer" &amp; CHAR(10) &amp; "vAnswer = MsgBox(""処理を継続しますか？"", vbOkCancel, ""title"")" &amp; CHAR(10) &amp; "If vAnswer = vbCancel Then" &amp; CHAR(10) &amp; "    MsgBox ""キャンセルが押されたため、処理を中断します。"", vbExclamation, ""title""" &amp; CHAR(10) &amp; "    WScript.Quit" &amp; CHAR(10) &amp; "End If"</f>
        <v>Dim vAnswer
vAnswer = MsgBox("処理を継続しますか？", vbOkCancel, "title")
If vAnswer = vbCancel Then
    MsgBox "キャンセルが押されたため、処理を中断します。", vbExclamation, "title"
    WScript.Quit
End If</v>
      </c>
      <c r="D33" s="10" t="str">
        <f>"Dim vAnswer As Variant" &amp; CHAR(10) &amp; "vAnswer = MsgBox(""処理を継続しますか？"", vbOKCancel, ""タイトル"")" &amp; CHAR(10) &amp; "If vAnswer = vbCancel Then" &amp; CHAR(10) &amp; "    MsgBox ""キャンセルが押されたため、処理を中断します。"", vbExclamation, ""タイトル""" &amp; CHAR(10) &amp; "    Exit Sub" &amp; CHAR(10) &amp; "End If"</f>
        <v>Dim vAnswer As Variant
vAnswer = MsgBox("処理を継続しますか？", vbOKCancel, "タイトル")
If vAnswer = vbCancel Then
    MsgBox "キャンセルが押されたため、処理を中断します。", vbExclamation, "タイトル"
    Exit Sub
End If</v>
      </c>
      <c r="E33" s="9" t="s">
        <v>130</v>
      </c>
      <c r="F33" s="11" t="s">
        <v>123</v>
      </c>
    </row>
    <row r="34" spans="1:6" outlineLevel="1">
      <c r="A34" s="2"/>
      <c r="B34" s="2" t="s">
        <v>390</v>
      </c>
      <c r="C34" s="22" t="s">
        <v>402</v>
      </c>
      <c r="D34" s="4" t="str">
        <f>"Debug.Assert 条件式"</f>
        <v>Debug.Assert 条件式</v>
      </c>
      <c r="E34" s="5" t="s">
        <v>257</v>
      </c>
      <c r="F34" s="11" t="s">
        <v>123</v>
      </c>
    </row>
    <row r="35" spans="1:6" outlineLevel="1">
      <c r="A35" s="2"/>
      <c r="B35" s="3" t="s">
        <v>9</v>
      </c>
      <c r="C35" s="4" t="str">
        <f>"Dim oLog"&amp;CHAR(10)&amp;"Set oLog = New LogMng"</f>
        <v>Dim oLog
Set oLog = New LogMng</v>
      </c>
      <c r="D35" s="4" t="str">
        <f>"Dim cPrfrmMes As New PerformanceMeasurement"</f>
        <v>Dim cPrfrmMes As New PerformanceMeasurement</v>
      </c>
      <c r="E35" s="5" t="s">
        <v>123</v>
      </c>
      <c r="F35" s="11" t="s">
        <v>123</v>
      </c>
    </row>
    <row r="36" spans="1:6" outlineLevel="1">
      <c r="A36" s="2"/>
      <c r="B36" s="3" t="s">
        <v>10</v>
      </c>
      <c r="C36" s="4" t="str">
        <f>"Set oLog = Nothing"</f>
        <v>Set oLog = Nothing</v>
      </c>
      <c r="D36" s="4" t="str">
        <f>"Set cPrfrmMes = Nothing"</f>
        <v>Set cPrfrmMes = Nothing</v>
      </c>
      <c r="E36" s="5" t="s">
        <v>123</v>
      </c>
      <c r="F36" s="11" t="s">
        <v>123</v>
      </c>
    </row>
    <row r="37" spans="1:6" outlineLevel="1">
      <c r="A37" s="2"/>
      <c r="B37" s="3" t="s">
        <v>12</v>
      </c>
      <c r="C37" s="4" t="str">
        <f>"Dim sStr : sStr = ""abc"""</f>
        <v>Dim sStr : sStr = "abc"</v>
      </c>
      <c r="D37" s="4" t="str">
        <f>"Dim sStr As String : sStr = ""abc"""</f>
        <v>Dim sStr As String : sStr = "abc"</v>
      </c>
      <c r="E37" s="5" t="s">
        <v>123</v>
      </c>
      <c r="F37" s="11" t="s">
        <v>123</v>
      </c>
    </row>
    <row r="38" spans="1:6" outlineLevel="1">
      <c r="A38" s="2"/>
      <c r="B38" s="2" t="s">
        <v>145</v>
      </c>
      <c r="C38" s="22" t="s">
        <v>402</v>
      </c>
      <c r="D38" s="4" t="str">
        <f>"Stop"</f>
        <v>Stop</v>
      </c>
      <c r="E38" s="5" t="s">
        <v>123</v>
      </c>
      <c r="F38" s="11" t="s">
        <v>123</v>
      </c>
    </row>
    <row r="39" spans="1:6" outlineLevel="1">
      <c r="A39" s="2"/>
      <c r="B39" s="3" t="s">
        <v>13</v>
      </c>
      <c r="C39" s="4" t="str">
        <f>"WScript.Quit"</f>
        <v>WScript.Quit</v>
      </c>
      <c r="D39" s="4" t="str">
        <f>"End"</f>
        <v>End</v>
      </c>
      <c r="E39" s="5" t="s">
        <v>123</v>
      </c>
      <c r="F39" s="11" t="s">
        <v>123</v>
      </c>
    </row>
    <row r="40" spans="1:6" outlineLevel="1">
      <c r="A40" s="2"/>
      <c r="B40" s="2" t="s">
        <v>142</v>
      </c>
      <c r="C40" s="22" t="s">
        <v>402</v>
      </c>
      <c r="D40" s="4" t="str">
        <f>"Dim vRetVal As Variant
vRetVal = CVErr(xlErrRef)"</f>
        <v>Dim vRetVal As Variant
vRetVal = CVErr(xlErrRef)</v>
      </c>
      <c r="E40" s="9" t="s">
        <v>422</v>
      </c>
      <c r="F40" s="11" t="s">
        <v>123</v>
      </c>
    </row>
    <row r="41" spans="1:6">
      <c r="A41" s="20" t="s">
        <v>360</v>
      </c>
      <c r="B41" s="8"/>
      <c r="C41" s="8"/>
      <c r="D41" s="8"/>
      <c r="E41" s="21" t="s">
        <v>123</v>
      </c>
      <c r="F41" s="11" t="s">
        <v>123</v>
      </c>
    </row>
    <row r="42" spans="1:6" outlineLevel="1">
      <c r="A42" s="2"/>
      <c r="B42" s="2" t="s">
        <v>63</v>
      </c>
      <c r="C42" s="4" t="str">
        <f>"Replace(文字列変数, ""  "", """")"</f>
        <v>Replace(文字列変数, "  ", "")</v>
      </c>
      <c r="D42" s="4" t="str">
        <f>"Replace(文字列変数, ""  "", """")"</f>
        <v>Replace(文字列変数, "  ", "")</v>
      </c>
      <c r="E42" s="5" t="s">
        <v>123</v>
      </c>
      <c r="F42" s="11" t="s">
        <v>123</v>
      </c>
    </row>
    <row r="43" spans="1:6" outlineLevel="1">
      <c r="A43" s="2"/>
      <c r="B43" s="2" t="s">
        <v>64</v>
      </c>
      <c r="C43" s="4" t="str">
        <f>"InStr(""abcabc"", ""bc"")"</f>
        <v>InStr("abcabc", "bc")</v>
      </c>
      <c r="D43" s="4" t="str">
        <f>"InStr(""abcabc"", ""bc"")"</f>
        <v>InStr("abcabc", "bc")</v>
      </c>
      <c r="E43" s="5" t="s">
        <v>416</v>
      </c>
      <c r="F43" s="11" t="s">
        <v>123</v>
      </c>
    </row>
    <row r="44" spans="1:6" outlineLevel="1">
      <c r="A44" s="2"/>
      <c r="B44" s="2" t="s">
        <v>65</v>
      </c>
      <c r="C44" s="4" t="str">
        <f>"InStrRev(""abcabc"", ""bc"")"</f>
        <v>InStrRev("abcabc", "bc")</v>
      </c>
      <c r="D44" s="4" t="str">
        <f>"InStrRev(""abcabc"", ""bc"")"</f>
        <v>InStrRev("abcabc", "bc")</v>
      </c>
      <c r="E44" s="5" t="s">
        <v>417</v>
      </c>
      <c r="F44" s="11" t="s">
        <v>123</v>
      </c>
    </row>
    <row r="45" spans="1:6" outlineLevel="1">
      <c r="A45" s="2"/>
      <c r="B45" s="2" t="s">
        <v>66</v>
      </c>
      <c r="C45" s="4" t="str">
        <f>"Len(""リンゴ"""</f>
        <v>Len("リンゴ"</v>
      </c>
      <c r="D45" s="4" t="str">
        <f>"Len(""リンゴ"")"</f>
        <v>Len("リンゴ")</v>
      </c>
      <c r="E45" s="5">
        <v>3</v>
      </c>
      <c r="F45" s="11" t="s">
        <v>123</v>
      </c>
    </row>
    <row r="46" spans="1:6" outlineLevel="1">
      <c r="A46" s="2"/>
      <c r="B46" s="2" t="s">
        <v>67</v>
      </c>
      <c r="C46" s="4" t="s">
        <v>339</v>
      </c>
      <c r="D46" s="4" t="str">
        <f>"LenB(""リンゴ"")"</f>
        <v>LenB("リンゴ")</v>
      </c>
      <c r="E46" s="5">
        <v>6</v>
      </c>
      <c r="F46" s="11" t="s">
        <v>123</v>
      </c>
    </row>
    <row r="47" spans="1:6" outlineLevel="1">
      <c r="A47" s="2"/>
      <c r="B47" s="2" t="s">
        <v>68</v>
      </c>
      <c r="C47" s="4" t="str">
        <f>"""abcdef"" &amp; ""gh"""</f>
        <v>"abcdef" &amp; "gh"</v>
      </c>
      <c r="D47" s="4" t="str">
        <f>"abcdef &amp; ""gh"""</f>
        <v>abcdef &amp; "gh"</v>
      </c>
      <c r="E47" s="5" t="s">
        <v>123</v>
      </c>
      <c r="F47" s="11" t="s">
        <v>123</v>
      </c>
    </row>
    <row r="48" spans="1:6" outlineLevel="1">
      <c r="A48" s="2"/>
      <c r="B48" s="2" t="s">
        <v>69</v>
      </c>
      <c r="C48" s="4" t="str">
        <f>"Left(""abcd"", 3)"</f>
        <v>Left("abcd", 3)</v>
      </c>
      <c r="D48" s="4" t="str">
        <f>"Left$(""abcd"", 3)"</f>
        <v>Left$("abcd", 3)</v>
      </c>
      <c r="E48" s="5" t="s">
        <v>292</v>
      </c>
      <c r="F48" s="11" t="s">
        <v>123</v>
      </c>
    </row>
    <row r="49" spans="1:6" outlineLevel="1">
      <c r="A49" s="2"/>
      <c r="B49" s="2" t="s">
        <v>70</v>
      </c>
      <c r="C49" s="4" t="str">
        <f>"Mid(""abcdefgh"", 3, 2)"</f>
        <v>Mid("abcdefgh", 3, 2)</v>
      </c>
      <c r="D49" s="4" t="str">
        <f>"Mid$(""abcdefgh"", 3, 2)"</f>
        <v>Mid$("abcdefgh", 3, 2)</v>
      </c>
      <c r="E49" s="5" t="s">
        <v>293</v>
      </c>
      <c r="F49" s="11" t="s">
        <v>123</v>
      </c>
    </row>
    <row r="50" spans="1:6" outlineLevel="1">
      <c r="A50" s="2"/>
      <c r="B50" s="2" t="s">
        <v>71</v>
      </c>
      <c r="C50" s="4" t="str">
        <f>"Right(""abcd"", 2)"</f>
        <v>Right("abcd", 2)</v>
      </c>
      <c r="D50" s="4" t="str">
        <f>"Right$(""abcd"", 2)"</f>
        <v>Right$("abcd", 2)</v>
      </c>
      <c r="E50" s="5" t="s">
        <v>294</v>
      </c>
      <c r="F50" s="11" t="s">
        <v>123</v>
      </c>
    </row>
    <row r="51" spans="1:6" outlineLevel="1">
      <c r="A51" s="2"/>
      <c r="B51" s="2" t="s">
        <v>335</v>
      </c>
      <c r="C51" s="4" t="s">
        <v>321</v>
      </c>
      <c r="D51" s="4" t="s">
        <v>321</v>
      </c>
      <c r="E51" s="5" t="s">
        <v>324</v>
      </c>
      <c r="F51" s="11" t="s">
        <v>123</v>
      </c>
    </row>
    <row r="52" spans="1:6" outlineLevel="1">
      <c r="A52" s="2"/>
      <c r="B52" s="2" t="s">
        <v>336</v>
      </c>
      <c r="C52" s="4" t="s">
        <v>322</v>
      </c>
      <c r="D52" s="4" t="s">
        <v>323</v>
      </c>
      <c r="E52" s="5" t="s">
        <v>325</v>
      </c>
      <c r="F52" s="11" t="s">
        <v>123</v>
      </c>
    </row>
    <row r="53" spans="1:6" outlineLevel="1">
      <c r="A53" s="2"/>
      <c r="B53" s="2" t="s">
        <v>337</v>
      </c>
      <c r="C53" s="4" t="s">
        <v>338</v>
      </c>
      <c r="D53" s="4" t="s">
        <v>320</v>
      </c>
      <c r="E53" s="5" t="s">
        <v>409</v>
      </c>
      <c r="F53" s="11" t="s">
        <v>123</v>
      </c>
    </row>
    <row r="54" spans="1:6" outlineLevel="1">
      <c r="A54" s="2"/>
      <c r="B54" s="2" t="s">
        <v>72</v>
      </c>
      <c r="C54" s="4" t="str">
        <f>"Asc(文字)"</f>
        <v>Asc(文字)</v>
      </c>
      <c r="D54" s="4" t="str">
        <f>"Asc(文字)"</f>
        <v>Asc(文字)</v>
      </c>
      <c r="E54" s="5" t="s">
        <v>123</v>
      </c>
      <c r="F54" s="11" t="s">
        <v>123</v>
      </c>
    </row>
    <row r="55" spans="1:6" outlineLevel="1">
      <c r="A55" s="2"/>
      <c r="B55" s="2" t="s">
        <v>73</v>
      </c>
      <c r="C55" s="4" t="str">
        <f>"IsNumeric( sStr )"</f>
        <v>IsNumeric( sStr )</v>
      </c>
      <c r="D55" s="4" t="str">
        <f>"IsNumeric( sStr )"</f>
        <v>IsNumeric( sStr )</v>
      </c>
      <c r="E55" s="5" t="s">
        <v>410</v>
      </c>
      <c r="F55" s="11" t="s">
        <v>123</v>
      </c>
    </row>
    <row r="56" spans="1:6" outlineLevel="1">
      <c r="A56" s="2"/>
      <c r="B56" s="2" t="s">
        <v>74</v>
      </c>
      <c r="C56" s="4" t="str">
        <f>"Chr(ASCIIコード)"</f>
        <v>Chr(ASCIIコード)</v>
      </c>
      <c r="D56" s="4" t="str">
        <f>"Chr(ASCIIコード)"</f>
        <v>Chr(ASCIIコード)</v>
      </c>
      <c r="E56" s="5" t="s">
        <v>411</v>
      </c>
      <c r="F56" s="11" t="s">
        <v>123</v>
      </c>
    </row>
    <row r="57" spans="1:6" outlineLevel="1">
      <c r="A57" s="2"/>
      <c r="B57" s="2" t="s">
        <v>75</v>
      </c>
      <c r="C57" s="4" t="str">
        <f>"""a"" &amp; String(4, ""b"")"</f>
        <v>"a" &amp; String(4, "b")</v>
      </c>
      <c r="D57" s="4" t="str">
        <f>"""a"" &amp; String(4, ""b"")"</f>
        <v>"a" &amp; String(4, "b")</v>
      </c>
      <c r="E57" s="5" t="s">
        <v>295</v>
      </c>
      <c r="F57" s="11" t="s">
        <v>123</v>
      </c>
    </row>
    <row r="58" spans="1:6" outlineLevel="1">
      <c r="A58" s="2"/>
      <c r="B58" s="2" t="s">
        <v>76</v>
      </c>
      <c r="C58" s="4" t="str">
        <f>"UCase(""aaa"")"</f>
        <v>UCase("aaa")</v>
      </c>
      <c r="D58" s="4" t="str">
        <f>"UCase(""aaa"")"</f>
        <v>UCase("aaa")</v>
      </c>
      <c r="E58" s="5" t="s">
        <v>123</v>
      </c>
      <c r="F58" s="11" t="s">
        <v>123</v>
      </c>
    </row>
    <row r="59" spans="1:6" outlineLevel="1">
      <c r="A59" s="2"/>
      <c r="B59" s="2" t="s">
        <v>77</v>
      </c>
      <c r="C59" s="4" t="str">
        <f>"LCase(""AAA"")"</f>
        <v>LCase("AAA")</v>
      </c>
      <c r="D59" s="4" t="str">
        <f>"LCase(""AAA"")"</f>
        <v>LCase("AAA")</v>
      </c>
      <c r="E59" s="5" t="s">
        <v>123</v>
      </c>
      <c r="F59" s="11" t="s">
        <v>123</v>
      </c>
    </row>
    <row r="60" spans="1:6" outlineLevel="1">
      <c r="A60" s="2"/>
      <c r="B60" s="2" t="s">
        <v>78</v>
      </c>
      <c r="C60" s="4" t="str">
        <f>"ReDim Preserve 配列名(5)"</f>
        <v>ReDim Preserve 配列名(5)</v>
      </c>
      <c r="D60" s="4" t="str">
        <f>"ReDim Preserve 配列名(5)"</f>
        <v>ReDim Preserve 配列名(5)</v>
      </c>
      <c r="E60" s="5" t="s">
        <v>256</v>
      </c>
      <c r="F60" s="11" t="s">
        <v>123</v>
      </c>
    </row>
    <row r="61" spans="1:6" outlineLevel="1">
      <c r="A61" s="2"/>
      <c r="B61" s="2" t="s">
        <v>79</v>
      </c>
      <c r="C61" s="4" t="str">
        <f>"UBound(配列名)"</f>
        <v>UBound(配列名)</v>
      </c>
      <c r="D61" s="4" t="str">
        <f>"UBound(配列名)"</f>
        <v>UBound(配列名)</v>
      </c>
      <c r="E61" s="5" t="s">
        <v>296</v>
      </c>
      <c r="F61" s="11" t="s">
        <v>123</v>
      </c>
    </row>
    <row r="62" spans="1:6" outlineLevel="1">
      <c r="A62" s="2"/>
      <c r="B62" s="2" t="s">
        <v>80</v>
      </c>
      <c r="C62" s="4" t="str">
        <f>"Dim asArray()"&amp;CHAR(10)&amp;"ReDim asArray(-1)"&amp;CHAR(10)&amp;"If Ubound(asArray) = -1 Then"&amp;CHAR(10)&amp;CHAR(9)&amp;"'未定義配列"&amp;CHAR(10)&amp;"Else"&amp;CHAR(10)&amp;CHAR(9)&amp;"'定義済み配列"&amp;CHAR(10)&amp;"End If"</f>
        <v>Dim asArray()
ReDim asArray(-1)
If Ubound(asArray) = -1 Then
	'未定義配列
Else
	'定義済み配列
End If</v>
      </c>
      <c r="D62" s="4" t="str">
        <f>"If Sgn(asStr) = 0 Then"&amp;CHAR(10)&amp;CHAR(9)&amp;"未初期化配列"&amp;CHAR(10)&amp;"Else"&amp;CHAR(10)&amp;CHAR(9)&amp;"要素数１配列"&amp;CHAR(10)&amp;"End If"</f>
        <v>If Sgn(asStr) = 0 Then
	未初期化配列
Else
	要素数１配列
End If</v>
      </c>
      <c r="E62" s="5" t="s">
        <v>123</v>
      </c>
      <c r="F62" s="11" t="s">
        <v>123</v>
      </c>
    </row>
    <row r="63" spans="1:6" outlineLevel="1">
      <c r="A63" s="2"/>
      <c r="B63" s="2" t="s">
        <v>81</v>
      </c>
      <c r="C63" s="4" t="str">
        <f>"Join(配列, "","")"</f>
        <v>Join(配列, ",")</v>
      </c>
      <c r="D63" s="4" t="str">
        <f>"Join(配列, "","")"</f>
        <v>Join(配列, ",")</v>
      </c>
      <c r="E63" s="5" t="s">
        <v>123</v>
      </c>
      <c r="F63" s="11" t="s">
        <v>123</v>
      </c>
    </row>
    <row r="64" spans="1:6" outlineLevel="1">
      <c r="A64" s="2"/>
      <c r="B64" s="2" t="s">
        <v>82</v>
      </c>
      <c r="C64" s="4" t="str">
        <f>"objWords = Split( sFilePath , ""\"" )"</f>
        <v>objWords = Split( sFilePath , "\" )</v>
      </c>
      <c r="D64" s="4" t="str">
        <f>"文字列配列 = Split(""aaa,bbb,ccc"", "","")"</f>
        <v>文字列配列 = Split("aaa,bbb,ccc", ",")</v>
      </c>
      <c r="E64" s="5" t="s">
        <v>128</v>
      </c>
      <c r="F64" s="11" t="s">
        <v>123</v>
      </c>
    </row>
    <row r="65" spans="1:6" outlineLevel="1">
      <c r="A65" s="2"/>
      <c r="B65" s="2" t="s">
        <v>83</v>
      </c>
      <c r="C65" s="4" t="str">
        <f>"TypeName(""Test"")"</f>
        <v>TypeName("Test")</v>
      </c>
      <c r="D65" s="4" t="str">
        <f>"TypeName(""Test"")"</f>
        <v>TypeName("Test")</v>
      </c>
      <c r="E65" s="5" t="s">
        <v>297</v>
      </c>
      <c r="F65" s="11" t="s">
        <v>123</v>
      </c>
    </row>
    <row r="66" spans="1:6" outlineLevel="1">
      <c r="A66" s="2"/>
      <c r="B66" s="2" t="s">
        <v>84</v>
      </c>
      <c r="C66" s="4" t="str">
        <f>"VarType(""Test"")"</f>
        <v>VarType("Test")</v>
      </c>
      <c r="D66" s="4" t="str">
        <f>"VarType(""Test"")"</f>
        <v>VarType("Test")</v>
      </c>
      <c r="E66" s="9" t="s">
        <v>412</v>
      </c>
      <c r="F66" s="11" t="s">
        <v>123</v>
      </c>
    </row>
    <row r="67" spans="1:6" outlineLevel="1">
      <c r="A67" s="2"/>
      <c r="B67" s="2" t="s">
        <v>85</v>
      </c>
      <c r="C67" s="4" t="str">
        <f>"Hex(734)"</f>
        <v>Hex(734)</v>
      </c>
      <c r="D67" s="4" t="str">
        <f>"文字列変数 = Hex(734)"</f>
        <v>文字列変数 = Hex(734)</v>
      </c>
      <c r="E67" s="5" t="s">
        <v>123</v>
      </c>
      <c r="F67" s="11" t="s">
        <v>123</v>
      </c>
    </row>
    <row r="68" spans="1:6" outlineLevel="1">
      <c r="A68" s="2"/>
      <c r="B68" s="2" t="s">
        <v>86</v>
      </c>
      <c r="C68" s="4" t="str">
        <f>"CLng(""&amp;H"" &amp; ""FA"")"</f>
        <v>CLng("&amp;H" &amp; "FA")</v>
      </c>
      <c r="D68" s="4" t="s">
        <v>421</v>
      </c>
      <c r="E68" s="5" t="s">
        <v>123</v>
      </c>
      <c r="F68" s="11" t="s">
        <v>123</v>
      </c>
    </row>
    <row r="69" spans="1:6" outlineLevel="1">
      <c r="A69" s="2"/>
      <c r="B69" s="2" t="s">
        <v>87</v>
      </c>
      <c r="C69" s="4" t="str">
        <f>"&amp;HFFF0"</f>
        <v>&amp;HFFF0</v>
      </c>
      <c r="D69" s="4" t="str">
        <f>"&amp;HFFF0"</f>
        <v>&amp;HFFF0</v>
      </c>
      <c r="E69" s="5" t="s">
        <v>123</v>
      </c>
      <c r="F69" s="11" t="s">
        <v>123</v>
      </c>
    </row>
    <row r="70" spans="1:6" outlineLevel="1">
      <c r="A70" s="2"/>
      <c r="B70" s="2" t="s">
        <v>88</v>
      </c>
      <c r="C70" s="4" t="str">
        <f>"&amp;HFFF0&amp;"</f>
        <v>&amp;HFFF0&amp;</v>
      </c>
      <c r="D70" s="4" t="str">
        <f>"&amp;HFFF0&amp;"</f>
        <v>&amp;HFFF0&amp;</v>
      </c>
      <c r="E70" s="5" t="s">
        <v>123</v>
      </c>
      <c r="F70" s="11" t="s">
        <v>123</v>
      </c>
    </row>
    <row r="71" spans="1:6" outlineLevel="1">
      <c r="A71" s="2"/>
      <c r="B71" s="2" t="s">
        <v>89</v>
      </c>
      <c r="C71" s="4" t="str">
        <f>"CStr(234.5)"</f>
        <v>CStr(234.5)</v>
      </c>
      <c r="D71" s="4" t="str">
        <f>"Val(文字列式)"</f>
        <v>Val(文字列式)</v>
      </c>
      <c r="E71" s="5" t="s">
        <v>136</v>
      </c>
      <c r="F71" s="11" t="s">
        <v>123</v>
      </c>
    </row>
    <row r="72" spans="1:6" outlineLevel="1">
      <c r="A72" s="2"/>
      <c r="B72" s="2" t="s">
        <v>90</v>
      </c>
      <c r="C72" s="4" t="str">
        <f>"CDbl(""234.5"")"</f>
        <v>CDbl("234.5")</v>
      </c>
      <c r="D72" s="4" t="str">
        <f>"Str(数値)"</f>
        <v>Str(数値)</v>
      </c>
      <c r="E72" s="5">
        <v>234.5</v>
      </c>
      <c r="F72" s="11" t="s">
        <v>123</v>
      </c>
    </row>
    <row r="73" spans="1:6" outlineLevel="1">
      <c r="A73" s="2"/>
      <c r="B73" s="2" t="s">
        <v>91</v>
      </c>
      <c r="C73" s="4" t="str">
        <f>"CLng(""234.5"")"</f>
        <v>CLng("234.5")</v>
      </c>
      <c r="D73" s="4" t="str">
        <f>"Str(数値)"</f>
        <v>Str(数値)</v>
      </c>
      <c r="E73" s="5">
        <v>234</v>
      </c>
      <c r="F73" s="11" t="s">
        <v>123</v>
      </c>
    </row>
    <row r="74" spans="1:6" outlineLevel="1">
      <c r="A74" s="2"/>
      <c r="B74" s="2" t="s">
        <v>92</v>
      </c>
      <c r="C74" s="4" t="str">
        <f>"vbNewLine"</f>
        <v>vbNewLine</v>
      </c>
      <c r="D74" s="4" t="s">
        <v>413</v>
      </c>
      <c r="E74" s="5" t="s">
        <v>137</v>
      </c>
      <c r="F74" s="11" t="s">
        <v>123</v>
      </c>
    </row>
    <row r="75" spans="1:6" outlineLevel="1">
      <c r="A75" s="2"/>
      <c r="B75" s="2" t="s">
        <v>93</v>
      </c>
      <c r="C75" s="4" t="str">
        <f>"Fix( 99.224 )"</f>
        <v>Fix( 99.224 )</v>
      </c>
      <c r="D75" s="4" t="str">
        <f>"Fix( 99.224 )"</f>
        <v>Fix( 99.224 )</v>
      </c>
      <c r="E75" s="5">
        <v>99</v>
      </c>
      <c r="F75" s="11" t="s">
        <v>123</v>
      </c>
    </row>
    <row r="76" spans="1:6" outlineLevel="1">
      <c r="A76" s="2"/>
      <c r="B76" s="2" t="s">
        <v>94</v>
      </c>
      <c r="C76" s="4" t="str">
        <f>"Int( 99.224 )"</f>
        <v>Int( 99.224 )</v>
      </c>
      <c r="D76" s="4" t="str">
        <f>"Int( 99.224 )"</f>
        <v>Int( 99.224 )</v>
      </c>
      <c r="E76" s="5">
        <v>99</v>
      </c>
      <c r="F76" s="11" t="s">
        <v>123</v>
      </c>
    </row>
    <row r="77" spans="1:6" outlineLevel="1">
      <c r="A77" s="2"/>
      <c r="B77" s="2" t="s">
        <v>95</v>
      </c>
      <c r="C77" s="4" t="str">
        <f>"Fix( -99.224 )"</f>
        <v>Fix( -99.224 )</v>
      </c>
      <c r="D77" s="4" t="str">
        <f>"Fix( -99.224 )"</f>
        <v>Fix( -99.224 )</v>
      </c>
      <c r="E77" s="5" t="s">
        <v>132</v>
      </c>
      <c r="F77" s="11" t="s">
        <v>123</v>
      </c>
    </row>
    <row r="78" spans="1:6" outlineLevel="1">
      <c r="A78" s="2"/>
      <c r="B78" s="2" t="s">
        <v>96</v>
      </c>
      <c r="C78" s="4" t="str">
        <f>"Int( -99.224 )"</f>
        <v>Int( -99.224 )</v>
      </c>
      <c r="D78" s="4" t="str">
        <f>"Int( -99.224 )"</f>
        <v>Int( -99.224 )</v>
      </c>
      <c r="E78" s="5" t="s">
        <v>133</v>
      </c>
      <c r="F78" s="11" t="s">
        <v>123</v>
      </c>
    </row>
    <row r="79" spans="1:6" outlineLevel="1">
      <c r="A79" s="2"/>
      <c r="B79" s="2" t="s">
        <v>97</v>
      </c>
      <c r="C79" s="4" t="str">
        <f>"Round( 99.555, 0 )"</f>
        <v>Round( 99.555, 0 )</v>
      </c>
      <c r="D79" s="4" t="str">
        <f>"Round( 99.555, 0 )"</f>
        <v>Round( 99.555, 0 )</v>
      </c>
      <c r="E79" s="5">
        <v>100</v>
      </c>
      <c r="F79" s="11" t="s">
        <v>123</v>
      </c>
    </row>
    <row r="80" spans="1:6" outlineLevel="1">
      <c r="A80" s="2"/>
      <c r="B80" s="2" t="s">
        <v>98</v>
      </c>
      <c r="C80" s="4" t="str">
        <f>"Round( 99.555, 1 )"</f>
        <v>Round( 99.555, 1 )</v>
      </c>
      <c r="D80" s="4" t="str">
        <f>"Round( 99.555, 1 )"</f>
        <v>Round( 99.555, 1 )</v>
      </c>
      <c r="E80" s="5">
        <v>99.6</v>
      </c>
      <c r="F80" s="11" t="s">
        <v>123</v>
      </c>
    </row>
    <row r="81" spans="1:6" outlineLevel="1">
      <c r="A81" s="2"/>
      <c r="B81" s="2" t="s">
        <v>99</v>
      </c>
      <c r="C81" s="4" t="str">
        <f>"Round( 99.555, 2 )"</f>
        <v>Round( 99.555, 2 )</v>
      </c>
      <c r="D81" s="4" t="str">
        <f>"Round( 99.555, 2 )"</f>
        <v>Round( 99.555, 2 )</v>
      </c>
      <c r="E81" s="5">
        <v>99.56</v>
      </c>
      <c r="F81" s="11" t="s">
        <v>123</v>
      </c>
    </row>
    <row r="82" spans="1:6" outlineLevel="1">
      <c r="A82" s="2"/>
      <c r="B82" s="2" t="s">
        <v>100</v>
      </c>
      <c r="C82" s="4" t="str">
        <f>"Round( -99.555, 0 )"</f>
        <v>Round( -99.555, 0 )</v>
      </c>
      <c r="D82" s="4" t="str">
        <f>"Round( -99.555, 0 )"</f>
        <v>Round( -99.555, 0 )</v>
      </c>
      <c r="E82" s="5">
        <v>-100</v>
      </c>
      <c r="F82" s="11" t="s">
        <v>123</v>
      </c>
    </row>
    <row r="83" spans="1:6" outlineLevel="1">
      <c r="A83" s="2"/>
      <c r="B83" s="2" t="s">
        <v>101</v>
      </c>
      <c r="C83" s="4" t="str">
        <f>"Round( -99.555, 1 )"</f>
        <v>Round( -99.555, 1 )</v>
      </c>
      <c r="D83" s="4" t="str">
        <f>"Round( -99.555, 1 )"</f>
        <v>Round( -99.555, 1 )</v>
      </c>
      <c r="E83" s="5">
        <v>-99.6</v>
      </c>
      <c r="F83" s="11" t="s">
        <v>123</v>
      </c>
    </row>
    <row r="84" spans="1:6" outlineLevel="1">
      <c r="A84" s="2"/>
      <c r="B84" s="2" t="s">
        <v>102</v>
      </c>
      <c r="C84" s="4" t="str">
        <f>"Round( -99.555, 2 )"</f>
        <v>Round( -99.555, 2 )</v>
      </c>
      <c r="D84" s="4" t="str">
        <f>"Round( -99.555, 2 )"</f>
        <v>Round( -99.555, 2 )</v>
      </c>
      <c r="E84" s="5">
        <v>-99.56</v>
      </c>
      <c r="F84" s="11" t="s">
        <v>123</v>
      </c>
    </row>
    <row r="85" spans="1:6" outlineLevel="1">
      <c r="A85" s="2"/>
      <c r="B85" s="2" t="s">
        <v>103</v>
      </c>
      <c r="C85" s="4" t="str">
        <f>"Round( 99.224 + 0.5, 0 )"</f>
        <v>Round( 99.224 + 0.5, 0 )</v>
      </c>
      <c r="D85" s="4" t="str">
        <f>"Round( 99.224 + 0.5, 0 )"</f>
        <v>Round( 99.224 + 0.5, 0 )</v>
      </c>
      <c r="E85" s="5">
        <v>100</v>
      </c>
      <c r="F85" s="11" t="s">
        <v>123</v>
      </c>
    </row>
    <row r="86" spans="1:6" outlineLevel="1">
      <c r="A86" s="2"/>
      <c r="B86" s="2" t="s">
        <v>104</v>
      </c>
      <c r="C86" s="4" t="str">
        <f>"Round( 99.224 + 0.05, 1 )"</f>
        <v>Round( 99.224 + 0.05, 1 )</v>
      </c>
      <c r="D86" s="4" t="str">
        <f>"Round( 99.224 + 0.05, 1 )"</f>
        <v>Round( 99.224 + 0.05, 1 )</v>
      </c>
      <c r="E86" s="5">
        <v>99.3</v>
      </c>
      <c r="F86" s="11" t="s">
        <v>123</v>
      </c>
    </row>
    <row r="87" spans="1:6" outlineLevel="1">
      <c r="A87" s="2"/>
      <c r="B87" s="2" t="s">
        <v>105</v>
      </c>
      <c r="C87" s="4" t="str">
        <f>"Round( -99.224 - 0.5, 0 )"</f>
        <v>Round( -99.224 - 0.5, 0 )</v>
      </c>
      <c r="D87" s="4" t="str">
        <f>"Round( -99.224 - 0.5, 0 )"</f>
        <v>Round( -99.224 - 0.5, 0 )</v>
      </c>
      <c r="E87" s="5">
        <v>-100</v>
      </c>
      <c r="F87" s="11" t="s">
        <v>123</v>
      </c>
    </row>
    <row r="88" spans="1:6" outlineLevel="1">
      <c r="A88" s="2"/>
      <c r="B88" s="2" t="s">
        <v>106</v>
      </c>
      <c r="C88" s="4" t="str">
        <f>"Round( -99.224 - 0.05, 1 )"</f>
        <v>Round( -99.224 - 0.05, 1 )</v>
      </c>
      <c r="D88" s="4" t="str">
        <f>"Round( -99.224 - 0.05, 1 )"</f>
        <v>Round( -99.224 - 0.05, 1 )</v>
      </c>
      <c r="E88" s="5">
        <v>-99.3</v>
      </c>
      <c r="F88" s="11" t="s">
        <v>123</v>
      </c>
    </row>
    <row r="89" spans="1:6" outlineLevel="1">
      <c r="A89" s="2"/>
      <c r="B89" s="2" t="s">
        <v>107</v>
      </c>
      <c r="C89" s="4" t="str">
        <f>"Round( 99.224 - 0.5, 0 )"</f>
        <v>Round( 99.224 - 0.5, 0 )</v>
      </c>
      <c r="D89" s="4" t="str">
        <f>"Round( 99.224 - 0.5, 0 )"</f>
        <v>Round( 99.224 - 0.5, 0 )</v>
      </c>
      <c r="E89" s="5" t="s">
        <v>134</v>
      </c>
      <c r="F89" s="11" t="s">
        <v>123</v>
      </c>
    </row>
    <row r="90" spans="1:6" outlineLevel="1">
      <c r="A90" s="2"/>
      <c r="B90" s="2" t="s">
        <v>108</v>
      </c>
      <c r="C90" s="4" t="str">
        <f>"Round( 99.224 - 0.05, 1 )"</f>
        <v>Round( 99.224 - 0.05, 1 )</v>
      </c>
      <c r="D90" s="4" t="str">
        <f>"Round( 99.224 - 0.05, 1 )"</f>
        <v>Round( 99.224 - 0.05, 1 )</v>
      </c>
      <c r="E90" s="5">
        <v>99.2</v>
      </c>
      <c r="F90" s="11" t="s">
        <v>123</v>
      </c>
    </row>
    <row r="91" spans="1:6" outlineLevel="1">
      <c r="A91" s="2"/>
      <c r="B91" s="2" t="s">
        <v>109</v>
      </c>
      <c r="C91" s="4" t="str">
        <f>"Round( -99.224 + 0.5, 0 )"</f>
        <v>Round( -99.224 + 0.5, 0 )</v>
      </c>
      <c r="D91" s="4" t="str">
        <f>"Round( -99.224 + 0.5, 0 )"</f>
        <v>Round( -99.224 + 0.5, 0 )</v>
      </c>
      <c r="E91" s="5" t="s">
        <v>135</v>
      </c>
      <c r="F91" s="11" t="s">
        <v>123</v>
      </c>
    </row>
    <row r="92" spans="1:6" outlineLevel="1">
      <c r="A92" s="2"/>
      <c r="B92" s="2" t="s">
        <v>110</v>
      </c>
      <c r="C92" s="4" t="str">
        <f>"Round( -99.224 + 0.05, 1 )"</f>
        <v>Round( -99.224 + 0.05, 1 )</v>
      </c>
      <c r="D92" s="4" t="str">
        <f>"Round( -99.224 + 0.05, 1 )"</f>
        <v>Round( -99.224 + 0.05, 1 )</v>
      </c>
      <c r="E92" s="5">
        <v>-99.2</v>
      </c>
      <c r="F92" s="11" t="s">
        <v>123</v>
      </c>
    </row>
    <row r="93" spans="1:6" outlineLevel="1">
      <c r="A93" s="2"/>
      <c r="B93" s="2" t="s">
        <v>711</v>
      </c>
      <c r="C93" s="10" t="s">
        <v>709</v>
      </c>
      <c r="D93" s="4" t="s">
        <v>714</v>
      </c>
      <c r="E93" s="5" t="s">
        <v>708</v>
      </c>
      <c r="F93" s="11" t="s">
        <v>123</v>
      </c>
    </row>
    <row r="94" spans="1:6" outlineLevel="1">
      <c r="A94" s="2"/>
      <c r="B94" s="2" t="s">
        <v>710</v>
      </c>
      <c r="C94" s="10" t="s">
        <v>715</v>
      </c>
      <c r="D94" s="4" t="s">
        <v>717</v>
      </c>
      <c r="E94" s="5" t="s">
        <v>716</v>
      </c>
      <c r="F94" s="11" t="s">
        <v>123</v>
      </c>
    </row>
    <row r="95" spans="1:6" outlineLevel="1">
      <c r="A95" s="2"/>
      <c r="B95" s="2" t="s">
        <v>713</v>
      </c>
      <c r="C95" s="10" t="s">
        <v>720</v>
      </c>
      <c r="D95" s="34" t="s">
        <v>718</v>
      </c>
      <c r="E95" s="5" t="s">
        <v>719</v>
      </c>
      <c r="F95" s="11" t="s">
        <v>123</v>
      </c>
    </row>
    <row r="96" spans="1:6" outlineLevel="1">
      <c r="A96" s="2"/>
      <c r="B96" s="2" t="s">
        <v>712</v>
      </c>
      <c r="C96" s="12" t="s">
        <v>722</v>
      </c>
      <c r="D96" s="33" t="s">
        <v>721</v>
      </c>
      <c r="E96" s="5"/>
      <c r="F96" s="11" t="s">
        <v>123</v>
      </c>
    </row>
    <row r="97" spans="1:6">
      <c r="A97" s="20" t="s">
        <v>350</v>
      </c>
      <c r="B97" s="8"/>
      <c r="C97" s="8"/>
      <c r="D97" s="8"/>
      <c r="E97" s="21" t="s">
        <v>123</v>
      </c>
      <c r="F97" s="11" t="s">
        <v>123</v>
      </c>
    </row>
    <row r="98" spans="1:6" outlineLevel="1">
      <c r="A98" s="2"/>
      <c r="B98" s="2" t="s">
        <v>30</v>
      </c>
      <c r="C98" s="10" t="s">
        <v>408</v>
      </c>
      <c r="D98" s="4" t="str">
        <f>"On Error Resume Next"</f>
        <v>On Error Resume Next</v>
      </c>
      <c r="E98" s="5" t="s">
        <v>123</v>
      </c>
      <c r="F98" s="11" t="s">
        <v>123</v>
      </c>
    </row>
    <row r="99" spans="1:6" outlineLevel="1">
      <c r="A99" s="2"/>
      <c r="B99" s="2" t="s">
        <v>31</v>
      </c>
      <c r="C99" s="4" t="str">
        <f>"On Error Goto 0"</f>
        <v>On Error Goto 0</v>
      </c>
      <c r="D99" s="4" t="str">
        <f>"On Error Goto 0"</f>
        <v>On Error Goto 0</v>
      </c>
      <c r="E99" s="5" t="s">
        <v>123</v>
      </c>
      <c r="F99" s="11" t="s">
        <v>123</v>
      </c>
    </row>
    <row r="100" spans="1:6" outlineLevel="1">
      <c r="A100" s="2"/>
      <c r="B100" s="2" t="s">
        <v>32</v>
      </c>
      <c r="C100" s="4" t="str">
        <f>"Err.Number"</f>
        <v>Err.Number</v>
      </c>
      <c r="D100" s="4" t="str">
        <f>"Err.Number"</f>
        <v>Err.Number</v>
      </c>
      <c r="E100" s="5" t="s">
        <v>123</v>
      </c>
      <c r="F100" s="11" t="s">
        <v>123</v>
      </c>
    </row>
    <row r="101" spans="1:6" outlineLevel="1">
      <c r="A101" s="2"/>
      <c r="B101" s="2" t="s">
        <v>33</v>
      </c>
      <c r="C101" s="4" t="str">
        <f>"Err.Description"</f>
        <v>Err.Description</v>
      </c>
      <c r="D101" s="4" t="str">
        <f>"Err.Description"</f>
        <v>Err.Description</v>
      </c>
      <c r="E101" s="5" t="s">
        <v>123</v>
      </c>
      <c r="F101" s="11" t="s">
        <v>123</v>
      </c>
    </row>
    <row r="102" spans="1:6" outlineLevel="1">
      <c r="A102" s="2"/>
      <c r="B102" s="2" t="s">
        <v>146</v>
      </c>
      <c r="C102" s="22" t="s">
        <v>402</v>
      </c>
      <c r="D102" s="4" t="str">
        <f>"On Error GoTo ErrorLabel"</f>
        <v>On Error GoTo ErrorLabel</v>
      </c>
      <c r="E102" s="5" t="s">
        <v>280</v>
      </c>
      <c r="F102" s="11" t="s">
        <v>123</v>
      </c>
    </row>
    <row r="103" spans="1:6" outlineLevel="1">
      <c r="A103" s="2"/>
      <c r="B103" s="2" t="s">
        <v>147</v>
      </c>
      <c r="C103" s="22" t="s">
        <v>402</v>
      </c>
      <c r="D103" s="4" t="str">
        <f>"ErrorLabel:"</f>
        <v>ErrorLabel:</v>
      </c>
      <c r="E103" s="5" t="s">
        <v>123</v>
      </c>
      <c r="F103" s="11" t="s">
        <v>123</v>
      </c>
    </row>
    <row r="104" spans="1:6">
      <c r="A104" s="20" t="s">
        <v>351</v>
      </c>
      <c r="B104" s="8"/>
      <c r="C104" s="8"/>
      <c r="D104" s="8"/>
      <c r="E104" s="21" t="s">
        <v>123</v>
      </c>
      <c r="F104" s="11" t="s">
        <v>123</v>
      </c>
    </row>
    <row r="105" spans="1:6" outlineLevel="1">
      <c r="A105" s="2"/>
      <c r="B105" s="2" t="s">
        <v>690</v>
      </c>
      <c r="C105" s="4" t="str">
        <f>"Dim objTxtFile"</f>
        <v>Dim objTxtFile</v>
      </c>
      <c r="D105" s="22" t="s">
        <v>402</v>
      </c>
      <c r="E105" s="5" t="s">
        <v>123</v>
      </c>
      <c r="F105" s="11" t="s">
        <v>123</v>
      </c>
    </row>
    <row r="106" spans="1:6" outlineLevel="1">
      <c r="A106" s="2"/>
      <c r="B106" s="2" t="s">
        <v>691</v>
      </c>
      <c r="C106" s="4" t="str">
        <f>"Set objTxtFile = objFSO.OpenTextFile(""c:\codes\test\a.txt"", 1, True)"</f>
        <v>Set objTxtFile = objFSO.OpenTextFile("c:\codes\test\a.txt", 1, True)</v>
      </c>
      <c r="D106" s="4" t="s">
        <v>407</v>
      </c>
      <c r="E106" s="5" t="s">
        <v>123</v>
      </c>
      <c r="F106" s="11" t="s">
        <v>123</v>
      </c>
    </row>
    <row r="107" spans="1:6" outlineLevel="1">
      <c r="A107" s="2"/>
      <c r="B107" s="2" t="s">
        <v>692</v>
      </c>
      <c r="C107" s="4" t="str">
        <f>"objTxtFile.Close"</f>
        <v>objTxtFile.Close</v>
      </c>
      <c r="D107" s="4" t="s">
        <v>406</v>
      </c>
      <c r="E107" s="5"/>
      <c r="F107" s="11" t="s">
        <v>123</v>
      </c>
    </row>
    <row r="108" spans="1:6" outlineLevel="1">
      <c r="A108" s="2"/>
      <c r="B108" s="2" t="s">
        <v>693</v>
      </c>
      <c r="C108" s="4" t="str">
        <f>"Do Until objTxtFile.AtEndOfStream"&amp;CHAR(10)&amp;"strLine = objTxtFile.ReadLine"&amp;CHAR(10)&amp;"Loop"</f>
        <v>Do Until objTxtFile.AtEndOfStream
strLine = objTxtFile.ReadLine
Loop</v>
      </c>
      <c r="D108" s="4" t="str">
        <f>"Do Until EOF(1)"&amp;CHAR(10)&amp;"    Line Input #1, 文字列変数"&amp;CHAR(10)&amp;"Loop"</f>
        <v>Do Until EOF(1)
    Line Input #1, 文字列変数
Loop</v>
      </c>
      <c r="E108" s="5" t="s">
        <v>123</v>
      </c>
      <c r="F108" s="11" t="s">
        <v>123</v>
      </c>
    </row>
    <row r="109" spans="1:6" outlineLevel="1">
      <c r="A109" s="2"/>
      <c r="B109" s="2" t="s">
        <v>694</v>
      </c>
      <c r="C109" s="4" t="str">
        <f>"sTextAll = objTxtFile.ReadAll"</f>
        <v>sTextAll = objTxtFile.ReadAll</v>
      </c>
      <c r="D109" s="4" t="str">
        <f>"sTestFile = objFSO.GetFile(ファイルパス).OpenAsTextStream.ReadAll"</f>
        <v>sTestFile = objFSO.GetFile(ファイルパス).OpenAsTextStream.ReadAll</v>
      </c>
      <c r="E109" s="5" t="s">
        <v>291</v>
      </c>
      <c r="F109" s="11" t="s">
        <v>123</v>
      </c>
    </row>
    <row r="110" spans="1:6" outlineLevel="1">
      <c r="A110" s="2"/>
      <c r="B110" s="2" t="s">
        <v>695</v>
      </c>
      <c r="C110" s="4" t="str">
        <f>"objTxtFile.WriteLine strLine"</f>
        <v>objTxtFile.WriteLine strLine</v>
      </c>
      <c r="D110" s="4" t="str">
        <f>"Print #1, 文字列変数"</f>
        <v>Print #1, 文字列変数</v>
      </c>
      <c r="E110" s="5" t="s">
        <v>123</v>
      </c>
      <c r="F110" s="11" t="s">
        <v>123</v>
      </c>
    </row>
    <row r="111" spans="1:6" outlineLevel="1">
      <c r="A111" s="2"/>
      <c r="B111" s="2" t="s">
        <v>696</v>
      </c>
      <c r="C111" s="10" t="str">
        <f>"Dim adoStrm
Set adoStrm = CreateObject(""ADODB.Stream"")"</f>
        <v>Dim adoStrm
Set adoStrm = CreateObject("ADODB.Stream")</v>
      </c>
      <c r="D111" s="4" t="str">
        <f>"Dim adoStrm As Object
Set adoStrm = CreateObject(""ADODB.Stream"")"</f>
        <v>Dim adoStrm As Object
Set adoStrm = CreateObject("ADODB.Stream")</v>
      </c>
      <c r="E111" s="5" t="s">
        <v>678</v>
      </c>
      <c r="F111" s="11" t="s">
        <v>123</v>
      </c>
    </row>
    <row r="112" spans="1:6" outlineLevel="1">
      <c r="A112" s="2"/>
      <c r="B112" s="2" t="s">
        <v>697</v>
      </c>
      <c r="C112" s="10" t="s">
        <v>682</v>
      </c>
      <c r="D112" s="10" t="s">
        <v>682</v>
      </c>
      <c r="E112" s="5" t="s">
        <v>683</v>
      </c>
      <c r="F112" s="11" t="s">
        <v>123</v>
      </c>
    </row>
    <row r="113" spans="1:6" outlineLevel="1">
      <c r="A113" s="2"/>
      <c r="B113" s="2" t="s">
        <v>698</v>
      </c>
      <c r="C113" s="10" t="s">
        <v>684</v>
      </c>
      <c r="D113" s="10" t="s">
        <v>684</v>
      </c>
      <c r="E113" s="5" t="s">
        <v>685</v>
      </c>
      <c r="F113" s="11" t="s">
        <v>123</v>
      </c>
    </row>
    <row r="114" spans="1:6" outlineLevel="1">
      <c r="A114" s="2"/>
      <c r="B114" s="2" t="s">
        <v>699</v>
      </c>
      <c r="C114" s="10" t="s">
        <v>686</v>
      </c>
      <c r="D114" s="10" t="s">
        <v>686</v>
      </c>
      <c r="E114" s="5" t="s">
        <v>687</v>
      </c>
      <c r="F114" s="11" t="s">
        <v>123</v>
      </c>
    </row>
    <row r="115" spans="1:6" outlineLevel="1">
      <c r="A115" s="2"/>
      <c r="B115" s="2" t="s">
        <v>700</v>
      </c>
      <c r="C115" s="10" t="str">
        <f>"adoStrm.Open
adoStrm.LoadFromFile sTrgtFilePath"</f>
        <v>adoStrm.Open
adoStrm.LoadFromFile sTrgtFilePath</v>
      </c>
      <c r="D115" s="10" t="str">
        <f>"adoStrm.Open
adoStrm.LoadFromFile sTrgtFilePath"</f>
        <v>adoStrm.Open
adoStrm.LoadFromFile sTrgtFilePath</v>
      </c>
      <c r="E115" s="5"/>
      <c r="F115" s="11" t="s">
        <v>123</v>
      </c>
    </row>
    <row r="116" spans="1:6" outlineLevel="1">
      <c r="A116" s="2"/>
      <c r="B116" s="2" t="s">
        <v>701</v>
      </c>
      <c r="C116" s="10" t="s">
        <v>688</v>
      </c>
      <c r="D116" s="10" t="s">
        <v>688</v>
      </c>
      <c r="E116" s="5" t="s">
        <v>678</v>
      </c>
      <c r="F116" s="11" t="s">
        <v>123</v>
      </c>
    </row>
    <row r="117" spans="1:6" outlineLevel="1">
      <c r="A117" s="2"/>
      <c r="B117" s="2" t="s">
        <v>702</v>
      </c>
      <c r="C117" s="10" t="str">
        <f>"Do Until adoStrm.EOS
    MsgBox adoStrm.ReadText(-2)
Loop"</f>
        <v>Do Until adoStrm.EOS
    MsgBox adoStrm.ReadText(-2)
Loop</v>
      </c>
      <c r="D117" s="4" t="str">
        <f>"Do Until adoStrm.EOS
    Debug.Print adoStrm.ReadText(-2)
Loop"</f>
        <v>Do Until adoStrm.EOS
    Debug.Print adoStrm.ReadText(-2)
Loop</v>
      </c>
      <c r="E117" s="5" t="s">
        <v>679</v>
      </c>
      <c r="F117" s="11" t="s">
        <v>123</v>
      </c>
    </row>
    <row r="118" spans="1:6" outlineLevel="1">
      <c r="A118" s="2"/>
      <c r="B118" s="2" t="s">
        <v>703</v>
      </c>
      <c r="C118" s="10" t="str">
        <f>"Dim vFile
Dim vLine
vFile = Split(adoStrm.ReadText(-1), vbLf)
For Each vLine In vFile
    MsgBox vLine
Next"</f>
        <v>Dim vFile
Dim vLine
vFile = Split(adoStrm.ReadText(-1), vbLf)
For Each vLine In vFile
    MsgBox vLine
Next</v>
      </c>
      <c r="D118" s="4" t="str">
        <f>"Dim vFile As Variant
Dim vLine As Variant
vFile = Split(adoStrm.ReadText(-1), vbLf)
For Each vLine In vFile
    Debug.Print vLine
Next"</f>
        <v>Dim vFile As Variant
Dim vLine As Variant
vFile = Split(adoStrm.ReadText(-1), vbLf)
For Each vLine In vFile
    Debug.Print vLine
Next</v>
      </c>
      <c r="E118" s="5" t="s">
        <v>679</v>
      </c>
      <c r="F118" s="11" t="s">
        <v>123</v>
      </c>
    </row>
    <row r="119" spans="1:6" outlineLevel="1">
      <c r="A119" s="2"/>
      <c r="B119" s="2" t="s">
        <v>704</v>
      </c>
      <c r="C119" s="31" t="s">
        <v>680</v>
      </c>
      <c r="D119" s="31" t="s">
        <v>680</v>
      </c>
      <c r="E119" s="5" t="s">
        <v>677</v>
      </c>
      <c r="F119" s="11" t="s">
        <v>123</v>
      </c>
    </row>
    <row r="120" spans="1:6" outlineLevel="1">
      <c r="A120" s="2"/>
      <c r="B120" s="2" t="s">
        <v>705</v>
      </c>
      <c r="C120" s="31" t="s">
        <v>681</v>
      </c>
      <c r="D120" s="31" t="s">
        <v>681</v>
      </c>
      <c r="E120" s="5" t="s">
        <v>689</v>
      </c>
      <c r="F120" s="11" t="s">
        <v>123</v>
      </c>
    </row>
    <row r="121" spans="1:6" outlineLevel="1">
      <c r="A121" s="2"/>
      <c r="B121" s="2" t="s">
        <v>706</v>
      </c>
      <c r="C121" s="4" t="s">
        <v>676</v>
      </c>
      <c r="D121" s="4" t="s">
        <v>676</v>
      </c>
      <c r="E121" s="5" t="s">
        <v>678</v>
      </c>
      <c r="F121" s="11" t="s">
        <v>123</v>
      </c>
    </row>
    <row r="122" spans="1:6" outlineLevel="1">
      <c r="A122" s="2"/>
      <c r="B122" s="2" t="s">
        <v>707</v>
      </c>
      <c r="C122" s="22" t="s">
        <v>402</v>
      </c>
      <c r="D122" s="4" t="str">
        <f>"Set wTargetBook = Workbooks.Open(sTargetBookName)"&amp;CHAR(10)&amp;"wTargetBook.Close SaveChanges:=True"</f>
        <v>Set wTargetBook = Workbooks.Open(sTargetBookName)
wTargetBook.Close SaveChanges:=True</v>
      </c>
      <c r="E122" s="5" t="s">
        <v>123</v>
      </c>
      <c r="F122" s="11" t="s">
        <v>123</v>
      </c>
    </row>
    <row r="123" spans="1:6">
      <c r="A123" s="20" t="s">
        <v>352</v>
      </c>
      <c r="B123" s="8"/>
      <c r="C123" s="8"/>
      <c r="D123" s="8"/>
      <c r="E123" s="21" t="s">
        <v>123</v>
      </c>
      <c r="F123" s="11" t="s">
        <v>123</v>
      </c>
    </row>
    <row r="124" spans="1:6" outlineLevel="1">
      <c r="A124" s="2"/>
      <c r="B124" s="2" t="s">
        <v>111</v>
      </c>
      <c r="C124" s="4" t="str">
        <f>"Now()"</f>
        <v>Now()</v>
      </c>
      <c r="D124" s="4" t="str">
        <f>"Now"</f>
        <v>Now</v>
      </c>
      <c r="E124" s="5" t="s">
        <v>298</v>
      </c>
      <c r="F124" s="11" t="s">
        <v>123</v>
      </c>
    </row>
    <row r="125" spans="1:6" outlineLevel="1">
      <c r="A125" s="2"/>
      <c r="B125" s="2" t="s">
        <v>112</v>
      </c>
      <c r="C125" s="4" t="str">
        <f>"Date()"</f>
        <v>Date()</v>
      </c>
      <c r="D125" s="4" t="str">
        <f>"Date"</f>
        <v>Date</v>
      </c>
      <c r="E125" s="5" t="s">
        <v>299</v>
      </c>
      <c r="F125" s="11" t="s">
        <v>123</v>
      </c>
    </row>
    <row r="126" spans="1:6" outlineLevel="1">
      <c r="A126" s="2"/>
      <c r="B126" s="2" t="s">
        <v>113</v>
      </c>
      <c r="C126" s="4" t="str">
        <f>"Timer()"</f>
        <v>Timer()</v>
      </c>
      <c r="D126" s="4" t="str">
        <f>"Timer"</f>
        <v>Timer</v>
      </c>
      <c r="E126" s="5" t="s">
        <v>300</v>
      </c>
      <c r="F126" s="11" t="s">
        <v>123</v>
      </c>
    </row>
    <row r="127" spans="1:6" outlineLevel="1">
      <c r="A127" s="2"/>
      <c r="B127" s="2" t="s">
        <v>114</v>
      </c>
      <c r="C127"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D127"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E127" s="5" t="s">
        <v>301</v>
      </c>
      <c r="F127" s="11" t="s">
        <v>123</v>
      </c>
    </row>
    <row r="128" spans="1:6" outlineLevel="1">
      <c r="A128" s="2"/>
      <c r="B128" s="2" t="s">
        <v>115</v>
      </c>
      <c r="C128" s="4" t="str">
        <f>"WScript.sleep(3000)"</f>
        <v>WScript.sleep(3000)</v>
      </c>
      <c r="D128" s="4" t="str">
        <f>"Public Declare Sub Sleep Lib ""kernel32"" (ByVal dwMilliseconds As Long)"&amp;CHAR(10)&amp;"Sleep 1000"</f>
        <v>Public Declare Sub Sleep Lib "kernel32" (ByVal dwMilliseconds As Long)
Sleep 1000</v>
      </c>
      <c r="E128" s="5" t="s">
        <v>302</v>
      </c>
      <c r="F128" s="11" t="s">
        <v>123</v>
      </c>
    </row>
    <row r="129" spans="1:6">
      <c r="A129" s="20" t="s">
        <v>363</v>
      </c>
      <c r="B129" s="8"/>
      <c r="C129" s="8"/>
      <c r="D129" s="8"/>
      <c r="E129" s="21" t="s">
        <v>123</v>
      </c>
      <c r="F129" s="11" t="s">
        <v>123</v>
      </c>
    </row>
    <row r="130" spans="1:6" outlineLevel="1">
      <c r="A130" s="2"/>
      <c r="B130" s="2" t="s">
        <v>355</v>
      </c>
      <c r="C130" s="4" t="str">
        <f>"Dim cTrgtPaths
Set cTrgtPaths = CreateObject(""System.Collections.ArrayList"")"</f>
        <v>Dim cTrgtPaths
Set cTrgtPaths = CreateObject("System.Collections.ArrayList")</v>
      </c>
      <c r="D130" s="4" t="str">
        <f>"Dim cTrgtPaths As Variant
Set cTrgtPaths = CreateObject(""System.Collections.ArrayList"")"</f>
        <v>Dim cTrgtPaths As Variant
Set cTrgtPaths = CreateObject("System.Collections.ArrayList")</v>
      </c>
      <c r="E130" s="5" t="s">
        <v>123</v>
      </c>
      <c r="F130" s="11" t="s">
        <v>123</v>
      </c>
    </row>
    <row r="131" spans="1:6" outlineLevel="1">
      <c r="A131" s="2"/>
      <c r="B131" s="2" t="s">
        <v>364</v>
      </c>
      <c r="C131" s="4" t="s">
        <v>437</v>
      </c>
      <c r="D131" s="4" t="s">
        <v>437</v>
      </c>
      <c r="E131" s="5" t="s">
        <v>123</v>
      </c>
      <c r="F131" s="11" t="s">
        <v>123</v>
      </c>
    </row>
    <row r="132" spans="1:6" outlineLevel="1">
      <c r="A132" s="2"/>
      <c r="B132" s="2" t="s">
        <v>372</v>
      </c>
      <c r="C132" s="4" t="s">
        <v>438</v>
      </c>
      <c r="D132" s="4" t="s">
        <v>438</v>
      </c>
      <c r="E132" s="5" t="s">
        <v>123</v>
      </c>
      <c r="F132" s="11" t="s">
        <v>123</v>
      </c>
    </row>
    <row r="133" spans="1:6" outlineLevel="1">
      <c r="A133" s="2"/>
      <c r="B133" s="2" t="s">
        <v>373</v>
      </c>
      <c r="C133" s="4" t="s">
        <v>439</v>
      </c>
      <c r="D133" s="4" t="s">
        <v>439</v>
      </c>
      <c r="E133" s="5" t="s">
        <v>125</v>
      </c>
      <c r="F133" s="11" t="s">
        <v>123</v>
      </c>
    </row>
    <row r="134" spans="1:6" outlineLevel="1">
      <c r="A134" s="2"/>
      <c r="B134" s="2" t="s">
        <v>371</v>
      </c>
      <c r="C134" s="4" t="str">
        <f>"Dim vTrgtPath
For Each vTrgtPath In cTrgtPaths
    MsgBox vTrgtPath
Next"</f>
        <v>Dim vTrgtPath
For Each vTrgtPath In cTrgtPaths
    MsgBox vTrgtPath
Next</v>
      </c>
      <c r="D134" s="4" t="str">
        <f>"Dim vTrgtPath As Variant
For Each vTrgtPath In cTrgtPaths
    MsgBox vTrgtPath
Next"</f>
        <v>Dim vTrgtPath As Variant
For Each vTrgtPath In cTrgtPaths
    MsgBox vTrgtPath
Next</v>
      </c>
      <c r="E134" s="5" t="s">
        <v>123</v>
      </c>
      <c r="F134" s="11" t="s">
        <v>123</v>
      </c>
    </row>
    <row r="135" spans="1:6" outlineLevel="1">
      <c r="A135" s="2"/>
      <c r="B135" s="2" t="s">
        <v>365</v>
      </c>
      <c r="C135" s="4" t="s">
        <v>440</v>
      </c>
      <c r="D135" s="4" t="s">
        <v>440</v>
      </c>
      <c r="E135" s="5" t="s">
        <v>272</v>
      </c>
      <c r="F135" s="11" t="s">
        <v>123</v>
      </c>
    </row>
    <row r="136" spans="1:6" outlineLevel="1">
      <c r="A136" s="2"/>
      <c r="B136" s="2" t="s">
        <v>366</v>
      </c>
      <c r="C136" s="4" t="s">
        <v>441</v>
      </c>
      <c r="D136" s="4" t="s">
        <v>441</v>
      </c>
      <c r="E136" s="5" t="s">
        <v>273</v>
      </c>
      <c r="F136" s="11" t="s">
        <v>123</v>
      </c>
    </row>
    <row r="137" spans="1:6" outlineLevel="1">
      <c r="A137" s="2"/>
      <c r="B137" s="2" t="s">
        <v>367</v>
      </c>
      <c r="C137" s="22" t="s">
        <v>402</v>
      </c>
      <c r="D137" s="4" t="s">
        <v>442</v>
      </c>
      <c r="E137" s="5" t="s">
        <v>445</v>
      </c>
      <c r="F137" s="11" t="s">
        <v>123</v>
      </c>
    </row>
    <row r="138" spans="1:6" outlineLevel="1">
      <c r="A138" s="2"/>
      <c r="B138" s="2" t="s">
        <v>368</v>
      </c>
      <c r="C138" s="4" t="s">
        <v>443</v>
      </c>
      <c r="D138" s="4" t="s">
        <v>443</v>
      </c>
      <c r="E138" s="5" t="s">
        <v>123</v>
      </c>
      <c r="F138" s="11" t="s">
        <v>123</v>
      </c>
    </row>
    <row r="139" spans="1:6" outlineLevel="1">
      <c r="A139" s="2"/>
      <c r="B139" s="2" t="s">
        <v>369</v>
      </c>
      <c r="C139" s="4" t="str">
        <f>"Dim avTrgtPaths
avTrgtPaths = cTrgtPaths.ToArray()"</f>
        <v>Dim avTrgtPaths
avTrgtPaths = cTrgtPaths.ToArray()</v>
      </c>
      <c r="D139" s="4" t="str">
        <f>"Dim avTrgtPaths As Variant
avTrgtPaths = cTrgtPaths.ToArray()"</f>
        <v>Dim avTrgtPaths As Variant
avTrgtPaths = cTrgtPaths.ToArray()</v>
      </c>
      <c r="E139" s="5" t="s">
        <v>274</v>
      </c>
      <c r="F139" s="11" t="s">
        <v>123</v>
      </c>
    </row>
    <row r="140" spans="1:6" outlineLevel="1">
      <c r="A140" s="2"/>
      <c r="B140" s="2" t="s">
        <v>370</v>
      </c>
      <c r="C140" s="4" t="s">
        <v>444</v>
      </c>
      <c r="D140" s="4" t="s">
        <v>444</v>
      </c>
      <c r="E140" s="5" t="s">
        <v>123</v>
      </c>
      <c r="F140" s="11" t="s">
        <v>123</v>
      </c>
    </row>
    <row r="141" spans="1:6">
      <c r="A141" s="20" t="s">
        <v>362</v>
      </c>
      <c r="B141" s="8"/>
      <c r="C141" s="8"/>
      <c r="D141" s="8"/>
      <c r="E141" s="21" t="s">
        <v>123</v>
      </c>
      <c r="F141" s="11" t="s">
        <v>123</v>
      </c>
    </row>
    <row r="142" spans="1:6" outlineLevel="1">
      <c r="A142" s="2"/>
      <c r="B142" s="2" t="s">
        <v>355</v>
      </c>
      <c r="C142" s="4" t="str">
        <f>"Dim oPriceOfFruit
Set oPriceOfFruit = CreateObject(""Scripting.Dictionary"")"</f>
        <v>Dim oPriceOfFruit
Set oPriceOfFruit = CreateObject("Scripting.Dictionary")</v>
      </c>
      <c r="D142" s="4" t="str">
        <f>"Dim oPriceOfFruit As Object
Set oPriceOfFruit = CreateObject(""Scripting.Dictionary"")"</f>
        <v>Dim oPriceOfFruit As Object
Set oPriceOfFruit = CreateObject("Scripting.Dictionary")</v>
      </c>
      <c r="E142" s="5" t="s">
        <v>258</v>
      </c>
      <c r="F142" s="11" t="s">
        <v>123</v>
      </c>
    </row>
    <row r="143" spans="1:6" outlineLevel="1">
      <c r="A143" s="2"/>
      <c r="B143" s="2" t="s">
        <v>16</v>
      </c>
      <c r="C143" s="4" t="s">
        <v>349</v>
      </c>
      <c r="D143" s="4" t="s">
        <v>349</v>
      </c>
      <c r="E143" s="5" t="s">
        <v>123</v>
      </c>
      <c r="F143" s="11" t="s">
        <v>123</v>
      </c>
    </row>
    <row r="144" spans="1:6" outlineLevel="1">
      <c r="A144" s="2"/>
      <c r="B144" s="2" t="s">
        <v>17</v>
      </c>
      <c r="C144" s="4" t="s">
        <v>446</v>
      </c>
      <c r="D144" s="4" t="s">
        <v>446</v>
      </c>
      <c r="E144" s="5" t="s">
        <v>123</v>
      </c>
      <c r="F144" s="11" t="s">
        <v>123</v>
      </c>
    </row>
    <row r="145" spans="1:6" outlineLevel="1">
      <c r="A145" s="2"/>
      <c r="B145" s="2" t="s">
        <v>18</v>
      </c>
      <c r="C145" s="4" t="str">
        <f>"For Each vKey In oPriceOfFruit
    MsgBox vKey
Next"</f>
        <v>For Each vKey In oPriceOfFruit
    MsgBox vKey
Next</v>
      </c>
      <c r="D145" s="4" t="str">
        <f>"For Each vKey In oPriceOfFruit
    Debug.print vKey
Next"</f>
        <v>For Each vKey In oPriceOfFruit
    Debug.print vKey
Next</v>
      </c>
      <c r="E145" s="5" t="s">
        <v>275</v>
      </c>
      <c r="F145" s="11" t="s">
        <v>123</v>
      </c>
    </row>
    <row r="146" spans="1:6" outlineLevel="1">
      <c r="A146" s="2"/>
      <c r="B146" s="2" t="s">
        <v>19</v>
      </c>
      <c r="C146" s="4" t="s">
        <v>447</v>
      </c>
      <c r="D146" s="4" t="s">
        <v>447</v>
      </c>
      <c r="E146" s="5" t="s">
        <v>123</v>
      </c>
      <c r="F146" s="11" t="s">
        <v>123</v>
      </c>
    </row>
    <row r="147" spans="1:6" outlineLevel="1">
      <c r="A147" s="2"/>
      <c r="B147" s="2" t="s">
        <v>20</v>
      </c>
      <c r="C147" s="4" t="s">
        <v>448</v>
      </c>
      <c r="D147" s="4" t="s">
        <v>448</v>
      </c>
      <c r="E147" s="5" t="s">
        <v>276</v>
      </c>
      <c r="F147" s="11" t="s">
        <v>123</v>
      </c>
    </row>
    <row r="148" spans="1:6" outlineLevel="1">
      <c r="A148" s="2"/>
      <c r="B148" s="2" t="s">
        <v>21</v>
      </c>
      <c r="C148" s="4" t="s">
        <v>449</v>
      </c>
      <c r="D148" s="4" t="s">
        <v>449</v>
      </c>
      <c r="E148" s="5" t="s">
        <v>276</v>
      </c>
      <c r="F148" s="11" t="s">
        <v>123</v>
      </c>
    </row>
    <row r="149" spans="1:6" outlineLevel="1">
      <c r="A149" s="2"/>
      <c r="B149" s="2" t="s">
        <v>22</v>
      </c>
      <c r="C149" s="4" t="s">
        <v>450</v>
      </c>
      <c r="D149" s="4" t="s">
        <v>450</v>
      </c>
      <c r="E149" s="5" t="s">
        <v>123</v>
      </c>
      <c r="F149" s="11" t="s">
        <v>123</v>
      </c>
    </row>
    <row r="150" spans="1:6" outlineLevel="1">
      <c r="A150" s="2"/>
      <c r="B150" s="2" t="s">
        <v>23</v>
      </c>
      <c r="C150" s="4" t="s">
        <v>451</v>
      </c>
      <c r="D150" s="4" t="s">
        <v>451</v>
      </c>
      <c r="E150" s="5" t="s">
        <v>123</v>
      </c>
      <c r="F150" s="11" t="s">
        <v>123</v>
      </c>
    </row>
    <row r="151" spans="1:6" outlineLevel="1">
      <c r="A151" s="2"/>
      <c r="B151" s="2" t="s">
        <v>24</v>
      </c>
      <c r="C151" s="4" t="s">
        <v>452</v>
      </c>
      <c r="D151" s="4" t="s">
        <v>452</v>
      </c>
      <c r="E151" s="5" t="s">
        <v>123</v>
      </c>
      <c r="F151" s="11" t="s">
        <v>123</v>
      </c>
    </row>
    <row r="152" spans="1:6" outlineLevel="1">
      <c r="A152" s="2"/>
      <c r="B152" s="2" t="s">
        <v>25</v>
      </c>
      <c r="C152" s="4" t="s">
        <v>453</v>
      </c>
      <c r="D152" s="4" t="s">
        <v>453</v>
      </c>
      <c r="E152" s="5" t="s">
        <v>277</v>
      </c>
      <c r="F152" s="11" t="s">
        <v>123</v>
      </c>
    </row>
    <row r="153" spans="1:6" outlineLevel="1">
      <c r="A153" s="2"/>
      <c r="B153" s="2" t="s">
        <v>26</v>
      </c>
      <c r="C153" s="4" t="s">
        <v>454</v>
      </c>
      <c r="D153" s="4" t="s">
        <v>454</v>
      </c>
      <c r="E153" s="5" t="s">
        <v>123</v>
      </c>
      <c r="F153" s="11" t="s">
        <v>123</v>
      </c>
    </row>
    <row r="154" spans="1:6" outlineLevel="1">
      <c r="A154" s="2"/>
      <c r="B154" s="2" t="s">
        <v>27</v>
      </c>
      <c r="C154" s="4" t="s">
        <v>455</v>
      </c>
      <c r="D154" s="4" t="s">
        <v>455</v>
      </c>
      <c r="E154" s="5" t="s">
        <v>278</v>
      </c>
      <c r="F154" s="11" t="s">
        <v>123</v>
      </c>
    </row>
    <row r="155" spans="1:6" outlineLevel="1">
      <c r="A155" s="2"/>
      <c r="B155" s="2" t="s">
        <v>28</v>
      </c>
      <c r="C155" s="4" t="s">
        <v>456</v>
      </c>
      <c r="D155" s="4" t="s">
        <v>456</v>
      </c>
      <c r="E155" s="5" t="s">
        <v>278</v>
      </c>
      <c r="F155" s="11" t="s">
        <v>123</v>
      </c>
    </row>
    <row r="156" spans="1:6" outlineLevel="1">
      <c r="A156" s="2"/>
      <c r="B156" s="2" t="s">
        <v>29</v>
      </c>
      <c r="C156" s="4" t="s">
        <v>457</v>
      </c>
      <c r="D156" s="4" t="s">
        <v>457</v>
      </c>
      <c r="E156" s="5" t="s">
        <v>279</v>
      </c>
      <c r="F156" s="11" t="s">
        <v>123</v>
      </c>
    </row>
    <row r="157" spans="1:6">
      <c r="A157" s="20" t="s">
        <v>354</v>
      </c>
      <c r="B157" s="8"/>
      <c r="C157" s="8"/>
      <c r="D157" s="8"/>
      <c r="E157" s="21" t="s">
        <v>123</v>
      </c>
      <c r="F157" s="11" t="s">
        <v>123</v>
      </c>
    </row>
    <row r="158" spans="1:6" outlineLevel="1">
      <c r="A158" s="2"/>
      <c r="B158" s="2" t="s">
        <v>355</v>
      </c>
      <c r="C158" s="4" t="str">
        <f>"Dim objWshShell"&amp;CHAR(10)&amp;"Set objWshShell = WScript.CreateObject(""WScript.Shell"")"</f>
        <v>Dim objWshShell
Set objWshShell = WScript.CreateObject("WScript.Shell")</v>
      </c>
      <c r="D158" s="4" t="str">
        <f>"Dim objWshShell
Set objWshShell = CreateObject(""WScript.Shell"")"</f>
        <v>Dim objWshShell
Set objWshShell = CreateObject("WScript.Shell")</v>
      </c>
      <c r="E158" s="5" t="s">
        <v>123</v>
      </c>
      <c r="F158" s="11" t="s">
        <v>123</v>
      </c>
    </row>
    <row r="159" spans="1:6" outlineLevel="1">
      <c r="A159" s="2"/>
      <c r="B159" s="2" t="s">
        <v>34</v>
      </c>
      <c r="C159" s="4" t="str">
        <f>"objWshShell.Exec(""C:\test.bat"")"</f>
        <v>objWshShell.Exec("C:\test.bat")</v>
      </c>
      <c r="D159" s="4" t="s">
        <v>458</v>
      </c>
      <c r="E159" s="5" t="s">
        <v>281</v>
      </c>
      <c r="F159" s="11" t="s">
        <v>123</v>
      </c>
    </row>
    <row r="160" spans="1:6" outlineLevel="1">
      <c r="A160" s="2"/>
      <c r="B160" s="2" t="s">
        <v>35</v>
      </c>
      <c r="C160" s="4" t="str">
        <f>"objWshShell.Run ""C:\test.bat"", 0, True"</f>
        <v>objWshShell.Run "C:\test.bat", 0, True</v>
      </c>
      <c r="D160" s="4" t="s">
        <v>459</v>
      </c>
      <c r="E160" s="9" t="s">
        <v>414</v>
      </c>
      <c r="F160" s="11" t="s">
        <v>123</v>
      </c>
    </row>
    <row r="161" spans="1:6" outlineLevel="1">
      <c r="A161" s="2"/>
      <c r="B161" s="2" t="s">
        <v>36</v>
      </c>
      <c r="C161" s="4" t="str">
        <f>"objWshShell.Run ""cmd /c echo.&gt; """"C:\test.txt"""""", 0, True"</f>
        <v>objWshShell.Run "cmd /c echo.&gt; ""C:\test.txt""", 0, True</v>
      </c>
      <c r="D161" s="4" t="s">
        <v>460</v>
      </c>
      <c r="F161" s="11" t="s">
        <v>123</v>
      </c>
    </row>
    <row r="162" spans="1:6" outlineLevel="1">
      <c r="A162" s="2"/>
      <c r="B162" s="2" t="s">
        <v>37</v>
      </c>
      <c r="C162" s="4" t="str">
        <f>"objWshShell.RegRead(""HKCU\WshTest\Test1"")"</f>
        <v>objWshShell.RegRead("HKCU\WshTest\Test1")</v>
      </c>
      <c r="D162" s="4" t="s">
        <v>461</v>
      </c>
      <c r="E162" s="5" t="s">
        <v>123</v>
      </c>
      <c r="F162" s="11" t="s">
        <v>123</v>
      </c>
    </row>
    <row r="163" spans="1:6" outlineLevel="1">
      <c r="A163" s="2"/>
      <c r="B163" s="2" t="s">
        <v>38</v>
      </c>
      <c r="C163" s="4" t="str">
        <f>"objWshShell.RegWrite(""HKCU\WshTest\Test1"", ""test"", ""REG\_SZ"")"</f>
        <v>objWshShell.RegWrite("HKCU\WshTest\Test1", "test", "REG\_SZ")</v>
      </c>
      <c r="D163" s="4" t="s">
        <v>462</v>
      </c>
      <c r="E163" s="5" t="s">
        <v>282</v>
      </c>
      <c r="F163" s="11" t="s">
        <v>123</v>
      </c>
    </row>
    <row r="164" spans="1:6" outlineLevel="1">
      <c r="A164" s="2"/>
      <c r="B164" s="2" t="s">
        <v>39</v>
      </c>
      <c r="C164" s="4" t="str">
        <f>"objWshShell.Environment(""User"").Item(""MYPATH\_CODES"")"</f>
        <v>objWshShell.Environment("User").Item("MYPATH\_CODES")</v>
      </c>
      <c r="D164" s="4" t="s">
        <v>463</v>
      </c>
      <c r="E164" s="5" t="s">
        <v>415</v>
      </c>
      <c r="F164" s="11" t="s">
        <v>123</v>
      </c>
    </row>
    <row r="165" spans="1:6" outlineLevel="1">
      <c r="A165" s="2"/>
      <c r="B165" s="2" t="s">
        <v>383</v>
      </c>
      <c r="C165" s="4" t="str">
        <f>"objWshShell.Environment(""User"").Remove(""MYPATH\_CODES"")"</f>
        <v>objWshShell.Environment("User").Remove("MYPATH\_CODES")</v>
      </c>
      <c r="D165" s="12" t="s">
        <v>423</v>
      </c>
      <c r="E165" s="5"/>
      <c r="F165" s="11" t="s">
        <v>123</v>
      </c>
    </row>
    <row r="166" spans="1:6" outlineLevel="1">
      <c r="A166" s="2"/>
      <c r="B166" s="2" t="s">
        <v>398</v>
      </c>
      <c r="C166" s="4" t="str">
        <f>"objWshShell.SpecialFolders(""Desktop"")"</f>
        <v>objWshShell.SpecialFolders("Desktop")</v>
      </c>
      <c r="D166" s="4" t="s">
        <v>464</v>
      </c>
      <c r="E166" s="5" t="s">
        <v>148</v>
      </c>
      <c r="F166" s="11" t="s">
        <v>123</v>
      </c>
    </row>
    <row r="167" spans="1:6" outlineLevel="1">
      <c r="A167" s="2"/>
      <c r="B167" s="2" t="s">
        <v>40</v>
      </c>
      <c r="C167" s="4" t="str">
        <f>"With objWshShell.CreateShortcut( ""c:\test\src.txt.lnk"" )"&amp;CHAR(10)&amp;".TargetPath = ""c:\test\dst.txt"""&amp;CHAR(10)&amp;".Save"&amp;CHAR(10)&amp;"End With"</f>
        <v>With objWshShell.CreateShortcut( "c:\test\src.txt.lnk" )
.TargetPath = "c:\test\dst.txt"
.Save
End With</v>
      </c>
      <c r="D167" s="4" t="str">
        <f>"With objWshShell.CreateShortcut( ""c:\test\src.txt.lnk"" )
    .TargetPath = ""c:\test\dst.txt""
    .Save
End With"</f>
        <v>With objWshShell.CreateShortcut( "c:\test\src.txt.lnk" )
    .TargetPath = "c:\test\dst.txt"
    .Save
End With</v>
      </c>
      <c r="E167" s="5" t="s">
        <v>123</v>
      </c>
      <c r="F167" s="11" t="s">
        <v>123</v>
      </c>
    </row>
    <row r="168" spans="1:6" outlineLevel="1">
      <c r="A168" s="2"/>
      <c r="B168" s="2" t="s">
        <v>41</v>
      </c>
      <c r="C168" s="4" t="str">
        <f>"objWshShell.CreateShortcut( ""c:\test\src.txt.lnk"" ).TargetPath"</f>
        <v>objWshShell.CreateShortcut( "c:\test\src.txt.lnk" ).TargetPath</v>
      </c>
      <c r="D168" s="4" t="s">
        <v>465</v>
      </c>
      <c r="E168" s="5" t="s">
        <v>283</v>
      </c>
      <c r="F168" s="11" t="s">
        <v>123</v>
      </c>
    </row>
    <row r="169" spans="1:6" outlineLevel="1">
      <c r="A169" s="2"/>
      <c r="B169" s="2" t="s">
        <v>42</v>
      </c>
      <c r="C169" s="4" t="str">
        <f>"With objWshShell.CreateShortcut( ""c:\test\src.txt.lnk"" )"&amp;CHAR(10)&amp;".TargetPath = ""c:\test\dst2.txt"""&amp;CHAR(10)&amp;".Save"&amp;CHAR(10)&amp;"End With"</f>
        <v>With objWshShell.CreateShortcut( "c:\test\src.txt.lnk" )
.TargetPath = "c:\test\dst2.txt"
.Save
End With</v>
      </c>
      <c r="D169" s="4" t="str">
        <f>"With objWshShell.CreateShortcut( ""c:\test\src.txt.lnk"" )
    .TargetPath = ""c:\test\dst2.txt""
    .Save
End With"</f>
        <v>With objWshShell.CreateShortcut( "c:\test\src.txt.lnk" )
    .TargetPath = "c:\test\dst2.txt"
    .Save
End With</v>
      </c>
      <c r="E169" s="5" t="s">
        <v>123</v>
      </c>
      <c r="F169" s="11" t="s">
        <v>123</v>
      </c>
    </row>
    <row r="170" spans="1:6" outlineLevel="1">
      <c r="A170" s="2"/>
      <c r="B170" s="2" t="s">
        <v>43</v>
      </c>
      <c r="C170" s="4" t="str">
        <f>"With objWshShell.CreateShortcut( ""c:\test\src.txt.lnk"" )"&amp;CHAR(10)&amp;".Description = ""テストコメント"""&amp;CHAR(10)&amp;".Save"&amp;CHAR(10)&amp;"End With"</f>
        <v>With objWshShell.CreateShortcut( "c:\test\src.txt.lnk" )
.Description = "テストコメント"
.Save
End With</v>
      </c>
      <c r="D170" s="12" t="s">
        <v>423</v>
      </c>
      <c r="E170" s="5"/>
      <c r="F170" s="11" t="s">
        <v>123</v>
      </c>
    </row>
    <row r="171" spans="1:6" outlineLevel="1">
      <c r="A171" s="2"/>
      <c r="B171" s="2" t="s">
        <v>44</v>
      </c>
      <c r="C171" s="4" t="str">
        <f>"With objWshShell.CreateShortcut( ""c:\test\src.txt.lnk"" )"&amp;CHAR(10)&amp;".Arguments = "" /b"""&amp;CHAR(10)&amp;".Save"&amp;CHAR(10)&amp;"End With"</f>
        <v>With objWshShell.CreateShortcut( "c:\test\src.txt.lnk" )
.Arguments = " /b"
.Save
End With</v>
      </c>
      <c r="D171" s="12" t="s">
        <v>423</v>
      </c>
      <c r="E171" s="5"/>
      <c r="F171" s="11" t="s">
        <v>123</v>
      </c>
    </row>
    <row r="172" spans="1:6" outlineLevel="1">
      <c r="A172" s="2"/>
      <c r="B172" s="2" t="s">
        <v>45</v>
      </c>
      <c r="C172" s="4" t="str">
        <f>"objWshShell.Popup ""メッセージ"", lSecond, ""タイトル"", vbInformation"</f>
        <v>objWshShell.Popup "メッセージ", lSecond, "タイトル", vbInformation</v>
      </c>
      <c r="D172" s="12" t="s">
        <v>423</v>
      </c>
      <c r="E172" s="5"/>
      <c r="F172" s="11" t="s">
        <v>123</v>
      </c>
    </row>
    <row r="173" spans="1:6" outlineLevel="1">
      <c r="A173" s="2"/>
      <c r="B173" s="2" t="s">
        <v>139</v>
      </c>
      <c r="C173" s="4" t="str">
        <f>C260</f>
        <v>objWshShell.Exec( "clip" ).StdIn.Write( "テキスト" )</v>
      </c>
      <c r="D173" s="23" t="s">
        <v>402</v>
      </c>
      <c r="E173" s="5"/>
      <c r="F173" s="11" t="s">
        <v>123</v>
      </c>
    </row>
    <row r="174" spans="1:6" outlineLevel="1">
      <c r="A174" s="2"/>
      <c r="B174" s="2" t="s">
        <v>140</v>
      </c>
      <c r="C174" s="4" t="str">
        <f>C261</f>
        <v>CreateObject("htmlfile").ParentWindow.Clipboarddata.GetData("text")</v>
      </c>
      <c r="D174" s="23" t="s">
        <v>402</v>
      </c>
      <c r="E174" s="5"/>
      <c r="F174" s="11" t="s">
        <v>123</v>
      </c>
    </row>
    <row r="175" spans="1:6">
      <c r="A175" s="20" t="s">
        <v>374</v>
      </c>
      <c r="B175" s="8"/>
      <c r="C175" s="8"/>
      <c r="D175" s="8"/>
      <c r="E175" s="21" t="s">
        <v>123</v>
      </c>
      <c r="F175" s="11" t="s">
        <v>123</v>
      </c>
    </row>
    <row r="176" spans="1:6" outlineLevel="1">
      <c r="A176" s="2"/>
      <c r="B176" s="2" t="s">
        <v>355</v>
      </c>
      <c r="C176" s="4" t="str">
        <f>"Dim objFSO"&amp;CHAR(10)&amp;"Set objFSO = CreateObject(""Scripting.FileSystemObject"")"</f>
        <v>Dim objFSO
Set objFSO = CreateObject("Scripting.FileSystemObject")</v>
      </c>
      <c r="D176" s="4" t="str">
        <f>"Dim objFSO As Object"&amp;CHAR(10)&amp;"Set objFSO = CreateObject(""Scripting.FileSystemObject"")"</f>
        <v>Dim objFSO As Object
Set objFSO = CreateObject("Scripting.FileSystemObject")</v>
      </c>
      <c r="E176" s="5" t="s">
        <v>123</v>
      </c>
      <c r="F176" s="11" t="s">
        <v>123</v>
      </c>
    </row>
    <row r="177" spans="1:6" outlineLevel="1">
      <c r="B177" s="2" t="s">
        <v>397</v>
      </c>
      <c r="C177" s="23" t="s">
        <v>402</v>
      </c>
      <c r="D177" s="4" t="str">
        <f>"objFSO.CopyFile ThisWorkbook.FullName, ""c:\temp\test.xlsm"""</f>
        <v>objFSO.CopyFile ThisWorkbook.FullName, "c:\temp\test.xlsm"</v>
      </c>
      <c r="E177" s="5" t="s">
        <v>123</v>
      </c>
      <c r="F177" s="11" t="s">
        <v>123</v>
      </c>
    </row>
    <row r="178" spans="1:6" outlineLevel="1">
      <c r="A178" s="2"/>
      <c r="B178" s="2" t="s">
        <v>46</v>
      </c>
      <c r="C178" s="4" t="str">
        <f>"objFSO.CopyFile ""C:\codes\a.txt"", ""C:\codes\test\"""</f>
        <v>objFSO.CopyFile "C:\codes\a.txt", "C:\codes\test\"</v>
      </c>
      <c r="D178" s="4" t="str">
        <f>"objFSO.CopyFile ""C:\codes\a.txt"", ""C:\codes\test\"""</f>
        <v>objFSO.CopyFile "C:\codes\a.txt", "C:\codes\test\"</v>
      </c>
      <c r="E178" s="5" t="s">
        <v>284</v>
      </c>
      <c r="F178" s="11" t="s">
        <v>123</v>
      </c>
    </row>
    <row r="179" spans="1:6" outlineLevel="1">
      <c r="A179" s="2"/>
      <c r="B179" s="2" t="s">
        <v>47</v>
      </c>
      <c r="C179" s="4" t="str">
        <f>"objFSO.CopyFile ""C:\codes\a.txt"", ""C:\codes\test\a.txt"""</f>
        <v>objFSO.CopyFile "C:\codes\a.txt", "C:\codes\test\a.txt"</v>
      </c>
      <c r="D179" s="4" t="str">
        <f>"objFSO.CopyFile ""C:\codes\a.txt"", ""C:\codes\test\a.txt"""</f>
        <v>objFSO.CopyFile "C:\codes\a.txt", "C:\codes\test\a.txt"</v>
      </c>
      <c r="E179" s="5" t="s">
        <v>285</v>
      </c>
      <c r="F179" s="11" t="s">
        <v>123</v>
      </c>
    </row>
    <row r="180" spans="1:6" outlineLevel="1">
      <c r="A180" s="2"/>
      <c r="B180" s="2" t="s">
        <v>48</v>
      </c>
      <c r="C180" s="4" t="str">
        <f>"objFSO.DeleteFile ""c:\test"", True"</f>
        <v>objFSO.DeleteFile "c:\test", True</v>
      </c>
      <c r="D180" s="4" t="str">
        <f>"objFSO.DeleteFile ""c:\test"", True"</f>
        <v>objFSO.DeleteFile "c:\test", True</v>
      </c>
      <c r="E180" s="5" t="s">
        <v>123</v>
      </c>
      <c r="F180" s="11" t="s">
        <v>123</v>
      </c>
    </row>
    <row r="181" spans="1:6" outlineLevel="1">
      <c r="A181" s="2"/>
      <c r="B181" s="2" t="s">
        <v>49</v>
      </c>
      <c r="C181" s="4" t="str">
        <f>"objFSO.MoveFile ""C:\codes\src.txt"", ""C:\codes\dst.txt"""</f>
        <v>objFSO.MoveFile "C:\codes\src.txt", "C:\codes\dst.txt"</v>
      </c>
      <c r="D181" s="4" t="str">
        <f>"objFSO.MoveFile ""C:\codes\src.txt"", ""C:\codes\dst.txt"""</f>
        <v>objFSO.MoveFile "C:\codes\src.txt", "C:\codes\dst.txt"</v>
      </c>
      <c r="E181" s="5" t="s">
        <v>123</v>
      </c>
      <c r="F181" s="11" t="s">
        <v>123</v>
      </c>
    </row>
    <row r="182" spans="1:6" outlineLevel="1">
      <c r="A182" s="2"/>
      <c r="B182" s="2" t="s">
        <v>149</v>
      </c>
      <c r="C182" s="4" t="str">
        <f>"objFSO.FileExists(""c:\codes\a.txt"") 'True"</f>
        <v>objFSO.FileExists("c:\codes\a.txt") 'True</v>
      </c>
      <c r="D182" s="4" t="str">
        <f>"objFSO.FileExists(""c:\codes\a.txt"")"</f>
        <v>objFSO.FileExists("c:\codes\a.txt")</v>
      </c>
      <c r="E182" s="5" t="s">
        <v>131</v>
      </c>
      <c r="F182" s="11" t="s">
        <v>123</v>
      </c>
    </row>
    <row r="183" spans="1:6" outlineLevel="1">
      <c r="A183" s="2"/>
      <c r="B183" s="2" t="s">
        <v>150</v>
      </c>
      <c r="C183" s="22" t="s">
        <v>402</v>
      </c>
      <c r="D183" s="4" t="str">
        <f>"If Dir(""C:\Book1.xlsx"") &lt;&gt; """" Then"&amp;CHAR(10)&amp;CHAR(9)&amp;"存在"&amp;CHAR(10)&amp;"Else"&amp;CHAR(10)&amp;CHAR(9)&amp;"非存在"&amp;CHAR(10)&amp;"End If"</f>
        <v>If Dir("C:\Book1.xlsx") &lt;&gt; "" Then
	存在
Else
	非存在
End If</v>
      </c>
      <c r="E183" s="5" t="s">
        <v>123</v>
      </c>
      <c r="F183" s="11" t="s">
        <v>123</v>
      </c>
    </row>
    <row r="184" spans="1:6" outlineLevel="1">
      <c r="A184" s="2"/>
      <c r="B184" s="2" t="s">
        <v>50</v>
      </c>
      <c r="C184" s="4" t="str">
        <f>"objFSO.GetFile( ""C:\codes\a.txt"" ).Attributes"</f>
        <v>objFSO.GetFile( "C:\codes\a.txt" ).Attributes</v>
      </c>
      <c r="D184" s="4" t="str">
        <f>"objFSO.GetFile( ""C:\codes\a.txt"" ).Attributes"</f>
        <v>objFSO.GetFile( "C:\codes\a.txt" ).Attributes</v>
      </c>
      <c r="E184" s="9" t="s">
        <v>138</v>
      </c>
      <c r="F184" s="11" t="s">
        <v>123</v>
      </c>
    </row>
    <row r="185" spans="1:6" outlineLevel="1">
      <c r="A185" s="2"/>
      <c r="B185" s="2" t="s">
        <v>51</v>
      </c>
      <c r="C185" s="4" t="str">
        <f>"objFSO.GetFile( ""C:\codes\a.txt"" ).Attributes = 2"</f>
        <v>objFSO.GetFile( "C:\codes\a.txt" ).Attributes = 2</v>
      </c>
      <c r="D185" s="4" t="str">
        <f>"objFSO.GetFile( ""C:\codes\a.txt"" ).Attributes = 2"</f>
        <v>objFSO.GetFile( "C:\codes\a.txt" ).Attributes = 2</v>
      </c>
      <c r="E185" s="5" t="s">
        <v>123</v>
      </c>
      <c r="F185" s="11" t="s">
        <v>123</v>
      </c>
    </row>
    <row r="186" spans="1:6" outlineLevel="1">
      <c r="A186" s="2"/>
      <c r="B186" s="2" t="s">
        <v>52</v>
      </c>
      <c r="C186" s="4" t="str">
        <f>"objFSO.GetAbsolutePathName( ""C:\codes\a.txt"" )"</f>
        <v>objFSO.GetAbsolutePathName( "C:\codes\a.txt" )</v>
      </c>
      <c r="D186" s="4" t="str">
        <f>"objFSO.GetAbsolutePathName( ""C:\codes\a.txt"" )"</f>
        <v>objFSO.GetAbsolutePathName( "C:\codes\a.txt" )</v>
      </c>
      <c r="E186" s="5" t="s">
        <v>266</v>
      </c>
      <c r="F186" s="11" t="s">
        <v>123</v>
      </c>
    </row>
    <row r="187" spans="1:6" outlineLevel="1">
      <c r="A187" s="2"/>
      <c r="B187" s="2" t="s">
        <v>53</v>
      </c>
      <c r="C187" s="4" t="str">
        <f>"objFSO.GetDriveName( ""C:\codes\a.txt"" )"</f>
        <v>objFSO.GetDriveName( "C:\codes\a.txt" )</v>
      </c>
      <c r="D187" s="4" t="str">
        <f>"objFSO.GetDriveName( ""C:\codes\a.txt"" )"</f>
        <v>objFSO.GetDriveName( "C:\codes\a.txt" )</v>
      </c>
      <c r="E187" s="5" t="s">
        <v>267</v>
      </c>
      <c r="F187" s="11" t="s">
        <v>123</v>
      </c>
    </row>
    <row r="188" spans="1:6" outlineLevel="1">
      <c r="A188" s="2"/>
      <c r="B188" s="2" t="s">
        <v>54</v>
      </c>
      <c r="C188" s="4" t="str">
        <f>"objFSO.GetFileName( ""C:\codes\a.txt"" )"</f>
        <v>objFSO.GetFileName( "C:\codes\a.txt" )</v>
      </c>
      <c r="D188" s="4" t="str">
        <f>"objFSO.GetFileName( ""C:\codes\a.txt"" )"</f>
        <v>objFSO.GetFileName( "C:\codes\a.txt" )</v>
      </c>
      <c r="E188" s="5" t="s">
        <v>268</v>
      </c>
      <c r="F188" s="11" t="s">
        <v>123</v>
      </c>
    </row>
    <row r="189" spans="1:6" outlineLevel="1">
      <c r="A189" s="2"/>
      <c r="B189" s="2" t="s">
        <v>57</v>
      </c>
      <c r="C189" s="4" t="str">
        <f>"objFSO.GetParentFolderName( ""C:\codes\a.txt"" )"</f>
        <v>objFSO.GetParentFolderName( "C:\codes\a.txt" )</v>
      </c>
      <c r="D189" s="4" t="str">
        <f>"objFSO.GetParentFolderName( ""C:\codes\a.txt"" )"</f>
        <v>objFSO.GetParentFolderName( "C:\codes\a.txt" )</v>
      </c>
      <c r="E189" s="5" t="s">
        <v>271</v>
      </c>
      <c r="F189" s="11" t="s">
        <v>123</v>
      </c>
    </row>
    <row r="190" spans="1:6" outlineLevel="1">
      <c r="A190" s="2"/>
      <c r="B190" s="2" t="s">
        <v>55</v>
      </c>
      <c r="C190" s="4" t="str">
        <f>"objFSO.GetBaseName( ""C:\codes\a.txt"" )"</f>
        <v>objFSO.GetBaseName( "C:\codes\a.txt" )</v>
      </c>
      <c r="D190" s="4" t="str">
        <f>"objFSO.GetBaseName( ""C:\codes\a.txt"" )"</f>
        <v>objFSO.GetBaseName( "C:\codes\a.txt" )</v>
      </c>
      <c r="E190" s="5" t="s">
        <v>269</v>
      </c>
      <c r="F190" s="11" t="s">
        <v>123</v>
      </c>
    </row>
    <row r="191" spans="1:6" outlineLevel="1">
      <c r="A191" s="2"/>
      <c r="B191" s="2" t="s">
        <v>56</v>
      </c>
      <c r="C191" s="4" t="str">
        <f>"objFSO.GetExtensionName( ""C:\codes\a.txt"" )"</f>
        <v>objFSO.GetExtensionName( "C:\codes\a.txt" )</v>
      </c>
      <c r="D191" s="4" t="str">
        <f>"objFSO.GetExtensionName( ""C:\codes\a.txt"" )"</f>
        <v>objFSO.GetExtensionName( "C:\codes\a.txt" )</v>
      </c>
      <c r="E191" s="5" t="s">
        <v>270</v>
      </c>
      <c r="F191" s="11" t="s">
        <v>123</v>
      </c>
    </row>
    <row r="192" spans="1:6" outlineLevel="1">
      <c r="A192" s="2"/>
      <c r="B192" s="2" t="s">
        <v>58</v>
      </c>
      <c r="C192" s="4" t="str">
        <f>"objFSO.CopyFolder ""C:\codes\src"", ""C:\codes\dst"", True"</f>
        <v>objFSO.CopyFolder "C:\codes\src", "C:\codes\dst", True</v>
      </c>
      <c r="D192" s="4" t="str">
        <f>"objFSO.CopyFolder ""C:\codes\src"", ""C:\codes\dst"", True"</f>
        <v>objFSO.CopyFolder "C:\codes\src", "C:\codes\dst", True</v>
      </c>
      <c r="E192" s="5" t="s">
        <v>286</v>
      </c>
      <c r="F192" s="11" t="s">
        <v>123</v>
      </c>
    </row>
    <row r="193" spans="1:6" outlineLevel="1">
      <c r="A193" s="2"/>
      <c r="B193" s="2" t="s">
        <v>59</v>
      </c>
      <c r="C193" s="4" t="str">
        <f>"objFSO.DeleteFolder ""C:\codes\test"", True"</f>
        <v>objFSO.DeleteFolder "C:\codes\test", True</v>
      </c>
      <c r="D193" s="4" t="str">
        <f>"objFSO.DeleteFolder ""C:\codes\test"", True"</f>
        <v>objFSO.DeleteFolder "C:\codes\test", True</v>
      </c>
      <c r="E193" s="5" t="s">
        <v>287</v>
      </c>
      <c r="F193" s="11" t="s">
        <v>123</v>
      </c>
    </row>
    <row r="194" spans="1:6" outlineLevel="1">
      <c r="A194" s="2"/>
      <c r="B194" s="2" t="s">
        <v>60</v>
      </c>
      <c r="C194" s="4" t="str">
        <f>"objFSO.CreateFolder( ""C:\codes\test"" )"</f>
        <v>objFSO.CreateFolder( "C:\codes\test" )</v>
      </c>
      <c r="D194" s="4" t="str">
        <f>"objFSO.CreateFolder( ""C:\codes\test"" )"</f>
        <v>objFSO.CreateFolder( "C:\codes\test" )</v>
      </c>
      <c r="E194" s="5" t="s">
        <v>288</v>
      </c>
      <c r="F194" s="11" t="s">
        <v>123</v>
      </c>
    </row>
    <row r="195" spans="1:6" outlineLevel="1">
      <c r="A195" s="2"/>
      <c r="B195" s="2" t="s">
        <v>61</v>
      </c>
      <c r="C195" s="4" t="str">
        <f>"objFSO.MoveFolder ""C:\codes\src"", ""C:\codes\dst"""</f>
        <v>objFSO.MoveFolder "C:\codes\src", "C:\codes\dst"</v>
      </c>
      <c r="D195" s="4" t="str">
        <f>"objFSO.MoveFolder ""C:\codes\src"", ""C:\codes\dst"""</f>
        <v>objFSO.MoveFolder "C:\codes\src", "C:\codes\dst"</v>
      </c>
      <c r="E195" s="5" t="s">
        <v>289</v>
      </c>
      <c r="F195" s="11" t="s">
        <v>123</v>
      </c>
    </row>
    <row r="196" spans="1:6" outlineLevel="1">
      <c r="A196" s="2"/>
      <c r="B196" s="2" t="s">
        <v>62</v>
      </c>
      <c r="C196" s="4" t="s">
        <v>396</v>
      </c>
      <c r="D196" s="4" t="str">
        <f>"objFSO.GetFolder( ""C:\codes"" ).Attributes"</f>
        <v>objFSO.GetFolder( "C:\codes" ).Attributes</v>
      </c>
      <c r="E196" s="5" t="s">
        <v>290</v>
      </c>
      <c r="F196" s="11" t="s">
        <v>123</v>
      </c>
    </row>
    <row r="197" spans="1:6" outlineLevel="1">
      <c r="A197" s="2"/>
      <c r="B197" s="2" t="s">
        <v>394</v>
      </c>
      <c r="C197" s="4" t="str">
        <f>"objFSO.FolderExists( ""C:\codes"" )"</f>
        <v>objFSO.FolderExists( "C:\codes" )</v>
      </c>
      <c r="D197" s="4" t="str">
        <f>"objFSO.FolderExists( ""C:\codes"" )"</f>
        <v>objFSO.FolderExists( "C:\codes" )</v>
      </c>
      <c r="E197" s="5" t="b">
        <v>1</v>
      </c>
      <c r="F197" s="11" t="s">
        <v>123</v>
      </c>
    </row>
    <row r="198" spans="1:6" outlineLevel="1">
      <c r="A198" s="2"/>
      <c r="B198" s="2" t="s">
        <v>395</v>
      </c>
      <c r="C198" s="4" t="str">
        <f>"objFSO.GetParentFolderName( ""C:\codes\src"" )"</f>
        <v>objFSO.GetParentFolderName( "C:\codes\src" )</v>
      </c>
      <c r="D198" s="4" t="str">
        <f>"objFSO.GetParentFolderName( ""C:\codes\src"" )"</f>
        <v>objFSO.GetParentFolderName( "C:\codes\src" )</v>
      </c>
      <c r="E198" s="5" t="s">
        <v>271</v>
      </c>
      <c r="F198" s="11" t="s">
        <v>123</v>
      </c>
    </row>
    <row r="199" spans="1:6" outlineLevel="1">
      <c r="B199" s="2" t="s">
        <v>345</v>
      </c>
      <c r="C199" s="4" t="s">
        <v>346</v>
      </c>
      <c r="D199" s="4" t="s">
        <v>346</v>
      </c>
      <c r="E199" s="5" t="s">
        <v>347</v>
      </c>
      <c r="F199" s="11" t="s">
        <v>123</v>
      </c>
    </row>
    <row r="200" spans="1:6">
      <c r="A200" s="20" t="s">
        <v>490</v>
      </c>
      <c r="B200" s="8"/>
      <c r="C200" s="8"/>
      <c r="D200" s="8"/>
      <c r="E200" s="21" t="s">
        <v>123</v>
      </c>
      <c r="F200" s="11" t="s">
        <v>123</v>
      </c>
    </row>
    <row r="201" spans="1:6" outlineLevel="1">
      <c r="A201" s="2"/>
      <c r="B201" s="2" t="s">
        <v>355</v>
      </c>
      <c r="C201" s="26" t="str">
        <f>"Dim oRegExp
Set oRegExp = CreateObject(""VBScript.RegExp"")"</f>
        <v>Dim oRegExp
Set oRegExp = CreateObject("VBScript.RegExp")</v>
      </c>
      <c r="D201" s="10" t="str">
        <f>"Dim oRegExp As Object
Set oRegExp = CreateObject(""VBScript.RegExp"")"</f>
        <v>Dim oRegExp As Object
Set oRegExp = CreateObject("VBScript.RegExp")</v>
      </c>
      <c r="E201" s="5" t="s">
        <v>123</v>
      </c>
      <c r="F201" s="11" t="s">
        <v>123</v>
      </c>
    </row>
    <row r="202" spans="1:6" outlineLevel="1">
      <c r="A202" s="2"/>
      <c r="B202" s="2" t="s">
        <v>481</v>
      </c>
      <c r="C202" s="26" t="str">
        <f>"Dim sTargetStr
sTargetStr = ""TestFunc(int bbb) TestFunc01(char aaa) TestFunc02(int bbb)"""</f>
        <v>Dim sTargetStr
sTargetStr = "TestFunc(int bbb) TestFunc01(char aaa) TestFunc02(int bbb)"</v>
      </c>
      <c r="D202" s="10" t="str">
        <f>"Dim sTargetStr As String
sTargetStr = ""TestFunc(int bbb) TestFunc01(char aaa) TestFunc02(int bbb)"""</f>
        <v>Dim sTargetStr As String
sTargetStr = "TestFunc(int bbb) TestFunc01(char aaa) TestFunc02(int bbb)"</v>
      </c>
      <c r="E202" s="5" t="s">
        <v>494</v>
      </c>
      <c r="F202" s="11" t="s">
        <v>123</v>
      </c>
    </row>
    <row r="203" spans="1:6" outlineLevel="1">
      <c r="A203" s="2"/>
      <c r="B203" s="2" t="s">
        <v>478</v>
      </c>
      <c r="C203" s="26" t="str">
        <f>"Dim sSearchPattern
sSearchPattern = ""(\w+)\((\w+) (\w+)\)""
oRegExp.Pattern = sSearchPattern"</f>
        <v>Dim sSearchPattern
sSearchPattern = "(\w+)\((\w+) (\w+)\)"
oRegExp.Pattern = sSearchPattern</v>
      </c>
      <c r="D203" s="10" t="str">
        <f>"Dim sSearchPattern As String
sSearchPattern = ""(\w+)\((\w+) (\w+)\)""
oRegExp.Pattern = sSearchPattern"</f>
        <v>Dim sSearchPattern As String
sSearchPattern = "(\w+)\((\w+) (\w+)\)"
oRegExp.Pattern = sSearchPattern</v>
      </c>
      <c r="E203" s="5" t="s">
        <v>494</v>
      </c>
      <c r="F203" s="11" t="s">
        <v>123</v>
      </c>
    </row>
    <row r="204" spans="1:6" outlineLevel="1">
      <c r="A204" s="2"/>
      <c r="B204" s="2" t="s">
        <v>479</v>
      </c>
      <c r="C204" s="27" t="s">
        <v>495</v>
      </c>
      <c r="D204" s="10" t="s">
        <v>471</v>
      </c>
      <c r="E204" s="5" t="s">
        <v>489</v>
      </c>
      <c r="F204" s="11" t="s">
        <v>123</v>
      </c>
    </row>
    <row r="205" spans="1:6" outlineLevel="1">
      <c r="A205" s="2"/>
      <c r="B205" s="2" t="s">
        <v>480</v>
      </c>
      <c r="C205" s="26" t="s">
        <v>496</v>
      </c>
      <c r="D205" s="10" t="s">
        <v>472</v>
      </c>
      <c r="E205" s="5" t="s">
        <v>123</v>
      </c>
      <c r="F205" s="11" t="s">
        <v>123</v>
      </c>
    </row>
    <row r="206" spans="1:6" outlineLevel="1">
      <c r="A206" s="2"/>
      <c r="B206" s="2" t="s">
        <v>469</v>
      </c>
      <c r="C206" s="26" t="str">
        <f>"Dim oMatchResult
Set oMatchResult = oRegExp.Execute(sTargetStr)"</f>
        <v>Dim oMatchResult
Set oMatchResult = oRegExp.Execute(sTargetStr)</v>
      </c>
      <c r="D206" s="10" t="str">
        <f>"Dim oMatchResult As Object
Set oMatchResult = oRegExp.Execute(sTargetStr)"</f>
        <v>Dim oMatchResult As Object
Set oMatchResult = oRegExp.Execute(sTargetStr)</v>
      </c>
      <c r="E206" s="5" t="s">
        <v>123</v>
      </c>
      <c r="F206" s="11" t="s">
        <v>123</v>
      </c>
    </row>
    <row r="207" spans="1:6" outlineLevel="1">
      <c r="A207" s="2"/>
      <c r="B207" s="2" t="s">
        <v>474</v>
      </c>
      <c r="C207" s="26" t="s">
        <v>497</v>
      </c>
      <c r="D207" s="10" t="s">
        <v>473</v>
      </c>
      <c r="E207" s="5" t="s">
        <v>482</v>
      </c>
      <c r="F207" s="11" t="s">
        <v>123</v>
      </c>
    </row>
    <row r="208" spans="1:6" outlineLevel="1">
      <c r="A208" s="2"/>
      <c r="B208" s="2" t="s">
        <v>475</v>
      </c>
      <c r="C208" s="26" t="s">
        <v>498</v>
      </c>
      <c r="D208" s="10" t="s">
        <v>483</v>
      </c>
      <c r="E208" s="5" t="s">
        <v>486</v>
      </c>
      <c r="F208" s="11" t="s">
        <v>123</v>
      </c>
    </row>
    <row r="209" spans="1:6" outlineLevel="1">
      <c r="A209" s="2"/>
      <c r="B209" s="2" t="s">
        <v>476</v>
      </c>
      <c r="C209" s="26" t="s">
        <v>499</v>
      </c>
      <c r="D209" s="10" t="s">
        <v>484</v>
      </c>
      <c r="E209" s="5" t="s">
        <v>487</v>
      </c>
      <c r="F209" s="11" t="s">
        <v>123</v>
      </c>
    </row>
    <row r="210" spans="1:6" outlineLevel="1">
      <c r="A210" s="2"/>
      <c r="B210" s="2" t="s">
        <v>476</v>
      </c>
      <c r="C210" s="26" t="s">
        <v>500</v>
      </c>
      <c r="D210" s="10" t="s">
        <v>485</v>
      </c>
      <c r="E210" s="5" t="s">
        <v>488</v>
      </c>
      <c r="F210" s="11" t="s">
        <v>123</v>
      </c>
    </row>
    <row r="211" spans="1:6" outlineLevel="1">
      <c r="A211" s="2"/>
      <c r="B211" s="2" t="s">
        <v>477</v>
      </c>
      <c r="C211" s="26" t="str">
        <f>"Dim sReplacePattern
sReplacePattern = ""型名:$2"""</f>
        <v>Dim sReplacePattern
sReplacePattern = "型名:$2"</v>
      </c>
      <c r="D211" s="10" t="str">
        <f>"Dim sReplacePattern As String
sReplacePattern = ""型名:$2"""</f>
        <v>Dim sReplacePattern As String
sReplacePattern = "型名:$2"</v>
      </c>
      <c r="E211" s="5"/>
      <c r="F211" s="11" t="s">
        <v>123</v>
      </c>
    </row>
    <row r="212" spans="1:6" outlineLevel="1">
      <c r="A212" s="2"/>
      <c r="B212" s="2" t="s">
        <v>493</v>
      </c>
      <c r="C212" s="26" t="str">
        <f>"Dim sReplaceResult
oRegExp.Replace(sTargetStr, sReplacePattern)"</f>
        <v>Dim sReplaceResult
oRegExp.Replace(sTargetStr, sReplacePattern)</v>
      </c>
      <c r="D212" s="10" t="str">
        <f>"Dim sReplaceResult As String
sReplaceResult = oRegExp.Replace(sTargetStr, sReplacePattern)"</f>
        <v>Dim sReplaceResult As String
sReplaceResult = oRegExp.Replace(sTargetStr, sReplacePattern)</v>
      </c>
      <c r="E212" s="5" t="s">
        <v>492</v>
      </c>
      <c r="F212" s="11" t="s">
        <v>123</v>
      </c>
    </row>
    <row r="213" spans="1:6">
      <c r="A213" s="20" t="s">
        <v>403</v>
      </c>
      <c r="B213" s="8"/>
      <c r="C213" s="8"/>
      <c r="D213" s="8"/>
      <c r="E213" s="21" t="s">
        <v>123</v>
      </c>
      <c r="F213" s="11" t="s">
        <v>123</v>
      </c>
    </row>
    <row r="214" spans="1:6" outlineLevel="1">
      <c r="A214" s="2"/>
      <c r="B214" s="2" t="s">
        <v>116</v>
      </c>
      <c r="C214" s="4" t="str">
        <f>"WScript.ScriptFullName"</f>
        <v>WScript.ScriptFullName</v>
      </c>
      <c r="D214" s="25" t="s">
        <v>426</v>
      </c>
      <c r="E214" s="5"/>
      <c r="F214" s="11" t="s">
        <v>123</v>
      </c>
    </row>
    <row r="215" spans="1:6" outlineLevel="1">
      <c r="A215" s="2"/>
      <c r="B215" s="2" t="s">
        <v>117</v>
      </c>
      <c r="C215" s="4" t="str">
        <f>"WScript.ScriptName"</f>
        <v>WScript.ScriptName</v>
      </c>
      <c r="D215" s="25" t="s">
        <v>424</v>
      </c>
      <c r="E215" s="5"/>
      <c r="F215" s="11" t="s">
        <v>123</v>
      </c>
    </row>
    <row r="216" spans="1:6" outlineLevel="1">
      <c r="A216" s="2"/>
      <c r="B216" s="2" t="s">
        <v>118</v>
      </c>
      <c r="C216" s="4" t="str">
        <f>"Mid( WScript.ScriptName, 1, InStrRev( WScript.ScriptName, ""."" ) - 1 )"</f>
        <v>Mid( WScript.ScriptName, 1, InStrRev( WScript.ScriptName, "." ) - 1 )</v>
      </c>
      <c r="D216" s="22" t="s">
        <v>402</v>
      </c>
      <c r="E216" s="5"/>
      <c r="F216" s="11" t="s">
        <v>123</v>
      </c>
    </row>
    <row r="217" spans="1:6" outlineLevel="1">
      <c r="A217" s="2"/>
      <c r="B217" s="2" t="s">
        <v>119</v>
      </c>
      <c r="C217" s="4" t="str">
        <f>"objFSO.GetBaseName( WScript.ScriptName )"</f>
        <v>objFSO.GetBaseName( WScript.ScriptName )</v>
      </c>
      <c r="D217" s="22" t="s">
        <v>402</v>
      </c>
      <c r="E217" s="5"/>
      <c r="F217" s="11" t="s">
        <v>123</v>
      </c>
    </row>
    <row r="218" spans="1:6" outlineLevel="1">
      <c r="A218" s="2"/>
      <c r="B218" s="2" t="s">
        <v>120</v>
      </c>
      <c r="C218" s="4" t="str">
        <f>"Replace( WScript.ScriptFullName, ""\"" &amp; WScript.ScriptName, """" )"</f>
        <v>Replace( WScript.ScriptFullName, "\" &amp; WScript.ScriptName, "" )</v>
      </c>
      <c r="D218" s="10" t="s">
        <v>425</v>
      </c>
      <c r="E218" s="5"/>
      <c r="F218" s="11" t="s">
        <v>123</v>
      </c>
    </row>
    <row r="219" spans="1:6" outlineLevel="1">
      <c r="A219" s="2"/>
      <c r="B219" s="2" t="s">
        <v>121</v>
      </c>
      <c r="C219" s="4" t="str">
        <f>"objFSO.GetParentFolderName( WScript.ScriptFullName )"</f>
        <v>objFSO.GetParentFolderName( WScript.ScriptFullName )</v>
      </c>
      <c r="D219" s="22" t="s">
        <v>402</v>
      </c>
      <c r="E219" s="5"/>
      <c r="F219" s="11" t="s">
        <v>123</v>
      </c>
    </row>
    <row r="220" spans="1:6">
      <c r="A220" s="20" t="s">
        <v>404</v>
      </c>
      <c r="B220" s="8"/>
      <c r="C220" s="8"/>
      <c r="D220" s="8"/>
      <c r="E220" s="21" t="s">
        <v>123</v>
      </c>
      <c r="F220" s="11" t="s">
        <v>123</v>
      </c>
    </row>
    <row r="221" spans="1:6" outlineLevel="1">
      <c r="A221" s="2"/>
      <c r="B221" s="2" t="s">
        <v>355</v>
      </c>
      <c r="C221" s="22" t="s">
        <v>402</v>
      </c>
      <c r="D221" s="4" t="str">
        <f>"Dim oChartObj As ChartObject"&amp;CHAR(10)&amp;"Set oChartObj = ThisWorkbook.Sheets(シート名).ChartObjects(1)"</f>
        <v>Dim oChartObj As ChartObject
Set oChartObj = ThisWorkbook.Sheets(シート名).ChartObjects(1)</v>
      </c>
      <c r="E221" s="5" t="s">
        <v>123</v>
      </c>
      <c r="F221" s="11" t="s">
        <v>123</v>
      </c>
    </row>
    <row r="222" spans="1:6" outlineLevel="1">
      <c r="A222" s="2"/>
      <c r="B222" s="2" t="s">
        <v>220</v>
      </c>
      <c r="C222" s="22" t="s">
        <v>402</v>
      </c>
      <c r="D222" s="4" t="str">
        <f>"Set oChartObj = .Sheets(シート名).ChartObjects.Add( XPOS, YPOS, WIDTH, HEIGHT )"</f>
        <v>Set oChartObj = .Sheets(シート名).ChartObjects.Add( XPOS, YPOS, WIDTH, HEIGHT )</v>
      </c>
      <c r="E222" s="5" t="s">
        <v>310</v>
      </c>
      <c r="F222" s="11" t="s">
        <v>123</v>
      </c>
    </row>
    <row r="223" spans="1:6" outlineLevel="1">
      <c r="A223" s="2"/>
      <c r="B223" s="2" t="s">
        <v>221</v>
      </c>
      <c r="C223" s="22" t="s">
        <v>402</v>
      </c>
      <c r="D223" s="4" t="str">
        <f>"oChartObj.Delete"</f>
        <v>oChartObj.Delete</v>
      </c>
      <c r="E223" s="5" t="s">
        <v>123</v>
      </c>
      <c r="F223" s="11" t="s">
        <v>123</v>
      </c>
    </row>
    <row r="224" spans="1:6" outlineLevel="1">
      <c r="A224" s="2"/>
      <c r="B224" s="2" t="s">
        <v>222</v>
      </c>
      <c r="C224" s="22" t="s">
        <v>402</v>
      </c>
      <c r="D224" s="4" t="str">
        <f>"oChartObj.Chart.ChartArea.Copy"</f>
        <v>oChartObj.Chart.ChartArea.Copy</v>
      </c>
      <c r="E224" s="5" t="s">
        <v>123</v>
      </c>
      <c r="F224" s="11" t="s">
        <v>123</v>
      </c>
    </row>
    <row r="225" spans="1:6" outlineLevel="1">
      <c r="A225" s="2"/>
      <c r="B225" s="2" t="s">
        <v>223</v>
      </c>
      <c r="C225" s="22" t="s">
        <v>402</v>
      </c>
      <c r="D225" s="4" t="str">
        <f>"oChartObj.Top = 10"</f>
        <v>oChartObj.Top = 10</v>
      </c>
      <c r="E225" s="5" t="s">
        <v>123</v>
      </c>
      <c r="F225" s="11" t="s">
        <v>123</v>
      </c>
    </row>
    <row r="226" spans="1:6" outlineLevel="1">
      <c r="A226" s="2"/>
      <c r="B226" s="2" t="s">
        <v>224</v>
      </c>
      <c r="C226" s="22" t="s">
        <v>402</v>
      </c>
      <c r="D226" s="4" t="str">
        <f>"oChartObj.Left = 20"</f>
        <v>oChartObj.Left = 20</v>
      </c>
      <c r="E226" s="5" t="s">
        <v>123</v>
      </c>
      <c r="F226" s="11" t="s">
        <v>123</v>
      </c>
    </row>
    <row r="227" spans="1:6" outlineLevel="1">
      <c r="A227" s="2"/>
      <c r="B227" s="2" t="s">
        <v>225</v>
      </c>
      <c r="C227" s="22" t="s">
        <v>402</v>
      </c>
      <c r="D227" s="4" t="str">
        <f>"oChartObj.Width = 200"</f>
        <v>oChartObj.Width = 200</v>
      </c>
      <c r="E227" s="5" t="s">
        <v>123</v>
      </c>
      <c r="F227" s="11" t="s">
        <v>123</v>
      </c>
    </row>
    <row r="228" spans="1:6" outlineLevel="1">
      <c r="A228" s="2"/>
      <c r="B228" s="2" t="s">
        <v>226</v>
      </c>
      <c r="C228" s="22" t="s">
        <v>402</v>
      </c>
      <c r="D228" s="4" t="str">
        <f>"oChartObj.Height = 300"</f>
        <v>oChartObj.Height = 300</v>
      </c>
      <c r="E228" s="5" t="s">
        <v>123</v>
      </c>
      <c r="F228" s="11" t="s">
        <v>123</v>
      </c>
    </row>
    <row r="229" spans="1:6" outlineLevel="1">
      <c r="A229" s="2"/>
      <c r="B229" s="2" t="s">
        <v>227</v>
      </c>
      <c r="C229" s="22" t="s">
        <v>402</v>
      </c>
      <c r="D229" s="4" t="str">
        <f>"oChartObj.Chart.ChartType = xlXYScatterLines"</f>
        <v>oChartObj.Chart.ChartType = xlXYScatterLines</v>
      </c>
      <c r="E229" s="5" t="s">
        <v>311</v>
      </c>
      <c r="F229" s="11" t="s">
        <v>123</v>
      </c>
    </row>
    <row r="230" spans="1:6" outlineLevel="1">
      <c r="A230" s="2"/>
      <c r="B230" s="2" t="s">
        <v>228</v>
      </c>
      <c r="C230" s="22" t="s">
        <v>402</v>
      </c>
      <c r="D230" s="4" t="str">
        <f>"oChartObj.Chart.SetSourceData Source:=Union(rXAxsRng, rDataRng)"</f>
        <v>oChartObj.Chart.SetSourceData Source:=Union(rXAxsRng, rDataRng)</v>
      </c>
      <c r="E230" s="5" t="s">
        <v>312</v>
      </c>
      <c r="F230" s="11" t="s">
        <v>123</v>
      </c>
    </row>
    <row r="231" spans="1:6" outlineLevel="1">
      <c r="A231" s="2"/>
      <c r="B231" s="2" t="s">
        <v>229</v>
      </c>
      <c r="C231" s="22" t="s">
        <v>402</v>
      </c>
      <c r="D231" s="4" t="str">
        <f>"oChartObj.Chart.Axes(xlCategory).HasTitle = True"</f>
        <v>oChartObj.Chart.Axes(xlCategory).HasTitle = True</v>
      </c>
      <c r="E231" s="5" t="s">
        <v>123</v>
      </c>
      <c r="F231" s="11" t="s">
        <v>123</v>
      </c>
    </row>
    <row r="232" spans="1:6" outlineLevel="1">
      <c r="A232" s="2"/>
      <c r="B232" s="2" t="s">
        <v>230</v>
      </c>
      <c r="C232" s="22" t="s">
        <v>402</v>
      </c>
      <c r="D232" s="4" t="str">
        <f>"oChartObj.Chart.Axes(xlCategory).AxisTitle.Text = ""Test Axis X"""</f>
        <v>oChartObj.Chart.Axes(xlCategory).AxisTitle.Text = "Test Axis X"</v>
      </c>
      <c r="E232" s="5" t="s">
        <v>123</v>
      </c>
      <c r="F232" s="11" t="s">
        <v>123</v>
      </c>
    </row>
    <row r="233" spans="1:6" outlineLevel="1">
      <c r="A233" s="2"/>
      <c r="B233" s="2" t="s">
        <v>231</v>
      </c>
      <c r="C233" s="22" t="s">
        <v>402</v>
      </c>
      <c r="D233" s="4" t="str">
        <f>"oChartObj.Chart.Axes(xlCategory).HasMajorGridlines = True"</f>
        <v>oChartObj.Chart.Axes(xlCategory).HasMajorGridlines = True</v>
      </c>
      <c r="E233" s="5" t="s">
        <v>123</v>
      </c>
      <c r="F233" s="11" t="s">
        <v>123</v>
      </c>
    </row>
    <row r="234" spans="1:6" outlineLevel="1">
      <c r="A234" s="2"/>
      <c r="B234" s="2" t="s">
        <v>232</v>
      </c>
      <c r="C234" s="22" t="s">
        <v>402</v>
      </c>
      <c r="D234" s="4" t="str">
        <f>"oChartObj.Chart.Axes(xlCategory).MajorGridlines.Border.Color = RGB(217, 217, 217)"</f>
        <v>oChartObj.Chart.Axes(xlCategory).MajorGridlines.Border.Color = RGB(217, 217, 217)</v>
      </c>
      <c r="E234" s="5" t="s">
        <v>123</v>
      </c>
      <c r="F234" s="11" t="s">
        <v>123</v>
      </c>
    </row>
    <row r="235" spans="1:6" outlineLevel="1">
      <c r="A235" s="2"/>
      <c r="B235" s="2" t="s">
        <v>233</v>
      </c>
      <c r="C235" s="22" t="s">
        <v>402</v>
      </c>
      <c r="D235" s="4" t="str">
        <f>"oChartObj.Chart.Axes(xlCategory).MajorGridlines.Border.Weight = 2"</f>
        <v>oChartObj.Chart.Axes(xlCategory).MajorGridlines.Border.Weight = 2</v>
      </c>
      <c r="E235" s="5" t="s">
        <v>123</v>
      </c>
      <c r="F235" s="11" t="s">
        <v>123</v>
      </c>
    </row>
    <row r="236" spans="1:6" outlineLevel="1">
      <c r="A236" s="2"/>
      <c r="B236" s="2" t="s">
        <v>234</v>
      </c>
      <c r="C236" s="22" t="s">
        <v>402</v>
      </c>
      <c r="D236" s="4" t="str">
        <f>"oChartObj.Chart.Axes(xlCategory).MajorGridlines.Border.LineStyle = (xlContinuous\|xlDot\|xlDouble\|xlLineStyleNone\|...)"</f>
        <v>oChartObj.Chart.Axes(xlCategory).MajorGridlines.Border.LineStyle = (xlContinuous\|xlDot\|xlDouble\|xlLineStyleNone\|...)</v>
      </c>
      <c r="E236" s="5" t="s">
        <v>123</v>
      </c>
      <c r="F236" s="11" t="s">
        <v>123</v>
      </c>
    </row>
    <row r="237" spans="1:6" outlineLevel="1">
      <c r="A237" s="2"/>
      <c r="B237" s="2" t="s">
        <v>235</v>
      </c>
      <c r="C237" s="24" t="s">
        <v>402</v>
      </c>
      <c r="D237" s="5" t="s">
        <v>262</v>
      </c>
      <c r="E237" s="5" t="s">
        <v>123</v>
      </c>
      <c r="F237" s="11" t="s">
        <v>123</v>
      </c>
    </row>
    <row r="238" spans="1:6" outlineLevel="1">
      <c r="A238" s="2"/>
      <c r="B238" s="2" t="s">
        <v>236</v>
      </c>
      <c r="C238" s="22" t="s">
        <v>402</v>
      </c>
      <c r="D238" s="4" t="str">
        <f>"oChartObj.Chart.Axes(xlCategory).MinimumScaleIsAuto = False"</f>
        <v>oChartObj.Chart.Axes(xlCategory).MinimumScaleIsAuto = False</v>
      </c>
      <c r="E238" s="5" t="s">
        <v>123</v>
      </c>
      <c r="F238" s="11" t="s">
        <v>123</v>
      </c>
    </row>
    <row r="239" spans="1:6" outlineLevel="1">
      <c r="A239" s="2"/>
      <c r="B239" s="2" t="s">
        <v>237</v>
      </c>
      <c r="C239" s="22" t="s">
        <v>402</v>
      </c>
      <c r="D239" s="4" t="str">
        <f>"oChartObj.Chart.Axes(xlCategory).MaximumScaleIsAuto = False"</f>
        <v>oChartObj.Chart.Axes(xlCategory).MaximumScaleIsAuto = False</v>
      </c>
      <c r="E239" s="5" t="s">
        <v>123</v>
      </c>
      <c r="F239" s="11" t="s">
        <v>123</v>
      </c>
    </row>
    <row r="240" spans="1:6" outlineLevel="1">
      <c r="A240" s="2"/>
      <c r="B240" s="2" t="s">
        <v>238</v>
      </c>
      <c r="C240" s="22" t="s">
        <v>402</v>
      </c>
      <c r="D240" s="4" t="str">
        <f>"oChartObj.Chart.Axes(xlCategory).MinimumScale = 0"</f>
        <v>oChartObj.Chart.Axes(xlCategory).MinimumScale = 0</v>
      </c>
      <c r="E240" s="5" t="s">
        <v>123</v>
      </c>
      <c r="F240" s="11" t="s">
        <v>123</v>
      </c>
    </row>
    <row r="241" spans="1:6" outlineLevel="1">
      <c r="A241" s="2"/>
      <c r="B241" s="2" t="s">
        <v>239</v>
      </c>
      <c r="C241" s="22" t="s">
        <v>402</v>
      </c>
      <c r="D241" s="4" t="str">
        <f>"oChartObj.Chart.Axes(xlCategory).MaximumScale = 100"</f>
        <v>oChartObj.Chart.Axes(xlCategory).MaximumScale = 100</v>
      </c>
      <c r="E241" s="5" t="s">
        <v>123</v>
      </c>
      <c r="F241" s="11" t="s">
        <v>123</v>
      </c>
    </row>
    <row r="242" spans="1:6" outlineLevel="1">
      <c r="A242" s="2"/>
      <c r="B242" s="2" t="s">
        <v>240</v>
      </c>
      <c r="C242" s="22" t="s">
        <v>402</v>
      </c>
      <c r="D242" s="4" t="str">
        <f>"oChartObj.Chart.Axes(xlCategory).Crosses = (xlMinimum\|xlMaximum\|xlAutomatic)"</f>
        <v>oChartObj.Chart.Axes(xlCategory).Crosses = (xlMinimum\|xlMaximum\|xlAutomatic)</v>
      </c>
      <c r="E242" s="5" t="s">
        <v>123</v>
      </c>
      <c r="F242" s="11" t="s">
        <v>123</v>
      </c>
    </row>
    <row r="243" spans="1:6" outlineLevel="1">
      <c r="A243" s="2"/>
      <c r="B243" s="2" t="s">
        <v>241</v>
      </c>
      <c r="C243" s="22" t="s">
        <v>402</v>
      </c>
      <c r="D243" s="4" t="s">
        <v>263</v>
      </c>
      <c r="E243" s="5" t="s">
        <v>123</v>
      </c>
      <c r="F243" s="11" t="s">
        <v>123</v>
      </c>
    </row>
    <row r="244" spans="1:6" outlineLevel="1">
      <c r="A244" s="2"/>
      <c r="B244" s="2" t="s">
        <v>242</v>
      </c>
      <c r="C244" s="22" t="s">
        <v>402</v>
      </c>
      <c r="D244" s="4" t="str">
        <f>"oChartObj.Chart.HasTitle = True"</f>
        <v>oChartObj.Chart.HasTitle = True</v>
      </c>
      <c r="E244" s="5" t="s">
        <v>123</v>
      </c>
      <c r="F244" s="11" t="s">
        <v>123</v>
      </c>
    </row>
    <row r="245" spans="1:6" outlineLevel="1">
      <c r="A245" s="2"/>
      <c r="B245" s="2" t="s">
        <v>243</v>
      </c>
      <c r="C245" s="22" t="s">
        <v>402</v>
      </c>
      <c r="D245" s="4" t="str">
        <f>"oChartObj.Chart.ChartTitle.Text = ""Test Title"""</f>
        <v>oChartObj.Chart.ChartTitle.Text = "Test Title"</v>
      </c>
      <c r="E245" s="5" t="s">
        <v>123</v>
      </c>
      <c r="F245" s="11" t="s">
        <v>123</v>
      </c>
    </row>
    <row r="246" spans="1:6" outlineLevel="1">
      <c r="A246" s="2"/>
      <c r="B246" s="2" t="s">
        <v>244</v>
      </c>
      <c r="C246" s="22" t="s">
        <v>402</v>
      </c>
      <c r="D246" s="4" t="str">
        <f>"oChartObj.Chart.ChartTitle.IncludeInLayout = False"</f>
        <v>oChartObj.Chart.ChartTitle.IncludeInLayout = False</v>
      </c>
      <c r="E246" s="5" t="s">
        <v>313</v>
      </c>
      <c r="F246" s="11" t="s">
        <v>123</v>
      </c>
    </row>
    <row r="247" spans="1:6" outlineLevel="1">
      <c r="A247" s="2"/>
      <c r="B247" s="2" t="s">
        <v>245</v>
      </c>
      <c r="C247" s="22" t="s">
        <v>402</v>
      </c>
      <c r="D247" s="4" t="str">
        <f>"oChartObj.Chart.HasLegend = True"</f>
        <v>oChartObj.Chart.HasLegend = True</v>
      </c>
      <c r="E247" s="5" t="s">
        <v>123</v>
      </c>
      <c r="F247" s="11" t="s">
        <v>123</v>
      </c>
    </row>
    <row r="248" spans="1:6" outlineLevel="1">
      <c r="A248" s="2"/>
      <c r="B248" s="2" t="s">
        <v>246</v>
      </c>
      <c r="C248" s="22" t="s">
        <v>402</v>
      </c>
      <c r="D248" s="4" t="str">
        <f>"oChartObj.Chart.Legend.Position = xlLegendPositionTop"</f>
        <v>oChartObj.Chart.Legend.Position = xlLegendPositionTop</v>
      </c>
      <c r="E248" s="5" t="s">
        <v>265</v>
      </c>
      <c r="F248" s="11" t="s">
        <v>123</v>
      </c>
    </row>
    <row r="249" spans="1:6" outlineLevel="1">
      <c r="A249" s="2"/>
      <c r="B249" s="2" t="s">
        <v>247</v>
      </c>
      <c r="C249" s="22" t="s">
        <v>402</v>
      </c>
      <c r="D249" s="4" t="str">
        <f>"oChartObj.Chart.Legend.IncludeInLayout = False"</f>
        <v>oChartObj.Chart.Legend.IncludeInLayout = False</v>
      </c>
      <c r="E249" s="5" t="s">
        <v>313</v>
      </c>
      <c r="F249" s="11" t="s">
        <v>123</v>
      </c>
    </row>
    <row r="250" spans="1:6" outlineLevel="1">
      <c r="A250" s="2"/>
      <c r="B250" s="2" t="s">
        <v>248</v>
      </c>
      <c r="C250" s="22" t="s">
        <v>402</v>
      </c>
      <c r="D250" s="10" t="str">
        <f>".Sheets(シート名).PasteSpecial Format:=""図 (JPEG)"", Link:=False, DisplayAsIcon:=False"</f>
        <v>.Sheets(シート名).PasteSpecial Format:="図 (JPEG)", Link:=False, DisplayAsIcon:=False</v>
      </c>
      <c r="E250" s="5" t="s">
        <v>123</v>
      </c>
      <c r="F250" s="11" t="s">
        <v>123</v>
      </c>
    </row>
    <row r="251" spans="1:6" outlineLevel="1">
      <c r="A251" s="8" t="s">
        <v>356</v>
      </c>
      <c r="B251" s="8"/>
      <c r="C251" s="8"/>
      <c r="D251" s="8"/>
      <c r="E251" s="21" t="s">
        <v>123</v>
      </c>
      <c r="F251" s="11" t="s">
        <v>123</v>
      </c>
    </row>
    <row r="252" spans="1:6" outlineLevel="1">
      <c r="A252" s="2"/>
      <c r="B252" s="2" t="s">
        <v>250</v>
      </c>
      <c r="C252" s="22" t="s">
        <v>402</v>
      </c>
      <c r="D252" s="4" t="str">
        <f>"Dim goPrgrsBar As New ProgressBar"&amp;CHAR(10)&amp;"goPrgrsBar.Show vbModeless"</f>
        <v>Dim goPrgrsBar As New ProgressBar
goPrgrsBar.Show vbModeless</v>
      </c>
      <c r="E252" s="5" t="s">
        <v>123</v>
      </c>
      <c r="F252" s="11" t="s">
        <v>123</v>
      </c>
    </row>
    <row r="253" spans="1:6" outlineLevel="1">
      <c r="A253" s="2"/>
      <c r="B253" s="2" t="s">
        <v>251</v>
      </c>
      <c r="C253" s="22" t="s">
        <v>402</v>
      </c>
      <c r="D253" s="4" t="str">
        <f>"goPrgrsBar.Hide"&amp;CHAR(10)&amp;"Unload goPrgrsBar"&amp;CHAR(10)&amp;"Set goPrgrsBar = Nothing"</f>
        <v>goPrgrsBar.Hide
Unload goPrgrsBar
Set goPrgrsBar = Nothing</v>
      </c>
      <c r="E253" s="5" t="s">
        <v>123</v>
      </c>
      <c r="F253" s="11" t="s">
        <v>123</v>
      </c>
    </row>
    <row r="254" spans="1:6" outlineLevel="1">
      <c r="A254" s="8" t="s">
        <v>357</v>
      </c>
      <c r="B254" s="8"/>
      <c r="C254" s="8"/>
      <c r="D254" s="8"/>
      <c r="E254" s="21" t="s">
        <v>123</v>
      </c>
      <c r="F254" s="11" t="s">
        <v>123</v>
      </c>
    </row>
    <row r="255" spans="1:6" outlineLevel="1">
      <c r="A255" s="2"/>
      <c r="B255" s="2" t="s">
        <v>252</v>
      </c>
      <c r="C255" s="22" t="s">
        <v>402</v>
      </c>
      <c r="D255" s="4" t="str">
        <f>"lChk = ThisWorkbook.Sheets(シート名).CheckBoxes(1).Value"</f>
        <v>lChk = ThisWorkbook.Sheets(シート名).CheckBoxes(1).Value</v>
      </c>
      <c r="E255" s="5" t="s">
        <v>314</v>
      </c>
      <c r="F255" s="11" t="s">
        <v>123</v>
      </c>
    </row>
    <row r="256" spans="1:6" outlineLevel="1">
      <c r="A256" s="2"/>
      <c r="B256" s="2" t="s">
        <v>253</v>
      </c>
      <c r="C256" s="22" t="s">
        <v>402</v>
      </c>
      <c r="D256" s="4" t="str">
        <f>"Private Sub xxx\_KeyUp(ByVal KeyCode As MSForms.ReturnInteger, ByVal Shift As Integer)"&amp;CHAR(10)&amp;"End Sub"</f>
        <v>Private Sub xxx\_KeyUp(ByVal KeyCode As MSForms.ReturnInteger, ByVal Shift As Integer)
End Sub</v>
      </c>
      <c r="E256" s="5" t="s">
        <v>264</v>
      </c>
      <c r="F256" s="11" t="s">
        <v>123</v>
      </c>
    </row>
    <row r="257" spans="1:6" outlineLevel="1">
      <c r="A257" s="8" t="s">
        <v>399</v>
      </c>
      <c r="B257" s="8"/>
      <c r="C257" s="8"/>
      <c r="D257" s="8"/>
      <c r="E257" s="21" t="s">
        <v>123</v>
      </c>
      <c r="F257" s="11" t="s">
        <v>123</v>
      </c>
    </row>
    <row r="258" spans="1:6" outlineLevel="1">
      <c r="A258" s="2"/>
      <c r="B258" s="2" t="s">
        <v>393</v>
      </c>
      <c r="C258" s="22" t="s">
        <v>402</v>
      </c>
      <c r="D258" s="4" t="s">
        <v>392</v>
      </c>
      <c r="E258" s="5" t="s">
        <v>123</v>
      </c>
      <c r="F258" s="11" t="s">
        <v>123</v>
      </c>
    </row>
    <row r="259" spans="1:6" outlineLevel="1">
      <c r="A259" s="8" t="s">
        <v>359</v>
      </c>
      <c r="B259" s="8"/>
      <c r="C259" s="8"/>
      <c r="D259" s="8"/>
      <c r="E259" s="21" t="s">
        <v>123</v>
      </c>
      <c r="F259" s="11" t="s">
        <v>123</v>
      </c>
    </row>
    <row r="260" spans="1:6" outlineLevel="1">
      <c r="A260" s="2"/>
      <c r="B260" s="2" t="s">
        <v>254</v>
      </c>
      <c r="C260" s="4" t="str">
        <f>"objWshShell.Exec( ""clip"" ).StdIn.Write( ""テキスト"" )"</f>
        <v>objWshShell.Exec( "clip" ).StdIn.Write( "テキスト" )</v>
      </c>
      <c r="D260" s="4" t="str">
        <f>"With CreateObject(""new:{1C3B4210-F441-11CE-B9EA-00AA006B1A69}"")"&amp;CHAR(10)&amp;CHAR(9)&amp;".GetFromClipboard"&amp;CHAR(10)&amp;CHAR(9)&amp;"sText = .GetText"&amp;CHAR(10)&amp;"End With"</f>
        <v>With CreateObject("new:{1C3B4210-F441-11CE-B9EA-00AA006B1A69}")
	.GetFromClipboard
	sText = .GetText
End With</v>
      </c>
      <c r="E260" s="5" t="s">
        <v>123</v>
      </c>
      <c r="F260" s="11" t="s">
        <v>123</v>
      </c>
    </row>
    <row r="261" spans="1:6" outlineLevel="1">
      <c r="A261" s="2"/>
      <c r="B261" s="2" t="s">
        <v>255</v>
      </c>
      <c r="C261" s="4" t="str">
        <f>"CreateObject(""htmlfile"").ParentWindow.Clipboarddata.GetData(""text"")"</f>
        <v>CreateObject("htmlfile").ParentWindow.Clipboarddata.GetData("text")</v>
      </c>
      <c r="D261" s="4" t="str">
        <f>"With CreateObject(""new:{1C3B4210-F441-11CE-B9EA-00AA006B1A69}"")"&amp;CHAR(10)&amp;CHAR(9)&amp;".SetText sText"&amp;CHAR(10)&amp;CHAR(9)&amp;".PutInClipboard"&amp;CHAR(10)&amp;"End With"</f>
        <v>With CreateObject("new:{1C3B4210-F441-11CE-B9EA-00AA006B1A69}")
	.SetText sText
	.PutInClipboard
End With</v>
      </c>
      <c r="E261" s="5" t="s">
        <v>123</v>
      </c>
      <c r="F261" s="11" t="s">
        <v>123</v>
      </c>
    </row>
    <row r="262" spans="1:6" outlineLevel="1">
      <c r="A262" s="8" t="s">
        <v>358</v>
      </c>
      <c r="B262" s="8"/>
      <c r="C262" s="8"/>
      <c r="D262" s="8"/>
      <c r="E262" s="21" t="s">
        <v>123</v>
      </c>
      <c r="F262" s="11" t="s">
        <v>123</v>
      </c>
    </row>
    <row r="263" spans="1:6" outlineLevel="1">
      <c r="A263" s="2"/>
      <c r="B263" s="2" t="s">
        <v>315</v>
      </c>
      <c r="C263" s="22" t="s">
        <v>402</v>
      </c>
      <c r="D263" s="4" t="str">
        <f>"Dim wWord As Object" &amp; CHAR(10) &amp; "Set wWord = CreateObject(""Word.Application"")" &amp; CHAR(10) &amp; "wWord.Visible = False"</f>
        <v>Dim wWord As Object
Set wWord = CreateObject("Word.Application")
wWord.Visible = False</v>
      </c>
      <c r="E263" s="5" t="s">
        <v>123</v>
      </c>
      <c r="F263" s="11" t="s">
        <v>123</v>
      </c>
    </row>
    <row r="264" spans="1:6" outlineLevel="1">
      <c r="A264" s="2"/>
      <c r="B264" s="2" t="s">
        <v>318</v>
      </c>
      <c r="C264" s="22" t="s">
        <v>402</v>
      </c>
      <c r="D264" s="4" t="str">
        <f>"dDoc.Close" &amp; CHAR(10) &amp; "Set dDoc = Nothing"</f>
        <v>dDoc.Close
Set dDoc = Nothing</v>
      </c>
      <c r="E264" s="5" t="s">
        <v>123</v>
      </c>
      <c r="F264" s="11" t="s">
        <v>123</v>
      </c>
    </row>
    <row r="265" spans="1:6" outlineLevel="1">
      <c r="A265" s="2"/>
      <c r="B265" s="2" t="s">
        <v>319</v>
      </c>
      <c r="C265" s="22" t="s">
        <v>402</v>
      </c>
      <c r="D265" s="4" t="str">
        <f>"wWord.Visible = False" &amp; CHAR(10) &amp; "wWord.Quit" &amp; CHAR(10) &amp; "Set wWord = Nothing"</f>
        <v>wWord.Visible = False
wWord.Quit
Set wWord = Nothing</v>
      </c>
      <c r="E265" s="5" t="s">
        <v>123</v>
      </c>
      <c r="F265" s="11" t="s">
        <v>123</v>
      </c>
    </row>
    <row r="266" spans="1:6" outlineLevel="1">
      <c r="A266" s="2"/>
      <c r="B266" s="2" t="s">
        <v>316</v>
      </c>
      <c r="C266" s="22" t="s">
        <v>402</v>
      </c>
      <c r="D266" s="4" t="str">
        <f>"Dim dDoc As Object" &amp; CHAR(10) &amp; "Set dDoc = wWord.Documents.Open(""sFilePath"")"</f>
        <v>Dim dDoc As Object
Set dDoc = wWord.Documents.Open("sFilePath")</v>
      </c>
      <c r="E266" s="5" t="s">
        <v>123</v>
      </c>
      <c r="F266" s="11" t="s">
        <v>123</v>
      </c>
    </row>
    <row r="267" spans="1:6" outlineLevel="1">
      <c r="A267" s="2"/>
      <c r="B267" s="2" t="s">
        <v>317</v>
      </c>
      <c r="C267" s="22" t="s">
        <v>402</v>
      </c>
      <c r="D267" s="4" t="str">
        <f>"Dim sParagraph As Object" &amp; CHAR(10) &amp; "For Each sParagraph In dDoc.Paragraphs" &amp; CHAR(10) &amp; CHAR(9) &amp; "'～処理～" &amp; CHAR(10) &amp; "Next sParagraph"</f>
        <v>Dim sParagraph As Object
For Each sParagraph In dDoc.Paragraphs
	'～処理～
Next sParagraph</v>
      </c>
      <c r="E267" s="5" t="s">
        <v>123</v>
      </c>
      <c r="F267" s="11" t="s">
        <v>123</v>
      </c>
    </row>
    <row r="268" spans="1:6" outlineLevel="1">
      <c r="A268" s="8" t="s">
        <v>353</v>
      </c>
      <c r="B268" s="8"/>
      <c r="C268" s="8"/>
      <c r="D268" s="8"/>
      <c r="E268" s="21" t="s">
        <v>123</v>
      </c>
      <c r="F268" s="11" t="s">
        <v>123</v>
      </c>
    </row>
    <row r="269" spans="1:6" outlineLevel="1">
      <c r="A269" s="2"/>
      <c r="B269" s="2" t="s">
        <v>151</v>
      </c>
      <c r="C269" s="22" t="s">
        <v>402</v>
      </c>
      <c r="D269" s="4" t="str">
        <f>"Dim wTrgtBook As Workbook"&amp;CHAR(10)&amp;"Application.SheetsInNewWorkbook = 1"&amp;CHAR(10)&amp;"Set wTrgtBook = Workbooks.Add"</f>
        <v>Dim wTrgtBook As Workbook
Application.SheetsInNewWorkbook = 1
Set wTrgtBook = Workbooks.Add</v>
      </c>
      <c r="E269" s="5" t="s">
        <v>303</v>
      </c>
      <c r="F269" s="11" t="s">
        <v>123</v>
      </c>
    </row>
    <row r="270" spans="1:6" outlineLevel="1">
      <c r="A270" s="2"/>
      <c r="B270" s="2" t="s">
        <v>152</v>
      </c>
      <c r="C270" s="22" t="s">
        <v>402</v>
      </c>
      <c r="D270" s="4" t="str">
        <f>"If wCsvBook.Name &lt;&gt; Dir(""C:\Book1.xlsx"") Then"&amp;CHAR(10)&amp;CHAR(9)&amp;"処理"&amp;CHAR(10)&amp;"Else"&amp;CHAR(10)&amp;CHAR(9)&amp;"エラー"&amp;CHAR(10)&amp;"End If"</f>
        <v>If wCsvBook.Name &lt;&gt; Dir("C:\Book1.xlsx") Then
	処理
Else
	エラー
End If</v>
      </c>
      <c r="E270" s="5" t="s">
        <v>123</v>
      </c>
      <c r="F270" s="11" t="s">
        <v>123</v>
      </c>
    </row>
    <row r="271" spans="1:6" outlineLevel="1">
      <c r="A271" s="2"/>
      <c r="B271" s="2" t="s">
        <v>153</v>
      </c>
      <c r="C271" s="22" t="s">
        <v>402</v>
      </c>
      <c r="D271" s="4" t="str">
        <f>"Dim bAddBook As Workbook"&amp;CHAR(10)&amp;"Set bAddBook = Workbooks.Add"</f>
        <v>Dim bAddBook As Workbook
Set bAddBook = Workbooks.Add</v>
      </c>
      <c r="E271" s="5" t="s">
        <v>123</v>
      </c>
      <c r="F271" s="11" t="s">
        <v>123</v>
      </c>
    </row>
    <row r="272" spans="1:6" outlineLevel="1">
      <c r="A272" s="2"/>
      <c r="B272" s="2" t="s">
        <v>154</v>
      </c>
      <c r="C272" s="22" t="s">
        <v>402</v>
      </c>
      <c r="D272" s="4" t="str">
        <f>"ThisWorkbook.Sheets(シート名).Copy: Set wTrgtBook = ActiveWorkbook"</f>
        <v>ThisWorkbook.Sheets(シート名).Copy: Set wTrgtBook = ActiveWorkbook</v>
      </c>
      <c r="E272" s="5" t="s">
        <v>123</v>
      </c>
      <c r="F272" s="11" t="s">
        <v>123</v>
      </c>
    </row>
    <row r="273" spans="1:6" outlineLevel="1">
      <c r="A273" s="2"/>
      <c r="B273" s="2" t="s">
        <v>155</v>
      </c>
      <c r="C273" s="22" t="s">
        <v>402</v>
      </c>
      <c r="D273" s="4" t="str">
        <f>"wTrgtBook.SaveAs Filename:=sFilePath"</f>
        <v>wTrgtBook.SaveAs Filename:=sFilePath</v>
      </c>
      <c r="E273" s="5" t="s">
        <v>123</v>
      </c>
      <c r="F273" s="11" t="s">
        <v>123</v>
      </c>
    </row>
    <row r="274" spans="1:6" outlineLevel="1">
      <c r="A274" s="2"/>
      <c r="B274" s="2" t="s">
        <v>156</v>
      </c>
      <c r="C274" s="22" t="s">
        <v>402</v>
      </c>
      <c r="D274" s="4" t="str">
        <f>".Sheets.Count"</f>
        <v>.Sheets.Count</v>
      </c>
      <c r="E274" s="5" t="s">
        <v>123</v>
      </c>
      <c r="F274" s="11" t="s">
        <v>123</v>
      </c>
    </row>
    <row r="275" spans="1:6" outlineLevel="1">
      <c r="A275" s="2"/>
      <c r="B275" s="2" t="s">
        <v>157</v>
      </c>
      <c r="C275" s="22" t="s">
        <v>402</v>
      </c>
      <c r="D275" s="4" t="str">
        <f>"Dim shAddSht As Worksheet"&amp;CHAR(10)&amp;"Set shAddSht = ThisWorkbook.Sheets.Add"</f>
        <v>Dim shAddSht As Worksheet
Set shAddSht = ThisWorkbook.Sheets.Add</v>
      </c>
      <c r="E275" s="5" t="s">
        <v>123</v>
      </c>
      <c r="F275" s="11" t="s">
        <v>123</v>
      </c>
    </row>
    <row r="276" spans="1:6" outlineLevel="1">
      <c r="A276" s="2"/>
      <c r="B276" s="2" t="s">
        <v>158</v>
      </c>
      <c r="C276" s="22" t="s">
        <v>402</v>
      </c>
      <c r="D276" s="4" t="str">
        <f>"ThisWorkbook.Sheets(シート名).Move After:=ThisWorkbook.Sheets( ThisWorkbook.Sheets.Count )"</f>
        <v>ThisWorkbook.Sheets(シート名).Move After:=ThisWorkbook.Sheets( ThisWorkbook.Sheets.Count )</v>
      </c>
      <c r="E276" s="5" t="s">
        <v>123</v>
      </c>
      <c r="F276" s="11" t="s">
        <v>123</v>
      </c>
    </row>
    <row r="277" spans="1:6" outlineLevel="1">
      <c r="A277" s="2"/>
      <c r="B277" s="2" t="s">
        <v>159</v>
      </c>
      <c r="C277" s="22" t="s">
        <v>402</v>
      </c>
      <c r="D277" s="4" t="str">
        <f>"Application.DisplayAlerts = False"&amp;CHAR(10)&amp;".Sheets(シート名).Delete"&amp;CHAR(10)&amp;"Application.DisplayAlerts = True"</f>
        <v>Application.DisplayAlerts = False
.Sheets(シート名).Delete
Application.DisplayAlerts = True</v>
      </c>
      <c r="E277" s="5" t="s">
        <v>123</v>
      </c>
      <c r="F277" s="11" t="s">
        <v>123</v>
      </c>
    </row>
    <row r="278" spans="1:6" outlineLevel="1">
      <c r="A278" s="2"/>
      <c r="B278" s="2" t="s">
        <v>160</v>
      </c>
      <c r="C278" s="22" t="s">
        <v>402</v>
      </c>
      <c r="D278" s="4" t="str">
        <f>".Sheets(シート名).Visible = (True\|False)"</f>
        <v>.Sheets(シート名).Visible = (True\|False)</v>
      </c>
      <c r="E278" s="5" t="s">
        <v>123</v>
      </c>
      <c r="F278" s="11" t="s">
        <v>123</v>
      </c>
    </row>
    <row r="279" spans="1:6" outlineLevel="1">
      <c r="A279" s="2"/>
      <c r="B279" s="2" t="s">
        <v>161</v>
      </c>
      <c r="C279" s="22" t="s">
        <v>402</v>
      </c>
      <c r="D279" s="4" t="str">
        <f>".Sheets(シート名).Move Before:=Sheets(1)"</f>
        <v>.Sheets(シート名).Move Before:=Sheets(1)</v>
      </c>
      <c r="E279" s="5" t="s">
        <v>123</v>
      </c>
      <c r="F279" s="11" t="s">
        <v>123</v>
      </c>
    </row>
    <row r="280" spans="1:6" outlineLevel="1">
      <c r="A280" s="2"/>
      <c r="B280" s="2" t="s">
        <v>162</v>
      </c>
      <c r="C280" s="22" t="s">
        <v>402</v>
      </c>
      <c r="D280" s="4" t="str">
        <f>"Application.ScreenUpdating = True"</f>
        <v>Application.ScreenUpdating = True</v>
      </c>
      <c r="E280" s="5" t="s">
        <v>123</v>
      </c>
      <c r="F280" s="11" t="s">
        <v>123</v>
      </c>
    </row>
    <row r="281" spans="1:6" outlineLevel="1">
      <c r="A281" s="2"/>
      <c r="B281" s="2" t="s">
        <v>163</v>
      </c>
      <c r="C281" s="22" t="s">
        <v>402</v>
      </c>
      <c r="D281" s="4" t="str">
        <f>"Application.ScreenUpdating = False"</f>
        <v>Application.ScreenUpdating = False</v>
      </c>
      <c r="E281" s="5" t="s">
        <v>123</v>
      </c>
      <c r="F281" s="11" t="s">
        <v>123</v>
      </c>
    </row>
    <row r="282" spans="1:6" outlineLevel="1">
      <c r="A282" s="2"/>
      <c r="B282" s="2" t="s">
        <v>164</v>
      </c>
      <c r="C282" s="22" t="s">
        <v>402</v>
      </c>
      <c r="D282" s="4" t="str">
        <f>"Application.Calculation = xlCalculationAutomatic"</f>
        <v>Application.Calculation = xlCalculationAutomatic</v>
      </c>
      <c r="E282" s="5" t="s">
        <v>123</v>
      </c>
      <c r="F282" s="11" t="s">
        <v>123</v>
      </c>
    </row>
    <row r="283" spans="1:6" outlineLevel="1">
      <c r="A283" s="2"/>
      <c r="B283" s="2" t="s">
        <v>165</v>
      </c>
      <c r="C283" s="22" t="s">
        <v>402</v>
      </c>
      <c r="D283" s="4" t="str">
        <f>"Application.Calculation = xlCalculationManual"</f>
        <v>Application.Calculation = xlCalculationManual</v>
      </c>
      <c r="E283" s="5" t="s">
        <v>123</v>
      </c>
      <c r="F283" s="11" t="s">
        <v>123</v>
      </c>
    </row>
    <row r="284" spans="1:6" outlineLevel="1">
      <c r="A284" s="2"/>
      <c r="B284" s="2" t="s">
        <v>166</v>
      </c>
      <c r="C284" s="22" t="s">
        <v>402</v>
      </c>
      <c r="D284" s="4" t="str">
        <f>"Application.Calculate"</f>
        <v>Application.Calculate</v>
      </c>
      <c r="E284" s="5" t="s">
        <v>123</v>
      </c>
      <c r="F284" s="11" t="s">
        <v>123</v>
      </c>
    </row>
    <row r="285" spans="1:6" outlineLevel="1">
      <c r="A285" s="2"/>
      <c r="B285" s="2" t="s">
        <v>167</v>
      </c>
      <c r="C285" s="22" t="s">
        <v>402</v>
      </c>
      <c r="D285" s="4" t="str">
        <f>"Application.CalculateFull"</f>
        <v>Application.CalculateFull</v>
      </c>
      <c r="E285" s="5" t="s">
        <v>123</v>
      </c>
      <c r="F285" s="11" t="s">
        <v>123</v>
      </c>
    </row>
    <row r="286" spans="1:6" outlineLevel="1">
      <c r="A286" s="2"/>
      <c r="B286" s="2" t="s">
        <v>504</v>
      </c>
      <c r="C286" s="22" t="s">
        <v>402</v>
      </c>
      <c r="D286" s="4" t="s">
        <v>505</v>
      </c>
      <c r="E286" s="5" t="s">
        <v>506</v>
      </c>
      <c r="F286" s="11" t="s">
        <v>123</v>
      </c>
    </row>
    <row r="287" spans="1:6" outlineLevel="1">
      <c r="A287" s="2"/>
      <c r="B287" s="2" t="s">
        <v>502</v>
      </c>
      <c r="C287" s="22" t="s">
        <v>402</v>
      </c>
      <c r="D287" s="4" t="s">
        <v>501</v>
      </c>
      <c r="E287" s="5" t="s">
        <v>503</v>
      </c>
      <c r="F287" s="11" t="s">
        <v>123</v>
      </c>
    </row>
    <row r="288" spans="1:6">
      <c r="A288" s="20" t="s">
        <v>405</v>
      </c>
      <c r="B288" s="8"/>
      <c r="C288" s="8"/>
      <c r="D288" s="8"/>
      <c r="E288" s="21" t="s">
        <v>123</v>
      </c>
      <c r="F288" s="11" t="s">
        <v>123</v>
      </c>
    </row>
    <row r="289" spans="1:6" outlineLevel="1">
      <c r="A289" s="2"/>
      <c r="B289" s="2" t="s">
        <v>260</v>
      </c>
      <c r="C289" s="22" t="s">
        <v>402</v>
      </c>
      <c r="D289" s="4" t="str">
        <f>"Application.DisplayAlerts = False"</f>
        <v>Application.DisplayAlerts = False</v>
      </c>
      <c r="E289" s="5" t="s">
        <v>123</v>
      </c>
      <c r="F289" s="11" t="s">
        <v>123</v>
      </c>
    </row>
    <row r="290" spans="1:6" outlineLevel="1">
      <c r="A290" s="2"/>
      <c r="B290" s="2" t="s">
        <v>259</v>
      </c>
      <c r="C290" s="22" t="s">
        <v>402</v>
      </c>
      <c r="D290" s="4" t="str">
        <f>"Application.DisplayAlerts = True"</f>
        <v>Application.DisplayAlerts = True</v>
      </c>
      <c r="E290" s="5" t="s">
        <v>123</v>
      </c>
      <c r="F290" s="11" t="s">
        <v>123</v>
      </c>
    </row>
    <row r="291" spans="1:6" outlineLevel="1">
      <c r="A291" s="2"/>
      <c r="B291" s="2" t="s">
        <v>168</v>
      </c>
      <c r="C291" s="22" t="s">
        <v>402</v>
      </c>
      <c r="D291" s="4" t="str">
        <f>".Rows(2).Select"</f>
        <v>.Rows(2).Select</v>
      </c>
      <c r="E291" s="5" t="s">
        <v>123</v>
      </c>
      <c r="F291" s="11" t="s">
        <v>123</v>
      </c>
    </row>
    <row r="292" spans="1:6" outlineLevel="1">
      <c r="A292" s="2"/>
      <c r="B292" s="2" t="s">
        <v>169</v>
      </c>
      <c r="C292" s="22" t="s">
        <v>402</v>
      </c>
      <c r="D292" s="4" t="str">
        <f>".Columns(2).Select"</f>
        <v>.Columns(2).Select</v>
      </c>
      <c r="E292" s="5" t="s">
        <v>123</v>
      </c>
      <c r="F292" s="11" t="s">
        <v>123</v>
      </c>
    </row>
    <row r="293" spans="1:6" outlineLevel="1">
      <c r="A293" s="2"/>
      <c r="B293" s="2" t="s">
        <v>170</v>
      </c>
      <c r="C293" s="22" t="s">
        <v>402</v>
      </c>
      <c r="D293" s="4" t="str">
        <f>".Cells(1,1).Select"</f>
        <v>.Cells(1,1).Select</v>
      </c>
      <c r="E293" s="5" t="s">
        <v>123</v>
      </c>
      <c r="F293" s="11" t="s">
        <v>123</v>
      </c>
    </row>
    <row r="294" spans="1:6" outlineLevel="1">
      <c r="A294" s="2"/>
      <c r="B294" s="2" t="s">
        <v>171</v>
      </c>
      <c r="C294" s="22" t="s">
        <v>402</v>
      </c>
      <c r="D294" s="4" t="str">
        <f>".Range(.Cells(lStrtRow, lStrtClm), .Cells(lLastRow, lLastClm)).Select"</f>
        <v>.Range(.Cells(lStrtRow, lStrtClm), .Cells(lLastRow, lLastClm)).Select</v>
      </c>
      <c r="E294" s="5" t="s">
        <v>123</v>
      </c>
      <c r="F294" s="11" t="s">
        <v>123</v>
      </c>
    </row>
    <row r="295" spans="1:6" outlineLevel="1">
      <c r="A295" s="2"/>
      <c r="B295" s="2" t="s">
        <v>172</v>
      </c>
      <c r="C295" s="22" t="s">
        <v>402</v>
      </c>
      <c r="D295" s="4" t="str">
        <f>".Cells.Find(""りんご"", LookAt:=xlWhole).Row"</f>
        <v>.Cells.Find("りんご", LookAt:=xlWhole).Row</v>
      </c>
      <c r="E295" s="5" t="s">
        <v>123</v>
      </c>
      <c r="F295" s="11" t="s">
        <v>123</v>
      </c>
    </row>
    <row r="296" spans="1:6" outlineLevel="1">
      <c r="A296" s="2"/>
      <c r="B296" s="2" t="s">
        <v>172</v>
      </c>
      <c r="C296" s="22" t="s">
        <v>402</v>
      </c>
      <c r="D296" s="4" t="str">
        <f>".Cells.Find(""りんご"", LookAt:=xlWhole).Column"</f>
        <v>.Cells.Find("りんご", LookAt:=xlWhole).Column</v>
      </c>
      <c r="E296" s="5" t="s">
        <v>123</v>
      </c>
      <c r="F296" s="11" t="s">
        <v>123</v>
      </c>
    </row>
    <row r="297" spans="1:6" outlineLevel="1">
      <c r="A297" s="2"/>
      <c r="B297" s="2" t="s">
        <v>173</v>
      </c>
      <c r="C297" s="22" t="s">
        <v>402</v>
      </c>
      <c r="D297" s="4" t="str">
        <f>".Cells(X, Y).Value"</f>
        <v>.Cells(X, Y).Value</v>
      </c>
      <c r="E297" s="5" t="s">
        <v>304</v>
      </c>
      <c r="F297" s="11" t="s">
        <v>123</v>
      </c>
    </row>
    <row r="298" spans="1:6" outlineLevel="1">
      <c r="A298" s="2"/>
      <c r="B298" s="2" t="s">
        <v>174</v>
      </c>
      <c r="C298" s="22" t="s">
        <v>402</v>
      </c>
      <c r="D298" s="4" t="str">
        <f>".Cells(1, 1).Top"</f>
        <v>.Cells(1, 1).Top</v>
      </c>
      <c r="E298" s="5" t="s">
        <v>305</v>
      </c>
      <c r="F298" s="11" t="s">
        <v>123</v>
      </c>
    </row>
    <row r="299" spans="1:6" outlineLevel="1">
      <c r="A299" s="2"/>
      <c r="B299" s="2" t="s">
        <v>175</v>
      </c>
      <c r="C299" s="22" t="s">
        <v>402</v>
      </c>
      <c r="D299" s="4" t="str">
        <f>".Cells(1, 1).Left"</f>
        <v>.Cells(1, 1).Left</v>
      </c>
      <c r="E299" s="5" t="s">
        <v>306</v>
      </c>
      <c r="F299" s="11" t="s">
        <v>123</v>
      </c>
    </row>
    <row r="300" spans="1:6" outlineLevel="1">
      <c r="A300" s="2"/>
      <c r="B300" s="2" t="s">
        <v>176</v>
      </c>
      <c r="C300" s="22" t="s">
        <v>402</v>
      </c>
      <c r="D300" s="4" t="str">
        <f>".Cells(1, 1).EntireRow.Delete Shift:=xlShiftUp"</f>
        <v>.Cells(1, 1).EntireRow.Delete Shift:=xlShiftUp</v>
      </c>
      <c r="E300" s="5" t="s">
        <v>123</v>
      </c>
      <c r="F300" s="11" t="s">
        <v>123</v>
      </c>
    </row>
    <row r="301" spans="1:6" outlineLevel="1">
      <c r="A301" s="2"/>
      <c r="B301" s="2" t="s">
        <v>177</v>
      </c>
      <c r="C301" s="22" t="s">
        <v>402</v>
      </c>
      <c r="D301" s="4" t="str">
        <f>"Application.CutCopyMode = False"&amp;CHAR(10)&amp;".Range(""2:4"").Insert"</f>
        <v>Application.CutCopyMode = False
.Range("2:4").Insert</v>
      </c>
      <c r="E301" s="5" t="s">
        <v>123</v>
      </c>
      <c r="F301" s="11" t="s">
        <v>123</v>
      </c>
    </row>
    <row r="302" spans="1:6" outlineLevel="1">
      <c r="A302" s="2"/>
      <c r="B302" s="2" t="s">
        <v>178</v>
      </c>
      <c r="C302" s="22" t="s">
        <v>402</v>
      </c>
      <c r="D302" s="4" t="str">
        <f>".Cells(行, 列).Font.Strikethrough"</f>
        <v>.Cells(行, 列).Font.Strikethrough</v>
      </c>
      <c r="E302" s="5" t="s">
        <v>123</v>
      </c>
      <c r="F302" s="11" t="s">
        <v>123</v>
      </c>
    </row>
    <row r="303" spans="1:6" outlineLevel="1">
      <c r="A303" s="2"/>
      <c r="B303" s="2" t="s">
        <v>179</v>
      </c>
      <c r="C303" s="22" t="s">
        <v>402</v>
      </c>
      <c r="D303" s="4" t="str">
        <f>"wTrgtBook.Sheets(シート名).Activate"&amp;CHAR(10)&amp;"ActiveWindow.DisplayGridlines = False"</f>
        <v>wTrgtBook.Sheets(シート名).Activate
ActiveWindow.DisplayGridlines = False</v>
      </c>
      <c r="E303" s="5" t="s">
        <v>123</v>
      </c>
      <c r="F303" s="11" t="s">
        <v>123</v>
      </c>
    </row>
    <row r="304" spans="1:6" outlineLevel="1">
      <c r="A304" s="2"/>
      <c r="B304" s="2" t="s">
        <v>180</v>
      </c>
      <c r="C304" s="22" t="s">
        <v>402</v>
      </c>
      <c r="D304" s="4" t="str">
        <f>".Range(""A1"").EntireRow.Hidden"</f>
        <v>.Range("A1").EntireRow.Hidden</v>
      </c>
      <c r="E304" s="5" t="s">
        <v>123</v>
      </c>
      <c r="F304" s="11" t="s">
        <v>123</v>
      </c>
    </row>
    <row r="305" spans="1:6" outlineLevel="1">
      <c r="A305" s="2"/>
      <c r="B305" s="2" t="s">
        <v>181</v>
      </c>
      <c r="C305" s="22" t="s">
        <v>402</v>
      </c>
      <c r="D305" s="4" t="str">
        <f>".Range(""A1"").EntireColumn.Hidden"</f>
        <v>.Range("A1").EntireColumn.Hidden</v>
      </c>
      <c r="E305" s="5" t="s">
        <v>123</v>
      </c>
      <c r="F305" s="11" t="s">
        <v>123</v>
      </c>
    </row>
    <row r="306" spans="1:6" outlineLevel="1">
      <c r="A306" s="2"/>
      <c r="B306" s="2" t="s">
        <v>340</v>
      </c>
      <c r="C306" s="22" t="s">
        <v>402</v>
      </c>
      <c r="D306" s="4" t="str">
        <f>"If .Cells(1, 1).EntireRow.Hidden Or .Cells(1, 1).EntireColumn.Hidden Then
    '非表示セル
Else
    '表示セル
End If
"</f>
        <v xml:space="preserve">If .Cells(1, 1).EntireRow.Hidden Or .Cells(1, 1).EntireColumn.Hidden Then
    '非表示セル
Else
    '表示セル
End If
</v>
      </c>
      <c r="E306" s="5" t="s">
        <v>123</v>
      </c>
      <c r="F306" s="11" t="s">
        <v>123</v>
      </c>
    </row>
    <row r="307" spans="1:6" outlineLevel="1">
      <c r="A307" s="2"/>
      <c r="B307" s="2" t="s">
        <v>182</v>
      </c>
      <c r="C307" s="22" t="s">
        <v>402</v>
      </c>
      <c r="D307" s="4" t="str">
        <f>"文字列変数 = .Range(""A1"").Font.Name"</f>
        <v>文字列変数 = .Range("A1").Font.Name</v>
      </c>
      <c r="E307" s="5" t="s">
        <v>123</v>
      </c>
      <c r="F307" s="11" t="s">
        <v>123</v>
      </c>
    </row>
    <row r="308" spans="1:6" outlineLevel="1">
      <c r="A308" s="2"/>
      <c r="B308" s="2" t="s">
        <v>183</v>
      </c>
      <c r="C308" s="22" t="s">
        <v>402</v>
      </c>
      <c r="D308" s="4" t="str">
        <f>".Range(""A1"").Font.Size = 14"</f>
        <v>.Range("A1").Font.Size = 14</v>
      </c>
      <c r="E308" s="5" t="s">
        <v>123</v>
      </c>
      <c r="F308" s="11" t="s">
        <v>123</v>
      </c>
    </row>
    <row r="309" spans="1:6" outlineLevel="1">
      <c r="A309" s="2"/>
      <c r="B309" s="2" t="s">
        <v>184</v>
      </c>
      <c r="C309" s="22" t="s">
        <v>402</v>
      </c>
      <c r="D309" s="4" t="str">
        <f>".Range(""A1"").Font.Color = RGB(0, 255, 0)"</f>
        <v>.Range("A1").Font.Color = RGB(0, 255, 0)</v>
      </c>
      <c r="E309" s="5" t="s">
        <v>123</v>
      </c>
      <c r="F309" s="11" t="s">
        <v>123</v>
      </c>
    </row>
    <row r="310" spans="1:6" outlineLevel="1">
      <c r="A310" s="2"/>
      <c r="B310" s="2" t="s">
        <v>185</v>
      </c>
      <c r="C310" s="22" t="s">
        <v>402</v>
      </c>
      <c r="D310" s="4" t="str">
        <f>".Range(""A1"").Font.Bold = True"</f>
        <v>.Range("A1").Font.Bold = True</v>
      </c>
      <c r="E310" s="5" t="s">
        <v>123</v>
      </c>
      <c r="F310" s="11" t="s">
        <v>123</v>
      </c>
    </row>
    <row r="311" spans="1:6" outlineLevel="1">
      <c r="A311" s="2"/>
      <c r="B311" s="2" t="s">
        <v>186</v>
      </c>
      <c r="C311" s="22" t="s">
        <v>402</v>
      </c>
      <c r="D311" s="4" t="str">
        <f>".Range(""A1"").Font.Underline = True"</f>
        <v>.Range("A1").Font.Underline = True</v>
      </c>
      <c r="E311" s="5" t="s">
        <v>123</v>
      </c>
      <c r="F311" s="11" t="s">
        <v>123</v>
      </c>
    </row>
    <row r="312" spans="1:6" outlineLevel="1">
      <c r="A312" s="2"/>
      <c r="B312" s="2" t="s">
        <v>187</v>
      </c>
      <c r="C312" s="22" t="s">
        <v>402</v>
      </c>
      <c r="D312" s="4" t="str">
        <f>".Range(""A1"").Interior.Color = RGB(255, 255, 0)"</f>
        <v>.Range("A1").Interior.Color = RGB(255, 255, 0)</v>
      </c>
      <c r="E312" s="5" t="s">
        <v>123</v>
      </c>
      <c r="F312" s="11" t="s">
        <v>123</v>
      </c>
    </row>
    <row r="313" spans="1:6" outlineLevel="1">
      <c r="A313" s="2"/>
      <c r="B313" s="2" t="s">
        <v>188</v>
      </c>
      <c r="C313" s="22" t="s">
        <v>402</v>
      </c>
      <c r="D313" s="4" t="str">
        <f>".Range(""A1:C3"").Borders.LineStyle = xlContinuous"</f>
        <v>.Range("A1:C3").Borders.LineStyle = xlContinuous</v>
      </c>
      <c r="E313" s="5" t="s">
        <v>123</v>
      </c>
      <c r="F313" s="11" t="s">
        <v>123</v>
      </c>
    </row>
    <row r="314" spans="1:6" outlineLevel="1">
      <c r="A314" s="2"/>
      <c r="B314" s="2" t="s">
        <v>189</v>
      </c>
      <c r="C314" s="22" t="s">
        <v>402</v>
      </c>
      <c r="D314" s="4" t="str">
        <f>".Range(""A1:C3"").MergeCells = True"</f>
        <v>.Range("A1:C3").MergeCells = True</v>
      </c>
      <c r="E314" s="5" t="s">
        <v>123</v>
      </c>
      <c r="F314" s="11" t="s">
        <v>123</v>
      </c>
    </row>
    <row r="315" spans="1:6" outlineLevel="1">
      <c r="A315" s="2"/>
      <c r="B315" s="2" t="s">
        <v>190</v>
      </c>
      <c r="C315" s="22" t="s">
        <v>402</v>
      </c>
      <c r="D315" s="4" t="str">
        <f>".Range(""A1:C3"").HorizontalAlignment = xlGeneral"</f>
        <v>.Range("A1:C3").HorizontalAlignment = xlGeneral</v>
      </c>
      <c r="E315" s="5" t="s">
        <v>261</v>
      </c>
      <c r="F315" s="11" t="s">
        <v>123</v>
      </c>
    </row>
    <row r="316" spans="1:6" outlineLevel="1">
      <c r="A316" s="2"/>
      <c r="B316" s="2" t="s">
        <v>191</v>
      </c>
      <c r="C316" s="22" t="s">
        <v>402</v>
      </c>
      <c r="D316" s="4" t="str">
        <f>".Range(""A1:C3"").VerticalAlignment = xlCenter"</f>
        <v>.Range("A1:C3").VerticalAlignment = xlCenter</v>
      </c>
      <c r="E316" s="5" t="s">
        <v>192</v>
      </c>
      <c r="F316" s="11" t="s">
        <v>123</v>
      </c>
    </row>
    <row r="317" spans="1:6" outlineLevel="1">
      <c r="A317" s="2"/>
      <c r="B317" s="2" t="s">
        <v>193</v>
      </c>
      <c r="C317" s="22" t="s">
        <v>402</v>
      </c>
      <c r="D317" s="4" t="str">
        <f>".Cells(.Rows.Count, 列).End(xlUp).Row"</f>
        <v>.Cells(.Rows.Count, 列).End(xlUp).Row</v>
      </c>
      <c r="E317" s="5" t="s">
        <v>123</v>
      </c>
      <c r="F317" s="11" t="s">
        <v>123</v>
      </c>
    </row>
    <row r="318" spans="1:6" outlineLevel="1">
      <c r="A318" s="2"/>
      <c r="B318" s="2" t="s">
        <v>194</v>
      </c>
      <c r="C318" s="22" t="s">
        <v>402</v>
      </c>
      <c r="D318" s="4" t="str">
        <f>".Cells(行, .Columns.Count).End(xlToLeft).Column"</f>
        <v>.Cells(行, .Columns.Count).End(xlToLeft).Column</v>
      </c>
      <c r="E318" s="5" t="s">
        <v>123</v>
      </c>
      <c r="F318" s="11" t="s">
        <v>123</v>
      </c>
    </row>
    <row r="319" spans="1:6" outlineLevel="1">
      <c r="A319" s="2"/>
      <c r="B319" s="2" t="s">
        <v>195</v>
      </c>
      <c r="C319" s="22" t="s">
        <v>402</v>
      </c>
      <c r="D319" s="4" t="str">
        <f>".Sheets(シート名).UsedRange.Rows.Count + 1"</f>
        <v>.Sheets(シート名).UsedRange.Rows.Count + 1</v>
      </c>
      <c r="E319" s="5" t="s">
        <v>123</v>
      </c>
      <c r="F319" s="11" t="s">
        <v>123</v>
      </c>
    </row>
    <row r="320" spans="1:6" outlineLevel="1">
      <c r="A320" s="2"/>
      <c r="B320" s="2" t="s">
        <v>196</v>
      </c>
      <c r="C320" s="22" t="s">
        <v>402</v>
      </c>
      <c r="D320" s="4" t="str">
        <f>".Sheets(シート名).UsedRange.Columns.Count + 1"</f>
        <v>.Sheets(シート名).UsedRange.Columns.Count + 1</v>
      </c>
      <c r="E320" s="5" t="s">
        <v>123</v>
      </c>
      <c r="F320" s="11" t="s">
        <v>123</v>
      </c>
    </row>
    <row r="321" spans="1:6" outlineLevel="1">
      <c r="A321" s="2"/>
      <c r="B321" s="2" t="s">
        <v>197</v>
      </c>
      <c r="C321" s="22" t="s">
        <v>402</v>
      </c>
      <c r="D321" s="4" t="str">
        <f>"Selection(1).Row"</f>
        <v>Selection(1).Row</v>
      </c>
      <c r="E321" s="5" t="s">
        <v>123</v>
      </c>
      <c r="F321" s="11" t="s">
        <v>123</v>
      </c>
    </row>
    <row r="322" spans="1:6" outlineLevel="1">
      <c r="A322" s="2"/>
      <c r="B322" s="2" t="s">
        <v>198</v>
      </c>
      <c r="C322" s="22" t="s">
        <v>402</v>
      </c>
      <c r="D322" s="4" t="str">
        <f>"Selection(Selection.Count).Row"</f>
        <v>Selection(Selection.Count).Row</v>
      </c>
      <c r="E322" s="5" t="s">
        <v>123</v>
      </c>
      <c r="F322" s="11" t="s">
        <v>123</v>
      </c>
    </row>
    <row r="323" spans="1:6" outlineLevel="1">
      <c r="A323" s="2"/>
      <c r="B323" s="2" t="s">
        <v>199</v>
      </c>
      <c r="C323" s="22" t="s">
        <v>402</v>
      </c>
      <c r="D323" s="4" t="str">
        <f>"Selection(1).Column"</f>
        <v>Selection(1).Column</v>
      </c>
      <c r="E323" s="5" t="s">
        <v>123</v>
      </c>
      <c r="F323" s="11" t="s">
        <v>123</v>
      </c>
    </row>
    <row r="324" spans="1:6" outlineLevel="1">
      <c r="A324" s="2"/>
      <c r="B324" s="2" t="s">
        <v>200</v>
      </c>
      <c r="C324" s="22" t="s">
        <v>402</v>
      </c>
      <c r="D324" s="4" t="str">
        <f>"Selection(Selection.Count).Column"</f>
        <v>Selection(Selection.Count).Column</v>
      </c>
      <c r="E324" s="5" t="s">
        <v>123</v>
      </c>
      <c r="F324" s="11" t="s">
        <v>123</v>
      </c>
    </row>
    <row r="325" spans="1:6" outlineLevel="1">
      <c r="A325" s="2"/>
      <c r="B325" s="2" t="s">
        <v>328</v>
      </c>
      <c r="C325" s="22" t="s">
        <v>402</v>
      </c>
      <c r="D325" s="4" t="s">
        <v>326</v>
      </c>
      <c r="E325" s="5" t="s">
        <v>334</v>
      </c>
      <c r="F325" s="11" t="s">
        <v>123</v>
      </c>
    </row>
    <row r="326" spans="1:6" outlineLevel="1">
      <c r="A326" s="2"/>
      <c r="B326" s="2" t="s">
        <v>329</v>
      </c>
      <c r="C326" s="22" t="s">
        <v>402</v>
      </c>
      <c r="D326" s="4" t="s">
        <v>327</v>
      </c>
      <c r="E326" s="5" t="s">
        <v>332</v>
      </c>
      <c r="F326" s="11" t="s">
        <v>123</v>
      </c>
    </row>
    <row r="327" spans="1:6" outlineLevel="1">
      <c r="A327" s="2"/>
      <c r="B327" s="2" t="s">
        <v>330</v>
      </c>
      <c r="C327" s="22" t="s">
        <v>402</v>
      </c>
      <c r="D327" s="4" t="s">
        <v>331</v>
      </c>
      <c r="E327" s="5" t="s">
        <v>333</v>
      </c>
      <c r="F327" s="11" t="s">
        <v>123</v>
      </c>
    </row>
    <row r="328" spans="1:6" outlineLevel="1">
      <c r="A328" s="2"/>
      <c r="B328" s="2" t="s">
        <v>201</v>
      </c>
      <c r="C328" s="22" t="s">
        <v>402</v>
      </c>
      <c r="D328" s="4" t="str">
        <f>".Range(.Cells(1, 1), .Cells(6, 3))"</f>
        <v>.Range(.Cells(1, 1), .Cells(6, 3))</v>
      </c>
      <c r="E328" s="5" t="s">
        <v>123</v>
      </c>
      <c r="F328" s="11" t="s">
        <v>123</v>
      </c>
    </row>
    <row r="329" spans="1:6" outlineLevel="1">
      <c r="A329" s="2"/>
      <c r="B329" s="2" t="s">
        <v>202</v>
      </c>
      <c r="C329" s="22" t="s">
        <v>402</v>
      </c>
      <c r="D329" s="4" t="str">
        <f>".Range(""A1:B9"").Copy Destination:=ThisWorkBook.Sheets(シート名２).Range(""B1"")"</f>
        <v>.Range("A1:B9").Copy Destination:=ThisWorkBook.Sheets(シート名２).Range("B1")</v>
      </c>
      <c r="E329" s="5" t="s">
        <v>123</v>
      </c>
      <c r="F329" s="11" t="s">
        <v>123</v>
      </c>
    </row>
    <row r="330" spans="1:6" outlineLevel="1">
      <c r="A330" s="2"/>
      <c r="B330" s="2" t="s">
        <v>203</v>
      </c>
      <c r="C330" s="22" t="s">
        <v>402</v>
      </c>
      <c r="D330" s="4" t="str">
        <f>".Range(.Cells(1, 1), .Cells(.Rows.Count, 2)).Sort Key1:=.Cells(1, 2) ,order1:=xlAscending"</f>
        <v>.Range(.Cells(1, 1), .Cells(.Rows.Count, 2)).Sort Key1:=.Cells(1, 2) ,order1:=xlAscending</v>
      </c>
      <c r="E330" s="5" t="s">
        <v>123</v>
      </c>
      <c r="F330" s="11" t="s">
        <v>123</v>
      </c>
    </row>
    <row r="331" spans="1:6" outlineLevel="1">
      <c r="A331" s="2"/>
      <c r="B331" s="2" t="s">
        <v>204</v>
      </c>
      <c r="C331" s="22" t="s">
        <v>402</v>
      </c>
      <c r="D331" s="4" t="str">
        <f>".Range(""A1:A2"").ClearContents"</f>
        <v>.Range("A1:A2").ClearContents</v>
      </c>
      <c r="E331" s="5" t="s">
        <v>123</v>
      </c>
      <c r="F331" s="11" t="s">
        <v>123</v>
      </c>
    </row>
    <row r="332" spans="1:6" outlineLevel="1">
      <c r="A332" s="2"/>
      <c r="B332" s="2" t="s">
        <v>205</v>
      </c>
      <c r="C332" s="22" t="s">
        <v>402</v>
      </c>
      <c r="D332" s="4" t="str">
        <f>".Range(""A1:A2"").ClearFormats"</f>
        <v>.Range("A1:A2").ClearFormats</v>
      </c>
      <c r="E332" s="5" t="s">
        <v>123</v>
      </c>
      <c r="F332" s="11" t="s">
        <v>123</v>
      </c>
    </row>
    <row r="333" spans="1:6" outlineLevel="1">
      <c r="A333" s="2"/>
      <c r="B333" s="2" t="s">
        <v>206</v>
      </c>
      <c r="C333" s="22" t="s">
        <v>402</v>
      </c>
      <c r="D333" s="4" t="str">
        <f>".Range(""A1:A2"").PasteSpecial (xlPasteFormats)"</f>
        <v>.Range("A1:A2").PasteSpecial (xlPasteFormats)</v>
      </c>
      <c r="E333" s="5" t="s">
        <v>192</v>
      </c>
      <c r="F333" s="11" t="s">
        <v>123</v>
      </c>
    </row>
    <row r="334" spans="1:6" outlineLevel="1">
      <c r="A334" s="2"/>
      <c r="B334" s="2" t="s">
        <v>207</v>
      </c>
      <c r="C334" s="22" t="s">
        <v>402</v>
      </c>
      <c r="D334" s="4" t="str">
        <f>".Range(""A1:CV100"").SpecialCells(xlCellTypeBlanks).Select"</f>
        <v>.Range("A1:CV100").SpecialCells(xlCellTypeBlanks).Select</v>
      </c>
      <c r="E334" s="5" t="s">
        <v>123</v>
      </c>
      <c r="F334" s="11" t="s">
        <v>123</v>
      </c>
    </row>
    <row r="335" spans="1:6" outlineLevel="1">
      <c r="A335" s="2"/>
      <c r="B335" s="2" t="s">
        <v>208</v>
      </c>
      <c r="C335" s="22" t="s">
        <v>402</v>
      </c>
      <c r="D335" s="4" t="str">
        <f>".Range(""A1"").ColumnWidth = 5"</f>
        <v>.Range("A1").ColumnWidth = 5</v>
      </c>
      <c r="E335" s="5" t="s">
        <v>307</v>
      </c>
      <c r="F335" s="11" t="s">
        <v>123</v>
      </c>
    </row>
    <row r="336" spans="1:6" outlineLevel="1">
      <c r="A336" s="2"/>
      <c r="B336" s="2" t="s">
        <v>209</v>
      </c>
      <c r="C336" s="22" t="s">
        <v>402</v>
      </c>
      <c r="D336" s="4" t="str">
        <f>".Range(.Cells(4, 2), .Cells(9, 2)).Columns.AutoFit"</f>
        <v>.Range(.Cells(4, 2), .Cells(9, 2)).Columns.AutoFit</v>
      </c>
      <c r="E336" s="5" t="s">
        <v>308</v>
      </c>
      <c r="F336" s="11" t="s">
        <v>123</v>
      </c>
    </row>
    <row r="337" spans="1:6" outlineLevel="1">
      <c r="A337" s="2"/>
      <c r="B337" s="2" t="s">
        <v>210</v>
      </c>
      <c r="C337" s="22" t="s">
        <v>402</v>
      </c>
      <c r="D337" s="4" t="str">
        <f>".Sheets(シート名).UsedRange.Columns.AutoFit"</f>
        <v>.Sheets(シート名).UsedRange.Columns.AutoFit</v>
      </c>
      <c r="E337" s="5" t="s">
        <v>308</v>
      </c>
      <c r="F337" s="11" t="s">
        <v>123</v>
      </c>
    </row>
    <row r="338" spans="1:6" outlineLevel="1">
      <c r="A338" s="2"/>
      <c r="B338" s="2" t="s">
        <v>211</v>
      </c>
      <c r="C338" s="22" t="s">
        <v>402</v>
      </c>
      <c r="D338" s="4" t="str">
        <f>"Application.CutCopyMode = False"</f>
        <v>Application.CutCopyMode = False</v>
      </c>
      <c r="E338" s="5" t="s">
        <v>123</v>
      </c>
      <c r="F338" s="11" t="s">
        <v>123</v>
      </c>
    </row>
    <row r="339" spans="1:6" outlineLevel="1">
      <c r="A339" s="2"/>
      <c r="B339" s="2" t="s">
        <v>212</v>
      </c>
      <c r="C339" s="22" t="s">
        <v>402</v>
      </c>
      <c r="D339" s="4" t="str">
        <f>".Range( .Rows( lStrtRow ), .Rows( lLastRow ) ).Group"</f>
        <v>.Range( .Rows( lStrtRow ), .Rows( lLastRow ) ).Group</v>
      </c>
      <c r="E339" s="5" t="s">
        <v>309</v>
      </c>
      <c r="F339" s="11" t="s">
        <v>123</v>
      </c>
    </row>
    <row r="340" spans="1:6" outlineLevel="1">
      <c r="A340" s="2"/>
      <c r="B340" s="2" t="s">
        <v>212</v>
      </c>
      <c r="C340" s="22" t="s">
        <v>402</v>
      </c>
      <c r="D340" s="4" t="str">
        <f>".Range( .Columns( lStrtRow ), .Columns( lLastRow ) ).Group"</f>
        <v>.Range( .Columns( lStrtRow ), .Columns( lLastRow ) ).Group</v>
      </c>
      <c r="E340" s="5" t="s">
        <v>309</v>
      </c>
      <c r="F340" s="11" t="s">
        <v>123</v>
      </c>
    </row>
    <row r="341" spans="1:6" outlineLevel="1">
      <c r="A341" s="2"/>
      <c r="B341" s="2" t="s">
        <v>213</v>
      </c>
      <c r="C341" s="22" t="s">
        <v>402</v>
      </c>
      <c r="D341" s="4" t="str">
        <f>".Sheets(シート名).Outline.SummaryRow = ( xlBelow \| xlAbove )"</f>
        <v>.Sheets(シート名).Outline.SummaryRow = ( xlBelow \| xlAbove )</v>
      </c>
      <c r="E341" s="5" t="s">
        <v>123</v>
      </c>
      <c r="F341" s="11" t="s">
        <v>123</v>
      </c>
    </row>
    <row r="342" spans="1:6" outlineLevel="1">
      <c r="A342" s="2"/>
      <c r="B342" s="2" t="s">
        <v>214</v>
      </c>
      <c r="C342" s="22" t="s">
        <v>402</v>
      </c>
      <c r="D342" s="4" t="str">
        <f>".Sheets(シート名).Outline.SummaryColumn = ( xlRight \| xlLeft )"</f>
        <v>.Sheets(シート名).Outline.SummaryColumn = ( xlRight \| xlLeft )</v>
      </c>
      <c r="E342" s="5" t="s">
        <v>123</v>
      </c>
      <c r="F342" s="11" t="s">
        <v>123</v>
      </c>
    </row>
    <row r="343" spans="1:6" outlineLevel="1">
      <c r="A343" s="2"/>
      <c r="B343" s="2" t="s">
        <v>215</v>
      </c>
      <c r="C343" s="22" t="s">
        <v>402</v>
      </c>
      <c r="D343" s="4" t="str">
        <f>".Sheets(シート名).Outline.AutomaticStyles = ( True \| False )"</f>
        <v>.Sheets(シート名).Outline.AutomaticStyles = ( True \| False )</v>
      </c>
      <c r="E343" s="5" t="s">
        <v>123</v>
      </c>
      <c r="F343" s="11" t="s">
        <v>123</v>
      </c>
    </row>
    <row r="344" spans="1:6" outlineLevel="1">
      <c r="A344" s="2"/>
      <c r="B344" s="2" t="s">
        <v>216</v>
      </c>
      <c r="C344" s="22" t="s">
        <v>402</v>
      </c>
      <c r="D344" s="4" t="str">
        <f>".Range(.Cells(lStrtRow, lStrtClm), .Cells(lLastRow, lLastClm)).AutoFilter"</f>
        <v>.Range(.Cells(lStrtRow, lStrtClm), .Cells(lLastRow, lLastClm)).AutoFilter</v>
      </c>
      <c r="E344" s="5" t="s">
        <v>123</v>
      </c>
      <c r="F344" s="11" t="s">
        <v>123</v>
      </c>
    </row>
    <row r="345" spans="1:6" outlineLevel="1">
      <c r="A345" s="2"/>
      <c r="B345" s="2" t="s">
        <v>217</v>
      </c>
      <c r="C345" s="22" t="s">
        <v>402</v>
      </c>
      <c r="D345" s="4" t="str">
        <f>".Rows(行).Select"&amp;CHAR(10)&amp;"ActiveWindow.FreezePanes = True"</f>
        <v>.Rows(行).Select
ActiveWindow.FreezePanes = True</v>
      </c>
      <c r="E345" s="5" t="s">
        <v>123</v>
      </c>
      <c r="F345" s="11" t="s">
        <v>123</v>
      </c>
    </row>
    <row r="346" spans="1:6" outlineLevel="1">
      <c r="A346" s="2"/>
      <c r="B346" s="2" t="s">
        <v>217</v>
      </c>
      <c r="C346" s="22" t="s">
        <v>402</v>
      </c>
      <c r="D346" s="4" t="str">
        <f>".Columns(列).Select"&amp;CHAR(10)&amp;"ActiveWindow.FreezePanes = True"</f>
        <v>.Columns(列).Select
ActiveWindow.FreezePanes = True</v>
      </c>
      <c r="E346" s="5" t="s">
        <v>123</v>
      </c>
      <c r="F346" s="11" t="s">
        <v>123</v>
      </c>
    </row>
    <row r="347" spans="1:6" outlineLevel="1">
      <c r="A347" s="2"/>
      <c r="B347" s="2" t="s">
        <v>218</v>
      </c>
      <c r="C347" s="22" t="s">
        <v>402</v>
      </c>
      <c r="D347" s="4" t="str">
        <f>".Cells(行,列).Select"&amp;CHAR(10)&amp;"ActiveWindow.FreezePanes = True"</f>
        <v>.Cells(行,列).Select
ActiveWindow.FreezePanes = True</v>
      </c>
      <c r="E347" s="5" t="s">
        <v>123</v>
      </c>
      <c r="F347" s="11" t="s">
        <v>123</v>
      </c>
    </row>
    <row r="348" spans="1:6" outlineLevel="1">
      <c r="A348" s="2"/>
      <c r="B348" s="2" t="s">
        <v>219</v>
      </c>
      <c r="C348" s="22" t="s">
        <v>402</v>
      </c>
      <c r="D348" s="4" t="str">
        <f>"ActiveWindow.FreezePanes = False"</f>
        <v>ActiveWindow.FreezePanes = False</v>
      </c>
      <c r="E348" s="5" t="s">
        <v>123</v>
      </c>
      <c r="F348" s="11" t="s">
        <v>123</v>
      </c>
    </row>
    <row r="349" spans="1:6" outlineLevel="1">
      <c r="A349" s="2"/>
      <c r="B349" s="2" t="s">
        <v>249</v>
      </c>
      <c r="C349" s="22" t="s">
        <v>402</v>
      </c>
      <c r="D349" s="4" t="str">
        <f>"Application.WorksheetFunction.VLookup(.Range(""C1""), .Range(""A1:B7""), 2, False)"</f>
        <v>Application.WorksheetFunction.VLookup(.Range("C1"), .Range("A1:B7"), 2, False)</v>
      </c>
      <c r="E349" s="5" t="s">
        <v>123</v>
      </c>
      <c r="F349" s="11" t="s">
        <v>123</v>
      </c>
    </row>
    <row r="350" spans="1:6" outlineLevel="1">
      <c r="A350" s="2"/>
      <c r="B350" s="2" t="s">
        <v>122</v>
      </c>
      <c r="C350" s="22" t="s">
        <v>402</v>
      </c>
      <c r="D350" s="4" t="str">
        <f>"CreateObject(""WScript.Network"").UserName"</f>
        <v>CreateObject("WScript.Network").UserName</v>
      </c>
      <c r="E350" s="5" t="s">
        <v>129</v>
      </c>
      <c r="F350" s="11" t="s">
        <v>123</v>
      </c>
    </row>
    <row r="351" spans="1:6" outlineLevel="1">
      <c r="A351" s="2"/>
      <c r="B351" s="2" t="s">
        <v>342</v>
      </c>
      <c r="C351" s="22" t="s">
        <v>402</v>
      </c>
      <c r="D351" s="4" t="s">
        <v>341</v>
      </c>
      <c r="E351" s="6" t="str">
        <f>HYPERLINK("https://msdn.microsoft.com/ja-jp/library/office/ff197461.aspx","sShtcutKey＝Shift:+,Ctrl:^,Alt:%,...")</f>
        <v>sShtcutKey＝Shift:+,Ctrl:^,Alt:%,...</v>
      </c>
      <c r="F351" s="11" t="s">
        <v>123</v>
      </c>
    </row>
    <row r="352" spans="1:6" outlineLevel="1">
      <c r="A352" s="2"/>
      <c r="B352" s="2" t="s">
        <v>674</v>
      </c>
      <c r="C352" s="22" t="s">
        <v>402</v>
      </c>
      <c r="D352" s="4" t="s">
        <v>672</v>
      </c>
      <c r="E352" s="5"/>
      <c r="F352" s="11" t="s">
        <v>123</v>
      </c>
    </row>
    <row r="353" spans="1:6" outlineLevel="1">
      <c r="A353" s="2"/>
      <c r="B353" s="2" t="s">
        <v>673</v>
      </c>
      <c r="C353" s="22" t="s">
        <v>402</v>
      </c>
      <c r="D353" s="4" t="s">
        <v>675</v>
      </c>
      <c r="E353" s="5"/>
      <c r="F353" s="11" t="s">
        <v>123</v>
      </c>
    </row>
    <row r="354" spans="1:6">
      <c r="A354" s="20" t="s">
        <v>470</v>
      </c>
      <c r="B354" s="8"/>
      <c r="C354" s="8"/>
      <c r="D354" s="8"/>
      <c r="E354" s="8" t="s">
        <v>123</v>
      </c>
      <c r="F354" s="11" t="s">
        <v>123</v>
      </c>
    </row>
    <row r="355" spans="1:6" outlineLevel="1">
      <c r="A355" s="2"/>
      <c r="B355" s="2" t="s">
        <v>466</v>
      </c>
      <c r="C355" s="22" t="s">
        <v>402</v>
      </c>
      <c r="D355" s="2" t="str">
        <f>"Dim bIsSheetExist As Boolean
bIsSheetExist = False
For Each wSheet In ThisWorkbook.Worksheets
    If wSheet.Name = sTrgtSheetName Then
        bIsSheetExist = True
    Else
        'Do Nothing
    End If
Next wSheet"</f>
        <v>Dim bIsSheetExist As Boolean
bIsSheetExist = False
For Each wSheet In ThisWorkbook.Worksheets
    If wSheet.Name = sTrgtSheetName Then
        bIsSheetExist = True
    Else
        'Do Nothing
    End If
Next wSheet</v>
      </c>
      <c r="E355" s="5" t="s">
        <v>123</v>
      </c>
    </row>
    <row r="356" spans="1:6" outlineLevel="1">
      <c r="A356" s="2"/>
      <c r="B356" s="2" t="s">
        <v>467</v>
      </c>
      <c r="C356" s="22" t="s">
        <v>402</v>
      </c>
      <c r="D356" s="2" t="str">
        <f>"Dim rFindResult As Range
Dim sFindKeyword As String
Dim shTrgtSht As Worksheet
Set shTrgtSht = Activesheet
sFindKeyword = ""test""
Set rFindResult = shTrgtSht.Cells.Find(sFindKeyword, LookAt:=xlWhole)"</f>
        <v>Dim rFindResult As Range
Dim sFindKeyword As String
Dim shTrgtSht As Worksheet
Set shTrgtSht = Activesheet
sFindKeyword = "test"
Set rFindResult = shTrgtSht.Cells.Find(sFindKeyword, LookAt:=xlWhole)</v>
      </c>
      <c r="E356" s="5" t="s">
        <v>123</v>
      </c>
    </row>
    <row r="357" spans="1:6" outlineLevel="1">
      <c r="A357" s="2"/>
      <c r="B357" s="2" t="s">
        <v>468</v>
      </c>
      <c r="C357" s="22" t="s">
        <v>402</v>
      </c>
      <c r="D357" s="2" t="str">
        <f>"If rFindResult Is Nothing Then
    MsgBox _
        ""セルが見つからなかったため、処理を中断します。"" &amp; vbNewLine &amp; _
        ""　検索対象シート："" &amp; shTrgtSht.Name &amp; vbNewLine &amp; _
        ""　検索対象キーワード："" &amp; sFindKeyword, _
        vbCritical
    End
End If"</f>
        <v>If rFindResult Is Nothing Then
    MsgBox _
        "セルが見つからなかったため、処理を中断します。" &amp; vbNewLine &amp; _
        "　検索対象シート：" &amp; shTrgtSht.Name &amp; vbNewLine &amp; _
        "　検索対象キーワード：" &amp; sFindKeyword, _
        vbCritical
    End
End If</v>
      </c>
      <c r="E357" s="5" t="s">
        <v>123</v>
      </c>
    </row>
    <row r="358" spans="1:6" outlineLevel="1">
      <c r="A358" s="2"/>
      <c r="B358" s="2"/>
      <c r="C358" s="10"/>
      <c r="D358" s="10"/>
      <c r="E358" s="5" t="s">
        <v>123</v>
      </c>
    </row>
    <row r="359" spans="1:6" outlineLevel="1">
      <c r="A359" s="2"/>
      <c r="B359" s="2"/>
      <c r="C359" s="10"/>
      <c r="D359" s="10"/>
      <c r="E359" s="5" t="s">
        <v>123</v>
      </c>
    </row>
    <row r="360" spans="1:6" outlineLevel="1">
      <c r="A360" s="2"/>
      <c r="B360" s="2"/>
      <c r="C360" s="10"/>
      <c r="D360" s="10"/>
      <c r="E360" s="5" t="s">
        <v>123</v>
      </c>
    </row>
    <row r="361" spans="1:6" outlineLevel="1">
      <c r="A361" s="2"/>
      <c r="B361" s="2"/>
      <c r="C361" s="10"/>
      <c r="D361" s="10"/>
      <c r="E361" s="5" t="s">
        <v>123</v>
      </c>
    </row>
    <row r="362" spans="1:6" outlineLevel="1">
      <c r="A362" s="2"/>
      <c r="B362" s="2"/>
      <c r="C362" s="10"/>
      <c r="D362" s="10"/>
      <c r="E362" s="5" t="s">
        <v>123</v>
      </c>
    </row>
    <row r="363" spans="1:6" outlineLevel="1">
      <c r="A363" s="2"/>
      <c r="B363" s="2"/>
      <c r="C363" s="10"/>
      <c r="D363" s="10"/>
      <c r="E363" s="5" t="s">
        <v>123</v>
      </c>
    </row>
    <row r="364" spans="1:6" outlineLevel="1">
      <c r="A364" s="2"/>
      <c r="B364" s="2"/>
      <c r="C364" s="10"/>
      <c r="D364" s="10"/>
      <c r="E364" s="5" t="s">
        <v>123</v>
      </c>
    </row>
    <row r="365" spans="1:6" outlineLevel="1">
      <c r="A365" s="2"/>
      <c r="B365" s="2"/>
      <c r="C365" s="10"/>
      <c r="D365" s="10"/>
      <c r="E365" s="5" t="s">
        <v>123</v>
      </c>
    </row>
    <row r="366" spans="1:6" outlineLevel="1">
      <c r="A366" s="2"/>
      <c r="B366" s="2"/>
      <c r="C366" s="10"/>
      <c r="D366" s="10"/>
      <c r="E366" s="5" t="s">
        <v>123</v>
      </c>
    </row>
    <row r="367" spans="1:6" outlineLevel="1">
      <c r="A367" s="2"/>
      <c r="B367" s="2"/>
      <c r="C367" s="10"/>
      <c r="D367" s="10"/>
      <c r="E367" s="5" t="s">
        <v>123</v>
      </c>
    </row>
    <row r="368" spans="1:6" outlineLevel="1">
      <c r="A368" s="2"/>
      <c r="B368" s="2"/>
      <c r="C368" s="10"/>
      <c r="D368" s="10"/>
      <c r="E368" s="5" t="s">
        <v>123</v>
      </c>
    </row>
    <row r="369" spans="1:5" outlineLevel="1">
      <c r="A369" s="2"/>
      <c r="B369" s="2"/>
      <c r="C369" s="10"/>
      <c r="D369" s="10"/>
      <c r="E369" s="5" t="s">
        <v>123</v>
      </c>
    </row>
    <row r="370" spans="1:5" outlineLevel="1">
      <c r="A370" s="2"/>
      <c r="B370" s="2"/>
      <c r="C370" s="10"/>
      <c r="D370" s="10"/>
      <c r="E370" s="5" t="s">
        <v>123</v>
      </c>
    </row>
    <row r="372" spans="1:5">
      <c r="A372" s="7" t="s">
        <v>423</v>
      </c>
      <c r="B372" s="1" t="s">
        <v>423</v>
      </c>
      <c r="C372" s="1" t="s">
        <v>423</v>
      </c>
      <c r="D372" s="1" t="s">
        <v>423</v>
      </c>
      <c r="E372" s="1" t="s">
        <v>423</v>
      </c>
    </row>
  </sheetData>
  <autoFilter ref="A2:E2" xr:uid="{8778A135-8AEC-4627-8764-24E51DD70D16}"/>
  <phoneticPr fontId="3"/>
  <hyperlinks>
    <hyperlink ref="E30" r:id="rId1" display="32 (※)値の意味は [【ファイル・フォルダ情報取得】](https://github.com/draemonash2/codes/blob/master/vbs/lib/FileSystem.vbs) 参照" xr:uid="{51FF9B99-DDF0-482F-A859-99967CEF1640}"/>
    <hyperlink ref="E66" r:id="rId2" xr:uid="{1379D4F3-77ED-4F19-AE19-501879C3D708}"/>
    <hyperlink ref="E160" r:id="rId3" xr:uid="{E05C5702-9A7D-43B3-950C-6EA66C521D18}"/>
    <hyperlink ref="E184" r:id="rId4" display="32 (※)値の意味は [【ファイル・フォルダ情報取得】](https://github.com/draemonash2/codes/blob/master/vbs/lib/FileSystem.vbs) 参照" xr:uid="{647131FE-1804-4878-A961-C3C030D11B35}"/>
    <hyperlink ref="E40" r:id="rId5" xr:uid="{82623296-AC5C-495D-B069-8D9557A73B3A}"/>
  </hyperlinks>
  <pageMargins left="0.7" right="0.7" top="0.75" bottom="0.75" header="0.3" footer="0.3"/>
  <pageSetup paperSize="9" scale="47"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EDBF-B0E8-4AC4-BF8D-311B93943C49}">
  <sheetPr codeName="Sheet2">
    <outlinePr summaryBelow="0" summaryRight="0"/>
  </sheetPr>
  <dimension ref="A1:E88"/>
  <sheetViews>
    <sheetView showGridLines="0" zoomScaleNormal="100" zoomScaleSheetLayoutView="100" workbookViewId="0">
      <pane xSplit="2" ySplit="2" topLeftCell="C16" activePane="bottomRight" state="frozen"/>
      <selection pane="topRight" activeCell="L1" sqref="L1"/>
      <selection pane="bottomLeft" activeCell="A2" sqref="A2"/>
      <selection pane="bottomRight" activeCell="C40" sqref="C40"/>
    </sheetView>
  </sheetViews>
  <sheetFormatPr defaultColWidth="9.33203125" defaultRowHeight="13.5" outlineLevelRow="1"/>
  <cols>
    <col min="1" max="1" width="3.83203125" style="7" customWidth="1"/>
    <col min="2" max="2" width="51.1640625" style="1" bestFit="1" customWidth="1"/>
    <col min="3" max="3" width="79.5" style="1" customWidth="1"/>
    <col min="4" max="4" width="116.33203125" style="1" customWidth="1"/>
    <col min="5" max="16384" width="9.33203125" style="11"/>
  </cols>
  <sheetData>
    <row r="1" spans="1:5">
      <c r="A1" s="13"/>
      <c r="B1" s="13"/>
      <c r="C1" s="28"/>
      <c r="D1" s="18"/>
      <c r="E1" s="11" t="s">
        <v>123</v>
      </c>
    </row>
    <row r="2" spans="1:5" ht="27">
      <c r="A2" s="14" t="s">
        <v>348</v>
      </c>
      <c r="B2" s="15"/>
      <c r="C2" s="29" t="s">
        <v>126</v>
      </c>
      <c r="D2" s="19" t="s">
        <v>127</v>
      </c>
      <c r="E2" s="11" t="s">
        <v>123</v>
      </c>
    </row>
    <row r="3" spans="1:5">
      <c r="A3" s="20" t="s">
        <v>590</v>
      </c>
      <c r="B3" s="8"/>
      <c r="C3" s="8"/>
      <c r="D3" s="21" t="s">
        <v>123</v>
      </c>
      <c r="E3" s="11" t="s">
        <v>123</v>
      </c>
    </row>
    <row r="4" spans="1:5" outlineLevel="1">
      <c r="A4" s="2"/>
      <c r="B4" s="2" t="s">
        <v>546</v>
      </c>
      <c r="C4" s="4" t="s">
        <v>507</v>
      </c>
      <c r="D4" s="5" t="s">
        <v>665</v>
      </c>
    </row>
    <row r="5" spans="1:5" outlineLevel="1">
      <c r="A5" s="2"/>
      <c r="B5" s="2" t="s">
        <v>144</v>
      </c>
      <c r="C5" s="4" t="s">
        <v>508</v>
      </c>
      <c r="D5" s="5" t="s">
        <v>123</v>
      </c>
    </row>
    <row r="6" spans="1:5" outlineLevel="1">
      <c r="A6" s="2"/>
      <c r="B6" s="2" t="s">
        <v>547</v>
      </c>
      <c r="C6" s="4" t="s">
        <v>508</v>
      </c>
      <c r="D6" s="5" t="s">
        <v>123</v>
      </c>
    </row>
    <row r="7" spans="1:5" outlineLevel="1">
      <c r="A7" s="2"/>
      <c r="B7" s="2" t="s">
        <v>548</v>
      </c>
      <c r="C7" s="4" t="s">
        <v>509</v>
      </c>
      <c r="D7" s="5" t="s">
        <v>123</v>
      </c>
    </row>
    <row r="8" spans="1:5" outlineLevel="1">
      <c r="A8" s="2"/>
      <c r="B8" s="2" t="s">
        <v>549</v>
      </c>
      <c r="C8" s="4" t="s">
        <v>510</v>
      </c>
      <c r="D8" s="5" t="s">
        <v>666</v>
      </c>
    </row>
    <row r="9" spans="1:5" outlineLevel="1">
      <c r="A9" s="2"/>
      <c r="B9" s="2" t="s">
        <v>550</v>
      </c>
      <c r="C9" s="4" t="s">
        <v>511</v>
      </c>
      <c r="D9" s="5" t="s">
        <v>123</v>
      </c>
    </row>
    <row r="10" spans="1:5" ht="94.5" outlineLevel="1">
      <c r="A10" s="2"/>
      <c r="B10" s="32" t="s">
        <v>662</v>
      </c>
      <c r="C10" s="4" t="s">
        <v>663</v>
      </c>
      <c r="D10" s="30" t="s">
        <v>664</v>
      </c>
    </row>
    <row r="11" spans="1:5" outlineLevel="1">
      <c r="A11" s="2"/>
      <c r="B11" s="2" t="s">
        <v>648</v>
      </c>
      <c r="C11" s="4" t="s">
        <v>647</v>
      </c>
      <c r="D11" s="5" t="s">
        <v>651</v>
      </c>
    </row>
    <row r="12" spans="1:5" outlineLevel="1">
      <c r="A12" s="2"/>
      <c r="B12" s="2" t="s">
        <v>649</v>
      </c>
      <c r="C12" s="4" t="s">
        <v>650</v>
      </c>
      <c r="D12" s="5" t="s">
        <v>652</v>
      </c>
    </row>
    <row r="13" spans="1:5" outlineLevel="1">
      <c r="A13" s="2"/>
      <c r="B13" s="2" t="s">
        <v>653</v>
      </c>
      <c r="C13" s="4" t="s">
        <v>654</v>
      </c>
      <c r="D13" s="5" t="s">
        <v>655</v>
      </c>
    </row>
    <row r="14" spans="1:5" outlineLevel="1">
      <c r="A14" s="2"/>
      <c r="B14" s="2" t="s">
        <v>656</v>
      </c>
      <c r="C14" s="4" t="s">
        <v>657</v>
      </c>
      <c r="D14" s="5" t="s">
        <v>658</v>
      </c>
    </row>
    <row r="15" spans="1:5" ht="81" outlineLevel="1">
      <c r="A15" s="2"/>
      <c r="B15" s="2" t="s">
        <v>659</v>
      </c>
      <c r="C15" s="4" t="s">
        <v>660</v>
      </c>
      <c r="D15" s="30" t="s">
        <v>661</v>
      </c>
    </row>
    <row r="16" spans="1:5" outlineLevel="1">
      <c r="A16" s="2"/>
      <c r="B16" s="2" t="s">
        <v>15</v>
      </c>
      <c r="C16" s="4" t="s">
        <v>512</v>
      </c>
      <c r="D16" s="5" t="s">
        <v>123</v>
      </c>
    </row>
    <row r="17" spans="1:5" outlineLevel="1">
      <c r="A17" s="2"/>
      <c r="B17" s="2" t="s">
        <v>551</v>
      </c>
      <c r="C17" s="4" t="s">
        <v>513</v>
      </c>
      <c r="D17" s="5" t="s">
        <v>123</v>
      </c>
    </row>
    <row r="18" spans="1:5" outlineLevel="1">
      <c r="A18" s="2"/>
      <c r="B18" s="2" t="s">
        <v>552</v>
      </c>
      <c r="C18" s="4" t="s">
        <v>514</v>
      </c>
      <c r="D18" s="5" t="s">
        <v>123</v>
      </c>
    </row>
    <row r="19" spans="1:5" outlineLevel="1">
      <c r="A19" s="2"/>
      <c r="B19" s="2" t="s">
        <v>553</v>
      </c>
      <c r="C19" s="4" t="s">
        <v>515</v>
      </c>
      <c r="D19" s="5" t="s">
        <v>123</v>
      </c>
    </row>
    <row r="20" spans="1:5" outlineLevel="1">
      <c r="A20" s="2"/>
      <c r="B20" s="2" t="s">
        <v>568</v>
      </c>
      <c r="C20" s="4" t="s">
        <v>534</v>
      </c>
      <c r="D20" s="5" t="s">
        <v>123</v>
      </c>
    </row>
    <row r="21" spans="1:5" outlineLevel="1">
      <c r="A21" s="2"/>
      <c r="B21" s="2" t="s">
        <v>569</v>
      </c>
      <c r="C21" s="4" t="s">
        <v>535</v>
      </c>
      <c r="D21" s="5" t="s">
        <v>123</v>
      </c>
    </row>
    <row r="22" spans="1:5" outlineLevel="1">
      <c r="A22" s="2"/>
      <c r="B22" s="2" t="s">
        <v>570</v>
      </c>
      <c r="C22" s="4" t="s">
        <v>536</v>
      </c>
      <c r="D22" s="5" t="s">
        <v>123</v>
      </c>
    </row>
    <row r="23" spans="1:5" outlineLevel="1">
      <c r="A23" s="2"/>
      <c r="B23" s="2" t="s">
        <v>573</v>
      </c>
      <c r="C23" s="4" t="s">
        <v>539</v>
      </c>
      <c r="D23" s="5" t="s">
        <v>123</v>
      </c>
    </row>
    <row r="24" spans="1:5" outlineLevel="1">
      <c r="A24" s="2"/>
      <c r="B24" s="2" t="s">
        <v>13</v>
      </c>
      <c r="C24" s="4" t="s">
        <v>540</v>
      </c>
      <c r="D24" s="5" t="s">
        <v>123</v>
      </c>
    </row>
    <row r="25" spans="1:5" outlineLevel="1">
      <c r="A25" s="2"/>
      <c r="B25" s="2" t="s">
        <v>574</v>
      </c>
      <c r="C25" s="4" t="s">
        <v>541</v>
      </c>
      <c r="D25" s="5" t="s">
        <v>123</v>
      </c>
    </row>
    <row r="26" spans="1:5" outlineLevel="1">
      <c r="A26" s="2"/>
      <c r="B26" s="2" t="s">
        <v>575</v>
      </c>
      <c r="C26" s="4" t="s">
        <v>542</v>
      </c>
      <c r="D26" s="5" t="s">
        <v>123</v>
      </c>
    </row>
    <row r="27" spans="1:5" outlineLevel="1">
      <c r="A27" s="2"/>
      <c r="B27" s="2" t="s">
        <v>576</v>
      </c>
      <c r="C27" s="4" t="s">
        <v>543</v>
      </c>
      <c r="D27" s="5" t="s">
        <v>123</v>
      </c>
    </row>
    <row r="28" spans="1:5" outlineLevel="1">
      <c r="A28" s="2"/>
      <c r="B28" s="2" t="s">
        <v>577</v>
      </c>
      <c r="C28" s="4" t="s">
        <v>544</v>
      </c>
      <c r="D28" s="5" t="s">
        <v>123</v>
      </c>
    </row>
    <row r="29" spans="1:5" outlineLevel="1">
      <c r="A29" s="2"/>
      <c r="B29" s="2" t="s">
        <v>578</v>
      </c>
      <c r="C29" s="4" t="s">
        <v>545</v>
      </c>
      <c r="D29" s="5" t="s">
        <v>123</v>
      </c>
    </row>
    <row r="30" spans="1:5" outlineLevel="1">
      <c r="A30" s="2"/>
      <c r="B30" s="2" t="s">
        <v>667</v>
      </c>
      <c r="C30" s="4" t="s">
        <v>668</v>
      </c>
      <c r="D30" s="5" t="s">
        <v>670</v>
      </c>
    </row>
    <row r="31" spans="1:5" outlineLevel="1">
      <c r="A31" s="2"/>
      <c r="B31" s="2" t="s">
        <v>667</v>
      </c>
      <c r="C31" s="4" t="s">
        <v>669</v>
      </c>
      <c r="D31" s="5" t="s">
        <v>671</v>
      </c>
    </row>
    <row r="32" spans="1:5">
      <c r="A32" s="20" t="s">
        <v>641</v>
      </c>
      <c r="B32" s="8"/>
      <c r="C32" s="8"/>
      <c r="D32" s="21" t="s">
        <v>123</v>
      </c>
      <c r="E32" s="11" t="s">
        <v>123</v>
      </c>
    </row>
    <row r="33" spans="1:5" outlineLevel="1">
      <c r="A33" s="2"/>
      <c r="B33" s="2" t="s">
        <v>642</v>
      </c>
      <c r="C33" s="4" t="s">
        <v>627</v>
      </c>
      <c r="D33" s="5"/>
    </row>
    <row r="34" spans="1:5" outlineLevel="1">
      <c r="A34" s="2"/>
      <c r="B34" s="2" t="s">
        <v>629</v>
      </c>
      <c r="C34" s="4" t="s">
        <v>628</v>
      </c>
      <c r="D34" s="5"/>
    </row>
    <row r="35" spans="1:5" outlineLevel="1">
      <c r="A35" s="2"/>
      <c r="B35" s="2" t="s">
        <v>631</v>
      </c>
      <c r="C35" s="4" t="s">
        <v>630</v>
      </c>
      <c r="D35" s="5"/>
    </row>
    <row r="36" spans="1:5" outlineLevel="1">
      <c r="A36" s="2"/>
      <c r="B36" s="2" t="s">
        <v>633</v>
      </c>
      <c r="C36" s="4" t="s">
        <v>632</v>
      </c>
      <c r="D36" s="5"/>
    </row>
    <row r="37" spans="1:5" outlineLevel="1">
      <c r="A37" s="2"/>
      <c r="B37" s="2" t="s">
        <v>635</v>
      </c>
      <c r="C37" s="4" t="s">
        <v>634</v>
      </c>
      <c r="D37" s="5"/>
    </row>
    <row r="38" spans="1:5" outlineLevel="1">
      <c r="A38" s="2"/>
      <c r="B38" s="2" t="s">
        <v>637</v>
      </c>
      <c r="C38" s="4" t="s">
        <v>636</v>
      </c>
      <c r="D38" s="5"/>
    </row>
    <row r="39" spans="1:5" outlineLevel="1">
      <c r="A39" s="2"/>
      <c r="B39" s="2" t="s">
        <v>639</v>
      </c>
      <c r="C39" s="4" t="s">
        <v>638</v>
      </c>
      <c r="D39" s="5"/>
    </row>
    <row r="40" spans="1:5" outlineLevel="1">
      <c r="A40" s="2"/>
      <c r="B40" s="2" t="s">
        <v>644</v>
      </c>
      <c r="C40" s="4" t="s">
        <v>640</v>
      </c>
      <c r="D40" s="5" t="s">
        <v>643</v>
      </c>
    </row>
    <row r="41" spans="1:5">
      <c r="A41" s="20" t="s">
        <v>645</v>
      </c>
      <c r="B41" s="8"/>
      <c r="C41" s="8"/>
      <c r="D41" s="21" t="s">
        <v>123</v>
      </c>
      <c r="E41" s="11" t="s">
        <v>123</v>
      </c>
    </row>
    <row r="42" spans="1:5" outlineLevel="1">
      <c r="A42" s="2"/>
      <c r="B42" s="3" t="s">
        <v>592</v>
      </c>
      <c r="C42" s="2" t="s">
        <v>591</v>
      </c>
      <c r="D42" s="5" t="s">
        <v>593</v>
      </c>
    </row>
    <row r="43" spans="1:5" outlineLevel="1">
      <c r="A43" s="2"/>
      <c r="B43" s="3" t="s">
        <v>595</v>
      </c>
      <c r="C43" s="2" t="s">
        <v>594</v>
      </c>
      <c r="D43" s="5" t="s">
        <v>593</v>
      </c>
    </row>
    <row r="44" spans="1:5" outlineLevel="1">
      <c r="A44" s="2"/>
      <c r="B44" s="3" t="s">
        <v>597</v>
      </c>
      <c r="C44" s="2" t="s">
        <v>596</v>
      </c>
      <c r="D44" s="5" t="s">
        <v>593</v>
      </c>
    </row>
    <row r="45" spans="1:5" outlineLevel="1">
      <c r="A45" s="2"/>
      <c r="B45" s="3" t="s">
        <v>599</v>
      </c>
      <c r="C45" s="2" t="s">
        <v>598</v>
      </c>
      <c r="D45" s="5" t="s">
        <v>267</v>
      </c>
    </row>
    <row r="46" spans="1:5" outlineLevel="1">
      <c r="A46" s="2"/>
      <c r="B46" s="3" t="s">
        <v>601</v>
      </c>
      <c r="C46" s="2" t="s">
        <v>600</v>
      </c>
      <c r="D46" s="5" t="s">
        <v>602</v>
      </c>
    </row>
    <row r="47" spans="1:5" outlineLevel="1">
      <c r="A47" s="2"/>
      <c r="B47" s="3" t="s">
        <v>604</v>
      </c>
      <c r="C47" s="2" t="s">
        <v>603</v>
      </c>
      <c r="D47" s="5" t="s">
        <v>605</v>
      </c>
    </row>
    <row r="48" spans="1:5" outlineLevel="1">
      <c r="A48" s="2"/>
      <c r="B48" s="3" t="s">
        <v>607</v>
      </c>
      <c r="C48" s="2" t="s">
        <v>606</v>
      </c>
      <c r="D48" s="5" t="s">
        <v>608</v>
      </c>
    </row>
    <row r="49" spans="1:5" outlineLevel="1">
      <c r="A49" s="2"/>
      <c r="B49" s="3" t="s">
        <v>610</v>
      </c>
      <c r="C49" s="2" t="s">
        <v>609</v>
      </c>
      <c r="D49" s="5" t="s">
        <v>611</v>
      </c>
    </row>
    <row r="50" spans="1:5" outlineLevel="1">
      <c r="A50" s="2"/>
      <c r="B50" s="3" t="s">
        <v>613</v>
      </c>
      <c r="C50" s="2" t="s">
        <v>612</v>
      </c>
      <c r="D50" s="5" t="s">
        <v>614</v>
      </c>
    </row>
    <row r="51" spans="1:5" ht="27" outlineLevel="1">
      <c r="A51" s="2"/>
      <c r="B51" s="2" t="s">
        <v>646</v>
      </c>
      <c r="C51" s="31" t="str">
        <f>"set CUR_DIR_PATH=%~dp0
for %%1 in (""%CUR_DIR_PATH:~0,-1%"") do set DIR_NAME=%%~nx1\"</f>
        <v>set CUR_DIR_PATH=%~dp0
for %%1 in ("%CUR_DIR_PATH:~0,-1%") do set DIR_NAME=%%~nx1\</v>
      </c>
      <c r="D51" s="5" t="s">
        <v>123</v>
      </c>
    </row>
    <row r="52" spans="1:5" outlineLevel="1">
      <c r="A52" s="2"/>
      <c r="B52" s="3" t="s">
        <v>616</v>
      </c>
      <c r="C52" s="2" t="s">
        <v>615</v>
      </c>
      <c r="D52" s="5" t="s">
        <v>617</v>
      </c>
    </row>
    <row r="53" spans="1:5" outlineLevel="1">
      <c r="A53" s="2"/>
      <c r="B53" s="3" t="s">
        <v>619</v>
      </c>
      <c r="C53" s="2" t="s">
        <v>618</v>
      </c>
      <c r="D53" s="5" t="s">
        <v>620</v>
      </c>
    </row>
    <row r="54" spans="1:5" outlineLevel="1">
      <c r="A54" s="2"/>
      <c r="B54" s="3" t="s">
        <v>622</v>
      </c>
      <c r="C54" s="2" t="s">
        <v>621</v>
      </c>
      <c r="D54" s="5" t="s">
        <v>623</v>
      </c>
    </row>
    <row r="55" spans="1:5" outlineLevel="1">
      <c r="A55" s="2"/>
      <c r="B55" s="3" t="s">
        <v>625</v>
      </c>
      <c r="C55" s="2" t="s">
        <v>624</v>
      </c>
      <c r="D55" s="5" t="s">
        <v>626</v>
      </c>
    </row>
    <row r="56" spans="1:5">
      <c r="A56" s="20" t="s">
        <v>351</v>
      </c>
      <c r="B56" s="8"/>
      <c r="C56" s="8"/>
      <c r="D56" s="21" t="s">
        <v>123</v>
      </c>
      <c r="E56" s="11" t="s">
        <v>123</v>
      </c>
    </row>
    <row r="57" spans="1:5" ht="94.5" outlineLevel="1">
      <c r="A57" s="2"/>
      <c r="B57" s="2" t="s">
        <v>48</v>
      </c>
      <c r="C57" s="4" t="s">
        <v>516</v>
      </c>
      <c r="D57" s="30" t="s">
        <v>583</v>
      </c>
    </row>
    <row r="58" spans="1:5" outlineLevel="1">
      <c r="A58" s="2"/>
      <c r="B58" s="2" t="s">
        <v>554</v>
      </c>
      <c r="C58" s="4" t="s">
        <v>517</v>
      </c>
      <c r="D58" s="5" t="s">
        <v>123</v>
      </c>
    </row>
    <row r="59" spans="1:5" outlineLevel="1">
      <c r="A59" s="2"/>
      <c r="B59" s="2" t="s">
        <v>555</v>
      </c>
      <c r="C59" s="4" t="s">
        <v>518</v>
      </c>
      <c r="D59" s="5" t="s">
        <v>123</v>
      </c>
    </row>
    <row r="60" spans="1:5" outlineLevel="1">
      <c r="A60" s="2"/>
      <c r="B60" s="2" t="s">
        <v>556</v>
      </c>
      <c r="C60" s="4" t="s">
        <v>519</v>
      </c>
      <c r="D60" s="30" t="s">
        <v>584</v>
      </c>
    </row>
    <row r="61" spans="1:5" outlineLevel="1">
      <c r="A61" s="2"/>
      <c r="B61" s="2" t="s">
        <v>60</v>
      </c>
      <c r="C61" s="4" t="s">
        <v>520</v>
      </c>
      <c r="D61" s="5" t="s">
        <v>123</v>
      </c>
    </row>
    <row r="62" spans="1:5" ht="40.5" outlineLevel="1">
      <c r="A62" s="2"/>
      <c r="B62" s="2" t="s">
        <v>59</v>
      </c>
      <c r="C62" s="4" t="s">
        <v>521</v>
      </c>
      <c r="D62" s="30" t="s">
        <v>585</v>
      </c>
    </row>
    <row r="63" spans="1:5" outlineLevel="1">
      <c r="A63" s="2"/>
      <c r="B63" s="2" t="s">
        <v>557</v>
      </c>
      <c r="C63" s="4" t="s">
        <v>522</v>
      </c>
      <c r="D63" s="30" t="s">
        <v>586</v>
      </c>
    </row>
    <row r="64" spans="1:5" ht="135" outlineLevel="1">
      <c r="A64" s="2"/>
      <c r="B64" s="2" t="s">
        <v>58</v>
      </c>
      <c r="C64" s="4" t="s">
        <v>523</v>
      </c>
      <c r="D64" s="30" t="s">
        <v>587</v>
      </c>
    </row>
    <row r="65" spans="1:4" ht="94.5" outlineLevel="1">
      <c r="A65" s="2"/>
      <c r="B65" s="2" t="s">
        <v>558</v>
      </c>
      <c r="C65" s="4" t="s">
        <v>524</v>
      </c>
      <c r="D65" s="30" t="s">
        <v>588</v>
      </c>
    </row>
    <row r="66" spans="1:4" outlineLevel="1">
      <c r="A66" s="2"/>
      <c r="B66" s="2" t="s">
        <v>559</v>
      </c>
      <c r="C66" s="4" t="s">
        <v>525</v>
      </c>
      <c r="D66" s="5" t="s">
        <v>589</v>
      </c>
    </row>
    <row r="67" spans="1:4" outlineLevel="1">
      <c r="A67" s="2"/>
      <c r="B67" s="2" t="s">
        <v>560</v>
      </c>
      <c r="C67" s="4" t="s">
        <v>526</v>
      </c>
      <c r="D67" s="5" t="s">
        <v>589</v>
      </c>
    </row>
    <row r="68" spans="1:4" outlineLevel="1">
      <c r="A68" s="2"/>
      <c r="B68" s="2" t="s">
        <v>561</v>
      </c>
      <c r="C68" s="4" t="s">
        <v>527</v>
      </c>
      <c r="D68" s="30" t="s">
        <v>582</v>
      </c>
    </row>
    <row r="69" spans="1:4" outlineLevel="1">
      <c r="A69" s="2"/>
      <c r="B69" s="2" t="s">
        <v>562</v>
      </c>
      <c r="C69" s="4" t="s">
        <v>528</v>
      </c>
      <c r="D69" s="30" t="s">
        <v>582</v>
      </c>
    </row>
    <row r="70" spans="1:4" outlineLevel="1">
      <c r="A70" s="2"/>
      <c r="B70" s="2" t="s">
        <v>563</v>
      </c>
      <c r="C70" s="4" t="s">
        <v>529</v>
      </c>
      <c r="D70" s="30" t="s">
        <v>582</v>
      </c>
    </row>
    <row r="71" spans="1:4" ht="27" outlineLevel="1">
      <c r="A71" s="2"/>
      <c r="B71" s="2" t="s">
        <v>579</v>
      </c>
      <c r="C71" s="4" t="s">
        <v>580</v>
      </c>
      <c r="D71" s="30" t="s">
        <v>581</v>
      </c>
    </row>
    <row r="72" spans="1:4" outlineLevel="1">
      <c r="A72" s="2"/>
      <c r="B72" s="2" t="s">
        <v>571</v>
      </c>
      <c r="C72" s="4" t="s">
        <v>537</v>
      </c>
      <c r="D72" s="5" t="s">
        <v>123</v>
      </c>
    </row>
    <row r="73" spans="1:4" outlineLevel="1">
      <c r="A73" s="2"/>
      <c r="B73" s="2" t="s">
        <v>572</v>
      </c>
      <c r="C73" s="4" t="s">
        <v>538</v>
      </c>
      <c r="D73" s="5" t="s">
        <v>123</v>
      </c>
    </row>
    <row r="74" spans="1:4" outlineLevel="1">
      <c r="A74" s="2"/>
      <c r="B74" s="2" t="s">
        <v>564</v>
      </c>
      <c r="C74" s="4" t="s">
        <v>530</v>
      </c>
      <c r="D74" s="5" t="s">
        <v>123</v>
      </c>
    </row>
    <row r="75" spans="1:4" outlineLevel="1">
      <c r="A75" s="2"/>
      <c r="B75" s="2" t="s">
        <v>565</v>
      </c>
      <c r="C75" s="4" t="s">
        <v>531</v>
      </c>
      <c r="D75" s="5" t="s">
        <v>123</v>
      </c>
    </row>
    <row r="76" spans="1:4" outlineLevel="1">
      <c r="A76" s="2"/>
      <c r="B76" s="2" t="s">
        <v>566</v>
      </c>
      <c r="C76" s="4" t="s">
        <v>532</v>
      </c>
      <c r="D76" s="5" t="s">
        <v>123</v>
      </c>
    </row>
    <row r="77" spans="1:4" outlineLevel="1">
      <c r="A77" s="2"/>
      <c r="B77" s="2" t="s">
        <v>567</v>
      </c>
      <c r="C77" s="4" t="s">
        <v>533</v>
      </c>
      <c r="D77" s="5" t="s">
        <v>123</v>
      </c>
    </row>
    <row r="78" spans="1:4" outlineLevel="1">
      <c r="A78" s="2"/>
      <c r="B78" s="2"/>
      <c r="C78" s="4"/>
      <c r="D78" s="5"/>
    </row>
    <row r="79" spans="1:4" outlineLevel="1">
      <c r="A79" s="2"/>
      <c r="B79" s="2"/>
      <c r="C79" s="4"/>
      <c r="D79" s="5"/>
    </row>
    <row r="80" spans="1:4" outlineLevel="1">
      <c r="A80" s="2"/>
      <c r="B80" s="2"/>
      <c r="C80" s="4"/>
      <c r="D80" s="5"/>
    </row>
    <row r="81" spans="1:4" outlineLevel="1">
      <c r="A81" s="2"/>
      <c r="B81" s="2"/>
      <c r="C81" s="4"/>
      <c r="D81" s="5"/>
    </row>
    <row r="82" spans="1:4" outlineLevel="1">
      <c r="A82" s="2"/>
      <c r="B82" s="2"/>
      <c r="C82" s="4"/>
      <c r="D82" s="5"/>
    </row>
    <row r="83" spans="1:4" outlineLevel="1">
      <c r="A83" s="2"/>
      <c r="B83" s="2"/>
      <c r="C83" s="4"/>
      <c r="D83" s="5"/>
    </row>
    <row r="84" spans="1:4" outlineLevel="1">
      <c r="A84" s="2"/>
      <c r="B84" s="2"/>
      <c r="C84" s="4"/>
      <c r="D84" s="5"/>
    </row>
    <row r="85" spans="1:4" outlineLevel="1">
      <c r="A85" s="2"/>
      <c r="B85" s="2"/>
      <c r="C85" s="4"/>
      <c r="D85" s="5"/>
    </row>
    <row r="86" spans="1:4" outlineLevel="1">
      <c r="A86" s="2"/>
      <c r="B86" s="2"/>
      <c r="C86" s="4"/>
      <c r="D86" s="5"/>
    </row>
    <row r="88" spans="1:4">
      <c r="A88" s="7" t="s">
        <v>123</v>
      </c>
      <c r="B88" s="1" t="s">
        <v>123</v>
      </c>
      <c r="C88" s="1" t="s">
        <v>123</v>
      </c>
      <c r="D88" s="1" t="s">
        <v>123</v>
      </c>
    </row>
  </sheetData>
  <autoFilter ref="A2:D2" xr:uid="{8778A135-8AEC-4627-8764-24E51DD70D16}"/>
  <phoneticPr fontId="3"/>
  <hyperlinks>
    <hyperlink ref="B10" r:id="rId1" xr:uid="{B737F66A-D676-4BA7-BF99-1511286B2A23}"/>
  </hyperlinks>
  <pageMargins left="0.7" right="0.7" top="0.75" bottom="0.75" header="0.3" footer="0.3"/>
  <pageSetup paperSize="9" scale="47" orientation="portrait"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ワークシート</vt:lpstr>
      </vt:variant>
      <vt:variant>
        <vt:i4>2</vt:i4>
      </vt:variant>
    </vt:vector>
  </HeadingPairs>
  <TitlesOfParts>
    <vt:vector size="2" baseType="lpstr">
      <vt:lpstr>vbs,vba</vt:lpstr>
      <vt:lpstr>bat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cp:lastPrinted>2019-06-01T05:01:32Z</cp:lastPrinted>
  <dcterms:created xsi:type="dcterms:W3CDTF">2017-09-21T10:32:10Z</dcterms:created>
  <dcterms:modified xsi:type="dcterms:W3CDTF">2021-01-21T07:59:56Z</dcterms:modified>
</cp:coreProperties>
</file>