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5091C373-4BE6-4759-8E52-EE78987B126F}" xr6:coauthVersionLast="45" xr6:coauthVersionMax="45" xr10:uidLastSave="{00000000-0000-0000-0000-000000000000}"/>
  <bookViews>
    <workbookView xWindow="-120" yWindow="-120" windowWidth="26700" windowHeight="16440" xr2:uid="{00000000-000D-0000-FFFF-FFFF00000000}"/>
  </bookViews>
  <sheets>
    <sheet name="vbs,vba" sheetId="43" r:id="rId1"/>
    <sheet name="bat" sheetId="44" r:id="rId2"/>
  </sheets>
  <definedNames>
    <definedName name="_xlnm._FilterDatabase" localSheetId="1" hidden="1">bat!$A$2:$D$2</definedName>
    <definedName name="_xlnm._FilterDatabase" localSheetId="0" hidden="1">'vbs,vba'!$A$2:$E$2</definedName>
    <definedName name="testname01">#REF!</definedName>
    <definedName name="testname03">!$A$1:$B$2</definedName>
  </definedNames>
  <calcPr calcId="181029"/>
</workbook>
</file>

<file path=xl/calcChain.xml><?xml version="1.0" encoding="utf-8"?>
<calcChain xmlns="http://schemas.openxmlformats.org/spreadsheetml/2006/main">
  <c r="C51" i="44" l="1"/>
  <c r="C159" i="43" l="1"/>
  <c r="C158" i="43"/>
  <c r="C246" i="43"/>
  <c r="C245" i="43"/>
  <c r="C197" i="43" l="1"/>
  <c r="C196" i="43"/>
  <c r="C191" i="43"/>
  <c r="C188" i="43"/>
  <c r="C187" i="43"/>
  <c r="C186" i="43"/>
  <c r="D196" i="43"/>
  <c r="D197" i="43"/>
  <c r="D188" i="43"/>
  <c r="D187" i="43"/>
  <c r="C29" i="43" l="1"/>
  <c r="D29" i="43"/>
  <c r="D186" i="43" l="1"/>
  <c r="D191" i="43"/>
  <c r="D342" i="43"/>
  <c r="D341" i="43"/>
  <c r="D340" i="43" l="1"/>
  <c r="D154" i="43" l="1"/>
  <c r="D152" i="43"/>
  <c r="D143" i="43"/>
  <c r="C130" i="43"/>
  <c r="C127" i="43"/>
  <c r="D130" i="43" l="1"/>
  <c r="D127" i="43"/>
  <c r="C124" i="43"/>
  <c r="C119" i="43"/>
  <c r="C115" i="43"/>
  <c r="D124" i="43"/>
  <c r="D119" i="43"/>
  <c r="D115" i="43"/>
  <c r="D40" i="43" l="1"/>
  <c r="D13" i="43"/>
  <c r="D12" i="43"/>
  <c r="C15" i="43"/>
  <c r="C14" i="43"/>
  <c r="D15" i="43"/>
  <c r="D14" i="43"/>
  <c r="D16" i="43"/>
  <c r="D17" i="43"/>
  <c r="D18" i="43"/>
  <c r="D305" i="43" l="1"/>
  <c r="D304" i="43"/>
  <c r="D303" i="43"/>
  <c r="D302" i="43"/>
  <c r="D104" i="43" l="1"/>
  <c r="D73" i="43"/>
  <c r="D72" i="43"/>
  <c r="D71" i="43"/>
  <c r="D70" i="43"/>
  <c r="D69" i="43"/>
  <c r="C39" i="43" l="1"/>
  <c r="C37" i="43"/>
  <c r="C36" i="43"/>
  <c r="C35" i="43"/>
  <c r="C97" i="43"/>
  <c r="C96" i="43"/>
  <c r="C95" i="43"/>
  <c r="C16" i="43"/>
  <c r="C17" i="43"/>
  <c r="C18" i="43"/>
  <c r="C19" i="43"/>
  <c r="C20" i="43"/>
  <c r="C21" i="43"/>
  <c r="C22" i="43"/>
  <c r="C23" i="43"/>
  <c r="C24" i="43"/>
  <c r="C25" i="43"/>
  <c r="C26" i="43"/>
  <c r="C27" i="43"/>
  <c r="C28" i="43"/>
  <c r="C30" i="43"/>
  <c r="C31" i="43"/>
  <c r="C32" i="43"/>
  <c r="C33" i="43"/>
  <c r="D105" i="43"/>
  <c r="D106" i="43"/>
  <c r="C106" i="43"/>
  <c r="D107" i="43"/>
  <c r="C169" i="43"/>
  <c r="C170" i="43"/>
  <c r="C171" i="43"/>
  <c r="C172" i="43"/>
  <c r="C173" i="43"/>
  <c r="C174" i="43"/>
  <c r="C175" i="43"/>
  <c r="C176" i="43"/>
  <c r="C177" i="43"/>
  <c r="C178" i="43"/>
  <c r="C179" i="43"/>
  <c r="C180" i="43"/>
  <c r="C182" i="43"/>
  <c r="C183" i="43"/>
  <c r="D252" i="43"/>
  <c r="D251" i="43"/>
  <c r="D250" i="43"/>
  <c r="D249" i="43"/>
  <c r="D248" i="43"/>
  <c r="D246" i="43"/>
  <c r="D245" i="43"/>
  <c r="D241" i="43"/>
  <c r="D240" i="43"/>
  <c r="D238" i="43"/>
  <c r="D237" i="43"/>
  <c r="D235" i="43"/>
  <c r="D234" i="43"/>
  <c r="D233" i="43"/>
  <c r="D232" i="43"/>
  <c r="D231" i="43"/>
  <c r="D230" i="43"/>
  <c r="D229" i="43"/>
  <c r="D227" i="43"/>
  <c r="D226" i="43"/>
  <c r="D225" i="43"/>
  <c r="D224" i="43"/>
  <c r="D223" i="43"/>
  <c r="D221" i="43"/>
  <c r="D220" i="43"/>
  <c r="D219" i="43"/>
  <c r="D218" i="43"/>
  <c r="D217" i="43"/>
  <c r="D216" i="43"/>
  <c r="D215" i="43"/>
  <c r="D214" i="43"/>
  <c r="D213" i="43"/>
  <c r="D212" i="43"/>
  <c r="D211" i="43"/>
  <c r="D210" i="43"/>
  <c r="D209" i="43"/>
  <c r="D208" i="43"/>
  <c r="D207" i="43"/>
  <c r="D206" i="43"/>
  <c r="D183" i="43"/>
  <c r="D182" i="43"/>
  <c r="D181" i="43"/>
  <c r="D180" i="43"/>
  <c r="D179" i="43"/>
  <c r="D178" i="43"/>
  <c r="D177" i="43"/>
  <c r="D176" i="43"/>
  <c r="D175" i="43"/>
  <c r="D174" i="43"/>
  <c r="D173" i="43"/>
  <c r="D172" i="43"/>
  <c r="D171" i="43"/>
  <c r="D170" i="43"/>
  <c r="D169" i="43"/>
  <c r="D167" i="43"/>
  <c r="D168" i="43"/>
  <c r="D166" i="43"/>
  <c r="D165" i="43"/>
  <c r="D164" i="43"/>
  <c r="D163" i="43"/>
  <c r="D162" i="43"/>
  <c r="D161" i="43"/>
  <c r="D113" i="43"/>
  <c r="D112" i="43"/>
  <c r="D111" i="43"/>
  <c r="D110" i="43"/>
  <c r="D109" i="43"/>
  <c r="D99" i="43"/>
  <c r="D98" i="43"/>
  <c r="D97" i="43"/>
  <c r="D96" i="43"/>
  <c r="D95" i="43"/>
  <c r="D94" i="43"/>
  <c r="E336" i="43"/>
  <c r="D335" i="43"/>
  <c r="D334" i="43"/>
  <c r="D333" i="43"/>
  <c r="D332" i="43"/>
  <c r="D331" i="43"/>
  <c r="D330" i="43"/>
  <c r="D329" i="43"/>
  <c r="D328" i="43"/>
  <c r="D327" i="43"/>
  <c r="D326" i="43"/>
  <c r="D325" i="43"/>
  <c r="D324" i="43"/>
  <c r="D323" i="43"/>
  <c r="D322" i="43"/>
  <c r="D321" i="43"/>
  <c r="D320" i="43"/>
  <c r="D319" i="43"/>
  <c r="D318" i="43"/>
  <c r="D317" i="43"/>
  <c r="D316" i="43"/>
  <c r="D315" i="43"/>
  <c r="D314" i="43"/>
  <c r="D313" i="43"/>
  <c r="D309" i="43"/>
  <c r="D308" i="43"/>
  <c r="D307" i="43"/>
  <c r="D306" i="43"/>
  <c r="D301" i="43"/>
  <c r="D300" i="43"/>
  <c r="D299" i="43"/>
  <c r="D298" i="43"/>
  <c r="D297" i="43"/>
  <c r="D296" i="43"/>
  <c r="D295" i="43"/>
  <c r="D294" i="43"/>
  <c r="D293" i="43"/>
  <c r="D292" i="43"/>
  <c r="D291" i="43"/>
  <c r="D290" i="43"/>
  <c r="D289" i="43"/>
  <c r="D288" i="43"/>
  <c r="D287" i="43"/>
  <c r="D286" i="43"/>
  <c r="D285" i="43"/>
  <c r="D284" i="43"/>
  <c r="D283" i="43"/>
  <c r="D282" i="43"/>
  <c r="D281" i="43"/>
  <c r="D280" i="43"/>
  <c r="D279" i="43"/>
  <c r="D278" i="43"/>
  <c r="D277" i="43"/>
  <c r="D276" i="43"/>
  <c r="D275" i="43"/>
  <c r="D274" i="43"/>
  <c r="D270" i="43"/>
  <c r="D269" i="43"/>
  <c r="D268" i="43"/>
  <c r="D267" i="43"/>
  <c r="D266" i="43"/>
  <c r="D265" i="43"/>
  <c r="D264" i="43"/>
  <c r="D263" i="43"/>
  <c r="D262" i="43"/>
  <c r="D261" i="43"/>
  <c r="D260" i="43"/>
  <c r="D259" i="43"/>
  <c r="D258" i="43"/>
  <c r="D257" i="43"/>
  <c r="D256" i="43"/>
  <c r="D255" i="43"/>
  <c r="D254" i="43"/>
  <c r="D92" i="43"/>
  <c r="D91" i="43"/>
  <c r="D90" i="43"/>
  <c r="D89" i="43"/>
  <c r="D88" i="43"/>
  <c r="D87" i="43"/>
  <c r="D86" i="43"/>
  <c r="D85" i="43"/>
  <c r="D84" i="43"/>
  <c r="D83" i="43"/>
  <c r="D82" i="43"/>
  <c r="D81" i="43"/>
  <c r="D80" i="43"/>
  <c r="D79" i="43"/>
  <c r="D78" i="43"/>
  <c r="D77" i="43"/>
  <c r="D76" i="43"/>
  <c r="D75" i="43"/>
  <c r="D67" i="43"/>
  <c r="D66" i="43"/>
  <c r="D65" i="43"/>
  <c r="D64" i="43"/>
  <c r="D63" i="43"/>
  <c r="D62" i="43"/>
  <c r="D61" i="43"/>
  <c r="D60" i="43"/>
  <c r="D59" i="43"/>
  <c r="D58" i="43"/>
  <c r="D57" i="43"/>
  <c r="D56" i="43"/>
  <c r="D55" i="43"/>
  <c r="D54" i="43"/>
  <c r="D50" i="43"/>
  <c r="D49" i="43"/>
  <c r="D48" i="43"/>
  <c r="D47" i="43"/>
  <c r="D46" i="43"/>
  <c r="D45" i="43"/>
  <c r="D44" i="43"/>
  <c r="D43" i="43"/>
  <c r="D42" i="43"/>
  <c r="D34" i="43"/>
  <c r="D33" i="43"/>
  <c r="D31" i="43"/>
  <c r="D28" i="43"/>
  <c r="D26" i="43"/>
  <c r="D25" i="43"/>
  <c r="D24" i="43"/>
  <c r="D23" i="43"/>
  <c r="D22" i="43"/>
  <c r="D21" i="43"/>
  <c r="D20" i="43"/>
  <c r="D19" i="43"/>
  <c r="D39" i="43"/>
  <c r="D36" i="43"/>
  <c r="D35" i="43"/>
  <c r="D38" i="43"/>
  <c r="D37" i="43"/>
  <c r="D27" i="43"/>
  <c r="D11" i="43"/>
  <c r="D4" i="43"/>
  <c r="C57" i="43" l="1"/>
  <c r="C150" i="43" l="1"/>
  <c r="C48" i="43" l="1"/>
  <c r="C45" i="43"/>
  <c r="C143" i="43" l="1"/>
  <c r="C157" i="43"/>
  <c r="C112" i="43" l="1"/>
  <c r="C92" i="43"/>
  <c r="C91" i="43"/>
  <c r="C90" i="43"/>
  <c r="C89" i="43"/>
  <c r="C88" i="43"/>
  <c r="C87" i="43"/>
  <c r="C86" i="43"/>
  <c r="C85" i="43"/>
  <c r="C84" i="43"/>
  <c r="C83" i="43"/>
  <c r="C82" i="43"/>
  <c r="C81" i="43"/>
  <c r="C80" i="43"/>
  <c r="C79" i="43"/>
  <c r="C78" i="43"/>
  <c r="C77" i="43"/>
  <c r="C76" i="43"/>
  <c r="C75" i="43"/>
  <c r="C74" i="43"/>
  <c r="C73" i="43"/>
  <c r="C72" i="43"/>
  <c r="C71" i="43"/>
  <c r="C101" i="43"/>
  <c r="C102" i="43"/>
  <c r="C68" i="43"/>
  <c r="C67" i="43"/>
  <c r="C50" i="43" l="1"/>
  <c r="C49" i="43"/>
  <c r="C56" i="43"/>
  <c r="C55" i="43"/>
  <c r="C44" i="43"/>
  <c r="C43" i="43"/>
  <c r="C60" i="43"/>
  <c r="C61" i="43"/>
  <c r="C62" i="43"/>
  <c r="C65" i="43"/>
  <c r="C64" i="43"/>
  <c r="C113" i="43"/>
  <c r="C161" i="43"/>
  <c r="C111" i="43"/>
  <c r="C110" i="43"/>
  <c r="C109" i="43"/>
  <c r="C66" i="43"/>
  <c r="C164" i="43" l="1"/>
  <c r="C163" i="43"/>
  <c r="C153" i="43"/>
  <c r="C151" i="43"/>
  <c r="C149" i="43"/>
  <c r="C148" i="43"/>
  <c r="C145" i="43"/>
  <c r="C144" i="43"/>
  <c r="C9" i="43"/>
  <c r="C4" i="43"/>
  <c r="C146" i="43"/>
  <c r="C147" i="43"/>
  <c r="C152" i="43"/>
  <c r="C154" i="43"/>
  <c r="C155" i="43"/>
  <c r="C156" i="43"/>
  <c r="C165" i="43"/>
  <c r="C166" i="43"/>
  <c r="C167" i="43"/>
  <c r="C103" i="43"/>
  <c r="C104" i="43"/>
  <c r="C105" i="43"/>
  <c r="C42" i="43"/>
  <c r="C47" i="43"/>
  <c r="C54" i="43"/>
  <c r="C58" i="43"/>
  <c r="C59" i="43"/>
  <c r="C63" i="43"/>
  <c r="C69" i="43"/>
  <c r="C70" i="43"/>
  <c r="C199" i="43"/>
  <c r="C200" i="43"/>
  <c r="C201" i="43"/>
  <c r="C202" i="43"/>
  <c r="C203" i="43"/>
  <c r="C204"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102" authorId="0" shapeId="0" xr:uid="{A28ED36A-D87E-4F2B-9BC4-F256870A96AA}">
      <text>
        <r>
          <rPr>
            <b/>
            <sz val="9"/>
            <color indexed="81"/>
            <rFont val="MS P ゴシック"/>
            <family val="3"/>
            <charset val="128"/>
          </rPr>
          <t>&lt;arg2&gt;1:Read,2:Write,8:AddWrite、&lt;arg3&gt;新しいファイルを作成するかどうか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sharedStrings.xml><?xml version="1.0" encoding="utf-8"?>
<sst xmlns="http://schemas.openxmlformats.org/spreadsheetml/2006/main" count="1479" uniqueCount="683">
  <si>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</si>
  <si>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</si>
  <si>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</si>
  <si>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</si>
  <si>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</si>
  <si>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</si>
  <si>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</si>
  <si>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</si>
  <si>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</si>
  <si>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</si>
  <si>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</si>
  <si>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</si>
  <si>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</si>
  <si>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</si>
  <si>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</si>
  <si>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</si>
  <si>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</si>
  <si>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</si>
  <si>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</si>
  <si>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</si>
  <si>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</si>
  <si>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</si>
  <si>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</si>
  <si>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</si>
  <si>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</si>
  <si>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</si>
  <si>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</si>
  <si>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</si>
  <si>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</si>
  <si>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</si>
  <si>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</si>
  <si>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</si>
  <si>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</si>
  <si>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</si>
  <si>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</si>
  <si>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</si>
  <si>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</si>
  <si>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</si>
  <si>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</si>
  <si>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</si>
  <si>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</si>
  <si>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</si>
  <si>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</si>
  <si>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</si>
  <si>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</si>
  <si>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</si>
  <si>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</si>
  <si>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</si>
  <si>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</si>
  <si>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</si>
  <si>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</si>
  <si>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</si>
  <si>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</si>
  <si>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</si>
  <si>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</si>
  <si>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</si>
  <si>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</si>
  <si>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</si>
  <si>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</si>
  <si>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</si>
  <si>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</si>
  <si>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</si>
  <si>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</si>
  <si>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ＴＸＴファイル オープン</t>
  </si>
  <si>
    <t>ＴＸＴファイル クローズ</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</si>
  <si>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</si>
  <si>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</si>
  <si>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</si>
  <si>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</si>
  <si>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</si>
  <si>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</si>
  <si>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</si>
  <si>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</si>
  <si>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</si>
  <si>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</si>
  <si>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</si>
  <si>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</si>
  <si>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</si>
  <si>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</si>
  <si>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</si>
  <si>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</si>
  <si>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</si>
  <si>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</si>
  <si>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</si>
  <si>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</si>
  <si>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</si>
  <si>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</si>
  <si>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</si>
  <si>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</si>
  <si>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</si>
  <si>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</si>
  <si>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</si>
  <si>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</si>
  <si>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</si>
  <si>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</si>
  <si>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</si>
  <si>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</si>
  <si>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</si>
  <si>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</si>
  <si>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</si>
  <si>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</si>
  <si>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</si>
  <si>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</si>
  <si>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</si>
  <si>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</si>
  <si>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</si>
  <si>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</si>
  <si>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</si>
  <si>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</si>
  <si>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</si>
  <si>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</si>
  <si>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</si>
  <si>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</si>
  <si>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</si>
  <si>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</si>
  <si>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</si>
  <si>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</si>
  <si>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</si>
  <si>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</si>
  <si>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</si>
  <si>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</si>
  <si>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</si>
  <si>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</si>
  <si>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</si>
  <si>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</si>
  <si>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</si>
  <si>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</si>
  <si>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</si>
  <si>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</si>
  <si>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</si>
  <si>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</si>
  <si>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</si>
  <si>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</si>
  <si>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</si>
  <si>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</si>
  <si>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</si>
  <si>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</si>
  <si>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</si>
  <si>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</si>
  <si>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</si>
  <si>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</si>
  <si>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</si>
  <si>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</si>
  <si>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</si>
  <si>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</si>
  <si>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</si>
  <si>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関数エラー値返却</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</si>
  <si>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</si>
  <si>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</si>
  <si>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</si>
  <si>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</si>
  <si>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</si>
  <si>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</si>
  <si>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</si>
  <si>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</si>
  <si>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</si>
  <si>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</si>
  <si>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</si>
  <si>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</si>
  <si>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</si>
  <si>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</si>
  <si>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</si>
  <si>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</si>
  <si>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</si>
  <si>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</si>
  <si>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</si>
  <si>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</si>
  <si>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</si>
  <si>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</si>
  <si>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</si>
  <si>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</si>
  <si>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</si>
  <si>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</si>
  <si>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</si>
  <si>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</si>
  <si>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</si>
  <si>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</si>
  <si>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</si>
  <si>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</si>
  <si>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</si>
  <si>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</si>
  <si>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</si>
  <si>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</si>
  <si>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</si>
  <si>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</si>
  <si>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</si>
  <si>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</si>
  <si>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</si>
  <si>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</si>
  <si>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</si>
  <si>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</si>
  <si>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</si>
  <si>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</si>
  <si>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</si>
  <si>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</si>
  <si>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</si>
  <si>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</si>
  <si>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</si>
  <si>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</si>
  <si>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</si>
  <si>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</si>
  <si>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</si>
  <si>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</si>
  <si>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</si>
  <si>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</si>
  <si>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</si>
  <si>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</si>
  <si>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</si>
  <si>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</si>
  <si>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</si>
  <si>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</si>
  <si>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</si>
  <si>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</si>
  <si>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</si>
  <si>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</si>
  <si>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</si>
  <si>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</si>
  <si>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</si>
  <si>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</si>
  <si>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</si>
  <si>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</si>
  <si>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</si>
  <si>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</si>
  <si>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</si>
  <si>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</si>
  <si>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</si>
  <si>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</si>
  <si>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</si>
  <si>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</si>
  <si>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</si>
  <si>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</si>
  <si>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</si>
  <si>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</si>
  <si>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</si>
  <si>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</si>
  <si>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</si>
  <si>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</si>
  <si>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</si>
  <si>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</si>
  <si>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</si>
  <si>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</si>
  <si>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</si>
  <si>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</si>
  <si>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</si>
  <si>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</si>
  <si>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</si>
  <si>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</si>
  <si>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</si>
  <si>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</si>
  <si>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</si>
  <si>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</si>
  <si>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</si>
  <si>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</si>
  <si>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</si>
  <si>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</si>
  <si>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</si>
  <si>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</si>
  <si>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</si>
  <si>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</si>
  <si>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</si>
  <si>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</si>
  <si>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</si>
  <si>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</si>
  <si>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</si>
  <si>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</si>
  <si>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</si>
  <si>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</si>
  <si>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</si>
  <si>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</si>
  <si>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</si>
  <si>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</si>
  <si>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</si>
  <si>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</si>
  <si>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</si>
  <si>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</si>
  <si>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</si>
  <si>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</si>
  <si>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</si>
  <si>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</si>
  <si>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</si>
  <si>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</si>
  <si>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</si>
  <si>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</si>
  <si>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</si>
  <si>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</si>
  <si>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</si>
  <si>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</si>
  <si>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</si>
  <si>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</si>
  <si>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</si>
  <si>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</si>
  <si>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</si>
  <si>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</si>
  <si>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</si>
  <si>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</si>
  <si>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</si>
  <si>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</si>
  <si>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</si>
  <si>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</si>
  <si>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</si>
  <si>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</si>
  <si>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</si>
  <si>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</si>
  <si>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</si>
  <si>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</si>
  <si>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</si>
  <si>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</si>
  <si>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</si>
  <si>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</si>
  <si>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</si>
  <si>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</si>
  <si>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</si>
  <si>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</si>
  <si>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</si>
  <si>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</si>
  <si>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</si>
  <si>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</si>
  <si>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</si>
  <si>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</si>
  <si>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</si>
  <si>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</si>
  <si>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</si>
  <si>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</si>
  <si>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</si>
  <si>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</si>
  <si>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</si>
  <si>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</si>
  <si>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</si>
  <si>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</si>
  <si>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</si>
  <si>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</si>
  <si>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</si>
  <si>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</si>
  <si>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</si>
  <si>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</si>
  <si>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</si>
  <si>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</si>
  <si>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</si>
  <si>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</si>
  <si>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</si>
  <si>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</si>
  <si>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</si>
  <si>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LenByte("あaＢ")</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</si>
  <si>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</si>
  <si>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</si>
  <si>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</si>
  <si>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</si>
  <si>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</si>
  <si>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</si>
  <si>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</si>
  <si>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</si>
  <si>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</si>
  <si>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</si>
  <si>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</si>
  <si>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</si>
  <si>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</si>
  <si>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</si>
  <si>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</si>
  <si>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</si>
  <si>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</si>
  <si>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</si>
  <si>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</si>
  <si>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</si>
  <si>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</si>
  <si>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</si>
  <si>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</si>
  <si>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</si>
  <si>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</si>
  <si>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</si>
  <si>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</si>
  <si>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</si>
  <si>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</si>
  <si>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</si>
  <si>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</si>
  <si>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</si>
  <si>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</si>
  <si>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</si>
  <si>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</si>
  <si>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</si>
  <si>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</si>
  <si>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</si>
  <si>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</si>
  <si>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</si>
  <si>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</si>
  <si>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</si>
  <si>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</si>
  <si>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</si>
  <si>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</si>
  <si>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</si>
  <si>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</si>
  <si>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</si>
  <si>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</si>
  <si>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</si>
  <si>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</si>
  <si>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</si>
  <si>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</si>
  <si>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</si>
  <si>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</si>
  <si>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</si>
  <si>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</si>
  <si>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</si>
  <si>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</si>
  <si>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</si>
  <si>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</si>
  <si>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</si>
  <si>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</si>
  <si>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</si>
  <si>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</si>
  <si>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</si>
  <si>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</si>
  <si>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</si>
  <si>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Open ファイル名 For [Input|Output|Append] As #1</t>
    <phoneticPr fontId="3"/>
  </si>
  <si>
    <t>On Error Resume Next</t>
  </si>
  <si>
    <t>ＴＸＴファイル 読込（一行ずつ）</t>
    <phoneticPr fontId="3"/>
  </si>
  <si>
    <t>ＴＸＴファイル 定義</t>
    <rPh sb="8" eb="10">
      <t>テイギ</t>
    </rPh>
    <phoneticPr fontId="3"/>
  </si>
  <si>
    <t>ＸＬＳファイル オープン/クローズ</t>
    <phoneticPr fontId="3"/>
  </si>
  <si>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</si>
  <si>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</si>
  <si>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</si>
  <si>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</si>
  <si>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</si>
  <si>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</si>
  <si>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</si>
  <si>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</si>
  <si>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</si>
  <si>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</si>
  <si>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</si>
  <si>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</si>
  <si>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</si>
  <si>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#VALUEを返却（エラー値の詳細はこちら）</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</si>
  <si>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</si>
  <si>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</si>
  <si>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</si>
  <si>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</si>
  <si>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</si>
  <si>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</si>
  <si>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</si>
  <si>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</si>
  <si>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</si>
  <si>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</si>
  <si>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</si>
  <si>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</si>
  <si>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</si>
  <si>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</si>
  <si>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</si>
  <si>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</si>
  <si>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</si>
  <si>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</si>
  <si>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</si>
  <si>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</si>
  <si>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</si>
  <si>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</si>
  <si>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</si>
  <si>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</si>
  <si>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</si>
  <si>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</si>
  <si>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</si>
  <si>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</si>
  <si>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</si>
  <si>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</si>
  <si>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</si>
  <si>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</si>
  <si>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</si>
  <si>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</si>
  <si>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</si>
  <si>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</si>
  <si>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</si>
  <si>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</si>
  <si>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</si>
  <si>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</si>
  <si>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</si>
  <si>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</si>
  <si>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</si>
  <si>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</si>
  <si>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</si>
  <si>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</si>
  <si>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</si>
  <si>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</si>
  <si>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</si>
  <si>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</si>
  <si>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</si>
  <si>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ヒット数取得</t>
    <rPh sb="0" eb="2">
      <t>ケンサク</t>
    </rPh>
    <rPh sb="2" eb="4">
      <t>ケッカ</t>
    </rPh>
    <rPh sb="8" eb="9">
      <t>スウ</t>
    </rPh>
    <rPh sb="9" eb="11">
      <t>シュトク</t>
    </rPh>
    <phoneticPr fontId="3"/>
  </si>
  <si>
    <t>検索結果 サブマッチ数取得</t>
    <rPh sb="0" eb="2">
      <t>ケンサク</t>
    </rPh>
    <rPh sb="2" eb="4">
      <t>ケッカ</t>
    </rPh>
    <rPh sb="10" eb="11">
      <t>スウ</t>
    </rPh>
    <rPh sb="11" eb="13">
      <t>シュトク</t>
    </rPh>
    <phoneticPr fontId="3"/>
  </si>
  <si>
    <t>検索結果 結果取得</t>
    <rPh sb="0" eb="2">
      <t>ケンサク</t>
    </rPh>
    <rPh sb="2" eb="4">
      <t>ケッカ</t>
    </rPh>
    <rPh sb="5" eb="7">
      <t>ケッカ</t>
    </rPh>
    <rPh sb="7" eb="9">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</si>
  <si>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</si>
  <si>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</si>
  <si>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</si>
  <si>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</si>
  <si>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</si>
  <si>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</si>
  <si>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</si>
  <si>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</si>
  <si>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</si>
  <si>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</si>
  <si>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</si>
  <si>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</si>
  <si>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</si>
  <si>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</si>
  <si>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</si>
  <si>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</si>
  <si>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</si>
  <si>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</si>
  <si>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</si>
  <si>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</si>
  <si>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</si>
  <si>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</si>
  <si>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</si>
  <si>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</si>
  <si>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</si>
  <si>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</si>
  <si>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</si>
  <si>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</si>
  <si>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</si>
  <si>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</si>
  <si>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</si>
  <si>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</si>
  <si>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</si>
  <si>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</si>
  <si>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</si>
  <si>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</si>
  <si>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</si>
  <si>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</si>
  <si>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</si>
  <si>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</si>
  <si>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</si>
  <si>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</si>
  <si>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</si>
  <si>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</si>
  <si>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</si>
  <si>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</si>
  <si>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</si>
  <si>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</si>
  <si>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</si>
  <si>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</si>
  <si>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</si>
  <si>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</si>
  <si>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</si>
  <si>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</si>
  <si>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</si>
  <si>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</si>
  <si>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</si>
  <si>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</si>
  <si>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</si>
  <si>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</si>
  <si>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/d "c:\src\test" "d:\program files\dst\test"</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</si>
  <si>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</si>
  <si>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</si>
  <si>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</si>
  <si>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</si>
  <si>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</si>
  <si>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</si>
  <si>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</si>
  <si>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</si>
  <si>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</si>
  <si>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</si>
  <si>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</si>
  <si>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</si>
  <si>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</si>
  <si>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</si>
  <si>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</si>
  <si>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</si>
  <si>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</si>
  <si>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</si>
  <si>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</si>
  <si>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</si>
  <si>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</si>
  <si>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</si>
  <si>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</si>
  <si>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</si>
  <si>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</si>
  <si>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</si>
  <si>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</si>
  <si>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</si>
  <si>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</si>
  <si>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</si>
  <si>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</si>
  <si>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</si>
  <si>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</si>
  <si>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シンボリックリンク作成（フォルダ）</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</si>
  <si>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</si>
  <si>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</si>
  <si>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</si>
  <si>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</si>
  <si>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</si>
  <si>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</si>
  <si>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</si>
  <si>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</si>
  <si>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</si>
  <si>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</si>
  <si>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</si>
  <si>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</si>
  <si>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</si>
  <si>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</si>
  <si>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</si>
  <si>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</si>
  <si>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</si>
  <si>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</si>
  <si>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</si>
  <si>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</si>
  <si>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</si>
  <si>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</si>
  <si>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</si>
  <si>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</si>
  <si>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</si>
  <si>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</si>
  <si>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</si>
  <si>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</si>
  <si>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</si>
  <si>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</si>
  <si>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</si>
  <si>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</si>
  <si>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</si>
  <si>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</si>
  <si>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</si>
  <si>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</si>
  <si>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</si>
  <si>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</si>
  <si>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</si>
  <si>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</si>
  <si>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</si>
  <si>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</si>
  <si>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</si>
  <si>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</si>
  <si>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</si>
  <si>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</si>
  <si>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</si>
  <si>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</si>
  <si>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</si>
  <si>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</si>
  <si>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</si>
  <si>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</si>
  <si>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</si>
  <si>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</si>
  <si>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</si>
  <si>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</si>
  <si>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</si>
  <si>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</si>
  <si>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</si>
  <si>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</si>
  <si>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</si>
  <si>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</si>
  <si>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</si>
  <si>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</si>
  <si>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</si>
  <si>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</si>
  <si>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</si>
  <si>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</si>
  <si>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</si>
  <si>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</si>
  <si>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</si>
  <si>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</si>
  <si>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</si>
  <si>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</si>
  <si>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</si>
  <si>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</si>
  <si>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</si>
  <si>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</si>
  <si>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</si>
  <si>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ex. FOR %%I IN (\*.bat) DO TYPE %%I</t>
    <phoneticPr fontId="3"/>
  </si>
  <si>
    <t>ex. FOR /D C:\ %%I IN (\*.txt) DO TYPE %%I</t>
    <phoneticPr fontId="3"/>
  </si>
  <si>
    <t>for(フォルダ配下の中身全部)</t>
    <phoneticPr fontId="3"/>
  </si>
  <si>
    <t>FOR /R (ファイルパス) %%アルファベット１文字 IN (ループ処理の対象) DO コマンド</t>
  </si>
  <si>
    <t>ex. FOR /R C:\ %%I IN (\*.txt) DO TYPE %%I</t>
    <phoneticPr fontId="3"/>
  </si>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</sst>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33">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Fill="1" applyBorder="1" applyAlignment="1">
      <alignment horizontal="left" vertical="top"/>
    </xf>
    <xf numFmtId="0" fontId="6" fillId="0" borderId="2" xfId="0" applyFont="1" applyFill="1" applyBorder="1">
      <alignment vertical="top"/>
    </xf>
    <xf numFmtId="0" fontId="6" fillId="0" borderId="2" xfId="0" applyFont="1" applyFill="1" applyBorder="1" applyAlignment="1">
      <alignment vertical="top" wrapText="1"/>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printerSettings" Target="../printerSettings/printerSettings1.bin"/><Relationship Id="rId5" Type="http://schemas.openxmlformats.org/officeDocument/2006/relationships/hyperlink" Target="https://msdn.microsoft.com/ja-jp/library/office/ff839168.aspx"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qiita.com/sawa/_tsuka/items/67be34bab1fdf3fb87f9"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F357"/>
  <sheetViews>
    <sheetView showGridLines="0" tabSelected="1" zoomScaleNormal="100" zoomScaleSheetLayoutView="100" workbookViewId="0">
      <pane xSplit="2" ySplit="2" topLeftCell="C304" activePane="bottomRight" state="frozen"/>
      <selection pane="topRight" activeCell="L1" sqref="L1"/>
      <selection pane="bottomLeft" activeCell="A2" sqref="A2"/>
      <selection pane="bottomRight" activeCell="D337" sqref="D337"/>
    </sheetView>
  </sheetViews>
  <sheetFormatPr defaultColWidth="9.33203125" defaultRowHeight="13.5" outlineLevelRow="1"/>
  <cols>
    <col min="1" max="1" width="3.83203125" style="7" customWidth="1"/>
    <col min="2" max="2" width="51.1640625" style="1" bestFit="1" customWidth="1"/>
    <col min="3" max="3" width="79.5" style="1" customWidth="1"/>
    <col min="4" max="4" width="79.33203125" style="1" customWidth="1"/>
    <col min="5" max="5" width="66.33203125" style="1" customWidth="1"/>
    <col min="6" max="16384" width="9.33203125" style="11"/>
  </cols>
  <sheetData>
    <row r="1" spans="1:6">
      <c r="A1" s="13"/>
      <c r="B1" s="13"/>
      <c r="C1" s="16" t="s">
        <v>130</v>
      </c>
      <c r="D1" s="17"/>
      <c r="E1" s="18"/>
      <c r="F1" s="11" t="s">
        <v>127</v>
      </c>
    </row>
    <row r="2" spans="1:6" ht="27">
      <c r="A2" s="14" t="s">
        <v>352</v>
      </c>
      <c r="B2" s="15"/>
      <c r="C2" s="16" t="s">
        <v>405</v>
      </c>
      <c r="D2" s="17" t="s">
        <v>404</v>
      </c>
      <c r="E2" s="19" t="s">
        <v>131</v>
      </c>
      <c r="F2" s="11" t="s">
        <v>127</v>
      </c>
    </row>
    <row r="3" spans="1:6">
      <c r="A3" s="20" t="s">
        <v>365</v>
      </c>
      <c r="B3" s="8"/>
      <c r="C3" s="8"/>
      <c r="D3" s="8"/>
      <c r="E3" s="21" t="s">
        <v>127</v>
      </c>
      <c r="F3" s="11" t="s">
        <v>127</v>
      </c>
    </row>
    <row r="4" spans="1:6" outlineLevel="1">
      <c r="A4" s="2"/>
      <c r="B4" s="2" t="s">
        <v>0</v>
      </c>
      <c r="C4" s="4" t="str">
        <f>"Option Explicit"</f>
        <v>Option Explicit</v>
      </c>
      <c r="D4" s="4" t="str">
        <f>"Option Explicit"</f>
        <v>Option Explicit</v>
      </c>
      <c r="E4" s="5" t="s">
        <v>127</v>
      </c>
      <c r="F4" s="11" t="s">
        <v>127</v>
      </c>
    </row>
    <row r="5" spans="1:6" outlineLevel="1">
      <c r="A5" s="2"/>
      <c r="B5" s="2" t="s">
        <v>1</v>
      </c>
      <c r="C5" s="4" t="s">
        <v>436</v>
      </c>
      <c r="D5" s="4" t="s">
        <v>439</v>
      </c>
      <c r="E5" s="5"/>
      <c r="F5" s="11" t="s">
        <v>127</v>
      </c>
    </row>
    <row r="6" spans="1:6" outlineLevel="1">
      <c r="A6" s="2"/>
      <c r="B6" s="2" t="s">
        <v>2</v>
      </c>
      <c r="C6" s="4" t="s">
        <v>435</v>
      </c>
      <c r="D6" s="4" t="s">
        <v>440</v>
      </c>
      <c r="E6" s="5"/>
      <c r="F6" s="11" t="s">
        <v>127</v>
      </c>
    </row>
    <row r="7" spans="1:6" outlineLevel="1">
      <c r="A7" s="2"/>
      <c r="B7" s="2" t="s">
        <v>3</v>
      </c>
      <c r="C7" s="4" t="s">
        <v>437</v>
      </c>
      <c r="D7" s="4" t="s">
        <v>441</v>
      </c>
      <c r="E7" s="5"/>
      <c r="F7" s="11" t="s">
        <v>127</v>
      </c>
    </row>
    <row r="8" spans="1:6" outlineLevel="1">
      <c r="A8" s="2"/>
      <c r="B8" s="2" t="s">
        <v>4</v>
      </c>
      <c r="C8" s="4" t="s">
        <v>438</v>
      </c>
      <c r="D8" s="4" t="s">
        <v>442</v>
      </c>
      <c r="E8" s="5"/>
      <c r="F8" s="11" t="s">
        <v>127</v>
      </c>
    </row>
    <row r="9" spans="1:6" outlineLevel="1">
      <c r="A9" s="2"/>
      <c r="B9" s="2" t="s">
        <v>5</v>
      </c>
      <c r="C9" s="4" t="str">
        <f>"Dim 配列変数名(最終要素番号)"</f>
        <v>Dim 配列変数名(最終要素番号)</v>
      </c>
      <c r="D9" s="10" t="s">
        <v>425</v>
      </c>
      <c r="E9" s="5" t="s">
        <v>426</v>
      </c>
      <c r="F9" s="11" t="s">
        <v>127</v>
      </c>
    </row>
    <row r="10" spans="1:6" outlineLevel="1">
      <c r="A10" s="2"/>
      <c r="B10" s="2" t="s">
        <v>347</v>
      </c>
      <c r="C10" s="22" t="s">
        <v>406</v>
      </c>
      <c r="D10" s="4" t="s">
        <v>348</v>
      </c>
      <c r="E10" s="5" t="s">
        <v>443</v>
      </c>
      <c r="F10" s="11" t="s">
        <v>127</v>
      </c>
    </row>
    <row r="11" spans="1:6" outlineLevel="1">
      <c r="A11" s="2"/>
      <c r="B11" s="2" t="s">
        <v>6</v>
      </c>
      <c r="C11" s="4" t="s">
        <v>427</v>
      </c>
      <c r="D11" s="4" t="str">
        <f>"Const NUM As Integer = 1"</f>
        <v>Const NUM As Integer = 1</v>
      </c>
      <c r="E11" s="5" t="s">
        <v>127</v>
      </c>
      <c r="F11" s="11" t="s">
        <v>127</v>
      </c>
    </row>
    <row r="12" spans="1:6" outlineLevel="1">
      <c r="A12" s="2"/>
      <c r="B12" s="2" t="s">
        <v>145</v>
      </c>
      <c r="C12" s="22" t="s">
        <v>406</v>
      </c>
      <c r="D12" s="4" t="str">
        <f>"Type T_XXX
    iVal1 As Integer
    iVal2 As Integer
End Type"</f>
        <v>Type T_XXX
    iVal1 As Integer
    iVal2 As Integer
End Type</v>
      </c>
      <c r="E12" s="5" t="s">
        <v>434</v>
      </c>
      <c r="F12" s="11" t="s">
        <v>127</v>
      </c>
    </row>
    <row r="13" spans="1:6" outlineLevel="1">
      <c r="A13" s="2"/>
      <c r="B13" s="2" t="s">
        <v>148</v>
      </c>
      <c r="C13" s="22" t="s">
        <v>406</v>
      </c>
      <c r="D13" s="4" t="str">
        <f>"Enum E_XXX
    NUM1
    NUM2
End Enum"</f>
        <v>Enum E_XXX
    NUM1
    NUM2
End Enum</v>
      </c>
      <c r="E13" s="5" t="s">
        <v>434</v>
      </c>
      <c r="F13" s="11" t="s">
        <v>127</v>
      </c>
    </row>
    <row r="14" spans="1:6" outlineLevel="1">
      <c r="A14" s="2"/>
      <c r="B14" s="2" t="s">
        <v>147</v>
      </c>
      <c r="C14" s="10" t="str">
        <f>"Public Sub SubA ( _
    ByVal sVal1, _
    ByRef sVal2 _
)
End Sub"</f>
        <v>Public Sub SubA ( _
    ByVal sVal1, _
    ByRef sVal2 _
)
End Sub</v>
      </c>
      <c r="D14" s="10" t="str">
        <f>"Public Sub SubA ( _
    ByVal sVal1 As String, _
    ByRef sVal2 As Integer _
) As Boolean
End Sub"</f>
        <v>Public Sub SubA ( _
    ByVal sVal1 As String, _
    ByRef sVal2 As Integer _
) As Boolean
End Sub</v>
      </c>
      <c r="E14" s="5" t="s">
        <v>127</v>
      </c>
      <c r="F14" s="11" t="s">
        <v>127</v>
      </c>
    </row>
    <row r="15" spans="1:6"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127</v>
      </c>
      <c r="F15" s="11" t="s">
        <v>127</v>
      </c>
    </row>
    <row r="16" spans="1:6" outlineLevel="1">
      <c r="A16" s="2"/>
      <c r="B16" s="2" t="s">
        <v>8</v>
      </c>
      <c r="C16" s="4" t="str">
        <f>"Call FuncA()"</f>
        <v>Call FuncA()</v>
      </c>
      <c r="D16" s="4" t="str">
        <f>"Call Func()"</f>
        <v>Call Func()</v>
      </c>
      <c r="E16" s="5" t="s">
        <v>127</v>
      </c>
      <c r="F16" s="11" t="s">
        <v>127</v>
      </c>
    </row>
    <row r="17" spans="1:6" outlineLevel="1">
      <c r="A17" s="2"/>
      <c r="B17" s="2" t="s">
        <v>15</v>
      </c>
      <c r="C17" s="4" t="str">
        <f>"'コメント"</f>
        <v>'コメント</v>
      </c>
      <c r="D17" s="4" t="str">
        <f>"'コメント"</f>
        <v>'コメント</v>
      </c>
      <c r="E17" s="5" t="s">
        <v>127</v>
      </c>
      <c r="F17" s="11" t="s">
        <v>127</v>
      </c>
    </row>
    <row r="18" spans="1:6" outlineLevel="1">
      <c r="A18" s="2"/>
      <c r="B18" s="3" t="s">
        <v>379</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127</v>
      </c>
      <c r="F18" s="11" t="s">
        <v>127</v>
      </c>
    </row>
    <row r="19" spans="1:6" outlineLevel="1">
      <c r="A19" s="2"/>
      <c r="B19" s="3" t="s">
        <v>380</v>
      </c>
      <c r="C19" s="4" t="str">
        <f>"If objTest Is Nothing Then"&amp;CHAR(10)&amp;"Else"&amp;CHAR(10)&amp;"End If"</f>
        <v>If objTest Is Nothing Then
Else
End If</v>
      </c>
      <c r="D19" s="4" t="str">
        <f>"If objTest Is Nothing Then"&amp;CHAR(10)&amp;"Else"&amp;CHAR(10)&amp;"End If"</f>
        <v>If objTest Is Nothing Then
Else
End If</v>
      </c>
      <c r="E19" s="5" t="s">
        <v>127</v>
      </c>
      <c r="F19" s="11" t="s">
        <v>127</v>
      </c>
    </row>
    <row r="20" spans="1:6" outlineLevel="1">
      <c r="A20" s="2"/>
      <c r="B20" s="3" t="s">
        <v>381</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127</v>
      </c>
      <c r="F20" s="11" t="s">
        <v>127</v>
      </c>
    </row>
    <row r="21" spans="1:6" outlineLevel="1">
      <c r="A21" s="2"/>
      <c r="B21" s="3" t="s">
        <v>382</v>
      </c>
      <c r="C21" s="4" t="str">
        <f>"For iVal1 = 1 To 3 [Step 1]"&amp;CHAR(10)&amp;"Next"</f>
        <v>For iVal1 = 1 To 3 [Step 1]
Next</v>
      </c>
      <c r="D21" s="4" t="str">
        <f>"For iVal1 = 1 To 3 [Step 1]"&amp;CHAR(10)&amp;"Next Val"</f>
        <v>For iVal1 = 1 To 3 [Step 1]
Next Val</v>
      </c>
      <c r="E21" s="5" t="s">
        <v>127</v>
      </c>
      <c r="F21" s="11" t="s">
        <v>127</v>
      </c>
    </row>
    <row r="22" spans="1:6" outlineLevel="1">
      <c r="A22" s="2"/>
      <c r="B22" s="3" t="s">
        <v>383</v>
      </c>
      <c r="C22" s="4" t="str">
        <f>"For Each Value in Values"&amp;CHAR(10)&amp;"Next"</f>
        <v>For Each Value in Values
Next</v>
      </c>
      <c r="D22" s="4" t="str">
        <f>"For Each Value in Values"&amp;CHAR(10)&amp;CHAR(9)&amp;"処理"&amp;CHAR(10)&amp;"Next"</f>
        <v>For Each Value in Values
	処理
Next</v>
      </c>
      <c r="E22" s="5" t="s">
        <v>127</v>
      </c>
      <c r="F22" s="11" t="s">
        <v>127</v>
      </c>
    </row>
    <row r="23" spans="1:6" outlineLevel="1">
      <c r="A23" s="2"/>
      <c r="B23" s="3" t="s">
        <v>384</v>
      </c>
      <c r="C23" s="4" t="str">
        <f>"Do"&amp;CHAR(10)&amp;CHAR(9)&amp;" 条件式＝真 "&amp;CHAR(10)&amp;"Loop While 条件式"</f>
        <v>Do
	 条件式＝真 
Loop While 条件式</v>
      </c>
      <c r="D23" s="4" t="str">
        <f>"Do"&amp;CHAR(10)&amp;CHAR(9)&amp;"条件式＝真"&amp;CHAR(10)&amp;"Loop While 条件式"</f>
        <v>Do
	条件式＝真
Loop While 条件式</v>
      </c>
      <c r="E23" s="5" t="s">
        <v>127</v>
      </c>
      <c r="F23" s="11" t="s">
        <v>127</v>
      </c>
    </row>
    <row r="24" spans="1:6" outlineLevel="1">
      <c r="A24" s="2"/>
      <c r="B24" s="3" t="s">
        <v>385</v>
      </c>
      <c r="C24" s="4" t="str">
        <f>"Do While 条件式"&amp;CHAR(10)&amp;CHAR(9)&amp;"条件式＝真"&amp;CHAR(10)&amp;"Loop"</f>
        <v>Do While 条件式
	条件式＝真
Loop</v>
      </c>
      <c r="D24" s="4" t="str">
        <f>"Do While 条件式"&amp;CHAR(10)&amp;CHAR(9)&amp;"条件式＝真"&amp;CHAR(10)&amp;"Loop"</f>
        <v>Do While 条件式
	条件式＝真
Loop</v>
      </c>
      <c r="E24" s="5" t="s">
        <v>127</v>
      </c>
      <c r="F24" s="11" t="s">
        <v>127</v>
      </c>
    </row>
    <row r="25" spans="1:6" outlineLevel="1">
      <c r="A25" s="2"/>
      <c r="B25" s="3" t="s">
        <v>386</v>
      </c>
      <c r="C25" s="4" t="str">
        <f>"Do Until 条件式"&amp;CHAR(10)&amp;CHAR(9)&amp;"条件式＝偽"&amp;CHAR(10)&amp;"Loop"</f>
        <v>Do Until 条件式
	条件式＝偽
Loop</v>
      </c>
      <c r="D25" s="4" t="str">
        <f>"Do Until 条件式"&amp;CHAR(10)&amp;CHAR(9)&amp;"条件式＝偽"&amp;CHAR(10)&amp;"Loop"</f>
        <v>Do Until 条件式
	条件式＝偽
Loop</v>
      </c>
      <c r="E25" s="5" t="s">
        <v>127</v>
      </c>
      <c r="F25" s="11" t="s">
        <v>127</v>
      </c>
    </row>
    <row r="26" spans="1:6" outlineLevel="1">
      <c r="A26" s="2"/>
      <c r="B26" s="3" t="s">
        <v>14</v>
      </c>
      <c r="C26" s="4" t="str">
        <f>"With オブジェクト名"&amp;CHAR(10)&amp;"End With"</f>
        <v>With オブジェクト名
End With</v>
      </c>
      <c r="D26" s="4" t="str">
        <f>"With オブジェクト名"&amp;CHAR(10)&amp;"End With"</f>
        <v>With オブジェクト名
End With</v>
      </c>
      <c r="E26" s="5" t="s">
        <v>127</v>
      </c>
      <c r="F26" s="11" t="s">
        <v>127</v>
      </c>
    </row>
    <row r="27" spans="1:6" outlineLevel="1">
      <c r="A27" s="2"/>
      <c r="B27" s="3" t="s">
        <v>11</v>
      </c>
      <c r="C27" s="4" t="str">
        <f>"Exit Sub"</f>
        <v>Exit Sub</v>
      </c>
      <c r="D27" s="4" t="str">
        <f>"Exit (Sub\|Function\|For\|Do)"</f>
        <v>Exit (Sub\|Function\|For\|Do)</v>
      </c>
      <c r="E27" s="5" t="s">
        <v>127</v>
      </c>
      <c r="F27" s="11" t="s">
        <v>127</v>
      </c>
    </row>
    <row r="28" spans="1:6" outlineLevel="1">
      <c r="A28" s="2"/>
      <c r="B28" s="3" t="s">
        <v>392</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127</v>
      </c>
      <c r="F28" s="11" t="s">
        <v>127</v>
      </c>
    </row>
    <row r="29" spans="1:6" outlineLevel="1">
      <c r="A29" s="2"/>
      <c r="B29" s="3" t="s">
        <v>498</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127</v>
      </c>
      <c r="F29" s="11" t="s">
        <v>127</v>
      </c>
    </row>
    <row r="30" spans="1:6" outlineLevel="1">
      <c r="A30" s="2"/>
      <c r="B30" s="3" t="s">
        <v>389</v>
      </c>
      <c r="C30" s="4" t="str">
        <f>"MsgBox ""Hello world"", vbOKOnly, ""title"""</f>
        <v>MsgBox "Hello world", vbOKOnly, "title"</v>
      </c>
      <c r="D30" s="4" t="s">
        <v>395</v>
      </c>
      <c r="E30" s="9" t="s">
        <v>388</v>
      </c>
      <c r="F30" s="11" t="s">
        <v>127</v>
      </c>
    </row>
    <row r="31" spans="1:6" outlineLevel="1">
      <c r="A31" s="2"/>
      <c r="B31" s="3" t="s">
        <v>390</v>
      </c>
      <c r="C31" s="4" t="str">
        <f>"WScript.Echo ""Hello world"""</f>
        <v>WScript.Echo "Hello world"</v>
      </c>
      <c r="D31" s="4" t="str">
        <f>"Debug.Print ""Hello world"""</f>
        <v>Debug.Print "Hello world"</v>
      </c>
      <c r="E31" s="5" t="s">
        <v>127</v>
      </c>
      <c r="F31" s="11" t="s">
        <v>127</v>
      </c>
    </row>
    <row r="32" spans="1:6" outlineLevel="1">
      <c r="A32" s="2"/>
      <c r="B32" s="3" t="s">
        <v>391</v>
      </c>
      <c r="C32" s="4" t="str">
        <f>"Wscript.StdOut.WriteLine ""Hello world"""</f>
        <v>Wscript.StdOut.WriteLine "Hello world"</v>
      </c>
      <c r="D32" s="22" t="s">
        <v>406</v>
      </c>
      <c r="E32" s="5" t="s">
        <v>128</v>
      </c>
      <c r="F32" s="11" t="s">
        <v>127</v>
      </c>
    </row>
    <row r="33" spans="1:6" outlineLevel="1">
      <c r="A33" s="2"/>
      <c r="B33" s="3" t="s">
        <v>393</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9" t="s">
        <v>134</v>
      </c>
      <c r="F33" s="11" t="s">
        <v>127</v>
      </c>
    </row>
    <row r="34" spans="1:6" outlineLevel="1">
      <c r="A34" s="2"/>
      <c r="B34" s="2" t="s">
        <v>394</v>
      </c>
      <c r="C34" s="22" t="s">
        <v>406</v>
      </c>
      <c r="D34" s="4" t="str">
        <f>"Debug.Assert 条件式"</f>
        <v>Debug.Assert 条件式</v>
      </c>
      <c r="E34" s="5" t="s">
        <v>261</v>
      </c>
      <c r="F34" s="11" t="s">
        <v>127</v>
      </c>
    </row>
    <row r="35" spans="1:6" outlineLevel="1">
      <c r="A35" s="2"/>
      <c r="B35" s="3" t="s">
        <v>9</v>
      </c>
      <c r="C35" s="4" t="str">
        <f>"Dim oLog"&amp;CHAR(10)&amp;"Set oLog = New LogMng"</f>
        <v>Dim oLog
Set oLog = New LogMng</v>
      </c>
      <c r="D35" s="4" t="str">
        <f>"Dim cPrfrmMes As New PerformanceMeasurement"</f>
        <v>Dim cPrfrmMes As New PerformanceMeasurement</v>
      </c>
      <c r="E35" s="5" t="s">
        <v>127</v>
      </c>
      <c r="F35" s="11" t="s">
        <v>127</v>
      </c>
    </row>
    <row r="36" spans="1:6" outlineLevel="1">
      <c r="A36" s="2"/>
      <c r="B36" s="3" t="s">
        <v>10</v>
      </c>
      <c r="C36" s="4" t="str">
        <f>"Set oLog = Nothing"</f>
        <v>Set oLog = Nothing</v>
      </c>
      <c r="D36" s="4" t="str">
        <f>"Set cPrfrmMes = Nothing"</f>
        <v>Set cPrfrmMes = Nothing</v>
      </c>
      <c r="E36" s="5" t="s">
        <v>127</v>
      </c>
      <c r="F36" s="11" t="s">
        <v>127</v>
      </c>
    </row>
    <row r="37" spans="1:6" outlineLevel="1">
      <c r="A37" s="2"/>
      <c r="B37" s="3" t="s">
        <v>12</v>
      </c>
      <c r="C37" s="4" t="str">
        <f>"Dim sStr : sStr = ""abc"""</f>
        <v>Dim sStr : sStr = "abc"</v>
      </c>
      <c r="D37" s="4" t="str">
        <f>"Dim sStr As String : sStr = ""abc"""</f>
        <v>Dim sStr As String : sStr = "abc"</v>
      </c>
      <c r="E37" s="5" t="s">
        <v>127</v>
      </c>
      <c r="F37" s="11" t="s">
        <v>127</v>
      </c>
    </row>
    <row r="38" spans="1:6" outlineLevel="1">
      <c r="A38" s="2"/>
      <c r="B38" s="2" t="s">
        <v>149</v>
      </c>
      <c r="C38" s="22" t="s">
        <v>406</v>
      </c>
      <c r="D38" s="4" t="str">
        <f>"Stop"</f>
        <v>Stop</v>
      </c>
      <c r="E38" s="5" t="s">
        <v>127</v>
      </c>
      <c r="F38" s="11" t="s">
        <v>127</v>
      </c>
    </row>
    <row r="39" spans="1:6" outlineLevel="1">
      <c r="A39" s="2"/>
      <c r="B39" s="3" t="s">
        <v>13</v>
      </c>
      <c r="C39" s="4" t="str">
        <f>"WScript.Quit"</f>
        <v>WScript.Quit</v>
      </c>
      <c r="D39" s="4" t="str">
        <f>"End"</f>
        <v>End</v>
      </c>
      <c r="E39" s="5" t="s">
        <v>127</v>
      </c>
      <c r="F39" s="11" t="s">
        <v>127</v>
      </c>
    </row>
    <row r="40" spans="1:6" outlineLevel="1">
      <c r="A40" s="2"/>
      <c r="B40" s="2" t="s">
        <v>146</v>
      </c>
      <c r="C40" s="22" t="s">
        <v>406</v>
      </c>
      <c r="D40" s="4" t="str">
        <f>"Dim vRetVal As Variant
vRetVal = CVErr(xlErrRef)"</f>
        <v>Dim vRetVal As Variant
vRetVal = CVErr(xlErrRef)</v>
      </c>
      <c r="E40" s="9" t="s">
        <v>429</v>
      </c>
      <c r="F40" s="11" t="s">
        <v>127</v>
      </c>
    </row>
    <row r="41" spans="1:6">
      <c r="A41" s="20" t="s">
        <v>364</v>
      </c>
      <c r="B41" s="8"/>
      <c r="C41" s="8"/>
      <c r="D41" s="8"/>
      <c r="E41" s="21" t="s">
        <v>127</v>
      </c>
      <c r="F41" s="11" t="s">
        <v>127</v>
      </c>
    </row>
    <row r="42" spans="1:6" outlineLevel="1">
      <c r="A42" s="2"/>
      <c r="B42" s="2" t="s">
        <v>67</v>
      </c>
      <c r="C42" s="4" t="str">
        <f>"Replace(文字列変数, ""  "", """")"</f>
        <v>Replace(文字列変数, "  ", "")</v>
      </c>
      <c r="D42" s="4" t="str">
        <f>"Replace(文字列変数, ""  "", """")"</f>
        <v>Replace(文字列変数, "  ", "")</v>
      </c>
      <c r="E42" s="5" t="s">
        <v>127</v>
      </c>
      <c r="F42" s="11" t="s">
        <v>127</v>
      </c>
    </row>
    <row r="43" spans="1:6" outlineLevel="1">
      <c r="A43" s="2"/>
      <c r="B43" s="2" t="s">
        <v>68</v>
      </c>
      <c r="C43" s="4" t="str">
        <f>"InStr(""abcabc"", ""bc"")"</f>
        <v>InStr("abcabc", "bc")</v>
      </c>
      <c r="D43" s="4" t="str">
        <f>"InStr(""abcabc"", ""bc"")"</f>
        <v>InStr("abcabc", "bc")</v>
      </c>
      <c r="E43" s="5" t="s">
        <v>423</v>
      </c>
      <c r="F43" s="11" t="s">
        <v>127</v>
      </c>
    </row>
    <row r="44" spans="1:6" outlineLevel="1">
      <c r="A44" s="2"/>
      <c r="B44" s="2" t="s">
        <v>69</v>
      </c>
      <c r="C44" s="4" t="str">
        <f>"InStrRev(""abcabc"", ""bc"")"</f>
        <v>InStrRev("abcabc", "bc")</v>
      </c>
      <c r="D44" s="4" t="str">
        <f>"InStrRev(""abcabc"", ""bc"")"</f>
        <v>InStrRev("abcabc", "bc")</v>
      </c>
      <c r="E44" s="5" t="s">
        <v>424</v>
      </c>
      <c r="F44" s="11" t="s">
        <v>127</v>
      </c>
    </row>
    <row r="45" spans="1:6" outlineLevel="1">
      <c r="A45" s="2"/>
      <c r="B45" s="2" t="s">
        <v>70</v>
      </c>
      <c r="C45" s="4" t="str">
        <f>"Len(""リンゴ"""</f>
        <v>Len("リンゴ"</v>
      </c>
      <c r="D45" s="4" t="str">
        <f>"Len(""リンゴ"")"</f>
        <v>Len("リンゴ")</v>
      </c>
      <c r="E45" s="5">
        <v>3</v>
      </c>
      <c r="F45" s="11" t="s">
        <v>127</v>
      </c>
    </row>
    <row r="46" spans="1:6" outlineLevel="1">
      <c r="A46" s="2"/>
      <c r="B46" s="2" t="s">
        <v>71</v>
      </c>
      <c r="C46" s="4" t="s">
        <v>343</v>
      </c>
      <c r="D46" s="4" t="str">
        <f>"LenB(""リンゴ"")"</f>
        <v>LenB("リンゴ")</v>
      </c>
      <c r="E46" s="5">
        <v>6</v>
      </c>
      <c r="F46" s="11" t="s">
        <v>127</v>
      </c>
    </row>
    <row r="47" spans="1:6" outlineLevel="1">
      <c r="A47" s="2"/>
      <c r="B47" s="2" t="s">
        <v>72</v>
      </c>
      <c r="C47" s="4" t="str">
        <f>"""abcdef"" &amp; ""gh"""</f>
        <v>"abcdef" &amp; "gh"</v>
      </c>
      <c r="D47" s="4" t="str">
        <f>"abcdef &amp; ""gh"""</f>
        <v>abcdef &amp; "gh"</v>
      </c>
      <c r="E47" s="5" t="s">
        <v>127</v>
      </c>
      <c r="F47" s="11" t="s">
        <v>127</v>
      </c>
    </row>
    <row r="48" spans="1:6" outlineLevel="1">
      <c r="A48" s="2"/>
      <c r="B48" s="2" t="s">
        <v>73</v>
      </c>
      <c r="C48" s="4" t="str">
        <f>"Left(""abcd"", 3)"</f>
        <v>Left("abcd", 3)</v>
      </c>
      <c r="D48" s="4" t="str">
        <f>"Left$(""abcd"", 3)"</f>
        <v>Left$("abcd", 3)</v>
      </c>
      <c r="E48" s="5" t="s">
        <v>296</v>
      </c>
      <c r="F48" s="11" t="s">
        <v>127</v>
      </c>
    </row>
    <row r="49" spans="1:6" outlineLevel="1">
      <c r="A49" s="2"/>
      <c r="B49" s="2" t="s">
        <v>74</v>
      </c>
      <c r="C49" s="4" t="str">
        <f>"Mid(""abcdefgh"", 3, 2)"</f>
        <v>Mid("abcdefgh", 3, 2)</v>
      </c>
      <c r="D49" s="4" t="str">
        <f>"Mid$(""abcdefgh"", 3, 2)"</f>
        <v>Mid$("abcdefgh", 3, 2)</v>
      </c>
      <c r="E49" s="5" t="s">
        <v>297</v>
      </c>
      <c r="F49" s="11" t="s">
        <v>127</v>
      </c>
    </row>
    <row r="50" spans="1:6" outlineLevel="1">
      <c r="A50" s="2"/>
      <c r="B50" s="2" t="s">
        <v>75</v>
      </c>
      <c r="C50" s="4" t="str">
        <f>"Right(""abcd"", 2)"</f>
        <v>Right("abcd", 2)</v>
      </c>
      <c r="D50" s="4" t="str">
        <f>"Right$(""abcd"", 2)"</f>
        <v>Right$("abcd", 2)</v>
      </c>
      <c r="E50" s="5" t="s">
        <v>298</v>
      </c>
      <c r="F50" s="11" t="s">
        <v>127</v>
      </c>
    </row>
    <row r="51" spans="1:6" outlineLevel="1">
      <c r="A51" s="2"/>
      <c r="B51" s="2" t="s">
        <v>339</v>
      </c>
      <c r="C51" s="4" t="s">
        <v>325</v>
      </c>
      <c r="D51" s="4" t="s">
        <v>325</v>
      </c>
      <c r="E51" s="5" t="s">
        <v>328</v>
      </c>
      <c r="F51" s="11" t="s">
        <v>127</v>
      </c>
    </row>
    <row r="52" spans="1:6" outlineLevel="1">
      <c r="A52" s="2"/>
      <c r="B52" s="2" t="s">
        <v>340</v>
      </c>
      <c r="C52" s="4" t="s">
        <v>326</v>
      </c>
      <c r="D52" s="4" t="s">
        <v>327</v>
      </c>
      <c r="E52" s="5" t="s">
        <v>329</v>
      </c>
      <c r="F52" s="11" t="s">
        <v>127</v>
      </c>
    </row>
    <row r="53" spans="1:6" outlineLevel="1">
      <c r="A53" s="2"/>
      <c r="B53" s="2" t="s">
        <v>341</v>
      </c>
      <c r="C53" s="4" t="s">
        <v>342</v>
      </c>
      <c r="D53" s="4" t="s">
        <v>324</v>
      </c>
      <c r="E53" s="5" t="s">
        <v>416</v>
      </c>
      <c r="F53" s="11" t="s">
        <v>127</v>
      </c>
    </row>
    <row r="54" spans="1:6" outlineLevel="1">
      <c r="A54" s="2"/>
      <c r="B54" s="2" t="s">
        <v>76</v>
      </c>
      <c r="C54" s="4" t="str">
        <f>"Asc(文字)"</f>
        <v>Asc(文字)</v>
      </c>
      <c r="D54" s="4" t="str">
        <f>"Asc(文字)"</f>
        <v>Asc(文字)</v>
      </c>
      <c r="E54" s="5" t="s">
        <v>127</v>
      </c>
      <c r="F54" s="11" t="s">
        <v>127</v>
      </c>
    </row>
    <row r="55" spans="1:6" outlineLevel="1">
      <c r="A55" s="2"/>
      <c r="B55" s="2" t="s">
        <v>77</v>
      </c>
      <c r="C55" s="4" t="str">
        <f>"IsNumeric( sStr )"</f>
        <v>IsNumeric( sStr )</v>
      </c>
      <c r="D55" s="4" t="str">
        <f>"IsNumeric( sStr )"</f>
        <v>IsNumeric( sStr )</v>
      </c>
      <c r="E55" s="5" t="s">
        <v>417</v>
      </c>
      <c r="F55" s="11" t="s">
        <v>127</v>
      </c>
    </row>
    <row r="56" spans="1:6" outlineLevel="1">
      <c r="A56" s="2"/>
      <c r="B56" s="2" t="s">
        <v>78</v>
      </c>
      <c r="C56" s="4" t="str">
        <f>"Chr(ASCIIコード)"</f>
        <v>Chr(ASCIIコード)</v>
      </c>
      <c r="D56" s="4" t="str">
        <f>"Chr(ASCIIコード)"</f>
        <v>Chr(ASCIIコード)</v>
      </c>
      <c r="E56" s="5" t="s">
        <v>418</v>
      </c>
      <c r="F56" s="11" t="s">
        <v>127</v>
      </c>
    </row>
    <row r="57" spans="1:6" outlineLevel="1">
      <c r="A57" s="2"/>
      <c r="B57" s="2" t="s">
        <v>79</v>
      </c>
      <c r="C57" s="4" t="str">
        <f>"""a"" &amp; String(4, ""b"")"</f>
        <v>"a" &amp; String(4, "b")</v>
      </c>
      <c r="D57" s="4" t="str">
        <f>"""a"" &amp; String(4, ""b"")"</f>
        <v>"a" &amp; String(4, "b")</v>
      </c>
      <c r="E57" s="5" t="s">
        <v>299</v>
      </c>
      <c r="F57" s="11" t="s">
        <v>127</v>
      </c>
    </row>
    <row r="58" spans="1:6" outlineLevel="1">
      <c r="A58" s="2"/>
      <c r="B58" s="2" t="s">
        <v>80</v>
      </c>
      <c r="C58" s="4" t="str">
        <f>"UCase(""aaa"")"</f>
        <v>UCase("aaa")</v>
      </c>
      <c r="D58" s="4" t="str">
        <f>"UCase(""aaa"")"</f>
        <v>UCase("aaa")</v>
      </c>
      <c r="E58" s="5" t="s">
        <v>127</v>
      </c>
      <c r="F58" s="11" t="s">
        <v>127</v>
      </c>
    </row>
    <row r="59" spans="1:6" outlineLevel="1">
      <c r="A59" s="2"/>
      <c r="B59" s="2" t="s">
        <v>81</v>
      </c>
      <c r="C59" s="4" t="str">
        <f>"LCase(""AAA"")"</f>
        <v>LCase("AAA")</v>
      </c>
      <c r="D59" s="4" t="str">
        <f>"LCase(""AAA"")"</f>
        <v>LCase("AAA")</v>
      </c>
      <c r="E59" s="5" t="s">
        <v>127</v>
      </c>
      <c r="F59" s="11" t="s">
        <v>127</v>
      </c>
    </row>
    <row r="60" spans="1:6" outlineLevel="1">
      <c r="A60" s="2"/>
      <c r="B60" s="2" t="s">
        <v>82</v>
      </c>
      <c r="C60" s="4" t="str">
        <f>"ReDim Preserve 配列名(5)"</f>
        <v>ReDim Preserve 配列名(5)</v>
      </c>
      <c r="D60" s="4" t="str">
        <f>"ReDim Preserve 配列名(5)"</f>
        <v>ReDim Preserve 配列名(5)</v>
      </c>
      <c r="E60" s="5" t="s">
        <v>260</v>
      </c>
      <c r="F60" s="11" t="s">
        <v>127</v>
      </c>
    </row>
    <row r="61" spans="1:6" outlineLevel="1">
      <c r="A61" s="2"/>
      <c r="B61" s="2" t="s">
        <v>83</v>
      </c>
      <c r="C61" s="4" t="str">
        <f>"UBound(配列名)"</f>
        <v>UBound(配列名)</v>
      </c>
      <c r="D61" s="4" t="str">
        <f>"UBound(配列名)"</f>
        <v>UBound(配列名)</v>
      </c>
      <c r="E61" s="5" t="s">
        <v>300</v>
      </c>
      <c r="F61" s="11" t="s">
        <v>127</v>
      </c>
    </row>
    <row r="62" spans="1:6" outlineLevel="1">
      <c r="A62" s="2"/>
      <c r="B62" s="2" t="s">
        <v>84</v>
      </c>
      <c r="C62"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2" s="4" t="str">
        <f>"If Sgn(asStr) = 0 Then"&amp;CHAR(10)&amp;CHAR(9)&amp;"未初期化配列"&amp;CHAR(10)&amp;"Else"&amp;CHAR(10)&amp;CHAR(9)&amp;"要素数１配列"&amp;CHAR(10)&amp;"End If"</f>
        <v>If Sgn(asStr) = 0 Then
	未初期化配列
Else
	要素数１配列
End If</v>
      </c>
      <c r="E62" s="5" t="s">
        <v>127</v>
      </c>
      <c r="F62" s="11" t="s">
        <v>127</v>
      </c>
    </row>
    <row r="63" spans="1:6" outlineLevel="1">
      <c r="A63" s="2"/>
      <c r="B63" s="2" t="s">
        <v>85</v>
      </c>
      <c r="C63" s="4" t="str">
        <f>"Join(配列, "","")"</f>
        <v>Join(配列, ",")</v>
      </c>
      <c r="D63" s="4" t="str">
        <f>"Join(配列, "","")"</f>
        <v>Join(配列, ",")</v>
      </c>
      <c r="E63" s="5" t="s">
        <v>127</v>
      </c>
      <c r="F63" s="11" t="s">
        <v>127</v>
      </c>
    </row>
    <row r="64" spans="1:6" outlineLevel="1">
      <c r="A64" s="2"/>
      <c r="B64" s="2" t="s">
        <v>86</v>
      </c>
      <c r="C64" s="4" t="str">
        <f>"objWords = Split( sFilePath , ""\"" )"</f>
        <v>objWords = Split( sFilePath , "\" )</v>
      </c>
      <c r="D64" s="4" t="str">
        <f>"文字列配列 = Split(""aaa,bbb,ccc"", "","")"</f>
        <v>文字列配列 = Split("aaa,bbb,ccc", ",")</v>
      </c>
      <c r="E64" s="5" t="s">
        <v>132</v>
      </c>
      <c r="F64" s="11" t="s">
        <v>127</v>
      </c>
    </row>
    <row r="65" spans="1:6" outlineLevel="1">
      <c r="A65" s="2"/>
      <c r="B65" s="2" t="s">
        <v>87</v>
      </c>
      <c r="C65" s="4" t="str">
        <f>"TypeName(""Test"")"</f>
        <v>TypeName("Test")</v>
      </c>
      <c r="D65" s="4" t="str">
        <f>"TypeName(""Test"")"</f>
        <v>TypeName("Test")</v>
      </c>
      <c r="E65" s="5" t="s">
        <v>301</v>
      </c>
      <c r="F65" s="11" t="s">
        <v>127</v>
      </c>
    </row>
    <row r="66" spans="1:6" outlineLevel="1">
      <c r="A66" s="2"/>
      <c r="B66" s="2" t="s">
        <v>88</v>
      </c>
      <c r="C66" s="4" t="str">
        <f>"VarType(""Test"")"</f>
        <v>VarType("Test")</v>
      </c>
      <c r="D66" s="4" t="str">
        <f>"VarType(""Test"")"</f>
        <v>VarType("Test")</v>
      </c>
      <c r="E66" s="9" t="s">
        <v>419</v>
      </c>
      <c r="F66" s="11" t="s">
        <v>127</v>
      </c>
    </row>
    <row r="67" spans="1:6" outlineLevel="1">
      <c r="A67" s="2"/>
      <c r="B67" s="2" t="s">
        <v>89</v>
      </c>
      <c r="C67" s="4" t="str">
        <f>"Hex(734)"</f>
        <v>Hex(734)</v>
      </c>
      <c r="D67" s="4" t="str">
        <f>"文字列変数 = Hex(734)"</f>
        <v>文字列変数 = Hex(734)</v>
      </c>
      <c r="E67" s="5" t="s">
        <v>127</v>
      </c>
      <c r="F67" s="11" t="s">
        <v>127</v>
      </c>
    </row>
    <row r="68" spans="1:6" outlineLevel="1">
      <c r="A68" s="2"/>
      <c r="B68" s="2" t="s">
        <v>90</v>
      </c>
      <c r="C68" s="4" t="str">
        <f>"CLng(""&amp;H"" &amp; ""FA"")"</f>
        <v>CLng("&amp;H" &amp; "FA")</v>
      </c>
      <c r="D68" s="4" t="s">
        <v>428</v>
      </c>
      <c r="E68" s="5" t="s">
        <v>127</v>
      </c>
      <c r="F68" s="11" t="s">
        <v>127</v>
      </c>
    </row>
    <row r="69" spans="1:6" outlineLevel="1">
      <c r="A69" s="2"/>
      <c r="B69" s="2" t="s">
        <v>91</v>
      </c>
      <c r="C69" s="4" t="str">
        <f>"&amp;HFFF0"</f>
        <v>&amp;HFFF0</v>
      </c>
      <c r="D69" s="4" t="str">
        <f>"&amp;HFFF0"</f>
        <v>&amp;HFFF0</v>
      </c>
      <c r="E69" s="5" t="s">
        <v>127</v>
      </c>
      <c r="F69" s="11" t="s">
        <v>127</v>
      </c>
    </row>
    <row r="70" spans="1:6" outlineLevel="1">
      <c r="A70" s="2"/>
      <c r="B70" s="2" t="s">
        <v>92</v>
      </c>
      <c r="C70" s="4" t="str">
        <f>"&amp;HFFF0&amp;"</f>
        <v>&amp;HFFF0&amp;</v>
      </c>
      <c r="D70" s="4" t="str">
        <f>"&amp;HFFF0&amp;"</f>
        <v>&amp;HFFF0&amp;</v>
      </c>
      <c r="E70" s="5" t="s">
        <v>127</v>
      </c>
      <c r="F70" s="11" t="s">
        <v>127</v>
      </c>
    </row>
    <row r="71" spans="1:6" outlineLevel="1">
      <c r="A71" s="2"/>
      <c r="B71" s="2" t="s">
        <v>93</v>
      </c>
      <c r="C71" s="4" t="str">
        <f>"CStr(234.5)"</f>
        <v>CStr(234.5)</v>
      </c>
      <c r="D71" s="4" t="str">
        <f>"Val(文字列式)"</f>
        <v>Val(文字列式)</v>
      </c>
      <c r="E71" s="5" t="s">
        <v>140</v>
      </c>
      <c r="F71" s="11" t="s">
        <v>127</v>
      </c>
    </row>
    <row r="72" spans="1:6" outlineLevel="1">
      <c r="A72" s="2"/>
      <c r="B72" s="2" t="s">
        <v>94</v>
      </c>
      <c r="C72" s="4" t="str">
        <f>"CDbl(""234.5"")"</f>
        <v>CDbl("234.5")</v>
      </c>
      <c r="D72" s="4" t="str">
        <f>"Str(数値)"</f>
        <v>Str(数値)</v>
      </c>
      <c r="E72" s="5">
        <v>234.5</v>
      </c>
      <c r="F72" s="11" t="s">
        <v>127</v>
      </c>
    </row>
    <row r="73" spans="1:6" outlineLevel="1">
      <c r="A73" s="2"/>
      <c r="B73" s="2" t="s">
        <v>95</v>
      </c>
      <c r="C73" s="4" t="str">
        <f>"CLng(""234.5"")"</f>
        <v>CLng("234.5")</v>
      </c>
      <c r="D73" s="4" t="str">
        <f>"Str(数値)"</f>
        <v>Str(数値)</v>
      </c>
      <c r="E73" s="5">
        <v>234</v>
      </c>
      <c r="F73" s="11" t="s">
        <v>127</v>
      </c>
    </row>
    <row r="74" spans="1:6" outlineLevel="1">
      <c r="A74" s="2"/>
      <c r="B74" s="2" t="s">
        <v>96</v>
      </c>
      <c r="C74" s="4" t="str">
        <f>"vbNewLine"</f>
        <v>vbNewLine</v>
      </c>
      <c r="D74" s="4" t="s">
        <v>420</v>
      </c>
      <c r="E74" s="5" t="s">
        <v>141</v>
      </c>
      <c r="F74" s="11" t="s">
        <v>127</v>
      </c>
    </row>
    <row r="75" spans="1:6" outlineLevel="1">
      <c r="A75" s="2"/>
      <c r="B75" s="2" t="s">
        <v>97</v>
      </c>
      <c r="C75" s="4" t="str">
        <f>"Fix( 99.224 )"</f>
        <v>Fix( 99.224 )</v>
      </c>
      <c r="D75" s="4" t="str">
        <f>"Fix( 99.224 )"</f>
        <v>Fix( 99.224 )</v>
      </c>
      <c r="E75" s="5">
        <v>99</v>
      </c>
      <c r="F75" s="11" t="s">
        <v>127</v>
      </c>
    </row>
    <row r="76" spans="1:6" outlineLevel="1">
      <c r="A76" s="2"/>
      <c r="B76" s="2" t="s">
        <v>98</v>
      </c>
      <c r="C76" s="4" t="str">
        <f>"Int( 99.224 )"</f>
        <v>Int( 99.224 )</v>
      </c>
      <c r="D76" s="4" t="str">
        <f>"Int( 99.224 )"</f>
        <v>Int( 99.224 )</v>
      </c>
      <c r="E76" s="5">
        <v>99</v>
      </c>
      <c r="F76" s="11" t="s">
        <v>127</v>
      </c>
    </row>
    <row r="77" spans="1:6" outlineLevel="1">
      <c r="A77" s="2"/>
      <c r="B77" s="2" t="s">
        <v>99</v>
      </c>
      <c r="C77" s="4" t="str">
        <f>"Fix( -99.224 )"</f>
        <v>Fix( -99.224 )</v>
      </c>
      <c r="D77" s="4" t="str">
        <f>"Fix( -99.224 )"</f>
        <v>Fix( -99.224 )</v>
      </c>
      <c r="E77" s="5" t="s">
        <v>136</v>
      </c>
      <c r="F77" s="11" t="s">
        <v>127</v>
      </c>
    </row>
    <row r="78" spans="1:6" outlineLevel="1">
      <c r="A78" s="2"/>
      <c r="B78" s="2" t="s">
        <v>100</v>
      </c>
      <c r="C78" s="4" t="str">
        <f>"Int( -99.224 )"</f>
        <v>Int( -99.224 )</v>
      </c>
      <c r="D78" s="4" t="str">
        <f>"Int( -99.224 )"</f>
        <v>Int( -99.224 )</v>
      </c>
      <c r="E78" s="5" t="s">
        <v>137</v>
      </c>
      <c r="F78" s="11" t="s">
        <v>127</v>
      </c>
    </row>
    <row r="79" spans="1:6" outlineLevel="1">
      <c r="A79" s="2"/>
      <c r="B79" s="2" t="s">
        <v>101</v>
      </c>
      <c r="C79" s="4" t="str">
        <f>"Round( 99.555, 0 )"</f>
        <v>Round( 99.555, 0 )</v>
      </c>
      <c r="D79" s="4" t="str">
        <f>"Round( 99.555, 0 )"</f>
        <v>Round( 99.555, 0 )</v>
      </c>
      <c r="E79" s="5">
        <v>100</v>
      </c>
      <c r="F79" s="11" t="s">
        <v>127</v>
      </c>
    </row>
    <row r="80" spans="1:6" outlineLevel="1">
      <c r="A80" s="2"/>
      <c r="B80" s="2" t="s">
        <v>102</v>
      </c>
      <c r="C80" s="4" t="str">
        <f>"Round( 99.555, 1 )"</f>
        <v>Round( 99.555, 1 )</v>
      </c>
      <c r="D80" s="4" t="str">
        <f>"Round( 99.555, 1 )"</f>
        <v>Round( 99.555, 1 )</v>
      </c>
      <c r="E80" s="5">
        <v>99.6</v>
      </c>
      <c r="F80" s="11" t="s">
        <v>127</v>
      </c>
    </row>
    <row r="81" spans="1:6" outlineLevel="1">
      <c r="A81" s="2"/>
      <c r="B81" s="2" t="s">
        <v>103</v>
      </c>
      <c r="C81" s="4" t="str">
        <f>"Round( 99.555, 2 )"</f>
        <v>Round( 99.555, 2 )</v>
      </c>
      <c r="D81" s="4" t="str">
        <f>"Round( 99.555, 2 )"</f>
        <v>Round( 99.555, 2 )</v>
      </c>
      <c r="E81" s="5">
        <v>99.56</v>
      </c>
      <c r="F81" s="11" t="s">
        <v>127</v>
      </c>
    </row>
    <row r="82" spans="1:6" outlineLevel="1">
      <c r="A82" s="2"/>
      <c r="B82" s="2" t="s">
        <v>104</v>
      </c>
      <c r="C82" s="4" t="str">
        <f>"Round( -99.555, 0 )"</f>
        <v>Round( -99.555, 0 )</v>
      </c>
      <c r="D82" s="4" t="str">
        <f>"Round( -99.555, 0 )"</f>
        <v>Round( -99.555, 0 )</v>
      </c>
      <c r="E82" s="5">
        <v>-100</v>
      </c>
      <c r="F82" s="11" t="s">
        <v>127</v>
      </c>
    </row>
    <row r="83" spans="1:6" outlineLevel="1">
      <c r="A83" s="2"/>
      <c r="B83" s="2" t="s">
        <v>105</v>
      </c>
      <c r="C83" s="4" t="str">
        <f>"Round( -99.555, 1 )"</f>
        <v>Round( -99.555, 1 )</v>
      </c>
      <c r="D83" s="4" t="str">
        <f>"Round( -99.555, 1 )"</f>
        <v>Round( -99.555, 1 )</v>
      </c>
      <c r="E83" s="5">
        <v>-99.6</v>
      </c>
      <c r="F83" s="11" t="s">
        <v>127</v>
      </c>
    </row>
    <row r="84" spans="1:6" outlineLevel="1">
      <c r="A84" s="2"/>
      <c r="B84" s="2" t="s">
        <v>106</v>
      </c>
      <c r="C84" s="4" t="str">
        <f>"Round( -99.555, 2 )"</f>
        <v>Round( -99.555, 2 )</v>
      </c>
      <c r="D84" s="4" t="str">
        <f>"Round( -99.555, 2 )"</f>
        <v>Round( -99.555, 2 )</v>
      </c>
      <c r="E84" s="5">
        <v>-99.56</v>
      </c>
      <c r="F84" s="11" t="s">
        <v>127</v>
      </c>
    </row>
    <row r="85" spans="1:6" outlineLevel="1">
      <c r="A85" s="2"/>
      <c r="B85" s="2" t="s">
        <v>107</v>
      </c>
      <c r="C85" s="4" t="str">
        <f>"Round( 99.224 + 0.5, 0 )"</f>
        <v>Round( 99.224 + 0.5, 0 )</v>
      </c>
      <c r="D85" s="4" t="str">
        <f>"Round( 99.224 + 0.5, 0 )"</f>
        <v>Round( 99.224 + 0.5, 0 )</v>
      </c>
      <c r="E85" s="5">
        <v>100</v>
      </c>
      <c r="F85" s="11" t="s">
        <v>127</v>
      </c>
    </row>
    <row r="86" spans="1:6" outlineLevel="1">
      <c r="A86" s="2"/>
      <c r="B86" s="2" t="s">
        <v>108</v>
      </c>
      <c r="C86" s="4" t="str">
        <f>"Round( 99.224 + 0.05, 1 )"</f>
        <v>Round( 99.224 + 0.05, 1 )</v>
      </c>
      <c r="D86" s="4" t="str">
        <f>"Round( 99.224 + 0.05, 1 )"</f>
        <v>Round( 99.224 + 0.05, 1 )</v>
      </c>
      <c r="E86" s="5">
        <v>99.3</v>
      </c>
      <c r="F86" s="11" t="s">
        <v>127</v>
      </c>
    </row>
    <row r="87" spans="1:6" outlineLevel="1">
      <c r="A87" s="2"/>
      <c r="B87" s="2" t="s">
        <v>109</v>
      </c>
      <c r="C87" s="4" t="str">
        <f>"Round( -99.224 - 0.5, 0 )"</f>
        <v>Round( -99.224 - 0.5, 0 )</v>
      </c>
      <c r="D87" s="4" t="str">
        <f>"Round( -99.224 - 0.5, 0 )"</f>
        <v>Round( -99.224 - 0.5, 0 )</v>
      </c>
      <c r="E87" s="5">
        <v>-100</v>
      </c>
      <c r="F87" s="11" t="s">
        <v>127</v>
      </c>
    </row>
    <row r="88" spans="1:6" outlineLevel="1">
      <c r="A88" s="2"/>
      <c r="B88" s="2" t="s">
        <v>110</v>
      </c>
      <c r="C88" s="4" t="str">
        <f>"Round( -99.224 - 0.05, 1 )"</f>
        <v>Round( -99.224 - 0.05, 1 )</v>
      </c>
      <c r="D88" s="4" t="str">
        <f>"Round( -99.224 - 0.05, 1 )"</f>
        <v>Round( -99.224 - 0.05, 1 )</v>
      </c>
      <c r="E88" s="5">
        <v>-99.3</v>
      </c>
      <c r="F88" s="11" t="s">
        <v>127</v>
      </c>
    </row>
    <row r="89" spans="1:6" outlineLevel="1">
      <c r="A89" s="2"/>
      <c r="B89" s="2" t="s">
        <v>111</v>
      </c>
      <c r="C89" s="4" t="str">
        <f>"Round( 99.224 - 0.5, 0 )"</f>
        <v>Round( 99.224 - 0.5, 0 )</v>
      </c>
      <c r="D89" s="4" t="str">
        <f>"Round( 99.224 - 0.5, 0 )"</f>
        <v>Round( 99.224 - 0.5, 0 )</v>
      </c>
      <c r="E89" s="5" t="s">
        <v>138</v>
      </c>
      <c r="F89" s="11" t="s">
        <v>127</v>
      </c>
    </row>
    <row r="90" spans="1:6" outlineLevel="1">
      <c r="A90" s="2"/>
      <c r="B90" s="2" t="s">
        <v>112</v>
      </c>
      <c r="C90" s="4" t="str">
        <f>"Round( 99.224 - 0.05, 1 )"</f>
        <v>Round( 99.224 - 0.05, 1 )</v>
      </c>
      <c r="D90" s="4" t="str">
        <f>"Round( 99.224 - 0.05, 1 )"</f>
        <v>Round( 99.224 - 0.05, 1 )</v>
      </c>
      <c r="E90" s="5">
        <v>99.2</v>
      </c>
      <c r="F90" s="11" t="s">
        <v>127</v>
      </c>
    </row>
    <row r="91" spans="1:6" outlineLevel="1">
      <c r="A91" s="2"/>
      <c r="B91" s="2" t="s">
        <v>113</v>
      </c>
      <c r="C91" s="4" t="str">
        <f>"Round( -99.224 + 0.5, 0 )"</f>
        <v>Round( -99.224 + 0.5, 0 )</v>
      </c>
      <c r="D91" s="4" t="str">
        <f>"Round( -99.224 + 0.5, 0 )"</f>
        <v>Round( -99.224 + 0.5, 0 )</v>
      </c>
      <c r="E91" s="5" t="s">
        <v>139</v>
      </c>
      <c r="F91" s="11" t="s">
        <v>127</v>
      </c>
    </row>
    <row r="92" spans="1:6" outlineLevel="1">
      <c r="A92" s="2"/>
      <c r="B92" s="2" t="s">
        <v>114</v>
      </c>
      <c r="C92" s="4" t="str">
        <f>"Round( -99.224 + 0.05, 1 )"</f>
        <v>Round( -99.224 + 0.05, 1 )</v>
      </c>
      <c r="D92" s="4" t="str">
        <f>"Round( -99.224 + 0.05, 1 )"</f>
        <v>Round( -99.224 + 0.05, 1 )</v>
      </c>
      <c r="E92" s="5">
        <v>-99.2</v>
      </c>
      <c r="F92" s="11" t="s">
        <v>127</v>
      </c>
    </row>
    <row r="93" spans="1:6">
      <c r="A93" s="20" t="s">
        <v>354</v>
      </c>
      <c r="B93" s="8"/>
      <c r="C93" s="8"/>
      <c r="D93" s="8"/>
      <c r="E93" s="21" t="s">
        <v>127</v>
      </c>
      <c r="F93" s="11" t="s">
        <v>127</v>
      </c>
    </row>
    <row r="94" spans="1:6" outlineLevel="1">
      <c r="A94" s="2"/>
      <c r="B94" s="2" t="s">
        <v>30</v>
      </c>
      <c r="C94" s="10" t="s">
        <v>412</v>
      </c>
      <c r="D94" s="4" t="str">
        <f>"On Error Resume Next"</f>
        <v>On Error Resume Next</v>
      </c>
      <c r="E94" s="5" t="s">
        <v>127</v>
      </c>
      <c r="F94" s="11" t="s">
        <v>127</v>
      </c>
    </row>
    <row r="95" spans="1:6" outlineLevel="1">
      <c r="A95" s="2"/>
      <c r="B95" s="2" t="s">
        <v>31</v>
      </c>
      <c r="C95" s="4" t="str">
        <f>"On Error Goto 0"</f>
        <v>On Error Goto 0</v>
      </c>
      <c r="D95" s="4" t="str">
        <f>"On Error Goto 0"</f>
        <v>On Error Goto 0</v>
      </c>
      <c r="E95" s="5" t="s">
        <v>127</v>
      </c>
      <c r="F95" s="11" t="s">
        <v>127</v>
      </c>
    </row>
    <row r="96" spans="1:6" outlineLevel="1">
      <c r="A96" s="2"/>
      <c r="B96" s="2" t="s">
        <v>32</v>
      </c>
      <c r="C96" s="4" t="str">
        <f>"Err.Number"</f>
        <v>Err.Number</v>
      </c>
      <c r="D96" s="4" t="str">
        <f>"Err.Number"</f>
        <v>Err.Number</v>
      </c>
      <c r="E96" s="5" t="s">
        <v>127</v>
      </c>
      <c r="F96" s="11" t="s">
        <v>127</v>
      </c>
    </row>
    <row r="97" spans="1:6" outlineLevel="1">
      <c r="A97" s="2"/>
      <c r="B97" s="2" t="s">
        <v>33</v>
      </c>
      <c r="C97" s="4" t="str">
        <f>"Err.Description"</f>
        <v>Err.Description</v>
      </c>
      <c r="D97" s="4" t="str">
        <f>"Err.Description"</f>
        <v>Err.Description</v>
      </c>
      <c r="E97" s="5" t="s">
        <v>127</v>
      </c>
      <c r="F97" s="11" t="s">
        <v>127</v>
      </c>
    </row>
    <row r="98" spans="1:6" outlineLevel="1">
      <c r="A98" s="2"/>
      <c r="B98" s="2" t="s">
        <v>150</v>
      </c>
      <c r="C98" s="22" t="s">
        <v>406</v>
      </c>
      <c r="D98" s="4" t="str">
        <f>"On Error GoTo ErrorLabel"</f>
        <v>On Error GoTo ErrorLabel</v>
      </c>
      <c r="E98" s="5" t="s">
        <v>284</v>
      </c>
      <c r="F98" s="11" t="s">
        <v>127</v>
      </c>
    </row>
    <row r="99" spans="1:6" outlineLevel="1">
      <c r="A99" s="2"/>
      <c r="B99" s="2" t="s">
        <v>151</v>
      </c>
      <c r="C99" s="22" t="s">
        <v>406</v>
      </c>
      <c r="D99" s="4" t="str">
        <f>"ErrorLabel:"</f>
        <v>ErrorLabel:</v>
      </c>
      <c r="E99" s="5" t="s">
        <v>127</v>
      </c>
      <c r="F99" s="11" t="s">
        <v>127</v>
      </c>
    </row>
    <row r="100" spans="1:6">
      <c r="A100" s="20" t="s">
        <v>355</v>
      </c>
      <c r="B100" s="8"/>
      <c r="C100" s="8"/>
      <c r="D100" s="8"/>
      <c r="E100" s="21" t="s">
        <v>127</v>
      </c>
      <c r="F100" s="11" t="s">
        <v>127</v>
      </c>
    </row>
    <row r="101" spans="1:6" outlineLevel="1">
      <c r="A101" s="2"/>
      <c r="B101" s="2" t="s">
        <v>414</v>
      </c>
      <c r="C101" s="4" t="str">
        <f>"Dim objTxtFile"</f>
        <v>Dim objTxtFile</v>
      </c>
      <c r="D101" s="22" t="s">
        <v>406</v>
      </c>
      <c r="E101" s="5" t="s">
        <v>127</v>
      </c>
      <c r="F101" s="11" t="s">
        <v>127</v>
      </c>
    </row>
    <row r="102" spans="1:6" outlineLevel="1">
      <c r="A102" s="2"/>
      <c r="B102" s="2" t="s">
        <v>63</v>
      </c>
      <c r="C102" s="4" t="str">
        <f>"Set objTxtFile = objFSO.OpenTextFile(""c:\codes\test\a.txt"", 1, True)"</f>
        <v>Set objTxtFile = objFSO.OpenTextFile("c:\codes\test\a.txt", 1, True)</v>
      </c>
      <c r="D102" s="4" t="s">
        <v>411</v>
      </c>
      <c r="E102" s="5" t="s">
        <v>127</v>
      </c>
      <c r="F102" s="11" t="s">
        <v>127</v>
      </c>
    </row>
    <row r="103" spans="1:6" outlineLevel="1">
      <c r="A103" s="2"/>
      <c r="B103" s="2" t="s">
        <v>64</v>
      </c>
      <c r="C103" s="4" t="str">
        <f>"objTxtFile.Close"</f>
        <v>objTxtFile.Close</v>
      </c>
      <c r="D103" s="4" t="s">
        <v>410</v>
      </c>
      <c r="E103" s="5"/>
      <c r="F103" s="11" t="s">
        <v>127</v>
      </c>
    </row>
    <row r="104" spans="1:6" outlineLevel="1">
      <c r="A104" s="2"/>
      <c r="B104" s="2" t="s">
        <v>413</v>
      </c>
      <c r="C104" s="4" t="str">
        <f>"Do Until objTxtFile.AtEndOfStream"&amp;CHAR(10)&amp;"strLine = objTxtFile.ReadLine"&amp;CHAR(10)&amp;"Loop"</f>
        <v>Do Until objTxtFile.AtEndOfStream
strLine = objTxtFile.ReadLine
Loop</v>
      </c>
      <c r="D104" s="4" t="str">
        <f>"Do Until EOF(1)"&amp;CHAR(10)&amp;"    Line Input #1, 文字列変数"&amp;CHAR(10)&amp;"Loop"</f>
        <v>Do Until EOF(1)
    Line Input #1, 文字列変数
Loop</v>
      </c>
      <c r="E104" s="5" t="s">
        <v>127</v>
      </c>
      <c r="F104" s="11" t="s">
        <v>127</v>
      </c>
    </row>
    <row r="105" spans="1:6" outlineLevel="1">
      <c r="A105" s="2"/>
      <c r="B105" s="2" t="s">
        <v>65</v>
      </c>
      <c r="C105" s="4" t="str">
        <f>"sTextAll = objTxtFile.ReadAll"</f>
        <v>sTextAll = objTxtFile.ReadAll</v>
      </c>
      <c r="D105" s="4" t="str">
        <f>"sTestFile = objFSO.GetFile(ファイルパス).OpenAsTextStream.ReadAll"</f>
        <v>sTestFile = objFSO.GetFile(ファイルパス).OpenAsTextStream.ReadAll</v>
      </c>
      <c r="E105" s="5" t="s">
        <v>295</v>
      </c>
      <c r="F105" s="11" t="s">
        <v>127</v>
      </c>
    </row>
    <row r="106" spans="1:6" outlineLevel="1">
      <c r="A106" s="2"/>
      <c r="B106" s="2" t="s">
        <v>66</v>
      </c>
      <c r="C106" s="4" t="str">
        <f>"objTxtFile.WriteLine strLine"</f>
        <v>objTxtFile.WriteLine strLine</v>
      </c>
      <c r="D106" s="4" t="str">
        <f>"Print #1, 文字列変数"</f>
        <v>Print #1, 文字列変数</v>
      </c>
      <c r="E106" s="5" t="s">
        <v>127</v>
      </c>
      <c r="F106" s="11" t="s">
        <v>127</v>
      </c>
    </row>
    <row r="107" spans="1:6" outlineLevel="1">
      <c r="A107" s="2"/>
      <c r="B107" s="2" t="s">
        <v>415</v>
      </c>
      <c r="C107" s="22" t="s">
        <v>406</v>
      </c>
      <c r="D107" s="4" t="str">
        <f>"Set wTargetBook = Workbooks.Open(sTargetBookName)"&amp;CHAR(10)&amp;"wTargetBook.Close SaveChanges:=True"</f>
        <v>Set wTargetBook = Workbooks.Open(sTargetBookName)
wTargetBook.Close SaveChanges:=True</v>
      </c>
      <c r="E107" s="5" t="s">
        <v>127</v>
      </c>
      <c r="F107" s="11" t="s">
        <v>127</v>
      </c>
    </row>
    <row r="108" spans="1:6">
      <c r="A108" s="20" t="s">
        <v>356</v>
      </c>
      <c r="B108" s="8"/>
      <c r="C108" s="8"/>
      <c r="D108" s="8"/>
      <c r="E108" s="21" t="s">
        <v>127</v>
      </c>
      <c r="F108" s="11" t="s">
        <v>127</v>
      </c>
    </row>
    <row r="109" spans="1:6" outlineLevel="1">
      <c r="A109" s="2"/>
      <c r="B109" s="2" t="s">
        <v>115</v>
      </c>
      <c r="C109" s="4" t="str">
        <f>"Now()"</f>
        <v>Now()</v>
      </c>
      <c r="D109" s="4" t="str">
        <f>"Now"</f>
        <v>Now</v>
      </c>
      <c r="E109" s="5" t="s">
        <v>302</v>
      </c>
      <c r="F109" s="11" t="s">
        <v>127</v>
      </c>
    </row>
    <row r="110" spans="1:6" outlineLevel="1">
      <c r="A110" s="2"/>
      <c r="B110" s="2" t="s">
        <v>116</v>
      </c>
      <c r="C110" s="4" t="str">
        <f>"Date()"</f>
        <v>Date()</v>
      </c>
      <c r="D110" s="4" t="str">
        <f>"Date"</f>
        <v>Date</v>
      </c>
      <c r="E110" s="5" t="s">
        <v>303</v>
      </c>
      <c r="F110" s="11" t="s">
        <v>127</v>
      </c>
    </row>
    <row r="111" spans="1:6" outlineLevel="1">
      <c r="A111" s="2"/>
      <c r="B111" s="2" t="s">
        <v>117</v>
      </c>
      <c r="C111" s="4" t="str">
        <f>"Timer()"</f>
        <v>Timer()</v>
      </c>
      <c r="D111" s="4" t="str">
        <f>"Timer"</f>
        <v>Timer</v>
      </c>
      <c r="E111" s="5" t="s">
        <v>304</v>
      </c>
      <c r="F111" s="11" t="s">
        <v>127</v>
      </c>
    </row>
    <row r="112" spans="1:6" outlineLevel="1">
      <c r="A112" s="2"/>
      <c r="B112" s="2" t="s">
        <v>118</v>
      </c>
      <c r="C112"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12"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12" s="5" t="s">
        <v>305</v>
      </c>
      <c r="F112" s="11" t="s">
        <v>127</v>
      </c>
    </row>
    <row r="113" spans="1:6" outlineLevel="1">
      <c r="A113" s="2"/>
      <c r="B113" s="2" t="s">
        <v>119</v>
      </c>
      <c r="C113" s="4" t="str">
        <f>"WScript.sleep(3000)"</f>
        <v>WScript.sleep(3000)</v>
      </c>
      <c r="D113" s="4" t="str">
        <f>"Public Declare Sub Sleep Lib ""kernel32"" (ByVal dwMilliseconds As Long)"&amp;CHAR(10)&amp;"Sleep 1000"</f>
        <v>Public Declare Sub Sleep Lib "kernel32" (ByVal dwMilliseconds As Long)
Sleep 1000</v>
      </c>
      <c r="E113" s="5" t="s">
        <v>306</v>
      </c>
      <c r="F113" s="11" t="s">
        <v>127</v>
      </c>
    </row>
    <row r="114" spans="1:6">
      <c r="A114" s="20" t="s">
        <v>367</v>
      </c>
      <c r="B114" s="8"/>
      <c r="C114" s="8"/>
      <c r="D114" s="8"/>
      <c r="E114" s="21" t="s">
        <v>127</v>
      </c>
      <c r="F114" s="11" t="s">
        <v>127</v>
      </c>
    </row>
    <row r="115" spans="1:6" outlineLevel="1">
      <c r="A115" s="2"/>
      <c r="B115" s="2" t="s">
        <v>359</v>
      </c>
      <c r="C115" s="4" t="str">
        <f>"Dim cTrgtPaths
Set cTrgtPaths = CreateObject(""System.Collections.ArrayList"")"</f>
        <v>Dim cTrgtPaths
Set cTrgtPaths = CreateObject("System.Collections.ArrayList")</v>
      </c>
      <c r="D115" s="4" t="str">
        <f>"Dim cTrgtPaths As Variant
Set cTrgtPaths = CreateObject(""System.Collections.ArrayList"")"</f>
        <v>Dim cTrgtPaths As Variant
Set cTrgtPaths = CreateObject("System.Collections.ArrayList")</v>
      </c>
      <c r="E115" s="5" t="s">
        <v>127</v>
      </c>
      <c r="F115" s="11" t="s">
        <v>127</v>
      </c>
    </row>
    <row r="116" spans="1:6" outlineLevel="1">
      <c r="A116" s="2"/>
      <c r="B116" s="2" t="s">
        <v>368</v>
      </c>
      <c r="C116" s="4" t="s">
        <v>444</v>
      </c>
      <c r="D116" s="4" t="s">
        <v>444</v>
      </c>
      <c r="E116" s="5" t="s">
        <v>127</v>
      </c>
      <c r="F116" s="11" t="s">
        <v>127</v>
      </c>
    </row>
    <row r="117" spans="1:6" outlineLevel="1">
      <c r="A117" s="2"/>
      <c r="B117" s="2" t="s">
        <v>376</v>
      </c>
      <c r="C117" s="4" t="s">
        <v>445</v>
      </c>
      <c r="D117" s="4" t="s">
        <v>445</v>
      </c>
      <c r="E117" s="5" t="s">
        <v>127</v>
      </c>
      <c r="F117" s="11" t="s">
        <v>127</v>
      </c>
    </row>
    <row r="118" spans="1:6" outlineLevel="1">
      <c r="A118" s="2"/>
      <c r="B118" s="2" t="s">
        <v>377</v>
      </c>
      <c r="C118" s="4" t="s">
        <v>446</v>
      </c>
      <c r="D118" s="4" t="s">
        <v>446</v>
      </c>
      <c r="E118" s="5" t="s">
        <v>129</v>
      </c>
      <c r="F118" s="11" t="s">
        <v>127</v>
      </c>
    </row>
    <row r="119" spans="1:6" outlineLevel="1">
      <c r="A119" s="2"/>
      <c r="B119" s="2" t="s">
        <v>375</v>
      </c>
      <c r="C119" s="4" t="str">
        <f>"Dim vTrgtPath
For Each vTrgtPath In cTrgtPaths
    MsgBox vTrgtPath
Next"</f>
        <v>Dim vTrgtPath
For Each vTrgtPath In cTrgtPaths
    MsgBox vTrgtPath
Next</v>
      </c>
      <c r="D119" s="4" t="str">
        <f>"Dim vTrgtPath As Variant
For Each vTrgtPath In cTrgtPaths
    MsgBox vTrgtPath
Next"</f>
        <v>Dim vTrgtPath As Variant
For Each vTrgtPath In cTrgtPaths
    MsgBox vTrgtPath
Next</v>
      </c>
      <c r="E119" s="5" t="s">
        <v>127</v>
      </c>
      <c r="F119" s="11" t="s">
        <v>127</v>
      </c>
    </row>
    <row r="120" spans="1:6" outlineLevel="1">
      <c r="A120" s="2"/>
      <c r="B120" s="2" t="s">
        <v>369</v>
      </c>
      <c r="C120" s="4" t="s">
        <v>447</v>
      </c>
      <c r="D120" s="4" t="s">
        <v>447</v>
      </c>
      <c r="E120" s="5" t="s">
        <v>276</v>
      </c>
      <c r="F120" s="11" t="s">
        <v>127</v>
      </c>
    </row>
    <row r="121" spans="1:6" outlineLevel="1">
      <c r="A121" s="2"/>
      <c r="B121" s="2" t="s">
        <v>370</v>
      </c>
      <c r="C121" s="4" t="s">
        <v>448</v>
      </c>
      <c r="D121" s="4" t="s">
        <v>448</v>
      </c>
      <c r="E121" s="5" t="s">
        <v>277</v>
      </c>
      <c r="F121" s="11" t="s">
        <v>127</v>
      </c>
    </row>
    <row r="122" spans="1:6" outlineLevel="1">
      <c r="A122" s="2"/>
      <c r="B122" s="2" t="s">
        <v>371</v>
      </c>
      <c r="C122" s="22" t="s">
        <v>406</v>
      </c>
      <c r="D122" s="4" t="s">
        <v>449</v>
      </c>
      <c r="E122" s="5" t="s">
        <v>452</v>
      </c>
      <c r="F122" s="11" t="s">
        <v>127</v>
      </c>
    </row>
    <row r="123" spans="1:6" outlineLevel="1">
      <c r="A123" s="2"/>
      <c r="B123" s="2" t="s">
        <v>372</v>
      </c>
      <c r="C123" s="4" t="s">
        <v>450</v>
      </c>
      <c r="D123" s="4" t="s">
        <v>450</v>
      </c>
      <c r="E123" s="5" t="s">
        <v>127</v>
      </c>
      <c r="F123" s="11" t="s">
        <v>127</v>
      </c>
    </row>
    <row r="124" spans="1:6" outlineLevel="1">
      <c r="A124" s="2"/>
      <c r="B124" s="2" t="s">
        <v>373</v>
      </c>
      <c r="C124" s="4" t="str">
        <f>"Dim avTrgtPaths
avTrgtPaths = cTrgtPaths.ToArray()"</f>
        <v>Dim avTrgtPaths
avTrgtPaths = cTrgtPaths.ToArray()</v>
      </c>
      <c r="D124" s="4" t="str">
        <f>"Dim avTrgtPaths As Variant
avTrgtPaths = cTrgtPaths.ToArray()"</f>
        <v>Dim avTrgtPaths As Variant
avTrgtPaths = cTrgtPaths.ToArray()</v>
      </c>
      <c r="E124" s="5" t="s">
        <v>278</v>
      </c>
      <c r="F124" s="11" t="s">
        <v>127</v>
      </c>
    </row>
    <row r="125" spans="1:6" outlineLevel="1">
      <c r="A125" s="2"/>
      <c r="B125" s="2" t="s">
        <v>374</v>
      </c>
      <c r="C125" s="4" t="s">
        <v>451</v>
      </c>
      <c r="D125" s="4" t="s">
        <v>451</v>
      </c>
      <c r="E125" s="5" t="s">
        <v>127</v>
      </c>
      <c r="F125" s="11" t="s">
        <v>127</v>
      </c>
    </row>
    <row r="126" spans="1:6">
      <c r="A126" s="20" t="s">
        <v>366</v>
      </c>
      <c r="B126" s="8"/>
      <c r="C126" s="8"/>
      <c r="D126" s="8"/>
      <c r="E126" s="21" t="s">
        <v>127</v>
      </c>
      <c r="F126" s="11" t="s">
        <v>127</v>
      </c>
    </row>
    <row r="127" spans="1:6" outlineLevel="1">
      <c r="A127" s="2"/>
      <c r="B127" s="2" t="s">
        <v>359</v>
      </c>
      <c r="C127" s="4" t="str">
        <f>"Dim oPriceOfFruit
Set oPriceOfFruit = CreateObject(""Scripting.Dictionary"")"</f>
        <v>Dim oPriceOfFruit
Set oPriceOfFruit = CreateObject("Scripting.Dictionary")</v>
      </c>
      <c r="D127" s="4" t="str">
        <f>"Dim oPriceOfFruit As Object
Set oPriceOfFruit = CreateObject(""Scripting.Dictionary"")"</f>
        <v>Dim oPriceOfFruit As Object
Set oPriceOfFruit = CreateObject("Scripting.Dictionary")</v>
      </c>
      <c r="E127" s="5" t="s">
        <v>262</v>
      </c>
      <c r="F127" s="11" t="s">
        <v>127</v>
      </c>
    </row>
    <row r="128" spans="1:6" outlineLevel="1">
      <c r="A128" s="2"/>
      <c r="B128" s="2" t="s">
        <v>16</v>
      </c>
      <c r="C128" s="4" t="s">
        <v>353</v>
      </c>
      <c r="D128" s="4" t="s">
        <v>353</v>
      </c>
      <c r="E128" s="5" t="s">
        <v>127</v>
      </c>
      <c r="F128" s="11" t="s">
        <v>127</v>
      </c>
    </row>
    <row r="129" spans="1:6" outlineLevel="1">
      <c r="A129" s="2"/>
      <c r="B129" s="2" t="s">
        <v>17</v>
      </c>
      <c r="C129" s="4" t="s">
        <v>453</v>
      </c>
      <c r="D129" s="4" t="s">
        <v>453</v>
      </c>
      <c r="E129" s="5" t="s">
        <v>127</v>
      </c>
      <c r="F129" s="11" t="s">
        <v>127</v>
      </c>
    </row>
    <row r="130" spans="1:6" outlineLevel="1">
      <c r="A130" s="2"/>
      <c r="B130" s="2" t="s">
        <v>18</v>
      </c>
      <c r="C130" s="4" t="str">
        <f>"For Each vKey In oPriceOfFruit
    MsgBox vKey
Next"</f>
        <v>For Each vKey In oPriceOfFruit
    MsgBox vKey
Next</v>
      </c>
      <c r="D130" s="4" t="str">
        <f>"For Each vKey In oPriceOfFruit
    Debug.print vKey
Next"</f>
        <v>For Each vKey In oPriceOfFruit
    Debug.print vKey
Next</v>
      </c>
      <c r="E130" s="5" t="s">
        <v>279</v>
      </c>
      <c r="F130" s="11" t="s">
        <v>127</v>
      </c>
    </row>
    <row r="131" spans="1:6" outlineLevel="1">
      <c r="A131" s="2"/>
      <c r="B131" s="2" t="s">
        <v>19</v>
      </c>
      <c r="C131" s="4" t="s">
        <v>454</v>
      </c>
      <c r="D131" s="4" t="s">
        <v>454</v>
      </c>
      <c r="E131" s="5" t="s">
        <v>127</v>
      </c>
      <c r="F131" s="11" t="s">
        <v>127</v>
      </c>
    </row>
    <row r="132" spans="1:6" outlineLevel="1">
      <c r="A132" s="2"/>
      <c r="B132" s="2" t="s">
        <v>20</v>
      </c>
      <c r="C132" s="4" t="s">
        <v>455</v>
      </c>
      <c r="D132" s="4" t="s">
        <v>455</v>
      </c>
      <c r="E132" s="5" t="s">
        <v>280</v>
      </c>
      <c r="F132" s="11" t="s">
        <v>127</v>
      </c>
    </row>
    <row r="133" spans="1:6" outlineLevel="1">
      <c r="A133" s="2"/>
      <c r="B133" s="2" t="s">
        <v>21</v>
      </c>
      <c r="C133" s="4" t="s">
        <v>456</v>
      </c>
      <c r="D133" s="4" t="s">
        <v>456</v>
      </c>
      <c r="E133" s="5" t="s">
        <v>280</v>
      </c>
      <c r="F133" s="11" t="s">
        <v>127</v>
      </c>
    </row>
    <row r="134" spans="1:6" outlineLevel="1">
      <c r="A134" s="2"/>
      <c r="B134" s="2" t="s">
        <v>22</v>
      </c>
      <c r="C134" s="4" t="s">
        <v>457</v>
      </c>
      <c r="D134" s="4" t="s">
        <v>457</v>
      </c>
      <c r="E134" s="5" t="s">
        <v>127</v>
      </c>
      <c r="F134" s="11" t="s">
        <v>127</v>
      </c>
    </row>
    <row r="135" spans="1:6" outlineLevel="1">
      <c r="A135" s="2"/>
      <c r="B135" s="2" t="s">
        <v>23</v>
      </c>
      <c r="C135" s="4" t="s">
        <v>458</v>
      </c>
      <c r="D135" s="4" t="s">
        <v>458</v>
      </c>
      <c r="E135" s="5" t="s">
        <v>127</v>
      </c>
      <c r="F135" s="11" t="s">
        <v>127</v>
      </c>
    </row>
    <row r="136" spans="1:6" outlineLevel="1">
      <c r="A136" s="2"/>
      <c r="B136" s="2" t="s">
        <v>24</v>
      </c>
      <c r="C136" s="4" t="s">
        <v>459</v>
      </c>
      <c r="D136" s="4" t="s">
        <v>459</v>
      </c>
      <c r="E136" s="5" t="s">
        <v>127</v>
      </c>
      <c r="F136" s="11" t="s">
        <v>127</v>
      </c>
    </row>
    <row r="137" spans="1:6" outlineLevel="1">
      <c r="A137" s="2"/>
      <c r="B137" s="2" t="s">
        <v>25</v>
      </c>
      <c r="C137" s="4" t="s">
        <v>460</v>
      </c>
      <c r="D137" s="4" t="s">
        <v>460</v>
      </c>
      <c r="E137" s="5" t="s">
        <v>281</v>
      </c>
      <c r="F137" s="11" t="s">
        <v>127</v>
      </c>
    </row>
    <row r="138" spans="1:6" outlineLevel="1">
      <c r="A138" s="2"/>
      <c r="B138" s="2" t="s">
        <v>26</v>
      </c>
      <c r="C138" s="4" t="s">
        <v>461</v>
      </c>
      <c r="D138" s="4" t="s">
        <v>461</v>
      </c>
      <c r="E138" s="5" t="s">
        <v>127</v>
      </c>
      <c r="F138" s="11" t="s">
        <v>127</v>
      </c>
    </row>
    <row r="139" spans="1:6" outlineLevel="1">
      <c r="A139" s="2"/>
      <c r="B139" s="2" t="s">
        <v>27</v>
      </c>
      <c r="C139" s="4" t="s">
        <v>462</v>
      </c>
      <c r="D139" s="4" t="s">
        <v>462</v>
      </c>
      <c r="E139" s="5" t="s">
        <v>282</v>
      </c>
      <c r="F139" s="11" t="s">
        <v>127</v>
      </c>
    </row>
    <row r="140" spans="1:6" outlineLevel="1">
      <c r="A140" s="2"/>
      <c r="B140" s="2" t="s">
        <v>28</v>
      </c>
      <c r="C140" s="4" t="s">
        <v>463</v>
      </c>
      <c r="D140" s="4" t="s">
        <v>463</v>
      </c>
      <c r="E140" s="5" t="s">
        <v>282</v>
      </c>
      <c r="F140" s="11" t="s">
        <v>127</v>
      </c>
    </row>
    <row r="141" spans="1:6" outlineLevel="1">
      <c r="A141" s="2"/>
      <c r="B141" s="2" t="s">
        <v>29</v>
      </c>
      <c r="C141" s="4" t="s">
        <v>464</v>
      </c>
      <c r="D141" s="4" t="s">
        <v>464</v>
      </c>
      <c r="E141" s="5" t="s">
        <v>283</v>
      </c>
      <c r="F141" s="11" t="s">
        <v>127</v>
      </c>
    </row>
    <row r="142" spans="1:6">
      <c r="A142" s="20" t="s">
        <v>358</v>
      </c>
      <c r="B142" s="8"/>
      <c r="C142" s="8"/>
      <c r="D142" s="8"/>
      <c r="E142" s="21" t="s">
        <v>127</v>
      </c>
      <c r="F142" s="11" t="s">
        <v>127</v>
      </c>
    </row>
    <row r="143" spans="1:6" outlineLevel="1">
      <c r="A143" s="2"/>
      <c r="B143" s="2" t="s">
        <v>359</v>
      </c>
      <c r="C143" s="4" t="str">
        <f>"Dim objWshShell"&amp;CHAR(10)&amp;"Set objWshShell = WScript.CreateObject(""WScript.Shell"")"</f>
        <v>Dim objWshShell
Set objWshShell = WScript.CreateObject("WScript.Shell")</v>
      </c>
      <c r="D143" s="4" t="str">
        <f>"Dim objWshShell
Set objWshShell = CreateObject(""WScript.Shell"")"</f>
        <v>Dim objWshShell
Set objWshShell = CreateObject("WScript.Shell")</v>
      </c>
      <c r="E143" s="5" t="s">
        <v>127</v>
      </c>
      <c r="F143" s="11" t="s">
        <v>127</v>
      </c>
    </row>
    <row r="144" spans="1:6" outlineLevel="1">
      <c r="A144" s="2"/>
      <c r="B144" s="2" t="s">
        <v>34</v>
      </c>
      <c r="C144" s="4" t="str">
        <f>"objWshShell.Exec(""C:\test.bat"")"</f>
        <v>objWshShell.Exec("C:\test.bat")</v>
      </c>
      <c r="D144" s="4" t="s">
        <v>465</v>
      </c>
      <c r="E144" s="5" t="s">
        <v>285</v>
      </c>
      <c r="F144" s="11" t="s">
        <v>127</v>
      </c>
    </row>
    <row r="145" spans="1:6" outlineLevel="1">
      <c r="A145" s="2"/>
      <c r="B145" s="2" t="s">
        <v>35</v>
      </c>
      <c r="C145" s="4" t="str">
        <f>"objWshShell.Run ""C:\test.bat"", 0, True"</f>
        <v>objWshShell.Run "C:\test.bat", 0, True</v>
      </c>
      <c r="D145" s="4" t="s">
        <v>466</v>
      </c>
      <c r="E145" s="9" t="s">
        <v>421</v>
      </c>
      <c r="F145" s="11" t="s">
        <v>127</v>
      </c>
    </row>
    <row r="146" spans="1:6" outlineLevel="1">
      <c r="A146" s="2"/>
      <c r="B146" s="2" t="s">
        <v>36</v>
      </c>
      <c r="C146" s="4" t="str">
        <f>"objWshShell.Run ""cmd /c echo.&gt; """"C:\test.txt"""""", 0, True"</f>
        <v>objWshShell.Run "cmd /c echo.&gt; ""C:\test.txt""", 0, True</v>
      </c>
      <c r="D146" s="4" t="s">
        <v>467</v>
      </c>
      <c r="F146" s="11" t="s">
        <v>127</v>
      </c>
    </row>
    <row r="147" spans="1:6" outlineLevel="1">
      <c r="A147" s="2"/>
      <c r="B147" s="2" t="s">
        <v>37</v>
      </c>
      <c r="C147" s="4" t="str">
        <f>"objWshShell.RegRead(""HKCU\WshTest\Test1"")"</f>
        <v>objWshShell.RegRead("HKCU\WshTest\Test1")</v>
      </c>
      <c r="D147" s="4" t="s">
        <v>468</v>
      </c>
      <c r="E147" s="5" t="s">
        <v>127</v>
      </c>
      <c r="F147" s="11" t="s">
        <v>127</v>
      </c>
    </row>
    <row r="148" spans="1:6" outlineLevel="1">
      <c r="A148" s="2"/>
      <c r="B148" s="2" t="s">
        <v>38</v>
      </c>
      <c r="C148" s="4" t="str">
        <f>"objWshShell.RegWrite(""HKCU\WshTest\Test1"", ""test"", ""REG\_SZ"")"</f>
        <v>objWshShell.RegWrite("HKCU\WshTest\Test1", "test", "REG\_SZ")</v>
      </c>
      <c r="D148" s="4" t="s">
        <v>469</v>
      </c>
      <c r="E148" s="5" t="s">
        <v>286</v>
      </c>
      <c r="F148" s="11" t="s">
        <v>127</v>
      </c>
    </row>
    <row r="149" spans="1:6" outlineLevel="1">
      <c r="A149" s="2"/>
      <c r="B149" s="2" t="s">
        <v>39</v>
      </c>
      <c r="C149" s="4" t="str">
        <f>"objWshShell.Environment(""User"").Item(""MYPATH\_CODES"")"</f>
        <v>objWshShell.Environment("User").Item("MYPATH\_CODES")</v>
      </c>
      <c r="D149" s="4" t="s">
        <v>470</v>
      </c>
      <c r="E149" s="5" t="s">
        <v>422</v>
      </c>
      <c r="F149" s="11" t="s">
        <v>127</v>
      </c>
    </row>
    <row r="150" spans="1:6" outlineLevel="1">
      <c r="A150" s="2"/>
      <c r="B150" s="2" t="s">
        <v>387</v>
      </c>
      <c r="C150" s="4" t="str">
        <f>"objWshShell.Environment(""User"").Remove(""MYPATH\_CODES"")"</f>
        <v>objWshShell.Environment("User").Remove("MYPATH\_CODES")</v>
      </c>
      <c r="D150" s="12" t="s">
        <v>430</v>
      </c>
      <c r="E150" s="5"/>
      <c r="F150" s="11" t="s">
        <v>127</v>
      </c>
    </row>
    <row r="151" spans="1:6" outlineLevel="1">
      <c r="A151" s="2"/>
      <c r="B151" s="2" t="s">
        <v>402</v>
      </c>
      <c r="C151" s="4" t="str">
        <f>"objWshShell.SpecialFolders(""Desktop"")"</f>
        <v>objWshShell.SpecialFolders("Desktop")</v>
      </c>
      <c r="D151" s="4" t="s">
        <v>471</v>
      </c>
      <c r="E151" s="5" t="s">
        <v>152</v>
      </c>
      <c r="F151" s="11" t="s">
        <v>127</v>
      </c>
    </row>
    <row r="152" spans="1:6" outlineLevel="1">
      <c r="A152" s="2"/>
      <c r="B152" s="2" t="s">
        <v>40</v>
      </c>
      <c r="C152" s="4" t="str">
        <f>"With objWshShell.CreateShortcut( ""c:\test\src.txt.lnk"" )"&amp;CHAR(10)&amp;".TargetPath = ""c:\test\dst.txt"""&amp;CHAR(10)&amp;".Save"&amp;CHAR(10)&amp;"End With"</f>
        <v>With objWshShell.CreateShortcut( "c:\test\src.txt.lnk" )
.TargetPath = "c:\test\dst.txt"
.Save
End With</v>
      </c>
      <c r="D152" s="4" t="str">
        <f>"With objWshShell.CreateShortcut( ""c:\test\src.txt.lnk"" )
    .TargetPath = ""c:\test\dst.txt""
    .Save
End With"</f>
        <v>With objWshShell.CreateShortcut( "c:\test\src.txt.lnk" )
    .TargetPath = "c:\test\dst.txt"
    .Save
End With</v>
      </c>
      <c r="E152" s="5" t="s">
        <v>127</v>
      </c>
      <c r="F152" s="11" t="s">
        <v>127</v>
      </c>
    </row>
    <row r="153" spans="1:6" outlineLevel="1">
      <c r="A153" s="2"/>
      <c r="B153" s="2" t="s">
        <v>41</v>
      </c>
      <c r="C153" s="4" t="str">
        <f>"objWshShell.CreateShortcut( ""c:\test\src.txt.lnk"" ).TargetPath"</f>
        <v>objWshShell.CreateShortcut( "c:\test\src.txt.lnk" ).TargetPath</v>
      </c>
      <c r="D153" s="4" t="s">
        <v>472</v>
      </c>
      <c r="E153" s="5" t="s">
        <v>287</v>
      </c>
      <c r="F153" s="11" t="s">
        <v>127</v>
      </c>
    </row>
    <row r="154" spans="1:6" outlineLevel="1">
      <c r="A154" s="2"/>
      <c r="B154" s="2" t="s">
        <v>42</v>
      </c>
      <c r="C154" s="4" t="str">
        <f>"With objWshShell.CreateShortcut( ""c:\test\src.txt.lnk"" )"&amp;CHAR(10)&amp;".TargetPath = ""c:\test\dst2.txt"""&amp;CHAR(10)&amp;".Save"&amp;CHAR(10)&amp;"End With"</f>
        <v>With objWshShell.CreateShortcut( "c:\test\src.txt.lnk" )
.TargetPath = "c:\test\dst2.txt"
.Save
End With</v>
      </c>
      <c r="D154" s="4" t="str">
        <f>"With objWshShell.CreateShortcut( ""c:\test\src.txt.lnk"" )
    .TargetPath = ""c:\test\dst2.txt""
    .Save
End With"</f>
        <v>With objWshShell.CreateShortcut( "c:\test\src.txt.lnk" )
    .TargetPath = "c:\test\dst2.txt"
    .Save
End With</v>
      </c>
      <c r="E154" s="5" t="s">
        <v>127</v>
      </c>
      <c r="F154" s="11" t="s">
        <v>127</v>
      </c>
    </row>
    <row r="155" spans="1:6" outlineLevel="1">
      <c r="A155" s="2"/>
      <c r="B155" s="2" t="s">
        <v>43</v>
      </c>
      <c r="C155" s="4" t="str">
        <f>"With objWshShell.CreateShortcut( ""c:\test\src.txt.lnk"" )"&amp;CHAR(10)&amp;".Description = ""テストコメント"""&amp;CHAR(10)&amp;".Save"&amp;CHAR(10)&amp;"End With"</f>
        <v>With objWshShell.CreateShortcut( "c:\test\src.txt.lnk" )
.Description = "テストコメント"
.Save
End With</v>
      </c>
      <c r="D155" s="12" t="s">
        <v>430</v>
      </c>
      <c r="E155" s="5"/>
      <c r="F155" s="11" t="s">
        <v>127</v>
      </c>
    </row>
    <row r="156" spans="1:6" outlineLevel="1">
      <c r="A156" s="2"/>
      <c r="B156" s="2" t="s">
        <v>44</v>
      </c>
      <c r="C156" s="4" t="str">
        <f>"With objWshShell.CreateShortcut( ""c:\test\src.txt.lnk"" )"&amp;CHAR(10)&amp;".Arguments = "" /b"""&amp;CHAR(10)&amp;".Save"&amp;CHAR(10)&amp;"End With"</f>
        <v>With objWshShell.CreateShortcut( "c:\test\src.txt.lnk" )
.Arguments = " /b"
.Save
End With</v>
      </c>
      <c r="D156" s="12" t="s">
        <v>430</v>
      </c>
      <c r="E156" s="5"/>
      <c r="F156" s="11" t="s">
        <v>127</v>
      </c>
    </row>
    <row r="157" spans="1:6" outlineLevel="1">
      <c r="A157" s="2"/>
      <c r="B157" s="2" t="s">
        <v>45</v>
      </c>
      <c r="C157" s="4" t="str">
        <f>"objWshShell.Popup ""メッセージ"", lSecond, ""タイトル"", vbInformation"</f>
        <v>objWshShell.Popup "メッセージ", lSecond, "タイトル", vbInformation</v>
      </c>
      <c r="D157" s="12" t="s">
        <v>430</v>
      </c>
      <c r="E157" s="5"/>
      <c r="F157" s="11" t="s">
        <v>127</v>
      </c>
    </row>
    <row r="158" spans="1:6" outlineLevel="1">
      <c r="A158" s="2"/>
      <c r="B158" s="2" t="s">
        <v>143</v>
      </c>
      <c r="C158" s="4" t="str">
        <f>C245</f>
        <v>objWshShell.Exec( "clip" ).StdIn.Write( "テキスト" )</v>
      </c>
      <c r="D158" s="23" t="s">
        <v>406</v>
      </c>
      <c r="E158" s="5"/>
      <c r="F158" s="11" t="s">
        <v>127</v>
      </c>
    </row>
    <row r="159" spans="1:6" outlineLevel="1">
      <c r="A159" s="2"/>
      <c r="B159" s="2" t="s">
        <v>144</v>
      </c>
      <c r="C159" s="4" t="str">
        <f>C246</f>
        <v>CreateObject("htmlfile").ParentWindow.Clipboarddata.GetData("text")</v>
      </c>
      <c r="D159" s="23" t="s">
        <v>406</v>
      </c>
      <c r="E159" s="5"/>
      <c r="F159" s="11" t="s">
        <v>127</v>
      </c>
    </row>
    <row r="160" spans="1:6">
      <c r="A160" s="20" t="s">
        <v>378</v>
      </c>
      <c r="B160" s="8"/>
      <c r="C160" s="8"/>
      <c r="D160" s="8"/>
      <c r="E160" s="21" t="s">
        <v>127</v>
      </c>
      <c r="F160" s="11" t="s">
        <v>127</v>
      </c>
    </row>
    <row r="161" spans="1:6" outlineLevel="1">
      <c r="A161" s="2"/>
      <c r="B161" s="2" t="s">
        <v>359</v>
      </c>
      <c r="C161" s="4" t="str">
        <f>"Dim objFSO"&amp;CHAR(10)&amp;"Set objFSO = CreateObject(""Scripting.FileSystemObject"")"</f>
        <v>Dim objFSO
Set objFSO = CreateObject("Scripting.FileSystemObject")</v>
      </c>
      <c r="D161" s="4" t="str">
        <f>"Dim objFSO As Object"&amp;CHAR(10)&amp;"Set objFSO = CreateObject(""Scripting.FileSystemObject"")"</f>
        <v>Dim objFSO As Object
Set objFSO = CreateObject("Scripting.FileSystemObject")</v>
      </c>
      <c r="E161" s="5" t="s">
        <v>127</v>
      </c>
      <c r="F161" s="11" t="s">
        <v>127</v>
      </c>
    </row>
    <row r="162" spans="1:6" outlineLevel="1">
      <c r="B162" s="2" t="s">
        <v>401</v>
      </c>
      <c r="C162" s="23" t="s">
        <v>406</v>
      </c>
      <c r="D162" s="4" t="str">
        <f>"objFSO.CopyFile ThisWorkbook.FullName, ""c:\temp\test.xlsm"""</f>
        <v>objFSO.CopyFile ThisWorkbook.FullName, "c:\temp\test.xlsm"</v>
      </c>
      <c r="E162" s="5" t="s">
        <v>127</v>
      </c>
      <c r="F162" s="11" t="s">
        <v>127</v>
      </c>
    </row>
    <row r="163" spans="1:6" outlineLevel="1">
      <c r="A163" s="2"/>
      <c r="B163" s="2" t="s">
        <v>46</v>
      </c>
      <c r="C163" s="4" t="str">
        <f>"objFSO.CopyFile ""C:\codes\a.txt"", ""C:\codes\test\"""</f>
        <v>objFSO.CopyFile "C:\codes\a.txt", "C:\codes\test\"</v>
      </c>
      <c r="D163" s="4" t="str">
        <f>"objFSO.CopyFile ""C:\codes\a.txt"", ""C:\codes\test\"""</f>
        <v>objFSO.CopyFile "C:\codes\a.txt", "C:\codes\test\"</v>
      </c>
      <c r="E163" s="5" t="s">
        <v>288</v>
      </c>
      <c r="F163" s="11" t="s">
        <v>127</v>
      </c>
    </row>
    <row r="164" spans="1:6" outlineLevel="1">
      <c r="A164" s="2"/>
      <c r="B164" s="2" t="s">
        <v>47</v>
      </c>
      <c r="C164" s="4" t="str">
        <f>"objFSO.CopyFile ""C:\codes\a.txt"", ""C:\codes\test\a.txt"""</f>
        <v>objFSO.CopyFile "C:\codes\a.txt", "C:\codes\test\a.txt"</v>
      </c>
      <c r="D164" s="4" t="str">
        <f>"objFSO.CopyFile ""C:\codes\a.txt"", ""C:\codes\test\a.txt"""</f>
        <v>objFSO.CopyFile "C:\codes\a.txt", "C:\codes\test\a.txt"</v>
      </c>
      <c r="E164" s="5" t="s">
        <v>289</v>
      </c>
      <c r="F164" s="11" t="s">
        <v>127</v>
      </c>
    </row>
    <row r="165" spans="1:6" outlineLevel="1">
      <c r="A165" s="2"/>
      <c r="B165" s="2" t="s">
        <v>48</v>
      </c>
      <c r="C165" s="4" t="str">
        <f>"objFSO.DeleteFile ""c:\test"", True"</f>
        <v>objFSO.DeleteFile "c:\test", True</v>
      </c>
      <c r="D165" s="4" t="str">
        <f>"objFSO.DeleteFile ""c:\test"", True"</f>
        <v>objFSO.DeleteFile "c:\test", True</v>
      </c>
      <c r="E165" s="5" t="s">
        <v>127</v>
      </c>
      <c r="F165" s="11" t="s">
        <v>127</v>
      </c>
    </row>
    <row r="166" spans="1:6" outlineLevel="1">
      <c r="A166" s="2"/>
      <c r="B166" s="2" t="s">
        <v>49</v>
      </c>
      <c r="C166" s="4" t="str">
        <f>"objFSO.MoveFile ""C:\codes\src.txt"", ""C:\codes\dst.txt"""</f>
        <v>objFSO.MoveFile "C:\codes\src.txt", "C:\codes\dst.txt"</v>
      </c>
      <c r="D166" s="4" t="str">
        <f>"objFSO.MoveFile ""C:\codes\src.txt"", ""C:\codes\dst.txt"""</f>
        <v>objFSO.MoveFile "C:\codes\src.txt", "C:\codes\dst.txt"</v>
      </c>
      <c r="E166" s="5" t="s">
        <v>127</v>
      </c>
      <c r="F166" s="11" t="s">
        <v>127</v>
      </c>
    </row>
    <row r="167" spans="1:6" outlineLevel="1">
      <c r="A167" s="2"/>
      <c r="B167" s="2" t="s">
        <v>153</v>
      </c>
      <c r="C167" s="4" t="str">
        <f>"objFSO.FileExists(""c:\codes\a.txt"") 'True"</f>
        <v>objFSO.FileExists("c:\codes\a.txt") 'True</v>
      </c>
      <c r="D167" s="4" t="str">
        <f>"objFSO.FileExists(""c:\codes\a.txt"")"</f>
        <v>objFSO.FileExists("c:\codes\a.txt")</v>
      </c>
      <c r="E167" s="5" t="s">
        <v>135</v>
      </c>
      <c r="F167" s="11" t="s">
        <v>127</v>
      </c>
    </row>
    <row r="168" spans="1:6" outlineLevel="1">
      <c r="A168" s="2"/>
      <c r="B168" s="2" t="s">
        <v>154</v>
      </c>
      <c r="C168" s="22" t="s">
        <v>406</v>
      </c>
      <c r="D168" s="4" t="str">
        <f>"If Dir(""C:\Book1.xlsx"") &lt;&gt; """" Then"&amp;CHAR(10)&amp;CHAR(9)&amp;"存在"&amp;CHAR(10)&amp;"Else"&amp;CHAR(10)&amp;CHAR(9)&amp;"非存在"&amp;CHAR(10)&amp;"End If"</f>
        <v>If Dir("C:\Book1.xlsx") &lt;&gt; "" Then
	存在
Else
	非存在
End If</v>
      </c>
      <c r="E168" s="5" t="s">
        <v>127</v>
      </c>
      <c r="F168" s="11" t="s">
        <v>127</v>
      </c>
    </row>
    <row r="169" spans="1:6" outlineLevel="1">
      <c r="A169" s="2"/>
      <c r="B169" s="2" t="s">
        <v>50</v>
      </c>
      <c r="C169" s="4" t="str">
        <f>"objFSO.GetFile( ""C:\codes\a.txt"" ).Attributes"</f>
        <v>objFSO.GetFile( "C:\codes\a.txt" ).Attributes</v>
      </c>
      <c r="D169" s="4" t="str">
        <f>"objFSO.GetFile( ""C:\codes\a.txt"" ).Attributes"</f>
        <v>objFSO.GetFile( "C:\codes\a.txt" ).Attributes</v>
      </c>
      <c r="E169" s="9" t="s">
        <v>142</v>
      </c>
      <c r="F169" s="11" t="s">
        <v>127</v>
      </c>
    </row>
    <row r="170" spans="1:6" outlineLevel="1">
      <c r="A170" s="2"/>
      <c r="B170" s="2" t="s">
        <v>51</v>
      </c>
      <c r="C170" s="4" t="str">
        <f>"objFSO.GetFile( ""C:\codes\a.txt"" ).Attributes = 2"</f>
        <v>objFSO.GetFile( "C:\codes\a.txt" ).Attributes = 2</v>
      </c>
      <c r="D170" s="4" t="str">
        <f>"objFSO.GetFile( ""C:\codes\a.txt"" ).Attributes = 2"</f>
        <v>objFSO.GetFile( "C:\codes\a.txt" ).Attributes = 2</v>
      </c>
      <c r="E170" s="5" t="s">
        <v>127</v>
      </c>
      <c r="F170" s="11" t="s">
        <v>127</v>
      </c>
    </row>
    <row r="171" spans="1:6" outlineLevel="1">
      <c r="A171" s="2"/>
      <c r="B171" s="2" t="s">
        <v>52</v>
      </c>
      <c r="C171" s="4" t="str">
        <f>"objFSO.GetAbsolutePathName( ""C:\codes\a.txt"" )"</f>
        <v>objFSO.GetAbsolutePathName( "C:\codes\a.txt" )</v>
      </c>
      <c r="D171" s="4" t="str">
        <f>"objFSO.GetAbsolutePathName( ""C:\codes\a.txt"" )"</f>
        <v>objFSO.GetAbsolutePathName( "C:\codes\a.txt" )</v>
      </c>
      <c r="E171" s="5" t="s">
        <v>270</v>
      </c>
      <c r="F171" s="11" t="s">
        <v>127</v>
      </c>
    </row>
    <row r="172" spans="1:6" outlineLevel="1">
      <c r="A172" s="2"/>
      <c r="B172" s="2" t="s">
        <v>53</v>
      </c>
      <c r="C172" s="4" t="str">
        <f>"objFSO.GetDriveName( ""C:\codes\a.txt"" )"</f>
        <v>objFSO.GetDriveName( "C:\codes\a.txt" )</v>
      </c>
      <c r="D172" s="4" t="str">
        <f>"objFSO.GetDriveName( ""C:\codes\a.txt"" )"</f>
        <v>objFSO.GetDriveName( "C:\codes\a.txt" )</v>
      </c>
      <c r="E172" s="5" t="s">
        <v>271</v>
      </c>
      <c r="F172" s="11" t="s">
        <v>127</v>
      </c>
    </row>
    <row r="173" spans="1:6" outlineLevel="1">
      <c r="A173" s="2"/>
      <c r="B173" s="2" t="s">
        <v>54</v>
      </c>
      <c r="C173" s="4" t="str">
        <f>"objFSO.GetFileName( ""C:\codes\a.txt"" )"</f>
        <v>objFSO.GetFileName( "C:\codes\a.txt" )</v>
      </c>
      <c r="D173" s="4" t="str">
        <f>"objFSO.GetFileName( ""C:\codes\a.txt"" )"</f>
        <v>objFSO.GetFileName( "C:\codes\a.txt" )</v>
      </c>
      <c r="E173" s="5" t="s">
        <v>272</v>
      </c>
      <c r="F173" s="11" t="s">
        <v>127</v>
      </c>
    </row>
    <row r="174" spans="1:6" outlineLevel="1">
      <c r="A174" s="2"/>
      <c r="B174" s="2" t="s">
        <v>57</v>
      </c>
      <c r="C174" s="4" t="str">
        <f>"objFSO.GetParentFolderName( ""C:\codes\a.txt"" )"</f>
        <v>objFSO.GetParentFolderName( "C:\codes\a.txt" )</v>
      </c>
      <c r="D174" s="4" t="str">
        <f>"objFSO.GetParentFolderName( ""C:\codes\a.txt"" )"</f>
        <v>objFSO.GetParentFolderName( "C:\codes\a.txt" )</v>
      </c>
      <c r="E174" s="5" t="s">
        <v>275</v>
      </c>
      <c r="F174" s="11" t="s">
        <v>127</v>
      </c>
    </row>
    <row r="175" spans="1:6" outlineLevel="1">
      <c r="A175" s="2"/>
      <c r="B175" s="2" t="s">
        <v>55</v>
      </c>
      <c r="C175" s="4" t="str">
        <f>"objFSO.GetBaseName( ""C:\codes\a.txt"" )"</f>
        <v>objFSO.GetBaseName( "C:\codes\a.txt" )</v>
      </c>
      <c r="D175" s="4" t="str">
        <f>"objFSO.GetBaseName( ""C:\codes\a.txt"" )"</f>
        <v>objFSO.GetBaseName( "C:\codes\a.txt" )</v>
      </c>
      <c r="E175" s="5" t="s">
        <v>273</v>
      </c>
      <c r="F175" s="11" t="s">
        <v>127</v>
      </c>
    </row>
    <row r="176" spans="1:6" outlineLevel="1">
      <c r="A176" s="2"/>
      <c r="B176" s="2" t="s">
        <v>56</v>
      </c>
      <c r="C176" s="4" t="str">
        <f>"objFSO.GetExtensionName( ""C:\codes\a.txt"" )"</f>
        <v>objFSO.GetExtensionName( "C:\codes\a.txt" )</v>
      </c>
      <c r="D176" s="4" t="str">
        <f>"objFSO.GetExtensionName( ""C:\codes\a.txt"" )"</f>
        <v>objFSO.GetExtensionName( "C:\codes\a.txt" )</v>
      </c>
      <c r="E176" s="5" t="s">
        <v>274</v>
      </c>
      <c r="F176" s="11" t="s">
        <v>127</v>
      </c>
    </row>
    <row r="177" spans="1:6" outlineLevel="1">
      <c r="A177" s="2"/>
      <c r="B177" s="2" t="s">
        <v>58</v>
      </c>
      <c r="C177" s="4" t="str">
        <f>"objFSO.CopyFolder ""C:\codes\src"", ""C:\codes\dst"", True"</f>
        <v>objFSO.CopyFolder "C:\codes\src", "C:\codes\dst", True</v>
      </c>
      <c r="D177" s="4" t="str">
        <f>"objFSO.CopyFolder ""C:\codes\src"", ""C:\codes\dst"", True"</f>
        <v>objFSO.CopyFolder "C:\codes\src", "C:\codes\dst", True</v>
      </c>
      <c r="E177" s="5" t="s">
        <v>290</v>
      </c>
      <c r="F177" s="11" t="s">
        <v>127</v>
      </c>
    </row>
    <row r="178" spans="1:6" outlineLevel="1">
      <c r="A178" s="2"/>
      <c r="B178" s="2" t="s">
        <v>59</v>
      </c>
      <c r="C178" s="4" t="str">
        <f>"objFSO.DeleteFolder ""C:\codes\test"", True"</f>
        <v>objFSO.DeleteFolder "C:\codes\test", True</v>
      </c>
      <c r="D178" s="4" t="str">
        <f>"objFSO.DeleteFolder ""C:\codes\test"", True"</f>
        <v>objFSO.DeleteFolder "C:\codes\test", True</v>
      </c>
      <c r="E178" s="5" t="s">
        <v>291</v>
      </c>
      <c r="F178" s="11" t="s">
        <v>127</v>
      </c>
    </row>
    <row r="179" spans="1:6" outlineLevel="1">
      <c r="A179" s="2"/>
      <c r="B179" s="2" t="s">
        <v>60</v>
      </c>
      <c r="C179" s="4" t="str">
        <f>"objFSO.CreateFolder( ""C:\codes\test"" )"</f>
        <v>objFSO.CreateFolder( "C:\codes\test" )</v>
      </c>
      <c r="D179" s="4" t="str">
        <f>"objFSO.CreateFolder( ""C:\codes\test"" )"</f>
        <v>objFSO.CreateFolder( "C:\codes\test" )</v>
      </c>
      <c r="E179" s="5" t="s">
        <v>292</v>
      </c>
      <c r="F179" s="11" t="s">
        <v>127</v>
      </c>
    </row>
    <row r="180" spans="1:6" outlineLevel="1">
      <c r="A180" s="2"/>
      <c r="B180" s="2" t="s">
        <v>61</v>
      </c>
      <c r="C180" s="4" t="str">
        <f>"objFSO.MoveFolder ""C:\codes\src"", ""C:\codes\dst"""</f>
        <v>objFSO.MoveFolder "C:\codes\src", "C:\codes\dst"</v>
      </c>
      <c r="D180" s="4" t="str">
        <f>"objFSO.MoveFolder ""C:\codes\src"", ""C:\codes\dst"""</f>
        <v>objFSO.MoveFolder "C:\codes\src", "C:\codes\dst"</v>
      </c>
      <c r="E180" s="5" t="s">
        <v>293</v>
      </c>
      <c r="F180" s="11" t="s">
        <v>127</v>
      </c>
    </row>
    <row r="181" spans="1:6" outlineLevel="1">
      <c r="A181" s="2"/>
      <c r="B181" s="2" t="s">
        <v>62</v>
      </c>
      <c r="C181" s="4" t="s">
        <v>400</v>
      </c>
      <c r="D181" s="4" t="str">
        <f>"objFSO.GetFolder( ""C:\codes"" ).Attributes"</f>
        <v>objFSO.GetFolder( "C:\codes" ).Attributes</v>
      </c>
      <c r="E181" s="5" t="s">
        <v>294</v>
      </c>
      <c r="F181" s="11" t="s">
        <v>127</v>
      </c>
    </row>
    <row r="182" spans="1:6" outlineLevel="1">
      <c r="A182" s="2"/>
      <c r="B182" s="2" t="s">
        <v>398</v>
      </c>
      <c r="C182" s="4" t="str">
        <f>"objFSO.FolderExists( ""C:\codes"" )"</f>
        <v>objFSO.FolderExists( "C:\codes" )</v>
      </c>
      <c r="D182" s="4" t="str">
        <f>"objFSO.FolderExists( ""C:\codes"" )"</f>
        <v>objFSO.FolderExists( "C:\codes" )</v>
      </c>
      <c r="E182" s="5" t="b">
        <v>1</v>
      </c>
      <c r="F182" s="11" t="s">
        <v>127</v>
      </c>
    </row>
    <row r="183" spans="1:6" outlineLevel="1">
      <c r="A183" s="2"/>
      <c r="B183" s="2" t="s">
        <v>399</v>
      </c>
      <c r="C183" s="4" t="str">
        <f>"objFSO.GetParentFolderName( ""C:\codes\src"" )"</f>
        <v>objFSO.GetParentFolderName( "C:\codes\src" )</v>
      </c>
      <c r="D183" s="4" t="str">
        <f>"objFSO.GetParentFolderName( ""C:\codes\src"" )"</f>
        <v>objFSO.GetParentFolderName( "C:\codes\src" )</v>
      </c>
      <c r="E183" s="5" t="s">
        <v>275</v>
      </c>
      <c r="F183" s="11" t="s">
        <v>127</v>
      </c>
    </row>
    <row r="184" spans="1:6" outlineLevel="1">
      <c r="B184" s="2" t="s">
        <v>349</v>
      </c>
      <c r="C184" s="4" t="s">
        <v>350</v>
      </c>
      <c r="D184" s="4" t="s">
        <v>350</v>
      </c>
      <c r="E184" s="5" t="s">
        <v>351</v>
      </c>
      <c r="F184" s="11" t="s">
        <v>127</v>
      </c>
    </row>
    <row r="185" spans="1:6">
      <c r="A185" s="20" t="s">
        <v>497</v>
      </c>
      <c r="B185" s="8"/>
      <c r="C185" s="8"/>
      <c r="D185" s="8"/>
      <c r="E185" s="21" t="s">
        <v>127</v>
      </c>
      <c r="F185" s="11" t="s">
        <v>127</v>
      </c>
    </row>
    <row r="186" spans="1:6" outlineLevel="1">
      <c r="A186" s="2"/>
      <c r="B186" s="2" t="s">
        <v>359</v>
      </c>
      <c r="C186" s="26" t="str">
        <f>"Dim oRegExp
Set oRegExp = CreateObject(""VBScript.RegExp"")"</f>
        <v>Dim oRegExp
Set oRegExp = CreateObject("VBScript.RegExp")</v>
      </c>
      <c r="D186" s="10" t="str">
        <f>"Dim oRegExp As Object
Set oRegExp = CreateObject(""VBScript.RegExp"")"</f>
        <v>Dim oRegExp As Object
Set oRegExp = CreateObject("VBScript.RegExp")</v>
      </c>
      <c r="E186" s="5" t="s">
        <v>127</v>
      </c>
      <c r="F186" s="11" t="s">
        <v>127</v>
      </c>
    </row>
    <row r="187" spans="1:6" outlineLevel="1">
      <c r="A187" s="2"/>
      <c r="B187" s="2" t="s">
        <v>488</v>
      </c>
      <c r="C187" s="26" t="str">
        <f>"Dim sTargetStr
sTargetStr = ""TestFunc(int bbb) TestFunc01(char aaa) TestFunc02(int bbb)"""</f>
        <v>Dim sTargetStr
sTargetStr = "TestFunc(int bbb) TestFunc01(char aaa) TestFunc02(int bbb)"</v>
      </c>
      <c r="D187" s="10" t="str">
        <f>"Dim sTargetStr As String
sTargetStr = ""TestFunc(int bbb) TestFunc01(char aaa) TestFunc02(int bbb)"""</f>
        <v>Dim sTargetStr As String
sTargetStr = "TestFunc(int bbb) TestFunc01(char aaa) TestFunc02(int bbb)"</v>
      </c>
      <c r="E187" s="5" t="s">
        <v>501</v>
      </c>
      <c r="F187" s="11" t="s">
        <v>127</v>
      </c>
    </row>
    <row r="188" spans="1:6" outlineLevel="1">
      <c r="A188" s="2"/>
      <c r="B188" s="2" t="s">
        <v>485</v>
      </c>
      <c r="C188" s="26" t="str">
        <f>"Dim sSearchPattern
sSearchPattern = ""(\w+)\((\w+) (\w+)\)""
oRegExp.Pattern = sSearchPattern"</f>
        <v>Dim sSearchPattern
sSearchPattern = "(\w+)\((\w+) (\w+)\)"
oRegExp.Pattern = sSearchPattern</v>
      </c>
      <c r="D188" s="10" t="str">
        <f>"Dim sSearchPattern As String
sSearchPattern = ""(\w+)\((\w+) (\w+)\)""
oRegExp.Pattern = sSearchPattern"</f>
        <v>Dim sSearchPattern As String
sSearchPattern = "(\w+)\((\w+) (\w+)\)"
oRegExp.Pattern = sSearchPattern</v>
      </c>
      <c r="E188" s="5" t="s">
        <v>501</v>
      </c>
      <c r="F188" s="11" t="s">
        <v>127</v>
      </c>
    </row>
    <row r="189" spans="1:6" outlineLevel="1">
      <c r="A189" s="2"/>
      <c r="B189" s="2" t="s">
        <v>486</v>
      </c>
      <c r="C189" s="27" t="s">
        <v>502</v>
      </c>
      <c r="D189" s="10" t="s">
        <v>478</v>
      </c>
      <c r="E189" s="5" t="s">
        <v>496</v>
      </c>
      <c r="F189" s="11" t="s">
        <v>127</v>
      </c>
    </row>
    <row r="190" spans="1:6" outlineLevel="1">
      <c r="A190" s="2"/>
      <c r="B190" s="2" t="s">
        <v>487</v>
      </c>
      <c r="C190" s="26" t="s">
        <v>503</v>
      </c>
      <c r="D190" s="10" t="s">
        <v>479</v>
      </c>
      <c r="E190" s="5" t="s">
        <v>127</v>
      </c>
      <c r="F190" s="11" t="s">
        <v>127</v>
      </c>
    </row>
    <row r="191" spans="1:6" outlineLevel="1">
      <c r="A191" s="2"/>
      <c r="B191" s="2" t="s">
        <v>476</v>
      </c>
      <c r="C191" s="26" t="str">
        <f>"Dim oMatchResult
Set oMatchResult = oRegExp.Execute(sTargetStr)"</f>
        <v>Dim oMatchResult
Set oMatchResult = oRegExp.Execute(sTargetStr)</v>
      </c>
      <c r="D191" s="10" t="str">
        <f>"Dim oMatchResult As Object
Set oMatchResult = oRegExp.Execute(sTargetStr)"</f>
        <v>Dim oMatchResult As Object
Set oMatchResult = oRegExp.Execute(sTargetStr)</v>
      </c>
      <c r="E191" s="5" t="s">
        <v>127</v>
      </c>
      <c r="F191" s="11" t="s">
        <v>127</v>
      </c>
    </row>
    <row r="192" spans="1:6" outlineLevel="1">
      <c r="A192" s="2"/>
      <c r="B192" s="2" t="s">
        <v>481</v>
      </c>
      <c r="C192" s="26" t="s">
        <v>504</v>
      </c>
      <c r="D192" s="10" t="s">
        <v>480</v>
      </c>
      <c r="E192" s="5" t="s">
        <v>489</v>
      </c>
      <c r="F192" s="11" t="s">
        <v>127</v>
      </c>
    </row>
    <row r="193" spans="1:6" outlineLevel="1">
      <c r="A193" s="2"/>
      <c r="B193" s="2" t="s">
        <v>482</v>
      </c>
      <c r="C193" s="26" t="s">
        <v>505</v>
      </c>
      <c r="D193" s="10" t="s">
        <v>490</v>
      </c>
      <c r="E193" s="5" t="s">
        <v>493</v>
      </c>
      <c r="F193" s="11" t="s">
        <v>127</v>
      </c>
    </row>
    <row r="194" spans="1:6" outlineLevel="1">
      <c r="A194" s="2"/>
      <c r="B194" s="2" t="s">
        <v>483</v>
      </c>
      <c r="C194" s="26" t="s">
        <v>506</v>
      </c>
      <c r="D194" s="10" t="s">
        <v>491</v>
      </c>
      <c r="E194" s="5" t="s">
        <v>494</v>
      </c>
      <c r="F194" s="11" t="s">
        <v>127</v>
      </c>
    </row>
    <row r="195" spans="1:6" outlineLevel="1">
      <c r="A195" s="2"/>
      <c r="B195" s="2" t="s">
        <v>483</v>
      </c>
      <c r="C195" s="26" t="s">
        <v>507</v>
      </c>
      <c r="D195" s="10" t="s">
        <v>492</v>
      </c>
      <c r="E195" s="5" t="s">
        <v>495</v>
      </c>
      <c r="F195" s="11" t="s">
        <v>127</v>
      </c>
    </row>
    <row r="196" spans="1:6" outlineLevel="1">
      <c r="A196" s="2"/>
      <c r="B196" s="2" t="s">
        <v>484</v>
      </c>
      <c r="C196" s="26" t="str">
        <f>"Dim sReplacePattern
sReplacePattern = ""型名:$2"""</f>
        <v>Dim sReplacePattern
sReplacePattern = "型名:$2"</v>
      </c>
      <c r="D196" s="10" t="str">
        <f>"Dim sReplacePattern As String
sReplacePattern = ""型名:$2"""</f>
        <v>Dim sReplacePattern As String
sReplacePattern = "型名:$2"</v>
      </c>
      <c r="E196" s="5"/>
      <c r="F196" s="11" t="s">
        <v>127</v>
      </c>
    </row>
    <row r="197" spans="1:6" outlineLevel="1">
      <c r="A197" s="2"/>
      <c r="B197" s="2" t="s">
        <v>500</v>
      </c>
      <c r="C197" s="26" t="str">
        <f>"Dim sReplaceResult
oRegExp.Replace(sTargetStr, sReplacePattern)"</f>
        <v>Dim sReplaceResult
oRegExp.Replace(sTargetStr, sReplacePattern)</v>
      </c>
      <c r="D197" s="10" t="str">
        <f>"Dim sReplaceResult As String
sReplaceResult = oRegExp.Replace(sTargetStr, sReplacePattern)"</f>
        <v>Dim sReplaceResult As String
sReplaceResult = oRegExp.Replace(sTargetStr, sReplacePattern)</v>
      </c>
      <c r="E197" s="5" t="s">
        <v>499</v>
      </c>
      <c r="F197" s="11" t="s">
        <v>127</v>
      </c>
    </row>
    <row r="198" spans="1:6">
      <c r="A198" s="20" t="s">
        <v>407</v>
      </c>
      <c r="B198" s="8"/>
      <c r="C198" s="8"/>
      <c r="D198" s="8"/>
      <c r="E198" s="21" t="s">
        <v>127</v>
      </c>
      <c r="F198" s="11" t="s">
        <v>127</v>
      </c>
    </row>
    <row r="199" spans="1:6" outlineLevel="1">
      <c r="A199" s="2"/>
      <c r="B199" s="2" t="s">
        <v>120</v>
      </c>
      <c r="C199" s="4" t="str">
        <f>"WScript.ScriptFullName"</f>
        <v>WScript.ScriptFullName</v>
      </c>
      <c r="D199" s="25" t="s">
        <v>433</v>
      </c>
      <c r="E199" s="5"/>
      <c r="F199" s="11" t="s">
        <v>127</v>
      </c>
    </row>
    <row r="200" spans="1:6" outlineLevel="1">
      <c r="A200" s="2"/>
      <c r="B200" s="2" t="s">
        <v>121</v>
      </c>
      <c r="C200" s="4" t="str">
        <f>"WScript.ScriptName"</f>
        <v>WScript.ScriptName</v>
      </c>
      <c r="D200" s="25" t="s">
        <v>431</v>
      </c>
      <c r="E200" s="5"/>
      <c r="F200" s="11" t="s">
        <v>127</v>
      </c>
    </row>
    <row r="201" spans="1:6" outlineLevel="1">
      <c r="A201" s="2"/>
      <c r="B201" s="2" t="s">
        <v>122</v>
      </c>
      <c r="C201" s="4" t="str">
        <f>"Mid( WScript.ScriptName, 1, InStrRev( WScript.ScriptName, ""."" ) - 1 )"</f>
        <v>Mid( WScript.ScriptName, 1, InStrRev( WScript.ScriptName, "." ) - 1 )</v>
      </c>
      <c r="D201" s="22" t="s">
        <v>406</v>
      </c>
      <c r="E201" s="5"/>
      <c r="F201" s="11" t="s">
        <v>127</v>
      </c>
    </row>
    <row r="202" spans="1:6" outlineLevel="1">
      <c r="A202" s="2"/>
      <c r="B202" s="2" t="s">
        <v>123</v>
      </c>
      <c r="C202" s="4" t="str">
        <f>"objFSO.GetBaseName( WScript.ScriptName )"</f>
        <v>objFSO.GetBaseName( WScript.ScriptName )</v>
      </c>
      <c r="D202" s="22" t="s">
        <v>406</v>
      </c>
      <c r="E202" s="5"/>
      <c r="F202" s="11" t="s">
        <v>127</v>
      </c>
    </row>
    <row r="203" spans="1:6" outlineLevel="1">
      <c r="A203" s="2"/>
      <c r="B203" s="2" t="s">
        <v>124</v>
      </c>
      <c r="C203" s="4" t="str">
        <f>"Replace( WScript.ScriptFullName, ""\"" &amp; WScript.ScriptName, """" )"</f>
        <v>Replace( WScript.ScriptFullName, "\" &amp; WScript.ScriptName, "" )</v>
      </c>
      <c r="D203" s="10" t="s">
        <v>432</v>
      </c>
      <c r="E203" s="5"/>
      <c r="F203" s="11" t="s">
        <v>127</v>
      </c>
    </row>
    <row r="204" spans="1:6" outlineLevel="1">
      <c r="A204" s="2"/>
      <c r="B204" s="2" t="s">
        <v>125</v>
      </c>
      <c r="C204" s="4" t="str">
        <f>"objFSO.GetParentFolderName( WScript.ScriptFullName )"</f>
        <v>objFSO.GetParentFolderName( WScript.ScriptFullName )</v>
      </c>
      <c r="D204" s="22" t="s">
        <v>406</v>
      </c>
      <c r="E204" s="5"/>
      <c r="F204" s="11" t="s">
        <v>127</v>
      </c>
    </row>
    <row r="205" spans="1:6">
      <c r="A205" s="20" t="s">
        <v>408</v>
      </c>
      <c r="B205" s="8"/>
      <c r="C205" s="8"/>
      <c r="D205" s="8"/>
      <c r="E205" s="21" t="s">
        <v>127</v>
      </c>
      <c r="F205" s="11" t="s">
        <v>127</v>
      </c>
    </row>
    <row r="206" spans="1:6" outlineLevel="1">
      <c r="A206" s="2"/>
      <c r="B206" s="2" t="s">
        <v>359</v>
      </c>
      <c r="C206" s="22" t="s">
        <v>406</v>
      </c>
      <c r="D206" s="4" t="str">
        <f>"Dim oChartObj As ChartObject"&amp;CHAR(10)&amp;"Set oChartObj = ThisWorkbook.Sheets(シート名).ChartObjects(1)"</f>
        <v>Dim oChartObj As ChartObject
Set oChartObj = ThisWorkbook.Sheets(シート名).ChartObjects(1)</v>
      </c>
      <c r="E206" s="5" t="s">
        <v>127</v>
      </c>
      <c r="F206" s="11" t="s">
        <v>127</v>
      </c>
    </row>
    <row r="207" spans="1:6" outlineLevel="1">
      <c r="A207" s="2"/>
      <c r="B207" s="2" t="s">
        <v>224</v>
      </c>
      <c r="C207" s="22" t="s">
        <v>406</v>
      </c>
      <c r="D207" s="4" t="str">
        <f>"Set oChartObj = .Sheets(シート名).ChartObjects.Add( XPOS, YPOS, WIDTH, HEIGHT )"</f>
        <v>Set oChartObj = .Sheets(シート名).ChartObjects.Add( XPOS, YPOS, WIDTH, HEIGHT )</v>
      </c>
      <c r="E207" s="5" t="s">
        <v>314</v>
      </c>
      <c r="F207" s="11" t="s">
        <v>127</v>
      </c>
    </row>
    <row r="208" spans="1:6" outlineLevel="1">
      <c r="A208" s="2"/>
      <c r="B208" s="2" t="s">
        <v>225</v>
      </c>
      <c r="C208" s="22" t="s">
        <v>406</v>
      </c>
      <c r="D208" s="4" t="str">
        <f>"oChartObj.Delete"</f>
        <v>oChartObj.Delete</v>
      </c>
      <c r="E208" s="5" t="s">
        <v>127</v>
      </c>
      <c r="F208" s="11" t="s">
        <v>127</v>
      </c>
    </row>
    <row r="209" spans="1:6" outlineLevel="1">
      <c r="A209" s="2"/>
      <c r="B209" s="2" t="s">
        <v>226</v>
      </c>
      <c r="C209" s="22" t="s">
        <v>406</v>
      </c>
      <c r="D209" s="4" t="str">
        <f>"oChartObj.Chart.ChartArea.Copy"</f>
        <v>oChartObj.Chart.ChartArea.Copy</v>
      </c>
      <c r="E209" s="5" t="s">
        <v>127</v>
      </c>
      <c r="F209" s="11" t="s">
        <v>127</v>
      </c>
    </row>
    <row r="210" spans="1:6" outlineLevel="1">
      <c r="A210" s="2"/>
      <c r="B210" s="2" t="s">
        <v>227</v>
      </c>
      <c r="C210" s="22" t="s">
        <v>406</v>
      </c>
      <c r="D210" s="4" t="str">
        <f>"oChartObj.Top = 10"</f>
        <v>oChartObj.Top = 10</v>
      </c>
      <c r="E210" s="5" t="s">
        <v>127</v>
      </c>
      <c r="F210" s="11" t="s">
        <v>127</v>
      </c>
    </row>
    <row r="211" spans="1:6" outlineLevel="1">
      <c r="A211" s="2"/>
      <c r="B211" s="2" t="s">
        <v>228</v>
      </c>
      <c r="C211" s="22" t="s">
        <v>406</v>
      </c>
      <c r="D211" s="4" t="str">
        <f>"oChartObj.Left = 20"</f>
        <v>oChartObj.Left = 20</v>
      </c>
      <c r="E211" s="5" t="s">
        <v>127</v>
      </c>
      <c r="F211" s="11" t="s">
        <v>127</v>
      </c>
    </row>
    <row r="212" spans="1:6" outlineLevel="1">
      <c r="A212" s="2"/>
      <c r="B212" s="2" t="s">
        <v>229</v>
      </c>
      <c r="C212" s="22" t="s">
        <v>406</v>
      </c>
      <c r="D212" s="4" t="str">
        <f>"oChartObj.Width = 200"</f>
        <v>oChartObj.Width = 200</v>
      </c>
      <c r="E212" s="5" t="s">
        <v>127</v>
      </c>
      <c r="F212" s="11" t="s">
        <v>127</v>
      </c>
    </row>
    <row r="213" spans="1:6" outlineLevel="1">
      <c r="A213" s="2"/>
      <c r="B213" s="2" t="s">
        <v>230</v>
      </c>
      <c r="C213" s="22" t="s">
        <v>406</v>
      </c>
      <c r="D213" s="4" t="str">
        <f>"oChartObj.Height = 300"</f>
        <v>oChartObj.Height = 300</v>
      </c>
      <c r="E213" s="5" t="s">
        <v>127</v>
      </c>
      <c r="F213" s="11" t="s">
        <v>127</v>
      </c>
    </row>
    <row r="214" spans="1:6" outlineLevel="1">
      <c r="A214" s="2"/>
      <c r="B214" s="2" t="s">
        <v>231</v>
      </c>
      <c r="C214" s="22" t="s">
        <v>406</v>
      </c>
      <c r="D214" s="4" t="str">
        <f>"oChartObj.Chart.ChartType = xlXYScatterLines"</f>
        <v>oChartObj.Chart.ChartType = xlXYScatterLines</v>
      </c>
      <c r="E214" s="5" t="s">
        <v>315</v>
      </c>
      <c r="F214" s="11" t="s">
        <v>127</v>
      </c>
    </row>
    <row r="215" spans="1:6" outlineLevel="1">
      <c r="A215" s="2"/>
      <c r="B215" s="2" t="s">
        <v>232</v>
      </c>
      <c r="C215" s="22" t="s">
        <v>406</v>
      </c>
      <c r="D215" s="4" t="str">
        <f>"oChartObj.Chart.SetSourceData Source:=Union(rXAxsRng, rDataRng)"</f>
        <v>oChartObj.Chart.SetSourceData Source:=Union(rXAxsRng, rDataRng)</v>
      </c>
      <c r="E215" s="5" t="s">
        <v>316</v>
      </c>
      <c r="F215" s="11" t="s">
        <v>127</v>
      </c>
    </row>
    <row r="216" spans="1:6" outlineLevel="1">
      <c r="A216" s="2"/>
      <c r="B216" s="2" t="s">
        <v>233</v>
      </c>
      <c r="C216" s="22" t="s">
        <v>406</v>
      </c>
      <c r="D216" s="4" t="str">
        <f>"oChartObj.Chart.Axes(xlCategory).HasTitle = True"</f>
        <v>oChartObj.Chart.Axes(xlCategory).HasTitle = True</v>
      </c>
      <c r="E216" s="5" t="s">
        <v>127</v>
      </c>
      <c r="F216" s="11" t="s">
        <v>127</v>
      </c>
    </row>
    <row r="217" spans="1:6" outlineLevel="1">
      <c r="A217" s="2"/>
      <c r="B217" s="2" t="s">
        <v>234</v>
      </c>
      <c r="C217" s="22" t="s">
        <v>406</v>
      </c>
      <c r="D217" s="4" t="str">
        <f>"oChartObj.Chart.Axes(xlCategory).AxisTitle.Text = ""Test Axis X"""</f>
        <v>oChartObj.Chart.Axes(xlCategory).AxisTitle.Text = "Test Axis X"</v>
      </c>
      <c r="E217" s="5" t="s">
        <v>127</v>
      </c>
      <c r="F217" s="11" t="s">
        <v>127</v>
      </c>
    </row>
    <row r="218" spans="1:6" outlineLevel="1">
      <c r="A218" s="2"/>
      <c r="B218" s="2" t="s">
        <v>235</v>
      </c>
      <c r="C218" s="22" t="s">
        <v>406</v>
      </c>
      <c r="D218" s="4" t="str">
        <f>"oChartObj.Chart.Axes(xlCategory).HasMajorGridlines = True"</f>
        <v>oChartObj.Chart.Axes(xlCategory).HasMajorGridlines = True</v>
      </c>
      <c r="E218" s="5" t="s">
        <v>127</v>
      </c>
      <c r="F218" s="11" t="s">
        <v>127</v>
      </c>
    </row>
    <row r="219" spans="1:6" outlineLevel="1">
      <c r="A219" s="2"/>
      <c r="B219" s="2" t="s">
        <v>236</v>
      </c>
      <c r="C219" s="22" t="s">
        <v>406</v>
      </c>
      <c r="D219" s="4" t="str">
        <f>"oChartObj.Chart.Axes(xlCategory).MajorGridlines.Border.Color = RGB(217, 217, 217)"</f>
        <v>oChartObj.Chart.Axes(xlCategory).MajorGridlines.Border.Color = RGB(217, 217, 217)</v>
      </c>
      <c r="E219" s="5" t="s">
        <v>127</v>
      </c>
      <c r="F219" s="11" t="s">
        <v>127</v>
      </c>
    </row>
    <row r="220" spans="1:6" outlineLevel="1">
      <c r="A220" s="2"/>
      <c r="B220" s="2" t="s">
        <v>237</v>
      </c>
      <c r="C220" s="22" t="s">
        <v>406</v>
      </c>
      <c r="D220" s="4" t="str">
        <f>"oChartObj.Chart.Axes(xlCategory).MajorGridlines.Border.Weight = 2"</f>
        <v>oChartObj.Chart.Axes(xlCategory).MajorGridlines.Border.Weight = 2</v>
      </c>
      <c r="E220" s="5" t="s">
        <v>127</v>
      </c>
      <c r="F220" s="11" t="s">
        <v>127</v>
      </c>
    </row>
    <row r="221" spans="1:6" outlineLevel="1">
      <c r="A221" s="2"/>
      <c r="B221" s="2" t="s">
        <v>238</v>
      </c>
      <c r="C221" s="22" t="s">
        <v>406</v>
      </c>
      <c r="D221" s="4" t="str">
        <f>"oChartObj.Chart.Axes(xlCategory).MajorGridlines.Border.LineStyle = (xlContinuous\|xlDot\|xlDouble\|xlLineStyleNone\|...)"</f>
        <v>oChartObj.Chart.Axes(xlCategory).MajorGridlines.Border.LineStyle = (xlContinuous\|xlDot\|xlDouble\|xlLineStyleNone\|...)</v>
      </c>
      <c r="E221" s="5" t="s">
        <v>127</v>
      </c>
      <c r="F221" s="11" t="s">
        <v>127</v>
      </c>
    </row>
    <row r="222" spans="1:6" outlineLevel="1">
      <c r="A222" s="2"/>
      <c r="B222" s="2" t="s">
        <v>239</v>
      </c>
      <c r="C222" s="24" t="s">
        <v>406</v>
      </c>
      <c r="D222" s="5" t="s">
        <v>266</v>
      </c>
      <c r="E222" s="5" t="s">
        <v>127</v>
      </c>
      <c r="F222" s="11" t="s">
        <v>127</v>
      </c>
    </row>
    <row r="223" spans="1:6" outlineLevel="1">
      <c r="A223" s="2"/>
      <c r="B223" s="2" t="s">
        <v>240</v>
      </c>
      <c r="C223" s="22" t="s">
        <v>406</v>
      </c>
      <c r="D223" s="4" t="str">
        <f>"oChartObj.Chart.Axes(xlCategory).MinimumScaleIsAuto = False"</f>
        <v>oChartObj.Chart.Axes(xlCategory).MinimumScaleIsAuto = False</v>
      </c>
      <c r="E223" s="5" t="s">
        <v>127</v>
      </c>
      <c r="F223" s="11" t="s">
        <v>127</v>
      </c>
    </row>
    <row r="224" spans="1:6" outlineLevel="1">
      <c r="A224" s="2"/>
      <c r="B224" s="2" t="s">
        <v>241</v>
      </c>
      <c r="C224" s="22" t="s">
        <v>406</v>
      </c>
      <c r="D224" s="4" t="str">
        <f>"oChartObj.Chart.Axes(xlCategory).MaximumScaleIsAuto = False"</f>
        <v>oChartObj.Chart.Axes(xlCategory).MaximumScaleIsAuto = False</v>
      </c>
      <c r="E224" s="5" t="s">
        <v>127</v>
      </c>
      <c r="F224" s="11" t="s">
        <v>127</v>
      </c>
    </row>
    <row r="225" spans="1:6" outlineLevel="1">
      <c r="A225" s="2"/>
      <c r="B225" s="2" t="s">
        <v>242</v>
      </c>
      <c r="C225" s="22" t="s">
        <v>406</v>
      </c>
      <c r="D225" s="4" t="str">
        <f>"oChartObj.Chart.Axes(xlCategory).MinimumScale = 0"</f>
        <v>oChartObj.Chart.Axes(xlCategory).MinimumScale = 0</v>
      </c>
      <c r="E225" s="5" t="s">
        <v>127</v>
      </c>
      <c r="F225" s="11" t="s">
        <v>127</v>
      </c>
    </row>
    <row r="226" spans="1:6" outlineLevel="1">
      <c r="A226" s="2"/>
      <c r="B226" s="2" t="s">
        <v>243</v>
      </c>
      <c r="C226" s="22" t="s">
        <v>406</v>
      </c>
      <c r="D226" s="4" t="str">
        <f>"oChartObj.Chart.Axes(xlCategory).MaximumScale = 100"</f>
        <v>oChartObj.Chart.Axes(xlCategory).MaximumScale = 100</v>
      </c>
      <c r="E226" s="5" t="s">
        <v>127</v>
      </c>
      <c r="F226" s="11" t="s">
        <v>127</v>
      </c>
    </row>
    <row r="227" spans="1:6" outlineLevel="1">
      <c r="A227" s="2"/>
      <c r="B227" s="2" t="s">
        <v>244</v>
      </c>
      <c r="C227" s="22" t="s">
        <v>406</v>
      </c>
      <c r="D227" s="4" t="str">
        <f>"oChartObj.Chart.Axes(xlCategory).Crosses = (xlMinimum\|xlMaximum\|xlAutomatic)"</f>
        <v>oChartObj.Chart.Axes(xlCategory).Crosses = (xlMinimum\|xlMaximum\|xlAutomatic)</v>
      </c>
      <c r="E227" s="5" t="s">
        <v>127</v>
      </c>
      <c r="F227" s="11" t="s">
        <v>127</v>
      </c>
    </row>
    <row r="228" spans="1:6" outlineLevel="1">
      <c r="A228" s="2"/>
      <c r="B228" s="2" t="s">
        <v>245</v>
      </c>
      <c r="C228" s="22" t="s">
        <v>406</v>
      </c>
      <c r="D228" s="4" t="s">
        <v>267</v>
      </c>
      <c r="E228" s="5" t="s">
        <v>127</v>
      </c>
      <c r="F228" s="11" t="s">
        <v>127</v>
      </c>
    </row>
    <row r="229" spans="1:6" outlineLevel="1">
      <c r="A229" s="2"/>
      <c r="B229" s="2" t="s">
        <v>246</v>
      </c>
      <c r="C229" s="22" t="s">
        <v>406</v>
      </c>
      <c r="D229" s="4" t="str">
        <f>"oChartObj.Chart.HasTitle = True"</f>
        <v>oChartObj.Chart.HasTitle = True</v>
      </c>
      <c r="E229" s="5" t="s">
        <v>127</v>
      </c>
      <c r="F229" s="11" t="s">
        <v>127</v>
      </c>
    </row>
    <row r="230" spans="1:6" outlineLevel="1">
      <c r="A230" s="2"/>
      <c r="B230" s="2" t="s">
        <v>247</v>
      </c>
      <c r="C230" s="22" t="s">
        <v>406</v>
      </c>
      <c r="D230" s="4" t="str">
        <f>"oChartObj.Chart.ChartTitle.Text = ""Test Title"""</f>
        <v>oChartObj.Chart.ChartTitle.Text = "Test Title"</v>
      </c>
      <c r="E230" s="5" t="s">
        <v>127</v>
      </c>
      <c r="F230" s="11" t="s">
        <v>127</v>
      </c>
    </row>
    <row r="231" spans="1:6" outlineLevel="1">
      <c r="A231" s="2"/>
      <c r="B231" s="2" t="s">
        <v>248</v>
      </c>
      <c r="C231" s="22" t="s">
        <v>406</v>
      </c>
      <c r="D231" s="4" t="str">
        <f>"oChartObj.Chart.ChartTitle.IncludeInLayout = False"</f>
        <v>oChartObj.Chart.ChartTitle.IncludeInLayout = False</v>
      </c>
      <c r="E231" s="5" t="s">
        <v>317</v>
      </c>
      <c r="F231" s="11" t="s">
        <v>127</v>
      </c>
    </row>
    <row r="232" spans="1:6" outlineLevel="1">
      <c r="A232" s="2"/>
      <c r="B232" s="2" t="s">
        <v>249</v>
      </c>
      <c r="C232" s="22" t="s">
        <v>406</v>
      </c>
      <c r="D232" s="4" t="str">
        <f>"oChartObj.Chart.HasLegend = True"</f>
        <v>oChartObj.Chart.HasLegend = True</v>
      </c>
      <c r="E232" s="5" t="s">
        <v>127</v>
      </c>
      <c r="F232" s="11" t="s">
        <v>127</v>
      </c>
    </row>
    <row r="233" spans="1:6" outlineLevel="1">
      <c r="A233" s="2"/>
      <c r="B233" s="2" t="s">
        <v>250</v>
      </c>
      <c r="C233" s="22" t="s">
        <v>406</v>
      </c>
      <c r="D233" s="4" t="str">
        <f>"oChartObj.Chart.Legend.Position = xlLegendPositionTop"</f>
        <v>oChartObj.Chart.Legend.Position = xlLegendPositionTop</v>
      </c>
      <c r="E233" s="5" t="s">
        <v>269</v>
      </c>
      <c r="F233" s="11" t="s">
        <v>127</v>
      </c>
    </row>
    <row r="234" spans="1:6" outlineLevel="1">
      <c r="A234" s="2"/>
      <c r="B234" s="2" t="s">
        <v>251</v>
      </c>
      <c r="C234" s="22" t="s">
        <v>406</v>
      </c>
      <c r="D234" s="4" t="str">
        <f>"oChartObj.Chart.Legend.IncludeInLayout = False"</f>
        <v>oChartObj.Chart.Legend.IncludeInLayout = False</v>
      </c>
      <c r="E234" s="5" t="s">
        <v>317</v>
      </c>
      <c r="F234" s="11" t="s">
        <v>127</v>
      </c>
    </row>
    <row r="235" spans="1:6" outlineLevel="1">
      <c r="A235" s="2"/>
      <c r="B235" s="2" t="s">
        <v>252</v>
      </c>
      <c r="C235" s="22" t="s">
        <v>406</v>
      </c>
      <c r="D235" s="10" t="str">
        <f>".Sheets(シート名).PasteSpecial Format:=""図 (JPEG)"", Link:=False, DisplayAsIcon:=False"</f>
        <v>.Sheets(シート名).PasteSpecial Format:="図 (JPEG)", Link:=False, DisplayAsIcon:=False</v>
      </c>
      <c r="E235" s="5" t="s">
        <v>127</v>
      </c>
      <c r="F235" s="11" t="s">
        <v>127</v>
      </c>
    </row>
    <row r="236" spans="1:6" outlineLevel="1">
      <c r="A236" s="8" t="s">
        <v>360</v>
      </c>
      <c r="B236" s="8"/>
      <c r="C236" s="8"/>
      <c r="D236" s="8"/>
      <c r="E236" s="21" t="s">
        <v>127</v>
      </c>
      <c r="F236" s="11" t="s">
        <v>127</v>
      </c>
    </row>
    <row r="237" spans="1:6" outlineLevel="1">
      <c r="A237" s="2"/>
      <c r="B237" s="2" t="s">
        <v>254</v>
      </c>
      <c r="C237" s="22" t="s">
        <v>406</v>
      </c>
      <c r="D237" s="4" t="str">
        <f>"Dim goPrgrsBar As New ProgressBar"&amp;CHAR(10)&amp;"goPrgrsBar.Show vbModeless"</f>
        <v>Dim goPrgrsBar As New ProgressBar
goPrgrsBar.Show vbModeless</v>
      </c>
      <c r="E237" s="5" t="s">
        <v>127</v>
      </c>
      <c r="F237" s="11" t="s">
        <v>127</v>
      </c>
    </row>
    <row r="238" spans="1:6" outlineLevel="1">
      <c r="A238" s="2"/>
      <c r="B238" s="2" t="s">
        <v>255</v>
      </c>
      <c r="C238" s="22" t="s">
        <v>406</v>
      </c>
      <c r="D238" s="4" t="str">
        <f>"goPrgrsBar.Hide"&amp;CHAR(10)&amp;"Unload goPrgrsBar"&amp;CHAR(10)&amp;"Set goPrgrsBar = Nothing"</f>
        <v>goPrgrsBar.Hide
Unload goPrgrsBar
Set goPrgrsBar = Nothing</v>
      </c>
      <c r="E238" s="5" t="s">
        <v>127</v>
      </c>
      <c r="F238" s="11" t="s">
        <v>127</v>
      </c>
    </row>
    <row r="239" spans="1:6" outlineLevel="1">
      <c r="A239" s="8" t="s">
        <v>361</v>
      </c>
      <c r="B239" s="8"/>
      <c r="C239" s="8"/>
      <c r="D239" s="8"/>
      <c r="E239" s="21" t="s">
        <v>127</v>
      </c>
      <c r="F239" s="11" t="s">
        <v>127</v>
      </c>
    </row>
    <row r="240" spans="1:6" outlineLevel="1">
      <c r="A240" s="2"/>
      <c r="B240" s="2" t="s">
        <v>256</v>
      </c>
      <c r="C240" s="22" t="s">
        <v>406</v>
      </c>
      <c r="D240" s="4" t="str">
        <f>"lChk = ThisWorkbook.Sheets(シート名).CheckBoxes(1).Value"</f>
        <v>lChk = ThisWorkbook.Sheets(シート名).CheckBoxes(1).Value</v>
      </c>
      <c r="E240" s="5" t="s">
        <v>318</v>
      </c>
      <c r="F240" s="11" t="s">
        <v>127</v>
      </c>
    </row>
    <row r="241" spans="1:6" outlineLevel="1">
      <c r="A241" s="2"/>
      <c r="B241" s="2" t="s">
        <v>257</v>
      </c>
      <c r="C241" s="22" t="s">
        <v>406</v>
      </c>
      <c r="D241" s="4" t="str">
        <f>"Private Sub xxx\_KeyUp(ByVal KeyCode As MSForms.ReturnInteger, ByVal Shift As Integer)"&amp;CHAR(10)&amp;"End Sub"</f>
        <v>Private Sub xxx\_KeyUp(ByVal KeyCode As MSForms.ReturnInteger, ByVal Shift As Integer)
End Sub</v>
      </c>
      <c r="E241" s="5" t="s">
        <v>268</v>
      </c>
      <c r="F241" s="11" t="s">
        <v>127</v>
      </c>
    </row>
    <row r="242" spans="1:6" outlineLevel="1">
      <c r="A242" s="8" t="s">
        <v>403</v>
      </c>
      <c r="B242" s="8"/>
      <c r="C242" s="8"/>
      <c r="D242" s="8"/>
      <c r="E242" s="21" t="s">
        <v>127</v>
      </c>
      <c r="F242" s="11" t="s">
        <v>127</v>
      </c>
    </row>
    <row r="243" spans="1:6" outlineLevel="1">
      <c r="A243" s="2"/>
      <c r="B243" s="2" t="s">
        <v>397</v>
      </c>
      <c r="C243" s="22" t="s">
        <v>406</v>
      </c>
      <c r="D243" s="4" t="s">
        <v>396</v>
      </c>
      <c r="E243" s="5" t="s">
        <v>127</v>
      </c>
      <c r="F243" s="11" t="s">
        <v>127</v>
      </c>
    </row>
    <row r="244" spans="1:6" outlineLevel="1">
      <c r="A244" s="8" t="s">
        <v>363</v>
      </c>
      <c r="B244" s="8"/>
      <c r="C244" s="8"/>
      <c r="D244" s="8"/>
      <c r="E244" s="21" t="s">
        <v>127</v>
      </c>
      <c r="F244" s="11" t="s">
        <v>127</v>
      </c>
    </row>
    <row r="245" spans="1:6" outlineLevel="1">
      <c r="A245" s="2"/>
      <c r="B245" s="2" t="s">
        <v>258</v>
      </c>
      <c r="C245" s="4" t="str">
        <f>"objWshShell.Exec( ""clip"" ).StdIn.Write( ""テキスト"" )"</f>
        <v>objWshShell.Exec( "clip" ).StdIn.Write( "テキスト" )</v>
      </c>
      <c r="D245" s="4" t="str">
        <f>"With CreateObject(""new:{1C3B4210-F441-11CE-B9EA-00AA006B1A69}"")"&amp;CHAR(10)&amp;CHAR(9)&amp;".GetFromClipboard"&amp;CHAR(10)&amp;CHAR(9)&amp;"sText = .GetText"&amp;CHAR(10)&amp;"End With"</f>
        <v>With CreateObject("new:{1C3B4210-F441-11CE-B9EA-00AA006B1A69}")
	.GetFromClipboard
	sText = .GetText
End With</v>
      </c>
      <c r="E245" s="5" t="s">
        <v>127</v>
      </c>
      <c r="F245" s="11" t="s">
        <v>127</v>
      </c>
    </row>
    <row r="246" spans="1:6" outlineLevel="1">
      <c r="A246" s="2"/>
      <c r="B246" s="2" t="s">
        <v>259</v>
      </c>
      <c r="C246" s="4" t="str">
        <f>"CreateObject(""htmlfile"").ParentWindow.Clipboarddata.GetData(""text"")"</f>
        <v>CreateObject("htmlfile").ParentWindow.Clipboarddata.GetData("text")</v>
      </c>
      <c r="D246" s="4" t="str">
        <f>"With CreateObject(""new:{1C3B4210-F441-11CE-B9EA-00AA006B1A69}"")"&amp;CHAR(10)&amp;CHAR(9)&amp;".SetText sText"&amp;CHAR(10)&amp;CHAR(9)&amp;".PutInClipboard"&amp;CHAR(10)&amp;"End With"</f>
        <v>With CreateObject("new:{1C3B4210-F441-11CE-B9EA-00AA006B1A69}")
	.SetText sText
	.PutInClipboard
End With</v>
      </c>
      <c r="E246" s="5" t="s">
        <v>127</v>
      </c>
      <c r="F246" s="11" t="s">
        <v>127</v>
      </c>
    </row>
    <row r="247" spans="1:6" outlineLevel="1">
      <c r="A247" s="8" t="s">
        <v>362</v>
      </c>
      <c r="B247" s="8"/>
      <c r="C247" s="8"/>
      <c r="D247" s="8"/>
      <c r="E247" s="21" t="s">
        <v>127</v>
      </c>
      <c r="F247" s="11" t="s">
        <v>127</v>
      </c>
    </row>
    <row r="248" spans="1:6" outlineLevel="1">
      <c r="A248" s="2"/>
      <c r="B248" s="2" t="s">
        <v>319</v>
      </c>
      <c r="C248" s="22" t="s">
        <v>406</v>
      </c>
      <c r="D248" s="4" t="str">
        <f>"Dim wWord As Object" &amp; CHAR(10) &amp; "Set wWord = CreateObject(""Word.Application"")" &amp; CHAR(10) &amp; "wWord.Visible = False"</f>
        <v>Dim wWord As Object
Set wWord = CreateObject("Word.Application")
wWord.Visible = False</v>
      </c>
      <c r="E248" s="5" t="s">
        <v>127</v>
      </c>
      <c r="F248" s="11" t="s">
        <v>127</v>
      </c>
    </row>
    <row r="249" spans="1:6" outlineLevel="1">
      <c r="A249" s="2"/>
      <c r="B249" s="2" t="s">
        <v>322</v>
      </c>
      <c r="C249" s="22" t="s">
        <v>406</v>
      </c>
      <c r="D249" s="4" t="str">
        <f>"dDoc.Close" &amp; CHAR(10) &amp; "Set dDoc = Nothing"</f>
        <v>dDoc.Close
Set dDoc = Nothing</v>
      </c>
      <c r="E249" s="5" t="s">
        <v>127</v>
      </c>
      <c r="F249" s="11" t="s">
        <v>127</v>
      </c>
    </row>
    <row r="250" spans="1:6" outlineLevel="1">
      <c r="A250" s="2"/>
      <c r="B250" s="2" t="s">
        <v>323</v>
      </c>
      <c r="C250" s="22" t="s">
        <v>406</v>
      </c>
      <c r="D250" s="4" t="str">
        <f>"wWord.Visible = False" &amp; CHAR(10) &amp; "wWord.Quit" &amp; CHAR(10) &amp; "Set wWord = Nothing"</f>
        <v>wWord.Visible = False
wWord.Quit
Set wWord = Nothing</v>
      </c>
      <c r="E250" s="5" t="s">
        <v>127</v>
      </c>
      <c r="F250" s="11" t="s">
        <v>127</v>
      </c>
    </row>
    <row r="251" spans="1:6" outlineLevel="1">
      <c r="A251" s="2"/>
      <c r="B251" s="2" t="s">
        <v>320</v>
      </c>
      <c r="C251" s="22" t="s">
        <v>406</v>
      </c>
      <c r="D251" s="4" t="str">
        <f>"Dim dDoc As Object" &amp; CHAR(10) &amp; "Set dDoc = wWord.Documents.Open(""sFilePath"")"</f>
        <v>Dim dDoc As Object
Set dDoc = wWord.Documents.Open("sFilePath")</v>
      </c>
      <c r="E251" s="5" t="s">
        <v>127</v>
      </c>
      <c r="F251" s="11" t="s">
        <v>127</v>
      </c>
    </row>
    <row r="252" spans="1:6" outlineLevel="1">
      <c r="A252" s="2"/>
      <c r="B252" s="2" t="s">
        <v>321</v>
      </c>
      <c r="C252" s="22" t="s">
        <v>406</v>
      </c>
      <c r="D252" s="4" t="str">
        <f>"Dim sParagraph As Object" &amp; CHAR(10) &amp; "For Each sParagraph In dDoc.Paragraphs" &amp; CHAR(10) &amp; CHAR(9) &amp; "'～処理～" &amp; CHAR(10) &amp; "Next sParagraph"</f>
        <v>Dim sParagraph As Object
For Each sParagraph In dDoc.Paragraphs
	'～処理～
Next sParagraph</v>
      </c>
      <c r="E252" s="5" t="s">
        <v>127</v>
      </c>
      <c r="F252" s="11" t="s">
        <v>127</v>
      </c>
    </row>
    <row r="253" spans="1:6" outlineLevel="1">
      <c r="A253" s="8" t="s">
        <v>357</v>
      </c>
      <c r="B253" s="8"/>
      <c r="C253" s="8"/>
      <c r="D253" s="8"/>
      <c r="E253" s="21" t="s">
        <v>127</v>
      </c>
      <c r="F253" s="11" t="s">
        <v>127</v>
      </c>
    </row>
    <row r="254" spans="1:6" outlineLevel="1">
      <c r="A254" s="2"/>
      <c r="B254" s="2" t="s">
        <v>155</v>
      </c>
      <c r="C254" s="22" t="s">
        <v>406</v>
      </c>
      <c r="D254" s="4" t="str">
        <f>"Dim wTrgtBook As Workbook"&amp;CHAR(10)&amp;"Application.SheetsInNewWorkbook = 1"&amp;CHAR(10)&amp;"Set wTrgtBook = Workbooks.Add"</f>
        <v>Dim wTrgtBook As Workbook
Application.SheetsInNewWorkbook = 1
Set wTrgtBook = Workbooks.Add</v>
      </c>
      <c r="E254" s="5" t="s">
        <v>307</v>
      </c>
      <c r="F254" s="11" t="s">
        <v>127</v>
      </c>
    </row>
    <row r="255" spans="1:6" outlineLevel="1">
      <c r="A255" s="2"/>
      <c r="B255" s="2" t="s">
        <v>156</v>
      </c>
      <c r="C255" s="22" t="s">
        <v>406</v>
      </c>
      <c r="D255" s="4" t="str">
        <f>"If wCsvBook.Name &lt;&gt; Dir(""C:\Book1.xlsx"") Then"&amp;CHAR(10)&amp;CHAR(9)&amp;"処理"&amp;CHAR(10)&amp;"Else"&amp;CHAR(10)&amp;CHAR(9)&amp;"エラー"&amp;CHAR(10)&amp;"End If"</f>
        <v>If wCsvBook.Name &lt;&gt; Dir("C:\Book1.xlsx") Then
	処理
Else
	エラー
End If</v>
      </c>
      <c r="E255" s="5" t="s">
        <v>127</v>
      </c>
      <c r="F255" s="11" t="s">
        <v>127</v>
      </c>
    </row>
    <row r="256" spans="1:6" outlineLevel="1">
      <c r="A256" s="2"/>
      <c r="B256" s="2" t="s">
        <v>157</v>
      </c>
      <c r="C256" s="22" t="s">
        <v>406</v>
      </c>
      <c r="D256" s="4" t="str">
        <f>"Dim bAddBook As Workbook"&amp;CHAR(10)&amp;"Set bAddBook = Workbooks.Add"</f>
        <v>Dim bAddBook As Workbook
Set bAddBook = Workbooks.Add</v>
      </c>
      <c r="E256" s="5" t="s">
        <v>127</v>
      </c>
      <c r="F256" s="11" t="s">
        <v>127</v>
      </c>
    </row>
    <row r="257" spans="1:6" outlineLevel="1">
      <c r="A257" s="2"/>
      <c r="B257" s="2" t="s">
        <v>158</v>
      </c>
      <c r="C257" s="22" t="s">
        <v>406</v>
      </c>
      <c r="D257" s="4" t="str">
        <f>"ThisWorkbook.Sheets(シート名).Copy: Set wTrgtBook = ActiveWorkbook"</f>
        <v>ThisWorkbook.Sheets(シート名).Copy: Set wTrgtBook = ActiveWorkbook</v>
      </c>
      <c r="E257" s="5" t="s">
        <v>127</v>
      </c>
      <c r="F257" s="11" t="s">
        <v>127</v>
      </c>
    </row>
    <row r="258" spans="1:6" outlineLevel="1">
      <c r="A258" s="2"/>
      <c r="B258" s="2" t="s">
        <v>159</v>
      </c>
      <c r="C258" s="22" t="s">
        <v>406</v>
      </c>
      <c r="D258" s="4" t="str">
        <f>"wTrgtBook.SaveAs Filename:=sFilePath"</f>
        <v>wTrgtBook.SaveAs Filename:=sFilePath</v>
      </c>
      <c r="E258" s="5" t="s">
        <v>127</v>
      </c>
      <c r="F258" s="11" t="s">
        <v>127</v>
      </c>
    </row>
    <row r="259" spans="1:6" outlineLevel="1">
      <c r="A259" s="2"/>
      <c r="B259" s="2" t="s">
        <v>160</v>
      </c>
      <c r="C259" s="22" t="s">
        <v>406</v>
      </c>
      <c r="D259" s="4" t="str">
        <f>".Sheets.Count"</f>
        <v>.Sheets.Count</v>
      </c>
      <c r="E259" s="5" t="s">
        <v>127</v>
      </c>
      <c r="F259" s="11" t="s">
        <v>127</v>
      </c>
    </row>
    <row r="260" spans="1:6" outlineLevel="1">
      <c r="A260" s="2"/>
      <c r="B260" s="2" t="s">
        <v>161</v>
      </c>
      <c r="C260" s="22" t="s">
        <v>406</v>
      </c>
      <c r="D260" s="4" t="str">
        <f>"Dim shAddSht As Worksheet"&amp;CHAR(10)&amp;"Set shAddSht = ThisWorkbook.Sheets.Add"</f>
        <v>Dim shAddSht As Worksheet
Set shAddSht = ThisWorkbook.Sheets.Add</v>
      </c>
      <c r="E260" s="5" t="s">
        <v>127</v>
      </c>
      <c r="F260" s="11" t="s">
        <v>127</v>
      </c>
    </row>
    <row r="261" spans="1:6" outlineLevel="1">
      <c r="A261" s="2"/>
      <c r="B261" s="2" t="s">
        <v>162</v>
      </c>
      <c r="C261" s="22" t="s">
        <v>406</v>
      </c>
      <c r="D261" s="4" t="str">
        <f>"ThisWorkbook.Sheets(シート名).Move After:=ThisWorkbook.Sheets( ThisWorkbook.Sheets.Count )"</f>
        <v>ThisWorkbook.Sheets(シート名).Move After:=ThisWorkbook.Sheets( ThisWorkbook.Sheets.Count )</v>
      </c>
      <c r="E261" s="5" t="s">
        <v>127</v>
      </c>
      <c r="F261" s="11" t="s">
        <v>127</v>
      </c>
    </row>
    <row r="262" spans="1:6" outlineLevel="1">
      <c r="A262" s="2"/>
      <c r="B262" s="2" t="s">
        <v>163</v>
      </c>
      <c r="C262" s="22" t="s">
        <v>406</v>
      </c>
      <c r="D262" s="4" t="str">
        <f>"Application.DisplayAlerts = False"&amp;CHAR(10)&amp;".Sheets(シート名).Delete"&amp;CHAR(10)&amp;"Application.DisplayAlerts = True"</f>
        <v>Application.DisplayAlerts = False
.Sheets(シート名).Delete
Application.DisplayAlerts = True</v>
      </c>
      <c r="E262" s="5" t="s">
        <v>127</v>
      </c>
      <c r="F262" s="11" t="s">
        <v>127</v>
      </c>
    </row>
    <row r="263" spans="1:6" outlineLevel="1">
      <c r="A263" s="2"/>
      <c r="B263" s="2" t="s">
        <v>164</v>
      </c>
      <c r="C263" s="22" t="s">
        <v>406</v>
      </c>
      <c r="D263" s="4" t="str">
        <f>".Sheets(シート名).Visible = (True\|False)"</f>
        <v>.Sheets(シート名).Visible = (True\|False)</v>
      </c>
      <c r="E263" s="5" t="s">
        <v>127</v>
      </c>
      <c r="F263" s="11" t="s">
        <v>127</v>
      </c>
    </row>
    <row r="264" spans="1:6" outlineLevel="1">
      <c r="A264" s="2"/>
      <c r="B264" s="2" t="s">
        <v>165</v>
      </c>
      <c r="C264" s="22" t="s">
        <v>406</v>
      </c>
      <c r="D264" s="4" t="str">
        <f>".Sheets(シート名).Move Before:=Sheets(1)"</f>
        <v>.Sheets(シート名).Move Before:=Sheets(1)</v>
      </c>
      <c r="E264" s="5" t="s">
        <v>127</v>
      </c>
      <c r="F264" s="11" t="s">
        <v>127</v>
      </c>
    </row>
    <row r="265" spans="1:6" outlineLevel="1">
      <c r="A265" s="2"/>
      <c r="B265" s="2" t="s">
        <v>166</v>
      </c>
      <c r="C265" s="22" t="s">
        <v>406</v>
      </c>
      <c r="D265" s="4" t="str">
        <f>"Application.ScreenUpdating = True"</f>
        <v>Application.ScreenUpdating = True</v>
      </c>
      <c r="E265" s="5" t="s">
        <v>127</v>
      </c>
      <c r="F265" s="11" t="s">
        <v>127</v>
      </c>
    </row>
    <row r="266" spans="1:6" outlineLevel="1">
      <c r="A266" s="2"/>
      <c r="B266" s="2" t="s">
        <v>167</v>
      </c>
      <c r="C266" s="22" t="s">
        <v>406</v>
      </c>
      <c r="D266" s="4" t="str">
        <f>"Application.ScreenUpdating = False"</f>
        <v>Application.ScreenUpdating = False</v>
      </c>
      <c r="E266" s="5" t="s">
        <v>127</v>
      </c>
      <c r="F266" s="11" t="s">
        <v>127</v>
      </c>
    </row>
    <row r="267" spans="1:6" outlineLevel="1">
      <c r="A267" s="2"/>
      <c r="B267" s="2" t="s">
        <v>168</v>
      </c>
      <c r="C267" s="22" t="s">
        <v>406</v>
      </c>
      <c r="D267" s="4" t="str">
        <f>"Application.Calculation = xlCalculationAutomatic"</f>
        <v>Application.Calculation = xlCalculationAutomatic</v>
      </c>
      <c r="E267" s="5" t="s">
        <v>127</v>
      </c>
      <c r="F267" s="11" t="s">
        <v>127</v>
      </c>
    </row>
    <row r="268" spans="1:6" outlineLevel="1">
      <c r="A268" s="2"/>
      <c r="B268" s="2" t="s">
        <v>169</v>
      </c>
      <c r="C268" s="22" t="s">
        <v>406</v>
      </c>
      <c r="D268" s="4" t="str">
        <f>"Application.Calculation = xlCalculationManual"</f>
        <v>Application.Calculation = xlCalculationManual</v>
      </c>
      <c r="E268" s="5" t="s">
        <v>127</v>
      </c>
      <c r="F268" s="11" t="s">
        <v>127</v>
      </c>
    </row>
    <row r="269" spans="1:6" outlineLevel="1">
      <c r="A269" s="2"/>
      <c r="B269" s="2" t="s">
        <v>170</v>
      </c>
      <c r="C269" s="22" t="s">
        <v>406</v>
      </c>
      <c r="D269" s="4" t="str">
        <f>"Application.Calculate"</f>
        <v>Application.Calculate</v>
      </c>
      <c r="E269" s="5" t="s">
        <v>127</v>
      </c>
      <c r="F269" s="11" t="s">
        <v>127</v>
      </c>
    </row>
    <row r="270" spans="1:6" outlineLevel="1">
      <c r="A270" s="2"/>
      <c r="B270" s="2" t="s">
        <v>171</v>
      </c>
      <c r="C270" s="22" t="s">
        <v>406</v>
      </c>
      <c r="D270" s="4" t="str">
        <f>"Application.CalculateFull"</f>
        <v>Application.CalculateFull</v>
      </c>
      <c r="E270" s="5" t="s">
        <v>127</v>
      </c>
      <c r="F270" s="11" t="s">
        <v>127</v>
      </c>
    </row>
    <row r="271" spans="1:6" outlineLevel="1">
      <c r="A271" s="2"/>
      <c r="B271" s="2" t="s">
        <v>511</v>
      </c>
      <c r="C271" s="22" t="s">
        <v>406</v>
      </c>
      <c r="D271" s="4" t="s">
        <v>512</v>
      </c>
      <c r="E271" s="5" t="s">
        <v>513</v>
      </c>
      <c r="F271" s="11" t="s">
        <v>127</v>
      </c>
    </row>
    <row r="272" spans="1:6" outlineLevel="1">
      <c r="A272" s="2"/>
      <c r="B272" s="2" t="s">
        <v>509</v>
      </c>
      <c r="C272" s="22" t="s">
        <v>406</v>
      </c>
      <c r="D272" s="4" t="s">
        <v>508</v>
      </c>
      <c r="E272" s="5" t="s">
        <v>510</v>
      </c>
      <c r="F272" s="11" t="s">
        <v>127</v>
      </c>
    </row>
    <row r="273" spans="1:6">
      <c r="A273" s="20" t="s">
        <v>409</v>
      </c>
      <c r="B273" s="8"/>
      <c r="C273" s="8"/>
      <c r="D273" s="8"/>
      <c r="E273" s="21" t="s">
        <v>127</v>
      </c>
      <c r="F273" s="11" t="s">
        <v>127</v>
      </c>
    </row>
    <row r="274" spans="1:6" outlineLevel="1">
      <c r="A274" s="2"/>
      <c r="B274" s="2" t="s">
        <v>264</v>
      </c>
      <c r="C274" s="22" t="s">
        <v>406</v>
      </c>
      <c r="D274" s="4" t="str">
        <f>"Application.DisplayAlerts = False"</f>
        <v>Application.DisplayAlerts = False</v>
      </c>
      <c r="E274" s="5" t="s">
        <v>127</v>
      </c>
      <c r="F274" s="11" t="s">
        <v>127</v>
      </c>
    </row>
    <row r="275" spans="1:6" outlineLevel="1">
      <c r="A275" s="2"/>
      <c r="B275" s="2" t="s">
        <v>263</v>
      </c>
      <c r="C275" s="22" t="s">
        <v>406</v>
      </c>
      <c r="D275" s="4" t="str">
        <f>"Application.DisplayAlerts = True"</f>
        <v>Application.DisplayAlerts = True</v>
      </c>
      <c r="E275" s="5" t="s">
        <v>127</v>
      </c>
      <c r="F275" s="11" t="s">
        <v>127</v>
      </c>
    </row>
    <row r="276" spans="1:6" outlineLevel="1">
      <c r="A276" s="2"/>
      <c r="B276" s="2" t="s">
        <v>172</v>
      </c>
      <c r="C276" s="22" t="s">
        <v>406</v>
      </c>
      <c r="D276" s="4" t="str">
        <f>".Rows(2).Select"</f>
        <v>.Rows(2).Select</v>
      </c>
      <c r="E276" s="5" t="s">
        <v>127</v>
      </c>
      <c r="F276" s="11" t="s">
        <v>127</v>
      </c>
    </row>
    <row r="277" spans="1:6" outlineLevel="1">
      <c r="A277" s="2"/>
      <c r="B277" s="2" t="s">
        <v>173</v>
      </c>
      <c r="C277" s="22" t="s">
        <v>406</v>
      </c>
      <c r="D277" s="4" t="str">
        <f>".Columns(2).Select"</f>
        <v>.Columns(2).Select</v>
      </c>
      <c r="E277" s="5" t="s">
        <v>127</v>
      </c>
      <c r="F277" s="11" t="s">
        <v>127</v>
      </c>
    </row>
    <row r="278" spans="1:6" outlineLevel="1">
      <c r="A278" s="2"/>
      <c r="B278" s="2" t="s">
        <v>174</v>
      </c>
      <c r="C278" s="22" t="s">
        <v>406</v>
      </c>
      <c r="D278" s="4" t="str">
        <f>".Cells(1,1).Select"</f>
        <v>.Cells(1,1).Select</v>
      </c>
      <c r="E278" s="5" t="s">
        <v>127</v>
      </c>
      <c r="F278" s="11" t="s">
        <v>127</v>
      </c>
    </row>
    <row r="279" spans="1:6" outlineLevel="1">
      <c r="A279" s="2"/>
      <c r="B279" s="2" t="s">
        <v>175</v>
      </c>
      <c r="C279" s="22" t="s">
        <v>406</v>
      </c>
      <c r="D279" s="4" t="str">
        <f>".Range(.Cells(lStrtRow, lStrtClm), .Cells(lLastRow, lLastClm)).Select"</f>
        <v>.Range(.Cells(lStrtRow, lStrtClm), .Cells(lLastRow, lLastClm)).Select</v>
      </c>
      <c r="E279" s="5" t="s">
        <v>127</v>
      </c>
      <c r="F279" s="11" t="s">
        <v>127</v>
      </c>
    </row>
    <row r="280" spans="1:6" outlineLevel="1">
      <c r="A280" s="2"/>
      <c r="B280" s="2" t="s">
        <v>176</v>
      </c>
      <c r="C280" s="22" t="s">
        <v>406</v>
      </c>
      <c r="D280" s="4" t="str">
        <f>".Cells.Find(""りんご"", LookAt:=xlWhole).Row"</f>
        <v>.Cells.Find("りんご", LookAt:=xlWhole).Row</v>
      </c>
      <c r="E280" s="5" t="s">
        <v>127</v>
      </c>
      <c r="F280" s="11" t="s">
        <v>127</v>
      </c>
    </row>
    <row r="281" spans="1:6" outlineLevel="1">
      <c r="A281" s="2"/>
      <c r="B281" s="2" t="s">
        <v>176</v>
      </c>
      <c r="C281" s="22" t="s">
        <v>406</v>
      </c>
      <c r="D281" s="4" t="str">
        <f>".Cells.Find(""りんご"", LookAt:=xlWhole).Column"</f>
        <v>.Cells.Find("りんご", LookAt:=xlWhole).Column</v>
      </c>
      <c r="E281" s="5" t="s">
        <v>127</v>
      </c>
      <c r="F281" s="11" t="s">
        <v>127</v>
      </c>
    </row>
    <row r="282" spans="1:6" outlineLevel="1">
      <c r="A282" s="2"/>
      <c r="B282" s="2" t="s">
        <v>177</v>
      </c>
      <c r="C282" s="22" t="s">
        <v>406</v>
      </c>
      <c r="D282" s="4" t="str">
        <f>".Cells(X, Y).Value"</f>
        <v>.Cells(X, Y).Value</v>
      </c>
      <c r="E282" s="5" t="s">
        <v>308</v>
      </c>
      <c r="F282" s="11" t="s">
        <v>127</v>
      </c>
    </row>
    <row r="283" spans="1:6" outlineLevel="1">
      <c r="A283" s="2"/>
      <c r="B283" s="2" t="s">
        <v>178</v>
      </c>
      <c r="C283" s="22" t="s">
        <v>406</v>
      </c>
      <c r="D283" s="4" t="str">
        <f>".Cells(1, 1).Top"</f>
        <v>.Cells(1, 1).Top</v>
      </c>
      <c r="E283" s="5" t="s">
        <v>309</v>
      </c>
      <c r="F283" s="11" t="s">
        <v>127</v>
      </c>
    </row>
    <row r="284" spans="1:6" outlineLevel="1">
      <c r="A284" s="2"/>
      <c r="B284" s="2" t="s">
        <v>179</v>
      </c>
      <c r="C284" s="22" t="s">
        <v>406</v>
      </c>
      <c r="D284" s="4" t="str">
        <f>".Cells(1, 1).Left"</f>
        <v>.Cells(1, 1).Left</v>
      </c>
      <c r="E284" s="5" t="s">
        <v>310</v>
      </c>
      <c r="F284" s="11" t="s">
        <v>127</v>
      </c>
    </row>
    <row r="285" spans="1:6" outlineLevel="1">
      <c r="A285" s="2"/>
      <c r="B285" s="2" t="s">
        <v>180</v>
      </c>
      <c r="C285" s="22" t="s">
        <v>406</v>
      </c>
      <c r="D285" s="4" t="str">
        <f>".Cells(1, 1).EntireRow.Delete Shift:=xlShiftUp"</f>
        <v>.Cells(1, 1).EntireRow.Delete Shift:=xlShiftUp</v>
      </c>
      <c r="E285" s="5" t="s">
        <v>127</v>
      </c>
      <c r="F285" s="11" t="s">
        <v>127</v>
      </c>
    </row>
    <row r="286" spans="1:6" outlineLevel="1">
      <c r="A286" s="2"/>
      <c r="B286" s="2" t="s">
        <v>181</v>
      </c>
      <c r="C286" s="22" t="s">
        <v>406</v>
      </c>
      <c r="D286" s="4" t="str">
        <f>"Application.CutCopyMode = False"&amp;CHAR(10)&amp;".Range(""2:4"").Insert"</f>
        <v>Application.CutCopyMode = False
.Range("2:4").Insert</v>
      </c>
      <c r="E286" s="5" t="s">
        <v>127</v>
      </c>
      <c r="F286" s="11" t="s">
        <v>127</v>
      </c>
    </row>
    <row r="287" spans="1:6" outlineLevel="1">
      <c r="A287" s="2"/>
      <c r="B287" s="2" t="s">
        <v>182</v>
      </c>
      <c r="C287" s="22" t="s">
        <v>406</v>
      </c>
      <c r="D287" s="4" t="str">
        <f>".Cells(行, 列).Font.Strikethrough"</f>
        <v>.Cells(行, 列).Font.Strikethrough</v>
      </c>
      <c r="E287" s="5" t="s">
        <v>127</v>
      </c>
      <c r="F287" s="11" t="s">
        <v>127</v>
      </c>
    </row>
    <row r="288" spans="1:6" outlineLevel="1">
      <c r="A288" s="2"/>
      <c r="B288" s="2" t="s">
        <v>183</v>
      </c>
      <c r="C288" s="22" t="s">
        <v>406</v>
      </c>
      <c r="D288" s="4" t="str">
        <f>"wTrgtBook.Sheets(シート名).Activate"&amp;CHAR(10)&amp;"ActiveWindow.DisplayGridlines = False"</f>
        <v>wTrgtBook.Sheets(シート名).Activate
ActiveWindow.DisplayGridlines = False</v>
      </c>
      <c r="E288" s="5" t="s">
        <v>127</v>
      </c>
      <c r="F288" s="11" t="s">
        <v>127</v>
      </c>
    </row>
    <row r="289" spans="1:6" outlineLevel="1">
      <c r="A289" s="2"/>
      <c r="B289" s="2" t="s">
        <v>184</v>
      </c>
      <c r="C289" s="22" t="s">
        <v>406</v>
      </c>
      <c r="D289" s="4" t="str">
        <f>".Range(""A1"").EntireRow.Hidden"</f>
        <v>.Range("A1").EntireRow.Hidden</v>
      </c>
      <c r="E289" s="5" t="s">
        <v>127</v>
      </c>
      <c r="F289" s="11" t="s">
        <v>127</v>
      </c>
    </row>
    <row r="290" spans="1:6" outlineLevel="1">
      <c r="A290" s="2"/>
      <c r="B290" s="2" t="s">
        <v>185</v>
      </c>
      <c r="C290" s="22" t="s">
        <v>406</v>
      </c>
      <c r="D290" s="4" t="str">
        <f>".Range(""A1"").EntireColumn.Hidden"</f>
        <v>.Range("A1").EntireColumn.Hidden</v>
      </c>
      <c r="E290" s="5" t="s">
        <v>127</v>
      </c>
      <c r="F290" s="11" t="s">
        <v>127</v>
      </c>
    </row>
    <row r="291" spans="1:6" outlineLevel="1">
      <c r="A291" s="2"/>
      <c r="B291" s="2" t="s">
        <v>344</v>
      </c>
      <c r="C291" s="22" t="s">
        <v>406</v>
      </c>
      <c r="D291" s="4" t="str">
        <f>"If .Cells(1, 1).EntireRow.Hidden Or .Cells(1, 1).EntireColumn.Hidden Then
    '非表示セル
Else
    '表示セル
End If
"</f>
        <v xml:space="preserve">If .Cells(1, 1).EntireRow.Hidden Or .Cells(1, 1).EntireColumn.Hidden Then
    '非表示セル
Else
    '表示セル
End If
</v>
      </c>
      <c r="E291" s="5" t="s">
        <v>127</v>
      </c>
      <c r="F291" s="11" t="s">
        <v>127</v>
      </c>
    </row>
    <row r="292" spans="1:6" outlineLevel="1">
      <c r="A292" s="2"/>
      <c r="B292" s="2" t="s">
        <v>186</v>
      </c>
      <c r="C292" s="22" t="s">
        <v>406</v>
      </c>
      <c r="D292" s="4" t="str">
        <f>"文字列変数 = .Range(""A1"").Font.Name"</f>
        <v>文字列変数 = .Range("A1").Font.Name</v>
      </c>
      <c r="E292" s="5" t="s">
        <v>127</v>
      </c>
      <c r="F292" s="11" t="s">
        <v>127</v>
      </c>
    </row>
    <row r="293" spans="1:6" outlineLevel="1">
      <c r="A293" s="2"/>
      <c r="B293" s="2" t="s">
        <v>187</v>
      </c>
      <c r="C293" s="22" t="s">
        <v>406</v>
      </c>
      <c r="D293" s="4" t="str">
        <f>".Range(""A1"").Font.Size = 14"</f>
        <v>.Range("A1").Font.Size = 14</v>
      </c>
      <c r="E293" s="5" t="s">
        <v>127</v>
      </c>
      <c r="F293" s="11" t="s">
        <v>127</v>
      </c>
    </row>
    <row r="294" spans="1:6" outlineLevel="1">
      <c r="A294" s="2"/>
      <c r="B294" s="2" t="s">
        <v>188</v>
      </c>
      <c r="C294" s="22" t="s">
        <v>406</v>
      </c>
      <c r="D294" s="4" t="str">
        <f>".Range(""A1"").Font.Color = RGB(0, 255, 0)"</f>
        <v>.Range("A1").Font.Color = RGB(0, 255, 0)</v>
      </c>
      <c r="E294" s="5" t="s">
        <v>127</v>
      </c>
      <c r="F294" s="11" t="s">
        <v>127</v>
      </c>
    </row>
    <row r="295" spans="1:6" outlineLevel="1">
      <c r="A295" s="2"/>
      <c r="B295" s="2" t="s">
        <v>189</v>
      </c>
      <c r="C295" s="22" t="s">
        <v>406</v>
      </c>
      <c r="D295" s="4" t="str">
        <f>".Range(""A1"").Font.Bold = True"</f>
        <v>.Range("A1").Font.Bold = True</v>
      </c>
      <c r="E295" s="5" t="s">
        <v>127</v>
      </c>
      <c r="F295" s="11" t="s">
        <v>127</v>
      </c>
    </row>
    <row r="296" spans="1:6" outlineLevel="1">
      <c r="A296" s="2"/>
      <c r="B296" s="2" t="s">
        <v>190</v>
      </c>
      <c r="C296" s="22" t="s">
        <v>406</v>
      </c>
      <c r="D296" s="4" t="str">
        <f>".Range(""A1"").Font.Underline = True"</f>
        <v>.Range("A1").Font.Underline = True</v>
      </c>
      <c r="E296" s="5" t="s">
        <v>127</v>
      </c>
      <c r="F296" s="11" t="s">
        <v>127</v>
      </c>
    </row>
    <row r="297" spans="1:6" outlineLevel="1">
      <c r="A297" s="2"/>
      <c r="B297" s="2" t="s">
        <v>191</v>
      </c>
      <c r="C297" s="22" t="s">
        <v>406</v>
      </c>
      <c r="D297" s="4" t="str">
        <f>".Range(""A1"").Interior.Color = RGB(255, 255, 0)"</f>
        <v>.Range("A1").Interior.Color = RGB(255, 255, 0)</v>
      </c>
      <c r="E297" s="5" t="s">
        <v>127</v>
      </c>
      <c r="F297" s="11" t="s">
        <v>127</v>
      </c>
    </row>
    <row r="298" spans="1:6" outlineLevel="1">
      <c r="A298" s="2"/>
      <c r="B298" s="2" t="s">
        <v>192</v>
      </c>
      <c r="C298" s="22" t="s">
        <v>406</v>
      </c>
      <c r="D298" s="4" t="str">
        <f>".Range(""A1:C3"").Borders.LineStyle = xlContinuous"</f>
        <v>.Range("A1:C3").Borders.LineStyle = xlContinuous</v>
      </c>
      <c r="E298" s="5" t="s">
        <v>127</v>
      </c>
      <c r="F298" s="11" t="s">
        <v>127</v>
      </c>
    </row>
    <row r="299" spans="1:6" outlineLevel="1">
      <c r="A299" s="2"/>
      <c r="B299" s="2" t="s">
        <v>193</v>
      </c>
      <c r="C299" s="22" t="s">
        <v>406</v>
      </c>
      <c r="D299" s="4" t="str">
        <f>".Range(""A1:C3"").MergeCells = True"</f>
        <v>.Range("A1:C3").MergeCells = True</v>
      </c>
      <c r="E299" s="5" t="s">
        <v>127</v>
      </c>
      <c r="F299" s="11" t="s">
        <v>127</v>
      </c>
    </row>
    <row r="300" spans="1:6" outlineLevel="1">
      <c r="A300" s="2"/>
      <c r="B300" s="2" t="s">
        <v>194</v>
      </c>
      <c r="C300" s="22" t="s">
        <v>406</v>
      </c>
      <c r="D300" s="4" t="str">
        <f>".Range(""A1:C3"").HorizontalAlignment = xlGeneral"</f>
        <v>.Range("A1:C3").HorizontalAlignment = xlGeneral</v>
      </c>
      <c r="E300" s="5" t="s">
        <v>265</v>
      </c>
      <c r="F300" s="11" t="s">
        <v>127</v>
      </c>
    </row>
    <row r="301" spans="1:6" outlineLevel="1">
      <c r="A301" s="2"/>
      <c r="B301" s="2" t="s">
        <v>195</v>
      </c>
      <c r="C301" s="22" t="s">
        <v>406</v>
      </c>
      <c r="D301" s="4" t="str">
        <f>".Range(""A1:C3"").VerticalAlignment = xlCenter"</f>
        <v>.Range("A1:C3").VerticalAlignment = xlCenter</v>
      </c>
      <c r="E301" s="5" t="s">
        <v>196</v>
      </c>
      <c r="F301" s="11" t="s">
        <v>127</v>
      </c>
    </row>
    <row r="302" spans="1:6" outlineLevel="1">
      <c r="A302" s="2"/>
      <c r="B302" s="2" t="s">
        <v>197</v>
      </c>
      <c r="C302" s="22" t="s">
        <v>406</v>
      </c>
      <c r="D302" s="4" t="str">
        <f>".Cells(.Rows.Count, 列).End(xlUp).Row"</f>
        <v>.Cells(.Rows.Count, 列).End(xlUp).Row</v>
      </c>
      <c r="E302" s="5" t="s">
        <v>127</v>
      </c>
      <c r="F302" s="11" t="s">
        <v>127</v>
      </c>
    </row>
    <row r="303" spans="1:6" outlineLevel="1">
      <c r="A303" s="2"/>
      <c r="B303" s="2" t="s">
        <v>198</v>
      </c>
      <c r="C303" s="22" t="s">
        <v>406</v>
      </c>
      <c r="D303" s="4" t="str">
        <f>".Cells(行, .Columns.Count).End(xlToLeft).Column"</f>
        <v>.Cells(行, .Columns.Count).End(xlToLeft).Column</v>
      </c>
      <c r="E303" s="5" t="s">
        <v>127</v>
      </c>
      <c r="F303" s="11" t="s">
        <v>127</v>
      </c>
    </row>
    <row r="304" spans="1:6" outlineLevel="1">
      <c r="A304" s="2"/>
      <c r="B304" s="2" t="s">
        <v>199</v>
      </c>
      <c r="C304" s="22" t="s">
        <v>406</v>
      </c>
      <c r="D304" s="4" t="str">
        <f>".Sheets(シート名).UsedRange.Rows.Count + 1"</f>
        <v>.Sheets(シート名).UsedRange.Rows.Count + 1</v>
      </c>
      <c r="E304" s="5" t="s">
        <v>127</v>
      </c>
      <c r="F304" s="11" t="s">
        <v>127</v>
      </c>
    </row>
    <row r="305" spans="1:6" outlineLevel="1">
      <c r="A305" s="2"/>
      <c r="B305" s="2" t="s">
        <v>200</v>
      </c>
      <c r="C305" s="22" t="s">
        <v>406</v>
      </c>
      <c r="D305" s="4" t="str">
        <f>".Sheets(シート名).UsedRange.Columns.Count + 1"</f>
        <v>.Sheets(シート名).UsedRange.Columns.Count + 1</v>
      </c>
      <c r="E305" s="5" t="s">
        <v>127</v>
      </c>
      <c r="F305" s="11" t="s">
        <v>127</v>
      </c>
    </row>
    <row r="306" spans="1:6" outlineLevel="1">
      <c r="A306" s="2"/>
      <c r="B306" s="2" t="s">
        <v>201</v>
      </c>
      <c r="C306" s="22" t="s">
        <v>406</v>
      </c>
      <c r="D306" s="4" t="str">
        <f>"Selection(1).Row"</f>
        <v>Selection(1).Row</v>
      </c>
      <c r="E306" s="5" t="s">
        <v>127</v>
      </c>
      <c r="F306" s="11" t="s">
        <v>127</v>
      </c>
    </row>
    <row r="307" spans="1:6" outlineLevel="1">
      <c r="A307" s="2"/>
      <c r="B307" s="2" t="s">
        <v>202</v>
      </c>
      <c r="C307" s="22" t="s">
        <v>406</v>
      </c>
      <c r="D307" s="4" t="str">
        <f>"Selection(Selection.Count).Row"</f>
        <v>Selection(Selection.Count).Row</v>
      </c>
      <c r="E307" s="5" t="s">
        <v>127</v>
      </c>
      <c r="F307" s="11" t="s">
        <v>127</v>
      </c>
    </row>
    <row r="308" spans="1:6" outlineLevel="1">
      <c r="A308" s="2"/>
      <c r="B308" s="2" t="s">
        <v>203</v>
      </c>
      <c r="C308" s="22" t="s">
        <v>406</v>
      </c>
      <c r="D308" s="4" t="str">
        <f>"Selection(1).Column"</f>
        <v>Selection(1).Column</v>
      </c>
      <c r="E308" s="5" t="s">
        <v>127</v>
      </c>
      <c r="F308" s="11" t="s">
        <v>127</v>
      </c>
    </row>
    <row r="309" spans="1:6" outlineLevel="1">
      <c r="A309" s="2"/>
      <c r="B309" s="2" t="s">
        <v>204</v>
      </c>
      <c r="C309" s="22" t="s">
        <v>406</v>
      </c>
      <c r="D309" s="4" t="str">
        <f>"Selection(Selection.Count).Column"</f>
        <v>Selection(Selection.Count).Column</v>
      </c>
      <c r="E309" s="5" t="s">
        <v>127</v>
      </c>
      <c r="F309" s="11" t="s">
        <v>127</v>
      </c>
    </row>
    <row r="310" spans="1:6" outlineLevel="1">
      <c r="A310" s="2"/>
      <c r="B310" s="2" t="s">
        <v>332</v>
      </c>
      <c r="C310" s="22" t="s">
        <v>406</v>
      </c>
      <c r="D310" s="4" t="s">
        <v>330</v>
      </c>
      <c r="E310" s="5" t="s">
        <v>338</v>
      </c>
      <c r="F310" s="11" t="s">
        <v>127</v>
      </c>
    </row>
    <row r="311" spans="1:6" outlineLevel="1">
      <c r="A311" s="2"/>
      <c r="B311" s="2" t="s">
        <v>333</v>
      </c>
      <c r="C311" s="22" t="s">
        <v>406</v>
      </c>
      <c r="D311" s="4" t="s">
        <v>331</v>
      </c>
      <c r="E311" s="5" t="s">
        <v>336</v>
      </c>
      <c r="F311" s="11" t="s">
        <v>127</v>
      </c>
    </row>
    <row r="312" spans="1:6" outlineLevel="1">
      <c r="A312" s="2"/>
      <c r="B312" s="2" t="s">
        <v>334</v>
      </c>
      <c r="C312" s="22" t="s">
        <v>406</v>
      </c>
      <c r="D312" s="4" t="s">
        <v>335</v>
      </c>
      <c r="E312" s="5" t="s">
        <v>337</v>
      </c>
      <c r="F312" s="11" t="s">
        <v>127</v>
      </c>
    </row>
    <row r="313" spans="1:6" outlineLevel="1">
      <c r="A313" s="2"/>
      <c r="B313" s="2" t="s">
        <v>205</v>
      </c>
      <c r="C313" s="22" t="s">
        <v>406</v>
      </c>
      <c r="D313" s="4" t="str">
        <f>".Range(.Cells(1, 1), .Cells(6, 3))"</f>
        <v>.Range(.Cells(1, 1), .Cells(6, 3))</v>
      </c>
      <c r="E313" s="5" t="s">
        <v>127</v>
      </c>
      <c r="F313" s="11" t="s">
        <v>127</v>
      </c>
    </row>
    <row r="314" spans="1:6" outlineLevel="1">
      <c r="A314" s="2"/>
      <c r="B314" s="2" t="s">
        <v>206</v>
      </c>
      <c r="C314" s="22" t="s">
        <v>406</v>
      </c>
      <c r="D314" s="4" t="str">
        <f>".Range(""A1:B9"").Copy Destination:=ThisWorkBook.Sheets(シート名２).Range(""B1"")"</f>
        <v>.Range("A1:B9").Copy Destination:=ThisWorkBook.Sheets(シート名２).Range("B1")</v>
      </c>
      <c r="E314" s="5" t="s">
        <v>127</v>
      </c>
      <c r="F314" s="11" t="s">
        <v>127</v>
      </c>
    </row>
    <row r="315" spans="1:6" outlineLevel="1">
      <c r="A315" s="2"/>
      <c r="B315" s="2" t="s">
        <v>207</v>
      </c>
      <c r="C315" s="22" t="s">
        <v>406</v>
      </c>
      <c r="D315" s="4" t="str">
        <f>".Range(.Cells(1, 1), .Cells(.Rows.Count, 2)).Sort Key1:=.Cells(1, 2) ,order1:=xlAscending"</f>
        <v>.Range(.Cells(1, 1), .Cells(.Rows.Count, 2)).Sort Key1:=.Cells(1, 2) ,order1:=xlAscending</v>
      </c>
      <c r="E315" s="5" t="s">
        <v>127</v>
      </c>
      <c r="F315" s="11" t="s">
        <v>127</v>
      </c>
    </row>
    <row r="316" spans="1:6" outlineLevel="1">
      <c r="A316" s="2"/>
      <c r="B316" s="2" t="s">
        <v>208</v>
      </c>
      <c r="C316" s="22" t="s">
        <v>406</v>
      </c>
      <c r="D316" s="4" t="str">
        <f>".Range(""A1:A2"").ClearContents"</f>
        <v>.Range("A1:A2").ClearContents</v>
      </c>
      <c r="E316" s="5" t="s">
        <v>127</v>
      </c>
      <c r="F316" s="11" t="s">
        <v>127</v>
      </c>
    </row>
    <row r="317" spans="1:6" outlineLevel="1">
      <c r="A317" s="2"/>
      <c r="B317" s="2" t="s">
        <v>209</v>
      </c>
      <c r="C317" s="22" t="s">
        <v>406</v>
      </c>
      <c r="D317" s="4" t="str">
        <f>".Range(""A1:A2"").ClearFormats"</f>
        <v>.Range("A1:A2").ClearFormats</v>
      </c>
      <c r="E317" s="5" t="s">
        <v>127</v>
      </c>
      <c r="F317" s="11" t="s">
        <v>127</v>
      </c>
    </row>
    <row r="318" spans="1:6" outlineLevel="1">
      <c r="A318" s="2"/>
      <c r="B318" s="2" t="s">
        <v>210</v>
      </c>
      <c r="C318" s="22" t="s">
        <v>406</v>
      </c>
      <c r="D318" s="4" t="str">
        <f>".Range(""A1:A2"").PasteSpecial (xlPasteFormats)"</f>
        <v>.Range("A1:A2").PasteSpecial (xlPasteFormats)</v>
      </c>
      <c r="E318" s="5" t="s">
        <v>196</v>
      </c>
      <c r="F318" s="11" t="s">
        <v>127</v>
      </c>
    </row>
    <row r="319" spans="1:6" outlineLevel="1">
      <c r="A319" s="2"/>
      <c r="B319" s="2" t="s">
        <v>211</v>
      </c>
      <c r="C319" s="22" t="s">
        <v>406</v>
      </c>
      <c r="D319" s="4" t="str">
        <f>".Range(""A1:CV100"").SpecialCells(xlCellTypeBlanks).Select"</f>
        <v>.Range("A1:CV100").SpecialCells(xlCellTypeBlanks).Select</v>
      </c>
      <c r="E319" s="5" t="s">
        <v>127</v>
      </c>
      <c r="F319" s="11" t="s">
        <v>127</v>
      </c>
    </row>
    <row r="320" spans="1:6" outlineLevel="1">
      <c r="A320" s="2"/>
      <c r="B320" s="2" t="s">
        <v>212</v>
      </c>
      <c r="C320" s="22" t="s">
        <v>406</v>
      </c>
      <c r="D320" s="4" t="str">
        <f>".Range(""A1"").ColumnWidth = 5"</f>
        <v>.Range("A1").ColumnWidth = 5</v>
      </c>
      <c r="E320" s="5" t="s">
        <v>311</v>
      </c>
      <c r="F320" s="11" t="s">
        <v>127</v>
      </c>
    </row>
    <row r="321" spans="1:6" outlineLevel="1">
      <c r="A321" s="2"/>
      <c r="B321" s="2" t="s">
        <v>213</v>
      </c>
      <c r="C321" s="22" t="s">
        <v>406</v>
      </c>
      <c r="D321" s="4" t="str">
        <f>".Range(.Cells(4, 2), .Cells(9, 2)).Columns.AutoFit"</f>
        <v>.Range(.Cells(4, 2), .Cells(9, 2)).Columns.AutoFit</v>
      </c>
      <c r="E321" s="5" t="s">
        <v>312</v>
      </c>
      <c r="F321" s="11" t="s">
        <v>127</v>
      </c>
    </row>
    <row r="322" spans="1:6" outlineLevel="1">
      <c r="A322" s="2"/>
      <c r="B322" s="2" t="s">
        <v>214</v>
      </c>
      <c r="C322" s="22" t="s">
        <v>406</v>
      </c>
      <c r="D322" s="4" t="str">
        <f>".Sheets(シート名).UsedRange.Columns.AutoFit"</f>
        <v>.Sheets(シート名).UsedRange.Columns.AutoFit</v>
      </c>
      <c r="E322" s="5" t="s">
        <v>312</v>
      </c>
      <c r="F322" s="11" t="s">
        <v>127</v>
      </c>
    </row>
    <row r="323" spans="1:6" outlineLevel="1">
      <c r="A323" s="2"/>
      <c r="B323" s="2" t="s">
        <v>215</v>
      </c>
      <c r="C323" s="22" t="s">
        <v>406</v>
      </c>
      <c r="D323" s="4" t="str">
        <f>"Application.CutCopyMode = False"</f>
        <v>Application.CutCopyMode = False</v>
      </c>
      <c r="E323" s="5" t="s">
        <v>127</v>
      </c>
      <c r="F323" s="11" t="s">
        <v>127</v>
      </c>
    </row>
    <row r="324" spans="1:6" outlineLevel="1">
      <c r="A324" s="2"/>
      <c r="B324" s="2" t="s">
        <v>216</v>
      </c>
      <c r="C324" s="22" t="s">
        <v>406</v>
      </c>
      <c r="D324" s="4" t="str">
        <f>".Range( .Rows( lStrtRow ), .Rows( lLastRow ) ).Group"</f>
        <v>.Range( .Rows( lStrtRow ), .Rows( lLastRow ) ).Group</v>
      </c>
      <c r="E324" s="5" t="s">
        <v>313</v>
      </c>
      <c r="F324" s="11" t="s">
        <v>127</v>
      </c>
    </row>
    <row r="325" spans="1:6" outlineLevel="1">
      <c r="A325" s="2"/>
      <c r="B325" s="2" t="s">
        <v>216</v>
      </c>
      <c r="C325" s="22" t="s">
        <v>406</v>
      </c>
      <c r="D325" s="4" t="str">
        <f>".Range( .Columns( lStrtRow ), .Columns( lLastRow ) ).Group"</f>
        <v>.Range( .Columns( lStrtRow ), .Columns( lLastRow ) ).Group</v>
      </c>
      <c r="E325" s="5" t="s">
        <v>313</v>
      </c>
      <c r="F325" s="11" t="s">
        <v>127</v>
      </c>
    </row>
    <row r="326" spans="1:6" outlineLevel="1">
      <c r="A326" s="2"/>
      <c r="B326" s="2" t="s">
        <v>217</v>
      </c>
      <c r="C326" s="22" t="s">
        <v>406</v>
      </c>
      <c r="D326" s="4" t="str">
        <f>".Sheets(シート名).Outline.SummaryRow = ( xlBelow \| xlAbove )"</f>
        <v>.Sheets(シート名).Outline.SummaryRow = ( xlBelow \| xlAbove )</v>
      </c>
      <c r="E326" s="5" t="s">
        <v>127</v>
      </c>
      <c r="F326" s="11" t="s">
        <v>127</v>
      </c>
    </row>
    <row r="327" spans="1:6" outlineLevel="1">
      <c r="A327" s="2"/>
      <c r="B327" s="2" t="s">
        <v>218</v>
      </c>
      <c r="C327" s="22" t="s">
        <v>406</v>
      </c>
      <c r="D327" s="4" t="str">
        <f>".Sheets(シート名).Outline.SummaryColumn = ( xlRight \| xlLeft )"</f>
        <v>.Sheets(シート名).Outline.SummaryColumn = ( xlRight \| xlLeft )</v>
      </c>
      <c r="E327" s="5" t="s">
        <v>127</v>
      </c>
      <c r="F327" s="11" t="s">
        <v>127</v>
      </c>
    </row>
    <row r="328" spans="1:6" outlineLevel="1">
      <c r="A328" s="2"/>
      <c r="B328" s="2" t="s">
        <v>219</v>
      </c>
      <c r="C328" s="22" t="s">
        <v>406</v>
      </c>
      <c r="D328" s="4" t="str">
        <f>".Sheets(シート名).Outline.AutomaticStyles = ( True \| False )"</f>
        <v>.Sheets(シート名).Outline.AutomaticStyles = ( True \| False )</v>
      </c>
      <c r="E328" s="5" t="s">
        <v>127</v>
      </c>
      <c r="F328" s="11" t="s">
        <v>127</v>
      </c>
    </row>
    <row r="329" spans="1:6" outlineLevel="1">
      <c r="A329" s="2"/>
      <c r="B329" s="2" t="s">
        <v>220</v>
      </c>
      <c r="C329" s="22" t="s">
        <v>406</v>
      </c>
      <c r="D329" s="4" t="str">
        <f>".Range(.Cells(lStrtRow, lStrtClm), .Cells(lLastRow, lLastClm)).AutoFilter"</f>
        <v>.Range(.Cells(lStrtRow, lStrtClm), .Cells(lLastRow, lLastClm)).AutoFilter</v>
      </c>
      <c r="E329" s="5" t="s">
        <v>127</v>
      </c>
      <c r="F329" s="11" t="s">
        <v>127</v>
      </c>
    </row>
    <row r="330" spans="1:6" outlineLevel="1">
      <c r="A330" s="2"/>
      <c r="B330" s="2" t="s">
        <v>221</v>
      </c>
      <c r="C330" s="22" t="s">
        <v>406</v>
      </c>
      <c r="D330" s="4" t="str">
        <f>".Rows(行).Select"&amp;CHAR(10)&amp;"ActiveWindow.FreezePanes = True"</f>
        <v>.Rows(行).Select
ActiveWindow.FreezePanes = True</v>
      </c>
      <c r="E330" s="5" t="s">
        <v>127</v>
      </c>
      <c r="F330" s="11" t="s">
        <v>127</v>
      </c>
    </row>
    <row r="331" spans="1:6" outlineLevel="1">
      <c r="A331" s="2"/>
      <c r="B331" s="2" t="s">
        <v>221</v>
      </c>
      <c r="C331" s="22" t="s">
        <v>406</v>
      </c>
      <c r="D331" s="4" t="str">
        <f>".Columns(列).Select"&amp;CHAR(10)&amp;"ActiveWindow.FreezePanes = True"</f>
        <v>.Columns(列).Select
ActiveWindow.FreezePanes = True</v>
      </c>
      <c r="E331" s="5" t="s">
        <v>127</v>
      </c>
      <c r="F331" s="11" t="s">
        <v>127</v>
      </c>
    </row>
    <row r="332" spans="1:6" outlineLevel="1">
      <c r="A332" s="2"/>
      <c r="B332" s="2" t="s">
        <v>222</v>
      </c>
      <c r="C332" s="22" t="s">
        <v>406</v>
      </c>
      <c r="D332" s="4" t="str">
        <f>".Cells(行,列).Select"&amp;CHAR(10)&amp;"ActiveWindow.FreezePanes = True"</f>
        <v>.Cells(行,列).Select
ActiveWindow.FreezePanes = True</v>
      </c>
      <c r="E332" s="5" t="s">
        <v>127</v>
      </c>
      <c r="F332" s="11" t="s">
        <v>127</v>
      </c>
    </row>
    <row r="333" spans="1:6" outlineLevel="1">
      <c r="A333" s="2"/>
      <c r="B333" s="2" t="s">
        <v>223</v>
      </c>
      <c r="C333" s="22" t="s">
        <v>406</v>
      </c>
      <c r="D333" s="4" t="str">
        <f>"ActiveWindow.FreezePanes = False"</f>
        <v>ActiveWindow.FreezePanes = False</v>
      </c>
      <c r="E333" s="5" t="s">
        <v>127</v>
      </c>
      <c r="F333" s="11" t="s">
        <v>127</v>
      </c>
    </row>
    <row r="334" spans="1:6" outlineLevel="1">
      <c r="A334" s="2"/>
      <c r="B334" s="2" t="s">
        <v>253</v>
      </c>
      <c r="C334" s="22" t="s">
        <v>406</v>
      </c>
      <c r="D334" s="4" t="str">
        <f>"Application.WorksheetFunction.VLookup(.Range(""C1""), .Range(""A1:B7""), 2, False)"</f>
        <v>Application.WorksheetFunction.VLookup(.Range("C1"), .Range("A1:B7"), 2, False)</v>
      </c>
      <c r="E334" s="5" t="s">
        <v>127</v>
      </c>
      <c r="F334" s="11" t="s">
        <v>127</v>
      </c>
    </row>
    <row r="335" spans="1:6" outlineLevel="1">
      <c r="A335" s="2"/>
      <c r="B335" s="2" t="s">
        <v>126</v>
      </c>
      <c r="C335" s="22" t="s">
        <v>406</v>
      </c>
      <c r="D335" s="4" t="str">
        <f>"CreateObject(""WScript.Network"").UserName"</f>
        <v>CreateObject("WScript.Network").UserName</v>
      </c>
      <c r="E335" s="5" t="s">
        <v>133</v>
      </c>
      <c r="F335" s="11" t="s">
        <v>127</v>
      </c>
    </row>
    <row r="336" spans="1:6" outlineLevel="1">
      <c r="A336" s="2"/>
      <c r="B336" s="2" t="s">
        <v>346</v>
      </c>
      <c r="C336" s="22" t="s">
        <v>406</v>
      </c>
      <c r="D336" s="4" t="s">
        <v>345</v>
      </c>
      <c r="E336" s="6" t="str">
        <f>HYPERLINK("https://msdn.microsoft.com/ja-jp/library/office/ff197461.aspx","sShtcutKey＝Shift:+,Ctrl:^,Alt:%,...")</f>
        <v>sShtcutKey＝Shift:+,Ctrl:^,Alt:%,...</v>
      </c>
      <c r="F336" s="11" t="s">
        <v>127</v>
      </c>
    </row>
    <row r="337" spans="1:6" outlineLevel="1">
      <c r="A337" s="2"/>
      <c r="B337" s="2" t="s">
        <v>681</v>
      </c>
      <c r="C337" s="22" t="s">
        <v>406</v>
      </c>
      <c r="D337" s="4" t="s">
        <v>679</v>
      </c>
      <c r="E337" s="5"/>
      <c r="F337" s="11" t="s">
        <v>127</v>
      </c>
    </row>
    <row r="338" spans="1:6" outlineLevel="1">
      <c r="A338" s="2"/>
      <c r="B338" s="2" t="s">
        <v>680</v>
      </c>
      <c r="C338" s="22" t="s">
        <v>406</v>
      </c>
      <c r="D338" s="4" t="s">
        <v>682</v>
      </c>
      <c r="E338" s="5"/>
      <c r="F338" s="11" t="s">
        <v>127</v>
      </c>
    </row>
    <row r="339" spans="1:6">
      <c r="A339" s="20" t="s">
        <v>477</v>
      </c>
      <c r="B339" s="8"/>
      <c r="C339" s="8"/>
      <c r="D339" s="8"/>
      <c r="E339" s="8" t="s">
        <v>127</v>
      </c>
      <c r="F339" s="11" t="s">
        <v>127</v>
      </c>
    </row>
    <row r="340" spans="1:6" outlineLevel="1">
      <c r="A340" s="2"/>
      <c r="B340" s="2" t="s">
        <v>473</v>
      </c>
      <c r="C340" s="22" t="s">
        <v>406</v>
      </c>
      <c r="D340"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40" s="5" t="s">
        <v>127</v>
      </c>
    </row>
    <row r="341" spans="1:6" outlineLevel="1">
      <c r="A341" s="2"/>
      <c r="B341" s="2" t="s">
        <v>474</v>
      </c>
      <c r="C341" s="22" t="s">
        <v>406</v>
      </c>
      <c r="D341"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41" s="5" t="s">
        <v>127</v>
      </c>
    </row>
    <row r="342" spans="1:6" outlineLevel="1">
      <c r="A342" s="2"/>
      <c r="B342" s="2" t="s">
        <v>475</v>
      </c>
      <c r="C342" s="22" t="s">
        <v>406</v>
      </c>
      <c r="D342"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42" s="5" t="s">
        <v>127</v>
      </c>
    </row>
    <row r="343" spans="1:6" outlineLevel="1">
      <c r="A343" s="2"/>
      <c r="B343" s="2"/>
      <c r="C343" s="10"/>
      <c r="D343" s="10"/>
      <c r="E343" s="5" t="s">
        <v>127</v>
      </c>
    </row>
    <row r="344" spans="1:6" outlineLevel="1">
      <c r="A344" s="2"/>
      <c r="B344" s="2"/>
      <c r="C344" s="10"/>
      <c r="D344" s="10"/>
      <c r="E344" s="5" t="s">
        <v>127</v>
      </c>
    </row>
    <row r="345" spans="1:6" outlineLevel="1">
      <c r="A345" s="2"/>
      <c r="B345" s="2"/>
      <c r="C345" s="10"/>
      <c r="D345" s="10"/>
      <c r="E345" s="5" t="s">
        <v>127</v>
      </c>
    </row>
    <row r="346" spans="1:6" outlineLevel="1">
      <c r="A346" s="2"/>
      <c r="B346" s="2"/>
      <c r="C346" s="10"/>
      <c r="D346" s="10"/>
      <c r="E346" s="5" t="s">
        <v>127</v>
      </c>
    </row>
    <row r="347" spans="1:6" outlineLevel="1">
      <c r="A347" s="2"/>
      <c r="B347" s="2"/>
      <c r="C347" s="10"/>
      <c r="D347" s="10"/>
      <c r="E347" s="5" t="s">
        <v>127</v>
      </c>
    </row>
    <row r="348" spans="1:6" outlineLevel="1">
      <c r="A348" s="2"/>
      <c r="B348" s="2"/>
      <c r="C348" s="10"/>
      <c r="D348" s="10"/>
      <c r="E348" s="5" t="s">
        <v>127</v>
      </c>
    </row>
    <row r="349" spans="1:6" outlineLevel="1">
      <c r="A349" s="2"/>
      <c r="B349" s="2"/>
      <c r="C349" s="10"/>
      <c r="D349" s="10"/>
      <c r="E349" s="5" t="s">
        <v>127</v>
      </c>
    </row>
    <row r="350" spans="1:6" outlineLevel="1">
      <c r="A350" s="2"/>
      <c r="B350" s="2"/>
      <c r="C350" s="10"/>
      <c r="D350" s="10"/>
      <c r="E350" s="5" t="s">
        <v>127</v>
      </c>
    </row>
    <row r="351" spans="1:6" outlineLevel="1">
      <c r="A351" s="2"/>
      <c r="B351" s="2"/>
      <c r="C351" s="10"/>
      <c r="D351" s="10"/>
      <c r="E351" s="5" t="s">
        <v>127</v>
      </c>
    </row>
    <row r="352" spans="1:6" outlineLevel="1">
      <c r="A352" s="2"/>
      <c r="B352" s="2"/>
      <c r="C352" s="10"/>
      <c r="D352" s="10"/>
      <c r="E352" s="5" t="s">
        <v>127</v>
      </c>
    </row>
    <row r="353" spans="1:5" outlineLevel="1">
      <c r="A353" s="2"/>
      <c r="B353" s="2"/>
      <c r="C353" s="10"/>
      <c r="D353" s="10"/>
      <c r="E353" s="5" t="s">
        <v>127</v>
      </c>
    </row>
    <row r="354" spans="1:5" outlineLevel="1">
      <c r="A354" s="2"/>
      <c r="B354" s="2"/>
      <c r="C354" s="10"/>
      <c r="D354" s="10"/>
      <c r="E354" s="5" t="s">
        <v>127</v>
      </c>
    </row>
    <row r="355" spans="1:5" outlineLevel="1">
      <c r="A355" s="2"/>
      <c r="B355" s="2"/>
      <c r="C355" s="10"/>
      <c r="D355" s="10"/>
      <c r="E355" s="5" t="s">
        <v>127</v>
      </c>
    </row>
    <row r="357" spans="1:5">
      <c r="A357" s="7" t="s">
        <v>430</v>
      </c>
      <c r="B357" s="1" t="s">
        <v>430</v>
      </c>
      <c r="C357" s="1" t="s">
        <v>430</v>
      </c>
      <c r="D357" s="1" t="s">
        <v>430</v>
      </c>
      <c r="E357" s="1" t="s">
        <v>430</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6" r:id="rId2" xr:uid="{1379D4F3-77ED-4F19-AE19-501879C3D708}"/>
    <hyperlink ref="E145" r:id="rId3" xr:uid="{E05C5702-9A7D-43B3-950C-6EA66C521D18}"/>
    <hyperlink ref="E169" r:id="rId4" display="32 (※)値の意味は [【ファイル・フォルダ情報取得】](https://github.com/draemonash2/codes/blob/master/vbs/lib/FileSystem.vbs) 参照" xr:uid="{647131FE-1804-4878-A961-C3C030D11B35}"/>
    <hyperlink ref="E40" r:id="rId5" xr:uid="{82623296-AC5C-495D-B069-8D9557A73B3A}"/>
  </hyperlinks>
  <pageMargins left="0.7" right="0.7" top="0.75" bottom="0.75" header="0.3" footer="0.3"/>
  <pageSetup paperSize="9" scale="4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E88"/>
  <sheetViews>
    <sheetView showGridLines="0" zoomScaleNormal="100" zoomScaleSheetLayoutView="100" workbookViewId="0">
      <pane xSplit="2" ySplit="2" topLeftCell="C16" activePane="bottomRight" state="frozen"/>
      <selection pane="topRight" activeCell="L1" sqref="L1"/>
      <selection pane="bottomLeft" activeCell="A2" sqref="A2"/>
      <selection pane="bottomRight" activeCell="C40" sqref="C40"/>
    </sheetView>
  </sheetViews>
  <sheetFormatPr defaultColWidth="9.33203125" defaultRowHeight="13.5" outlineLevelRow="1"/>
  <cols>
    <col min="1" max="1" width="3.83203125" style="7" customWidth="1"/>
    <col min="2" max="2" width="51.1640625" style="1" bestFit="1" customWidth="1"/>
    <col min="3" max="3" width="79.5" style="1" customWidth="1"/>
    <col min="4" max="4" width="116.33203125" style="1" customWidth="1"/>
    <col min="5" max="16384" width="9.33203125" style="11"/>
  </cols>
  <sheetData>
    <row r="1" spans="1:5">
      <c r="A1" s="13"/>
      <c r="B1" s="13"/>
      <c r="C1" s="28"/>
      <c r="D1" s="18"/>
      <c r="E1" s="11" t="s">
        <v>127</v>
      </c>
    </row>
    <row r="2" spans="1:5" ht="27">
      <c r="A2" s="14" t="s">
        <v>352</v>
      </c>
      <c r="B2" s="15"/>
      <c r="C2" s="29" t="s">
        <v>130</v>
      </c>
      <c r="D2" s="19" t="s">
        <v>131</v>
      </c>
      <c r="E2" s="11" t="s">
        <v>127</v>
      </c>
    </row>
    <row r="3" spans="1:5">
      <c r="A3" s="20" t="s">
        <v>597</v>
      </c>
      <c r="B3" s="8"/>
      <c r="C3" s="8"/>
      <c r="D3" s="21" t="s">
        <v>127</v>
      </c>
      <c r="E3" s="11" t="s">
        <v>127</v>
      </c>
    </row>
    <row r="4" spans="1:5" outlineLevel="1">
      <c r="A4" s="2"/>
      <c r="B4" s="2" t="s">
        <v>553</v>
      </c>
      <c r="C4" s="4" t="s">
        <v>514</v>
      </c>
      <c r="D4" s="5" t="s">
        <v>672</v>
      </c>
    </row>
    <row r="5" spans="1:5" outlineLevel="1">
      <c r="A5" s="2"/>
      <c r="B5" s="2" t="s">
        <v>148</v>
      </c>
      <c r="C5" s="4" t="s">
        <v>515</v>
      </c>
      <c r="D5" s="5" t="s">
        <v>127</v>
      </c>
    </row>
    <row r="6" spans="1:5" outlineLevel="1">
      <c r="A6" s="2"/>
      <c r="B6" s="2" t="s">
        <v>554</v>
      </c>
      <c r="C6" s="4" t="s">
        <v>515</v>
      </c>
      <c r="D6" s="5" t="s">
        <v>127</v>
      </c>
    </row>
    <row r="7" spans="1:5" outlineLevel="1">
      <c r="A7" s="2"/>
      <c r="B7" s="2" t="s">
        <v>555</v>
      </c>
      <c r="C7" s="4" t="s">
        <v>516</v>
      </c>
      <c r="D7" s="5" t="s">
        <v>127</v>
      </c>
    </row>
    <row r="8" spans="1:5" outlineLevel="1">
      <c r="A8" s="2"/>
      <c r="B8" s="2" t="s">
        <v>556</v>
      </c>
      <c r="C8" s="4" t="s">
        <v>517</v>
      </c>
      <c r="D8" s="5" t="s">
        <v>673</v>
      </c>
    </row>
    <row r="9" spans="1:5" outlineLevel="1">
      <c r="A9" s="2"/>
      <c r="B9" s="2" t="s">
        <v>557</v>
      </c>
      <c r="C9" s="4" t="s">
        <v>518</v>
      </c>
      <c r="D9" s="5" t="s">
        <v>127</v>
      </c>
    </row>
    <row r="10" spans="1:5" ht="94.5" outlineLevel="1">
      <c r="A10" s="2"/>
      <c r="B10" s="32" t="s">
        <v>669</v>
      </c>
      <c r="C10" s="4" t="s">
        <v>670</v>
      </c>
      <c r="D10" s="30" t="s">
        <v>671</v>
      </c>
    </row>
    <row r="11" spans="1:5" outlineLevel="1">
      <c r="A11" s="2"/>
      <c r="B11" s="2" t="s">
        <v>655</v>
      </c>
      <c r="C11" s="4" t="s">
        <v>654</v>
      </c>
      <c r="D11" s="5" t="s">
        <v>658</v>
      </c>
    </row>
    <row r="12" spans="1:5" outlineLevel="1">
      <c r="A12" s="2"/>
      <c r="B12" s="2" t="s">
        <v>656</v>
      </c>
      <c r="C12" s="4" t="s">
        <v>657</v>
      </c>
      <c r="D12" s="5" t="s">
        <v>659</v>
      </c>
    </row>
    <row r="13" spans="1:5" outlineLevel="1">
      <c r="A13" s="2"/>
      <c r="B13" s="2" t="s">
        <v>660</v>
      </c>
      <c r="C13" s="4" t="s">
        <v>661</v>
      </c>
      <c r="D13" s="5" t="s">
        <v>662</v>
      </c>
    </row>
    <row r="14" spans="1:5" outlineLevel="1">
      <c r="A14" s="2"/>
      <c r="B14" s="2" t="s">
        <v>663</v>
      </c>
      <c r="C14" s="4" t="s">
        <v>664</v>
      </c>
      <c r="D14" s="5" t="s">
        <v>665</v>
      </c>
    </row>
    <row r="15" spans="1:5" ht="81" outlineLevel="1">
      <c r="A15" s="2"/>
      <c r="B15" s="2" t="s">
        <v>666</v>
      </c>
      <c r="C15" s="4" t="s">
        <v>667</v>
      </c>
      <c r="D15" s="30" t="s">
        <v>668</v>
      </c>
    </row>
    <row r="16" spans="1:5" outlineLevel="1">
      <c r="A16" s="2"/>
      <c r="B16" s="2" t="s">
        <v>15</v>
      </c>
      <c r="C16" s="4" t="s">
        <v>519</v>
      </c>
      <c r="D16" s="5" t="s">
        <v>127</v>
      </c>
    </row>
    <row r="17" spans="1:5" outlineLevel="1">
      <c r="A17" s="2"/>
      <c r="B17" s="2" t="s">
        <v>558</v>
      </c>
      <c r="C17" s="4" t="s">
        <v>520</v>
      </c>
      <c r="D17" s="5" t="s">
        <v>127</v>
      </c>
    </row>
    <row r="18" spans="1:5" outlineLevel="1">
      <c r="A18" s="2"/>
      <c r="B18" s="2" t="s">
        <v>559</v>
      </c>
      <c r="C18" s="4" t="s">
        <v>521</v>
      </c>
      <c r="D18" s="5" t="s">
        <v>127</v>
      </c>
    </row>
    <row r="19" spans="1:5" outlineLevel="1">
      <c r="A19" s="2"/>
      <c r="B19" s="2" t="s">
        <v>560</v>
      </c>
      <c r="C19" s="4" t="s">
        <v>522</v>
      </c>
      <c r="D19" s="5" t="s">
        <v>127</v>
      </c>
    </row>
    <row r="20" spans="1:5" outlineLevel="1">
      <c r="A20" s="2"/>
      <c r="B20" s="2" t="s">
        <v>575</v>
      </c>
      <c r="C20" s="4" t="s">
        <v>541</v>
      </c>
      <c r="D20" s="5" t="s">
        <v>127</v>
      </c>
    </row>
    <row r="21" spans="1:5" outlineLevel="1">
      <c r="A21" s="2"/>
      <c r="B21" s="2" t="s">
        <v>576</v>
      </c>
      <c r="C21" s="4" t="s">
        <v>542</v>
      </c>
      <c r="D21" s="5" t="s">
        <v>127</v>
      </c>
    </row>
    <row r="22" spans="1:5" outlineLevel="1">
      <c r="A22" s="2"/>
      <c r="B22" s="2" t="s">
        <v>577</v>
      </c>
      <c r="C22" s="4" t="s">
        <v>543</v>
      </c>
      <c r="D22" s="5" t="s">
        <v>127</v>
      </c>
    </row>
    <row r="23" spans="1:5" outlineLevel="1">
      <c r="A23" s="2"/>
      <c r="B23" s="2" t="s">
        <v>580</v>
      </c>
      <c r="C23" s="4" t="s">
        <v>546</v>
      </c>
      <c r="D23" s="5" t="s">
        <v>127</v>
      </c>
    </row>
    <row r="24" spans="1:5" outlineLevel="1">
      <c r="A24" s="2"/>
      <c r="B24" s="2" t="s">
        <v>13</v>
      </c>
      <c r="C24" s="4" t="s">
        <v>547</v>
      </c>
      <c r="D24" s="5" t="s">
        <v>127</v>
      </c>
    </row>
    <row r="25" spans="1:5" outlineLevel="1">
      <c r="A25" s="2"/>
      <c r="B25" s="2" t="s">
        <v>581</v>
      </c>
      <c r="C25" s="4" t="s">
        <v>548</v>
      </c>
      <c r="D25" s="5" t="s">
        <v>127</v>
      </c>
    </row>
    <row r="26" spans="1:5" outlineLevel="1">
      <c r="A26" s="2"/>
      <c r="B26" s="2" t="s">
        <v>582</v>
      </c>
      <c r="C26" s="4" t="s">
        <v>549</v>
      </c>
      <c r="D26" s="5" t="s">
        <v>127</v>
      </c>
    </row>
    <row r="27" spans="1:5" outlineLevel="1">
      <c r="A27" s="2"/>
      <c r="B27" s="2" t="s">
        <v>583</v>
      </c>
      <c r="C27" s="4" t="s">
        <v>550</v>
      </c>
      <c r="D27" s="5" t="s">
        <v>127</v>
      </c>
    </row>
    <row r="28" spans="1:5" outlineLevel="1">
      <c r="A28" s="2"/>
      <c r="B28" s="2" t="s">
        <v>584</v>
      </c>
      <c r="C28" s="4" t="s">
        <v>551</v>
      </c>
      <c r="D28" s="5" t="s">
        <v>127</v>
      </c>
    </row>
    <row r="29" spans="1:5" outlineLevel="1">
      <c r="A29" s="2"/>
      <c r="B29" s="2" t="s">
        <v>585</v>
      </c>
      <c r="C29" s="4" t="s">
        <v>552</v>
      </c>
      <c r="D29" s="5" t="s">
        <v>127</v>
      </c>
    </row>
    <row r="30" spans="1:5" outlineLevel="1">
      <c r="A30" s="2"/>
      <c r="B30" s="2" t="s">
        <v>674</v>
      </c>
      <c r="C30" s="4" t="s">
        <v>675</v>
      </c>
      <c r="D30" s="5" t="s">
        <v>677</v>
      </c>
    </row>
    <row r="31" spans="1:5" outlineLevel="1">
      <c r="A31" s="2"/>
      <c r="B31" s="2" t="s">
        <v>674</v>
      </c>
      <c r="C31" s="4" t="s">
        <v>676</v>
      </c>
      <c r="D31" s="5" t="s">
        <v>678</v>
      </c>
    </row>
    <row r="32" spans="1:5">
      <c r="A32" s="20" t="s">
        <v>648</v>
      </c>
      <c r="B32" s="8"/>
      <c r="C32" s="8"/>
      <c r="D32" s="21" t="s">
        <v>127</v>
      </c>
      <c r="E32" s="11" t="s">
        <v>127</v>
      </c>
    </row>
    <row r="33" spans="1:5" outlineLevel="1">
      <c r="A33" s="2"/>
      <c r="B33" s="2" t="s">
        <v>649</v>
      </c>
      <c r="C33" s="4" t="s">
        <v>634</v>
      </c>
      <c r="D33" s="5"/>
    </row>
    <row r="34" spans="1:5" outlineLevel="1">
      <c r="A34" s="2"/>
      <c r="B34" s="2" t="s">
        <v>636</v>
      </c>
      <c r="C34" s="4" t="s">
        <v>635</v>
      </c>
      <c r="D34" s="5"/>
    </row>
    <row r="35" spans="1:5" outlineLevel="1">
      <c r="A35" s="2"/>
      <c r="B35" s="2" t="s">
        <v>638</v>
      </c>
      <c r="C35" s="4" t="s">
        <v>637</v>
      </c>
      <c r="D35" s="5"/>
    </row>
    <row r="36" spans="1:5" outlineLevel="1">
      <c r="A36" s="2"/>
      <c r="B36" s="2" t="s">
        <v>640</v>
      </c>
      <c r="C36" s="4" t="s">
        <v>639</v>
      </c>
      <c r="D36" s="5"/>
    </row>
    <row r="37" spans="1:5" outlineLevel="1">
      <c r="A37" s="2"/>
      <c r="B37" s="2" t="s">
        <v>642</v>
      </c>
      <c r="C37" s="4" t="s">
        <v>641</v>
      </c>
      <c r="D37" s="5"/>
    </row>
    <row r="38" spans="1:5" outlineLevel="1">
      <c r="A38" s="2"/>
      <c r="B38" s="2" t="s">
        <v>644</v>
      </c>
      <c r="C38" s="4" t="s">
        <v>643</v>
      </c>
      <c r="D38" s="5"/>
    </row>
    <row r="39" spans="1:5" outlineLevel="1">
      <c r="A39" s="2"/>
      <c r="B39" s="2" t="s">
        <v>646</v>
      </c>
      <c r="C39" s="4" t="s">
        <v>645</v>
      </c>
      <c r="D39" s="5"/>
    </row>
    <row r="40" spans="1:5" outlineLevel="1">
      <c r="A40" s="2"/>
      <c r="B40" s="2" t="s">
        <v>651</v>
      </c>
      <c r="C40" s="4" t="s">
        <v>647</v>
      </c>
      <c r="D40" s="5" t="s">
        <v>650</v>
      </c>
    </row>
    <row r="41" spans="1:5">
      <c r="A41" s="20" t="s">
        <v>652</v>
      </c>
      <c r="B41" s="8"/>
      <c r="C41" s="8"/>
      <c r="D41" s="21" t="s">
        <v>127</v>
      </c>
      <c r="E41" s="11" t="s">
        <v>127</v>
      </c>
    </row>
    <row r="42" spans="1:5" outlineLevel="1">
      <c r="A42" s="2"/>
      <c r="B42" s="3" t="s">
        <v>599</v>
      </c>
      <c r="C42" s="2" t="s">
        <v>598</v>
      </c>
      <c r="D42" s="5" t="s">
        <v>600</v>
      </c>
    </row>
    <row r="43" spans="1:5" outlineLevel="1">
      <c r="A43" s="2"/>
      <c r="B43" s="3" t="s">
        <v>602</v>
      </c>
      <c r="C43" s="2" t="s">
        <v>601</v>
      </c>
      <c r="D43" s="5" t="s">
        <v>600</v>
      </c>
    </row>
    <row r="44" spans="1:5" outlineLevel="1">
      <c r="A44" s="2"/>
      <c r="B44" s="3" t="s">
        <v>604</v>
      </c>
      <c r="C44" s="2" t="s">
        <v>603</v>
      </c>
      <c r="D44" s="5" t="s">
        <v>600</v>
      </c>
    </row>
    <row r="45" spans="1:5" outlineLevel="1">
      <c r="A45" s="2"/>
      <c r="B45" s="3" t="s">
        <v>606</v>
      </c>
      <c r="C45" s="2" t="s">
        <v>605</v>
      </c>
      <c r="D45" s="5" t="s">
        <v>271</v>
      </c>
    </row>
    <row r="46" spans="1:5" outlineLevel="1">
      <c r="A46" s="2"/>
      <c r="B46" s="3" t="s">
        <v>608</v>
      </c>
      <c r="C46" s="2" t="s">
        <v>607</v>
      </c>
      <c r="D46" s="5" t="s">
        <v>609</v>
      </c>
    </row>
    <row r="47" spans="1:5" outlineLevel="1">
      <c r="A47" s="2"/>
      <c r="B47" s="3" t="s">
        <v>611</v>
      </c>
      <c r="C47" s="2" t="s">
        <v>610</v>
      </c>
      <c r="D47" s="5" t="s">
        <v>612</v>
      </c>
    </row>
    <row r="48" spans="1:5" outlineLevel="1">
      <c r="A48" s="2"/>
      <c r="B48" s="3" t="s">
        <v>614</v>
      </c>
      <c r="C48" s="2" t="s">
        <v>613</v>
      </c>
      <c r="D48" s="5" t="s">
        <v>615</v>
      </c>
    </row>
    <row r="49" spans="1:5" outlineLevel="1">
      <c r="A49" s="2"/>
      <c r="B49" s="3" t="s">
        <v>617</v>
      </c>
      <c r="C49" s="2" t="s">
        <v>616</v>
      </c>
      <c r="D49" s="5" t="s">
        <v>618</v>
      </c>
    </row>
    <row r="50" spans="1:5" outlineLevel="1">
      <c r="A50" s="2"/>
      <c r="B50" s="3" t="s">
        <v>620</v>
      </c>
      <c r="C50" s="2" t="s">
        <v>619</v>
      </c>
      <c r="D50" s="5" t="s">
        <v>621</v>
      </c>
    </row>
    <row r="51" spans="1:5" ht="27" outlineLevel="1">
      <c r="A51" s="2"/>
      <c r="B51" s="2" t="s">
        <v>653</v>
      </c>
      <c r="C51" s="31" t="str">
        <f>"set CUR_DIR_PATH=%~dp0
for %%1 in (""%CUR_DIR_PATH:~0,-1%"") do set DIR_NAME=%%~nx1\"</f>
        <v>set CUR_DIR_PATH=%~dp0
for %%1 in ("%CUR_DIR_PATH:~0,-1%") do set DIR_NAME=%%~nx1\</v>
      </c>
      <c r="D51" s="5" t="s">
        <v>127</v>
      </c>
    </row>
    <row r="52" spans="1:5" outlineLevel="1">
      <c r="A52" s="2"/>
      <c r="B52" s="3" t="s">
        <v>623</v>
      </c>
      <c r="C52" s="2" t="s">
        <v>622</v>
      </c>
      <c r="D52" s="5" t="s">
        <v>624</v>
      </c>
    </row>
    <row r="53" spans="1:5" outlineLevel="1">
      <c r="A53" s="2"/>
      <c r="B53" s="3" t="s">
        <v>626</v>
      </c>
      <c r="C53" s="2" t="s">
        <v>625</v>
      </c>
      <c r="D53" s="5" t="s">
        <v>627</v>
      </c>
    </row>
    <row r="54" spans="1:5" outlineLevel="1">
      <c r="A54" s="2"/>
      <c r="B54" s="3" t="s">
        <v>629</v>
      </c>
      <c r="C54" s="2" t="s">
        <v>628</v>
      </c>
      <c r="D54" s="5" t="s">
        <v>630</v>
      </c>
    </row>
    <row r="55" spans="1:5" outlineLevel="1">
      <c r="A55" s="2"/>
      <c r="B55" s="3" t="s">
        <v>632</v>
      </c>
      <c r="C55" s="2" t="s">
        <v>631</v>
      </c>
      <c r="D55" s="5" t="s">
        <v>633</v>
      </c>
    </row>
    <row r="56" spans="1:5">
      <c r="A56" s="20" t="s">
        <v>355</v>
      </c>
      <c r="B56" s="8"/>
      <c r="C56" s="8"/>
      <c r="D56" s="21" t="s">
        <v>127</v>
      </c>
      <c r="E56" s="11" t="s">
        <v>127</v>
      </c>
    </row>
    <row r="57" spans="1:5" ht="94.5" outlineLevel="1">
      <c r="A57" s="2"/>
      <c r="B57" s="2" t="s">
        <v>48</v>
      </c>
      <c r="C57" s="4" t="s">
        <v>523</v>
      </c>
      <c r="D57" s="30" t="s">
        <v>590</v>
      </c>
    </row>
    <row r="58" spans="1:5" outlineLevel="1">
      <c r="A58" s="2"/>
      <c r="B58" s="2" t="s">
        <v>561</v>
      </c>
      <c r="C58" s="4" t="s">
        <v>524</v>
      </c>
      <c r="D58" s="5" t="s">
        <v>127</v>
      </c>
    </row>
    <row r="59" spans="1:5" outlineLevel="1">
      <c r="A59" s="2"/>
      <c r="B59" s="2" t="s">
        <v>562</v>
      </c>
      <c r="C59" s="4" t="s">
        <v>525</v>
      </c>
      <c r="D59" s="5" t="s">
        <v>127</v>
      </c>
    </row>
    <row r="60" spans="1:5" outlineLevel="1">
      <c r="A60" s="2"/>
      <c r="B60" s="2" t="s">
        <v>563</v>
      </c>
      <c r="C60" s="4" t="s">
        <v>526</v>
      </c>
      <c r="D60" s="30" t="s">
        <v>591</v>
      </c>
    </row>
    <row r="61" spans="1:5" outlineLevel="1">
      <c r="A61" s="2"/>
      <c r="B61" s="2" t="s">
        <v>60</v>
      </c>
      <c r="C61" s="4" t="s">
        <v>527</v>
      </c>
      <c r="D61" s="5" t="s">
        <v>127</v>
      </c>
    </row>
    <row r="62" spans="1:5" ht="40.5" outlineLevel="1">
      <c r="A62" s="2"/>
      <c r="B62" s="2" t="s">
        <v>59</v>
      </c>
      <c r="C62" s="4" t="s">
        <v>528</v>
      </c>
      <c r="D62" s="30" t="s">
        <v>592</v>
      </c>
    </row>
    <row r="63" spans="1:5" outlineLevel="1">
      <c r="A63" s="2"/>
      <c r="B63" s="2" t="s">
        <v>564</v>
      </c>
      <c r="C63" s="4" t="s">
        <v>529</v>
      </c>
      <c r="D63" s="30" t="s">
        <v>593</v>
      </c>
    </row>
    <row r="64" spans="1:5" ht="135" outlineLevel="1">
      <c r="A64" s="2"/>
      <c r="B64" s="2" t="s">
        <v>58</v>
      </c>
      <c r="C64" s="4" t="s">
        <v>530</v>
      </c>
      <c r="D64" s="30" t="s">
        <v>594</v>
      </c>
    </row>
    <row r="65" spans="1:4" ht="94.5" outlineLevel="1">
      <c r="A65" s="2"/>
      <c r="B65" s="2" t="s">
        <v>565</v>
      </c>
      <c r="C65" s="4" t="s">
        <v>531</v>
      </c>
      <c r="D65" s="30" t="s">
        <v>595</v>
      </c>
    </row>
    <row r="66" spans="1:4" outlineLevel="1">
      <c r="A66" s="2"/>
      <c r="B66" s="2" t="s">
        <v>566</v>
      </c>
      <c r="C66" s="4" t="s">
        <v>532</v>
      </c>
      <c r="D66" s="5" t="s">
        <v>596</v>
      </c>
    </row>
    <row r="67" spans="1:4" outlineLevel="1">
      <c r="A67" s="2"/>
      <c r="B67" s="2" t="s">
        <v>567</v>
      </c>
      <c r="C67" s="4" t="s">
        <v>533</v>
      </c>
      <c r="D67" s="5" t="s">
        <v>596</v>
      </c>
    </row>
    <row r="68" spans="1:4" outlineLevel="1">
      <c r="A68" s="2"/>
      <c r="B68" s="2" t="s">
        <v>568</v>
      </c>
      <c r="C68" s="4" t="s">
        <v>534</v>
      </c>
      <c r="D68" s="30" t="s">
        <v>589</v>
      </c>
    </row>
    <row r="69" spans="1:4" outlineLevel="1">
      <c r="A69" s="2"/>
      <c r="B69" s="2" t="s">
        <v>569</v>
      </c>
      <c r="C69" s="4" t="s">
        <v>535</v>
      </c>
      <c r="D69" s="30" t="s">
        <v>589</v>
      </c>
    </row>
    <row r="70" spans="1:4" outlineLevel="1">
      <c r="A70" s="2"/>
      <c r="B70" s="2" t="s">
        <v>570</v>
      </c>
      <c r="C70" s="4" t="s">
        <v>536</v>
      </c>
      <c r="D70" s="30" t="s">
        <v>589</v>
      </c>
    </row>
    <row r="71" spans="1:4" ht="27" outlineLevel="1">
      <c r="A71" s="2"/>
      <c r="B71" s="2" t="s">
        <v>586</v>
      </c>
      <c r="C71" s="4" t="s">
        <v>587</v>
      </c>
      <c r="D71" s="30" t="s">
        <v>588</v>
      </c>
    </row>
    <row r="72" spans="1:4" outlineLevel="1">
      <c r="A72" s="2"/>
      <c r="B72" s="2" t="s">
        <v>578</v>
      </c>
      <c r="C72" s="4" t="s">
        <v>544</v>
      </c>
      <c r="D72" s="5" t="s">
        <v>127</v>
      </c>
    </row>
    <row r="73" spans="1:4" outlineLevel="1">
      <c r="A73" s="2"/>
      <c r="B73" s="2" t="s">
        <v>579</v>
      </c>
      <c r="C73" s="4" t="s">
        <v>545</v>
      </c>
      <c r="D73" s="5" t="s">
        <v>127</v>
      </c>
    </row>
    <row r="74" spans="1:4" outlineLevel="1">
      <c r="A74" s="2"/>
      <c r="B74" s="2" t="s">
        <v>571</v>
      </c>
      <c r="C74" s="4" t="s">
        <v>537</v>
      </c>
      <c r="D74" s="5" t="s">
        <v>127</v>
      </c>
    </row>
    <row r="75" spans="1:4" outlineLevel="1">
      <c r="A75" s="2"/>
      <c r="B75" s="2" t="s">
        <v>572</v>
      </c>
      <c r="C75" s="4" t="s">
        <v>538</v>
      </c>
      <c r="D75" s="5" t="s">
        <v>127</v>
      </c>
    </row>
    <row r="76" spans="1:4" outlineLevel="1">
      <c r="A76" s="2"/>
      <c r="B76" s="2" t="s">
        <v>573</v>
      </c>
      <c r="C76" s="4" t="s">
        <v>539</v>
      </c>
      <c r="D76" s="5" t="s">
        <v>127</v>
      </c>
    </row>
    <row r="77" spans="1:4" outlineLevel="1">
      <c r="A77" s="2"/>
      <c r="B77" s="2" t="s">
        <v>574</v>
      </c>
      <c r="C77" s="4" t="s">
        <v>540</v>
      </c>
      <c r="D77" s="5" t="s">
        <v>127</v>
      </c>
    </row>
    <row r="78" spans="1:4" outlineLevel="1">
      <c r="A78" s="2"/>
      <c r="B78" s="2"/>
      <c r="C78" s="4"/>
      <c r="D78" s="5"/>
    </row>
    <row r="79" spans="1:4" outlineLevel="1">
      <c r="A79" s="2"/>
      <c r="B79" s="2"/>
      <c r="C79" s="4"/>
      <c r="D79" s="5"/>
    </row>
    <row r="80" spans="1:4" outlineLevel="1">
      <c r="A80" s="2"/>
      <c r="B80" s="2"/>
      <c r="C80" s="4"/>
      <c r="D80" s="5"/>
    </row>
    <row r="81" spans="1:4" outlineLevel="1">
      <c r="A81" s="2"/>
      <c r="B81" s="2"/>
      <c r="C81" s="4"/>
      <c r="D81" s="5"/>
    </row>
    <row r="82" spans="1:4" outlineLevel="1">
      <c r="A82" s="2"/>
      <c r="B82" s="2"/>
      <c r="C82" s="4"/>
      <c r="D82" s="5"/>
    </row>
    <row r="83" spans="1:4" outlineLevel="1">
      <c r="A83" s="2"/>
      <c r="B83" s="2"/>
      <c r="C83" s="4"/>
      <c r="D83" s="5"/>
    </row>
    <row r="84" spans="1:4" outlineLevel="1">
      <c r="A84" s="2"/>
      <c r="B84" s="2"/>
      <c r="C84" s="4"/>
      <c r="D84" s="5"/>
    </row>
    <row r="85" spans="1:4" outlineLevel="1">
      <c r="A85" s="2"/>
      <c r="B85" s="2"/>
      <c r="C85" s="4"/>
      <c r="D85" s="5"/>
    </row>
    <row r="86" spans="1:4" outlineLevel="1">
      <c r="A86" s="2"/>
      <c r="B86" s="2"/>
      <c r="C86" s="4"/>
      <c r="D86" s="5"/>
    </row>
    <row r="88" spans="1:4">
      <c r="A88" s="7" t="s">
        <v>127</v>
      </c>
      <c r="B88" s="1" t="s">
        <v>127</v>
      </c>
      <c r="C88" s="1" t="s">
        <v>127</v>
      </c>
      <c r="D88" s="1" t="s">
        <v>127</v>
      </c>
    </row>
  </sheetData>
  <autoFilter ref="A2:D2" xr:uid="{8778A135-8AEC-4627-8764-24E51DD70D16}"/>
  <phoneticPr fontId="3"/>
  <hyperlinks>
    <hyperlink ref="B10" r:id="rId1" xr:uid="{B737F66A-D676-4BA7-BF99-1511286B2A23}"/>
  </hyperlinks>
  <pageMargins left="0.7" right="0.7" top="0.75" bottom="0.75" header="0.3" footer="0.3"/>
  <pageSetup paperSize="9" scale="47" orientation="portrait"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ワークシート</vt:lpstr>
      </vt:variant>
      <vt:variant>
        <vt:i4>2</vt:i4>
      </vt:variant>
    </vt:vector>
  </HeadingPairs>
  <TitlesOfParts>
    <vt:vector size="2" baseType="lpstr">
      <vt:lpstr>vbs,vba</vt:lpstr>
      <vt:lpstr>bat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2020-11-17T02:21:57Z</dcterms:modified>
</cp:coreProperties>
</file>