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Migration\SpenglerFox\Working\MappingXLS\"/>
    </mc:Choice>
  </mc:AlternateContent>
  <xr:revisionPtr revIDLastSave="0" documentId="13_ncr:1_{F6715F25-827A-4FE1-A271-D14077AD075F}" xr6:coauthVersionLast="45" xr6:coauthVersionMax="45" xr10:uidLastSave="{00000000-0000-0000-0000-000000000000}"/>
  <bookViews>
    <workbookView xWindow="-120" yWindow="-120" windowWidth="29040" windowHeight="17640" activeTab="1" xr2:uid="{14A40DF3-8867-402A-AB9D-9CA6342C0A33}"/>
  </bookViews>
  <sheets>
    <sheet name="Migrate" sheetId="1" r:id="rId1"/>
    <sheet name="PROD added" sheetId="4" r:id="rId2"/>
    <sheet name="DB User" sheetId="2" r:id="rId3"/>
    <sheet name="Sheet3" sheetId="3" r:id="rId4"/>
  </sheets>
  <definedNames>
    <definedName name="_xlnm._FilterDatabase" localSheetId="2" hidden="1">'DB User'!$A$2:$H$169</definedName>
    <definedName name="_xlnm._FilterDatabase" localSheetId="0" hidden="1">Migrate!$A$1:$I$65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4" i="1"/>
  <c r="H26" i="1"/>
  <c r="H27" i="1"/>
  <c r="H30" i="1"/>
  <c r="H32" i="1"/>
  <c r="H33" i="1"/>
  <c r="H34" i="1"/>
  <c r="H35" i="1"/>
  <c r="H37" i="1"/>
  <c r="H40" i="1"/>
  <c r="H42" i="1"/>
  <c r="H43" i="1"/>
  <c r="H45" i="1"/>
  <c r="H46" i="1"/>
  <c r="H47" i="1"/>
  <c r="H48" i="1"/>
  <c r="H49" i="1"/>
  <c r="H50" i="1"/>
  <c r="H51" i="1"/>
  <c r="H53" i="1"/>
  <c r="H54" i="1"/>
  <c r="H56" i="1"/>
  <c r="H57" i="1"/>
  <c r="H58" i="1"/>
  <c r="H59" i="1"/>
  <c r="H60" i="1"/>
  <c r="H61" i="1"/>
  <c r="H62" i="1"/>
  <c r="H63" i="1"/>
  <c r="H65" i="1"/>
  <c r="H2" i="1"/>
  <c r="F2" i="2"/>
  <c r="F5" i="2"/>
  <c r="F9" i="2"/>
  <c r="F11" i="2"/>
  <c r="F15" i="2"/>
  <c r="F19" i="2"/>
  <c r="F20" i="2"/>
  <c r="F22" i="2"/>
  <c r="F23" i="2"/>
  <c r="F29" i="2"/>
  <c r="F30" i="2"/>
  <c r="F32" i="2"/>
  <c r="F36" i="2"/>
  <c r="F40" i="2"/>
  <c r="F42" i="2"/>
  <c r="F45" i="2"/>
  <c r="F48" i="2"/>
  <c r="F50" i="2"/>
  <c r="F51" i="2"/>
  <c r="F52" i="2"/>
  <c r="F53" i="2"/>
  <c r="F55" i="2"/>
  <c r="F56" i="2"/>
  <c r="F58" i="2"/>
  <c r="F62" i="2"/>
  <c r="F64" i="2"/>
  <c r="F66" i="2"/>
  <c r="F67" i="2"/>
  <c r="F69" i="2"/>
  <c r="F71" i="2"/>
  <c r="F72" i="2"/>
  <c r="F73" i="2"/>
  <c r="F74" i="2"/>
  <c r="F75" i="2"/>
  <c r="F76" i="2"/>
  <c r="F79" i="2"/>
  <c r="F80" i="2"/>
  <c r="F82" i="2"/>
  <c r="F84" i="2"/>
  <c r="F85" i="2"/>
  <c r="F89" i="2"/>
  <c r="F96" i="2"/>
  <c r="F98" i="2"/>
  <c r="F99" i="2"/>
  <c r="F105" i="2"/>
  <c r="F106" i="2"/>
  <c r="F107" i="2"/>
  <c r="F109" i="2"/>
  <c r="F113" i="2"/>
  <c r="F115" i="2"/>
  <c r="F119" i="2"/>
  <c r="F121" i="2"/>
  <c r="F122" i="2"/>
  <c r="F123" i="2"/>
  <c r="F126" i="2"/>
  <c r="F127" i="2"/>
  <c r="F137" i="2"/>
  <c r="F142" i="2"/>
  <c r="F144" i="2"/>
  <c r="F145" i="2"/>
  <c r="F146" i="2"/>
  <c r="F147" i="2"/>
  <c r="F148" i="2"/>
  <c r="F151" i="2"/>
  <c r="F155" i="2"/>
  <c r="F161" i="2"/>
  <c r="F163" i="2"/>
  <c r="F166" i="2"/>
  <c r="F169" i="2"/>
</calcChain>
</file>

<file path=xl/sharedStrings.xml><?xml version="1.0" encoding="utf-8"?>
<sst xmlns="http://schemas.openxmlformats.org/spreadsheetml/2006/main" count="1862" uniqueCount="781">
  <si>
    <t>Email</t>
  </si>
  <si>
    <t>First Name</t>
  </si>
  <si>
    <t>Last Name</t>
  </si>
  <si>
    <t>Role</t>
  </si>
  <si>
    <t>Office</t>
  </si>
  <si>
    <t>Category</t>
  </si>
  <si>
    <t>Group</t>
  </si>
  <si>
    <t>abadalov@spenglerfox.com</t>
  </si>
  <si>
    <t>Arsen</t>
  </si>
  <si>
    <t>Badalov</t>
  </si>
  <si>
    <t>user</t>
  </si>
  <si>
    <t>Moscow</t>
  </si>
  <si>
    <t>Consultant</t>
  </si>
  <si>
    <t>Industry &amp; Manufacturing, Consumer</t>
  </si>
  <si>
    <t>cbandara@spenglerfox.com</t>
  </si>
  <si>
    <t xml:space="preserve">Chathuranga </t>
  </si>
  <si>
    <t>Bandara</t>
  </si>
  <si>
    <t>Dubai</t>
  </si>
  <si>
    <t>Researcher</t>
  </si>
  <si>
    <t>fbartos@spenglerfox.com</t>
  </si>
  <si>
    <t>Filip</t>
  </si>
  <si>
    <t>Bartos</t>
  </si>
  <si>
    <t>Prague</t>
  </si>
  <si>
    <t>Associate Consultant</t>
  </si>
  <si>
    <t>Interim</t>
  </si>
  <si>
    <t>mbednarova@spenglerfox.com</t>
  </si>
  <si>
    <t>Michaela</t>
  </si>
  <si>
    <t>Bednarova</t>
  </si>
  <si>
    <t>ablesznowska@spenglerfox.com</t>
  </si>
  <si>
    <t>Anna</t>
  </si>
  <si>
    <t>Blesznowska</t>
  </si>
  <si>
    <t>admin</t>
  </si>
  <si>
    <t>Warsaw</t>
  </si>
  <si>
    <t>Finance &amp; HR</t>
  </si>
  <si>
    <t>jbrown@spenglerfox.com</t>
  </si>
  <si>
    <t>Jonathan</t>
  </si>
  <si>
    <t>Brown</t>
  </si>
  <si>
    <t>Industry &amp; Manufacturing, LifeSciences</t>
  </si>
  <si>
    <t>fbuhrkohl@spenglerfox.com</t>
  </si>
  <si>
    <t>Francia</t>
  </si>
  <si>
    <t>Buhrkohl</t>
  </si>
  <si>
    <t>Frankfurt</t>
  </si>
  <si>
    <t>mbures@spenglerfox.com</t>
  </si>
  <si>
    <t>Martin</t>
  </si>
  <si>
    <t>Bures</t>
  </si>
  <si>
    <t>dchebotarevskiy@spenglerfox.com</t>
  </si>
  <si>
    <t>Dmitry</t>
  </si>
  <si>
    <t>Chebotarevskiy</t>
  </si>
  <si>
    <t>Technology</t>
  </si>
  <si>
    <t>kchobot@spenglerfox.com</t>
  </si>
  <si>
    <t>Krzysztof</t>
  </si>
  <si>
    <t>Chobot</t>
  </si>
  <si>
    <t xml:space="preserve">Industry &amp; Manufacturing, Technology  </t>
  </si>
  <si>
    <t>sjculligan@spenglerfox.com</t>
  </si>
  <si>
    <t>St.John</t>
  </si>
  <si>
    <t>Culligan</t>
  </si>
  <si>
    <t>Douglas</t>
  </si>
  <si>
    <t>iczerwinska@spenglerfox.com</t>
  </si>
  <si>
    <t>Iwona</t>
  </si>
  <si>
    <t>Czerwinska-Blok</t>
  </si>
  <si>
    <t>Consumer, Life Sciences, Industry &amp; Manufacturing</t>
  </si>
  <si>
    <t>cdhalluin@spenglerfox.com</t>
  </si>
  <si>
    <t>Cedric</t>
  </si>
  <si>
    <t>D'Halluin</t>
  </si>
  <si>
    <t>Country Manager</t>
  </si>
  <si>
    <t>ndorko@spenglerfox.com</t>
  </si>
  <si>
    <t>Nikolett</t>
  </si>
  <si>
    <t>Dorko</t>
  </si>
  <si>
    <t>Budapest</t>
  </si>
  <si>
    <t>Life Sciences</t>
  </si>
  <si>
    <t>ieder@spenglerfox.com</t>
  </si>
  <si>
    <t>Isabella</t>
  </si>
  <si>
    <t>Eder</t>
  </si>
  <si>
    <t>eelban@spenglerfox.com</t>
  </si>
  <si>
    <t>Esra</t>
  </si>
  <si>
    <t>Elban</t>
  </si>
  <si>
    <t>Istanbul</t>
  </si>
  <si>
    <t>Consumer, Industry &amp; Manufacturing, LifeSciences</t>
  </si>
  <si>
    <t>afilonova@spenglerfox.com</t>
  </si>
  <si>
    <t>Filonova</t>
  </si>
  <si>
    <t>cfloeck@spenglerfox.com</t>
  </si>
  <si>
    <t>Christine</t>
  </si>
  <si>
    <t>Flöck</t>
  </si>
  <si>
    <t>Business Services, Industry &amp; Manufacturing</t>
  </si>
  <si>
    <t>jfriedrich@spenglerfox.com</t>
  </si>
  <si>
    <t>Jens</t>
  </si>
  <si>
    <t>Friedrich</t>
  </si>
  <si>
    <t>Management</t>
  </si>
  <si>
    <t>dgalvano@spenglerfox.com</t>
  </si>
  <si>
    <t>Dominik</t>
  </si>
  <si>
    <t>Galvano</t>
  </si>
  <si>
    <t>Interim, Consumer</t>
  </si>
  <si>
    <t>gglanowski@spenglerfox.com</t>
  </si>
  <si>
    <t>Grzegorz</t>
  </si>
  <si>
    <t>Glanowski</t>
  </si>
  <si>
    <t>mgottelmann@spenglerfox.com</t>
  </si>
  <si>
    <t>Göttelmann</t>
  </si>
  <si>
    <t>Central</t>
  </si>
  <si>
    <t>jgriesbach@spenglerfox.com</t>
  </si>
  <si>
    <t>Jan</t>
  </si>
  <si>
    <t>Griesbach</t>
  </si>
  <si>
    <t>jhanychova@spenglerfox.com</t>
  </si>
  <si>
    <t>Jana</t>
  </si>
  <si>
    <t>Hanychova</t>
  </si>
  <si>
    <t>mhornakova@spenglerfox.com</t>
  </si>
  <si>
    <t>Miluse</t>
  </si>
  <si>
    <t>Hornakova</t>
  </si>
  <si>
    <t>jgiri@spenglerfox.com</t>
  </si>
  <si>
    <t>Jatin</t>
  </si>
  <si>
    <t>Joy Giri</t>
  </si>
  <si>
    <t>Industry &amp; Manufacturing</t>
  </si>
  <si>
    <t>jjung@spenglerfox.com</t>
  </si>
  <si>
    <t>Julia</t>
  </si>
  <si>
    <t>Jung</t>
  </si>
  <si>
    <t>Consumer, Business Services, Industry &amp; Manufacturing</t>
  </si>
  <si>
    <t>skabenda@spenglerfox.com</t>
  </si>
  <si>
    <t>Sherane</t>
  </si>
  <si>
    <t>Kabenda</t>
  </si>
  <si>
    <t>Intern</t>
  </si>
  <si>
    <t>Interrn</t>
  </si>
  <si>
    <t>kkaramanli@spenglerfox.com</t>
  </si>
  <si>
    <t>KIKI</t>
  </si>
  <si>
    <t>KARAMANLI</t>
  </si>
  <si>
    <t>Athens</t>
  </si>
  <si>
    <t>Consumer</t>
  </si>
  <si>
    <t>ekiss@spenglerfox.com</t>
  </si>
  <si>
    <t>Eva</t>
  </si>
  <si>
    <t>Kiss</t>
  </si>
  <si>
    <t>Life Sciences, Consumer</t>
  </si>
  <si>
    <t>mkolbus@spenglerfox.com</t>
  </si>
  <si>
    <t>Malgorzata</t>
  </si>
  <si>
    <t>Kolbus</t>
  </si>
  <si>
    <t>mkosior@spenglerfox.com</t>
  </si>
  <si>
    <t>Kosior</t>
  </si>
  <si>
    <t>mkramer@spenglerfox.com</t>
  </si>
  <si>
    <t>MARY</t>
  </si>
  <si>
    <t>KRAMER</t>
  </si>
  <si>
    <t>Business Services, Life Sciences, Industry &amp; Manufacturing</t>
  </si>
  <si>
    <t>skuznetsova@spenglerfox.com</t>
  </si>
  <si>
    <t>Svetlana</t>
  </si>
  <si>
    <t>Kuznetsova</t>
  </si>
  <si>
    <t>elengyel@spenglerfox.com</t>
  </si>
  <si>
    <t>Eniko</t>
  </si>
  <si>
    <t>Lengyel</t>
  </si>
  <si>
    <t>Office Manager</t>
  </si>
  <si>
    <t>klikhacheva@spenglerfox.com</t>
  </si>
  <si>
    <t>Kira</t>
  </si>
  <si>
    <t>Likhacheva</t>
  </si>
  <si>
    <t>leemorm@machnaiweiss.com</t>
  </si>
  <si>
    <t>Leemor</t>
  </si>
  <si>
    <t>Machnai</t>
  </si>
  <si>
    <t>Israel</t>
  </si>
  <si>
    <t>mmueller@spenglerfox.com</t>
  </si>
  <si>
    <t>Marco</t>
  </si>
  <si>
    <t>Müller</t>
  </si>
  <si>
    <t>Inagy@spenglerfox.com</t>
  </si>
  <si>
    <t>Ilona</t>
  </si>
  <si>
    <t>Nagy</t>
  </si>
  <si>
    <t>anitecki@spenglerfox.com</t>
  </si>
  <si>
    <t>Andrzej</t>
  </si>
  <si>
    <t>Nitecki</t>
  </si>
  <si>
    <t>External Contractor</t>
  </si>
  <si>
    <t>Business Services</t>
  </si>
  <si>
    <t>lnosek@spenglerfox.com</t>
  </si>
  <si>
    <t>Lukas</t>
  </si>
  <si>
    <t>Nosek</t>
  </si>
  <si>
    <t>mozen@spenglerfox.com</t>
  </si>
  <si>
    <t>Melek</t>
  </si>
  <si>
    <t>Ozen</t>
  </si>
  <si>
    <t>Consumer, Industry &amp; Manufacturing, Technology</t>
  </si>
  <si>
    <t>dpachale@spenglerfox.com</t>
  </si>
  <si>
    <t>Doris</t>
  </si>
  <si>
    <t>Pachale</t>
  </si>
  <si>
    <t>bpawlak@spenglerfox.com</t>
  </si>
  <si>
    <t>Barbara</t>
  </si>
  <si>
    <t>Pawlak</t>
  </si>
  <si>
    <t>pperkowski@spenglerfox.com</t>
  </si>
  <si>
    <t>Pawel</t>
  </si>
  <si>
    <t>Perkowski</t>
  </si>
  <si>
    <t>CPeroulia@Spenglerfox.com</t>
  </si>
  <si>
    <t>CHRYSAVGI</t>
  </si>
  <si>
    <t>PEROULIA</t>
  </si>
  <si>
    <t>ppradhan@spenglerfox.com</t>
  </si>
  <si>
    <t>Payal</t>
  </si>
  <si>
    <t>Pradhan</t>
  </si>
  <si>
    <t>sreckers@spenglerfox.com</t>
  </si>
  <si>
    <t>Sebastian</t>
  </si>
  <si>
    <t>Reckers</t>
  </si>
  <si>
    <t>jsavalle@spenglerfox.com</t>
  </si>
  <si>
    <t>Josephine</t>
  </si>
  <si>
    <t>Savalle</t>
  </si>
  <si>
    <t>sschubbach@spenglerfox.com</t>
  </si>
  <si>
    <t>Stephanie</t>
  </si>
  <si>
    <t>Schubbach</t>
  </si>
  <si>
    <t>mskalska@spenglerfox.com</t>
  </si>
  <si>
    <t>Marta</t>
  </si>
  <si>
    <t>Skalska</t>
  </si>
  <si>
    <t>Industry &amp; Manufacturing, Oil &amp; Gas, Aerospace &amp; Defence</t>
  </si>
  <si>
    <t>pszabo@spenglerfox.com</t>
  </si>
  <si>
    <t>Peter</t>
  </si>
  <si>
    <t>Szabo</t>
  </si>
  <si>
    <t>Industry &amp; Manufacturing, Technology, Consumer</t>
  </si>
  <si>
    <t>kszabo@spenglerfox.com</t>
  </si>
  <si>
    <t>Peter Kristian</t>
  </si>
  <si>
    <t>dszavth@spenglerfox.com</t>
  </si>
  <si>
    <t>Dori</t>
  </si>
  <si>
    <t>Szvath</t>
  </si>
  <si>
    <t>Life Sciences, Energy, Technology</t>
  </si>
  <si>
    <t>otrach@spenglerfox.com</t>
  </si>
  <si>
    <t>Olena</t>
  </si>
  <si>
    <t>Trach</t>
  </si>
  <si>
    <t>mvajskebr@spenglerfox.com</t>
  </si>
  <si>
    <t>Michal</t>
  </si>
  <si>
    <t>Vajskebr</t>
  </si>
  <si>
    <t>Originator</t>
  </si>
  <si>
    <t>kvaljalo@spenglerfox.com</t>
  </si>
  <si>
    <t>Kyra</t>
  </si>
  <si>
    <t>Valjalo</t>
  </si>
  <si>
    <t>Johannesburg</t>
  </si>
  <si>
    <t>jveeden@spenglerfox.com</t>
  </si>
  <si>
    <t>Van Eden</t>
  </si>
  <si>
    <t>everney@spenglerfox.com</t>
  </si>
  <si>
    <t>Eric</t>
  </si>
  <si>
    <t>Verney</t>
  </si>
  <si>
    <t>wwebertan@spenglerfox.com</t>
  </si>
  <si>
    <t>Wei Wei</t>
  </si>
  <si>
    <t>Weber-Tan</t>
  </si>
  <si>
    <t>twellershaus@spenglerfox.com</t>
  </si>
  <si>
    <t>Tim</t>
  </si>
  <si>
    <t>Wellershaus</t>
  </si>
  <si>
    <t>ewuellner@spenglerfox.com</t>
  </si>
  <si>
    <t>Wüllner</t>
  </si>
  <si>
    <t>nkaminska@spenglerfox.com</t>
  </si>
  <si>
    <t>Natalia</t>
  </si>
  <si>
    <t>Zewlakow</t>
  </si>
  <si>
    <t>zzimonyi@spenglerfox.com</t>
  </si>
  <si>
    <t>Zsuzsanna</t>
  </si>
  <si>
    <t>Zimonyi</t>
  </si>
  <si>
    <t>Life Sciences, Industry &amp; Manufacturing, Consumer</t>
  </si>
  <si>
    <t>00165474-1aa1-42ce-bb5e-bd2a6e8d30b9</t>
  </si>
  <si>
    <t>038c4cc4-c0cc-4bb6-a294-669e62f188b4</t>
  </si>
  <si>
    <t>05e9dd8b-4fe4-45ce-af7b-887a798aeb0c</t>
  </si>
  <si>
    <t>085c3b28-3ed4-4eb7-bf6c-bee3407bc3ff</t>
  </si>
  <si>
    <t>0939f449-1551-42ce-ae97-518b859823d9</t>
  </si>
  <si>
    <t>0bb7274e-897a-469a-b719-acb13f5c1fd7</t>
  </si>
  <si>
    <t>0f559646-ff0f-43e5-8d1a-8f6ac62bedb1</t>
  </si>
  <si>
    <t>10e1fbf1-f767-4fc1-b987-6659ddfe4598</t>
  </si>
  <si>
    <t>14010e84-6eae-4171-b24b-7c17567c07e4</t>
  </si>
  <si>
    <t>15507303-40ed-4655-a542-6e1068c54df6</t>
  </si>
  <si>
    <t>1a761f27-a12a-482e-8572-916ebaf2afe6</t>
  </si>
  <si>
    <t>1c3c53f7-b065-40b4-ae4d-173f3360b19b</t>
  </si>
  <si>
    <t>1e83930a-7739-4e0b-a847-67bd46ed54b4</t>
  </si>
  <si>
    <t>23231fe8-6b46-4ef9-a43d-b347ac83c95b</t>
  </si>
  <si>
    <t>24e85e39-19e6-4b18-889b-c21a24207a32</t>
  </si>
  <si>
    <t>2956b01e-b3ae-4313-bf65-eb66161cfebd</t>
  </si>
  <si>
    <t>2ced4bed-d9da-4e88-95e4-845ec42883a8</t>
  </si>
  <si>
    <t>2d684980-4441-4d9c-baa5-b60421c51097</t>
  </si>
  <si>
    <t>2ee18ca9-7485-453c-bf38-9870f8c3f4ca</t>
  </si>
  <si>
    <t>34b6c8d5-cc93-4c09-a848-8ea5630a2899</t>
  </si>
  <si>
    <t>361651ad-e66c-4eca-b588-8d7f230ac419</t>
  </si>
  <si>
    <t>37d10ac5-8918-4b5c-94a1-095299d9f3d3</t>
  </si>
  <si>
    <t>37d3ba32-5f60-4187-be65-e9b64c6b2e01</t>
  </si>
  <si>
    <t>37de569e-0d60-4c70-9ff1-f3f88bd0cf02</t>
  </si>
  <si>
    <t>37f4175a-da49-48af-9c10-af3c50d97b53</t>
  </si>
  <si>
    <t>3aaf82a8-9657-47ce-a516-533609cb14f4</t>
  </si>
  <si>
    <t>3b90d390-02d9-417e-87d3-fc78c329e6ed</t>
  </si>
  <si>
    <t>3cacbf28-6696-44f0-8bf5-b0f0f32fce0c</t>
  </si>
  <si>
    <t>3f5be8e1-31f7-48d5-bba8-98a07b959603</t>
  </si>
  <si>
    <t>423bb6b3-a46e-4ed5-a972-7edee15ce888</t>
  </si>
  <si>
    <t>480161cb-5caa-4649-87d8-73f9fa99a421</t>
  </si>
  <si>
    <t>4af64224-4a66-447f-94bf-796cf7bcc9fd</t>
  </si>
  <si>
    <t>4c673c17-5f16-4448-b41c-204490eba7d9</t>
  </si>
  <si>
    <t>4f389f6b-e7e5-4ffe-83e1-1a95b6b6aabf</t>
  </si>
  <si>
    <t>4fbedd3e-17d1-4357-b006-aadad2c26803</t>
  </si>
  <si>
    <t>508b795e-d7a3-45d1-a673-69a3f17fbfb5</t>
  </si>
  <si>
    <t>527f73b1-d5d5-4e9d-bd37-de9c012b998d</t>
  </si>
  <si>
    <t>57df0743-8d0d-4f68-bf2e-a22264d28caa</t>
  </si>
  <si>
    <t>596e4cc3-e3a4-427b-8409-bbfe6d2e88d7</t>
  </si>
  <si>
    <t>5c422563-beb3-4fec-bcf6-113acc8824c3</t>
  </si>
  <si>
    <t>5c4fb59b-32ef-4cb8-8da0-8412818261e5</t>
  </si>
  <si>
    <t>61e55cb2-b04d-44be-a192-88e1cb21296f</t>
  </si>
  <si>
    <t>62cb1e24-12b1-49c7-beaa-9948edccdadf</t>
  </si>
  <si>
    <t>62ef8991-d52a-4d6c-bfec-45b791e870b3</t>
  </si>
  <si>
    <t>65b56248-a9ba-40da-bd7b-4b63cd584b90</t>
  </si>
  <si>
    <t>65b592f0-ba5c-42fd-a63d-7c3137baf91c</t>
  </si>
  <si>
    <t>6970252b-69e2-4ec3-ba17-e338da59d661</t>
  </si>
  <si>
    <t>6a0cf6f8-1fb1-43f9-8379-f414408f21c7</t>
  </si>
  <si>
    <t>6aaa8d2c-fbd5-455f-aeaf-3b3941810631</t>
  </si>
  <si>
    <t>6acc873f-e923-4d29-a0c3-3576b8958c2c</t>
  </si>
  <si>
    <t>6b7ca6fb-528a-408c-931c-fb11489fe96b</t>
  </si>
  <si>
    <t>6b873b29-67e1-4ae6-9b9f-ce1085e5be12</t>
  </si>
  <si>
    <t>6c0d30b0-2370-49fe-8251-10af61c68269</t>
  </si>
  <si>
    <t>700f4cf9-8868-449c-a406-e761c30b28bb</t>
  </si>
  <si>
    <t>736c7321-3c4f-4de6-ad9b-759ceb5adb86</t>
  </si>
  <si>
    <t>739fe8eb-2e33-47a9-acbe-267c0088401a</t>
  </si>
  <si>
    <t>7426f35b-cee1-40c8-a125-62a47c049f57</t>
  </si>
  <si>
    <t>7732779f-a90e-4354-88ff-1fdafca89bb2</t>
  </si>
  <si>
    <t>77fe558d-42c0-4aef-8d34-3e6d256366aa</t>
  </si>
  <si>
    <t>79f074e1-e9e6-472b-abba-9bb7a062364c</t>
  </si>
  <si>
    <t>7b0e7c58-6952-4aa2-981a-ffb4f3bd0fcb</t>
  </si>
  <si>
    <t>7c9a78ac-2e09-4e53-a769-3615aa241f95</t>
  </si>
  <si>
    <t>7d2604dc-d3bd-4583-babb-d45a35f511c4</t>
  </si>
  <si>
    <t>7e3b5316-b50c-4105-a38a-5bd524f45518</t>
  </si>
  <si>
    <t>7f2de4be-5f01-470e-861b-f313329ab3fc</t>
  </si>
  <si>
    <t>7f39f7ed-f120-4def-9537-9fc9d321a43c</t>
  </si>
  <si>
    <t>7ff89f77-8ad8-42a6-8ece-0bfbfdef1b5e</t>
  </si>
  <si>
    <t>814b3da0-5102-4d5b-9437-701fd3496404</t>
  </si>
  <si>
    <t>82655d7e-fcc7-4a9e-8eea-4bf028f37f68</t>
  </si>
  <si>
    <t>836a1e61-ecfd-4d23-b5eb-7965bf349cf8</t>
  </si>
  <si>
    <t>851f4537-29a1-4c28-809a-b674307f4ae0</t>
  </si>
  <si>
    <t>8ab18a4e-3fd9-4a46-964a-d4c546055ee6</t>
  </si>
  <si>
    <t>8c333812-c205-41ff-a235-4f8fc4857e44</t>
  </si>
  <si>
    <t>8c368a06-34fc-4eaf-8e18-a54b7ae68d58</t>
  </si>
  <si>
    <t>8c958877-498a-47b1-a812-f19e70c3d741</t>
  </si>
  <si>
    <t>90132d0c-bb0e-43dd-8ed4-f7f9ac781abc</t>
  </si>
  <si>
    <t>90a5a84b-ff47-40ab-b844-9e7b9b78b544</t>
  </si>
  <si>
    <t>91501557-9bc1-4c74-8401-9ea66947eba7</t>
  </si>
  <si>
    <t>9325243f-e095-41dd-bdfb-b3439997ce16</t>
  </si>
  <si>
    <t>999beeed-e0a3-4114-af50-6888fd0888ca</t>
  </si>
  <si>
    <t>9f7f391a-8589-466d-96b4-711220b649e7</t>
  </si>
  <si>
    <t>9fb87634-5859-4cff-96ae-db7167a313b2</t>
  </si>
  <si>
    <t>a143a117-26c8-437c-984b-67cf2da96156</t>
  </si>
  <si>
    <t>a3274b15-67c1-41b5-9cb1-4c6b720148d6</t>
  </si>
  <si>
    <t>a407d919-709e-43f5-95ec-6407b91caf3f</t>
  </si>
  <si>
    <t>a5837aa1-1b13-495b-abe4-1618ffaaee01</t>
  </si>
  <si>
    <t>a9a4b4b7-d964-4a63-8986-798aab1ec81f</t>
  </si>
  <si>
    <t>a9f52488-a044-46d9-859d-bd7eb5f415d8</t>
  </si>
  <si>
    <t>a9f57159-5824-4032-896c-905d5350f6ef</t>
  </si>
  <si>
    <t>ad708b36-e432-4881-bc61-c7fac7314488</t>
  </si>
  <si>
    <t>b2423ffb-5101-48ad-b964-9aa07307cbda</t>
  </si>
  <si>
    <t>b49acccc-1f08-4e8b-976c-6d38f793300d</t>
  </si>
  <si>
    <t>b57d459b-8472-4dfc-9fc3-6ab96cb54b85</t>
  </si>
  <si>
    <t>b63ca427-69f2-4654-bf66-f2f38cfa910f</t>
  </si>
  <si>
    <t>bb2dc7a1-9928-4333-ad8d-f98423d28a12</t>
  </si>
  <si>
    <t>bd84cb41-9a60-4291-a03f-63433bbe05fe</t>
  </si>
  <si>
    <t>be267927-512f-4992-ae18-bd70051d61e3</t>
  </si>
  <si>
    <t>beb9fb37-e7c3-4065-9e9a-06f1bae498a3</t>
  </si>
  <si>
    <t>c02afb9a-e2a4-4e2a-bd6f-548d17cac680</t>
  </si>
  <si>
    <t>c0941c5f-32df-4cf0-be82-fbedc0f07959</t>
  </si>
  <si>
    <t>c183217c-b2b6-4144-8d8a-bcfe3a434ab6</t>
  </si>
  <si>
    <t>c1d8bb78-6ed9-4af3-a71d-46b9f930da9a</t>
  </si>
  <si>
    <t>c2268354-8b1c-4f6d-8135-a99e0e2e522f</t>
  </si>
  <si>
    <t>c5a0ade5-789c-4954-8bc8-867669affdfd</t>
  </si>
  <si>
    <t>cc06f4be-c7ab-40cd-9d0a-30a94752bb6a</t>
  </si>
  <si>
    <t>ccb11f2f-4a0b-43d1-8712-713554d1d065</t>
  </si>
  <si>
    <t>cedc0ebe-29bd-41fd-a6f0-1a6747793a76</t>
  </si>
  <si>
    <t>cf0566b5-cd7d-4837-9267-0ba7e4396167</t>
  </si>
  <si>
    <t>d22df410-26ff-451c-86ea-4c1ef769b8bb</t>
  </si>
  <si>
    <t>d236df1c-69d7-40eb-9473-bb779124bf67</t>
  </si>
  <si>
    <t>d36c8338-d44d-4758-b0f1-091a3f6c64e9</t>
  </si>
  <si>
    <t>d8df6906-0b97-4a6d-901e-83836a3def47</t>
  </si>
  <si>
    <t>da3fed93-6f1c-49d0-9bee-098ad9c57206</t>
  </si>
  <si>
    <t>da9e8c16-921d-4294-ac04-90471ebdfafd</t>
  </si>
  <si>
    <t>dd4e9a13-7492-49c5-acdb-7e1edf23e9d1</t>
  </si>
  <si>
    <t>dffca24f-cefd-4563-a074-7d6a0e87964f</t>
  </si>
  <si>
    <t>e14aabde-263a-4fe6-8e7c-22038cca58ca</t>
  </si>
  <si>
    <t>e4fb7686-2362-4f5c-bebc-db45b2e3c5f9</t>
  </si>
  <si>
    <t>e4fde283-cace-4f1d-9d2a-570c3356d27c</t>
  </si>
  <si>
    <t>e8a25f1e-cb2c-4d0b-a26f-672b23d7bc4b</t>
  </si>
  <si>
    <t>e8d384bd-9469-495b-a6f5-b6a072727718</t>
  </si>
  <si>
    <t>ea851902-cdcf-4102-a643-a2bb867717b7</t>
  </si>
  <si>
    <t>ea94c41d-d83b-4a82-901f-409cd500a164</t>
  </si>
  <si>
    <t>f05bf829-54b9-4607-98eb-e43ceeb0232e</t>
  </si>
  <si>
    <t>f0c42f41-d13c-4436-b87d-dd38ffb52d00</t>
  </si>
  <si>
    <t>f12de150-f79d-46bb-a526-88f9eabbc6e7</t>
  </si>
  <si>
    <t>f571a16d-7516-4005-88aa-5d48667209ee</t>
  </si>
  <si>
    <t>f7da67b4-7a1c-44a8-937e-56e7b966f62c</t>
  </si>
  <si>
    <t>f8124988-64fb-4e6b-8d66-d81bdb8e2cf2</t>
  </si>
  <si>
    <t>f8cc0b4e-aabb-4776-8fe4-7128b4a0a8ce</t>
  </si>
  <si>
    <t>fc1f4d3e-593a-4ca5-a34c-abb59bfdbb7d</t>
  </si>
  <si>
    <t>fbf4d48e-d7a3-42af-a8e8-15066a5fb2f7</t>
  </si>
  <si>
    <t>fde98f4b-0ee4-4ea8-b9e3-74fb247974ed</t>
  </si>
  <si>
    <t>bd96c7ba-0a97-42e1-80a6-d458819b4c45</t>
  </si>
  <si>
    <t>72a49ec5-abe1-47ac-8a9f-1a270b49c0f8</t>
  </si>
  <si>
    <t>430d92b9-fa6d-435e-9225-4a86874158a2</t>
  </si>
  <si>
    <t>8f27cdde-4656-48b0-8888-7b29e598639b</t>
  </si>
  <si>
    <t>469315b6-16ee-4492-a182-df39968d0fef</t>
  </si>
  <si>
    <t>0abef008-85f9-4c21-b2f6-8fc47a4a1737</t>
  </si>
  <si>
    <t>f3d38897-4f99-476c-a0fb-621036349d61</t>
  </si>
  <si>
    <t>7b02509a-4249-4c4a-bd2f-db99678dd643</t>
  </si>
  <si>
    <t>4ba7f35a-a82f-40c0-80ad-d441425aa243</t>
  </si>
  <si>
    <t>ee4aad62-1c63-44ff-ab62-147c74a15e6e</t>
  </si>
  <si>
    <t>09e16201-ae48-4a21-bd0b-c59f9811c5e3</t>
  </si>
  <si>
    <t>e256a60f-8b46-445e-8ca9-790f028ffad1</t>
  </si>
  <si>
    <t>9f59085a-f7a5-4e37-a9a9-504f08af1bc0</t>
  </si>
  <si>
    <t>109eb1ae-c035-4471-bab5-6306951c6af1</t>
  </si>
  <si>
    <t>6753afc3-e234-4327-b06a-1a512b54e6f3</t>
  </si>
  <si>
    <t>3044b611-8e60-4178-834a-8ba329347c2f</t>
  </si>
  <si>
    <t>bf84588e-0031-46bd-9b66-3a0cc508172e</t>
  </si>
  <si>
    <t>f61ae903-55a0-49ea-9c1d-2fff9783747b</t>
  </si>
  <si>
    <t>b8459f3a-2db7-411e-902b-339b9f256efe</t>
  </si>
  <si>
    <t>ecca0755-90a5-4ecc-a4c0-9df81ca94189</t>
  </si>
  <si>
    <t>2b27c3f4-4c39-4626-85b5-a36bf5368b9c</t>
  </si>
  <si>
    <t>84f76830-9204-4459-bb1a-ba0ac6c616d2</t>
  </si>
  <si>
    <t>0e0bb9de-cff6-4052-ad22-c71aa6143665</t>
  </si>
  <si>
    <t>b6dbdba8-0a4c-4856-8060-f705aa5ef862</t>
  </si>
  <si>
    <t>a53112c3-f0b6-4885-92ba-aa53229b218c</t>
  </si>
  <si>
    <t>6dfc00ab-8c30-4c0b-97bc-8c8ab6757bb1</t>
  </si>
  <si>
    <t>fe559dbe-5309-4b0f-bc3b-5843fed74d28</t>
  </si>
  <si>
    <t>b425836f-a970-42d2-8164-286d5a508814</t>
  </si>
  <si>
    <t>4e085ee8-3d16-453b-a2f5-fec5ad750d1d</t>
  </si>
  <si>
    <t>2440b274-4acf-4a6e-a61a-e59c06c99ead</t>
  </si>
  <si>
    <t>455ca1a9-6f93-4de2-9282-cdf12ac75eb1</t>
  </si>
  <si>
    <t>55aff6f6-d3f8-4d77-9a60-18965cd72617</t>
  </si>
  <si>
    <t>7cac8ecf-da9b-464d-a444-73d5f057d44a</t>
  </si>
  <si>
    <t>3e65fb27-1825-481d-a28b-81884b6e0fae</t>
  </si>
  <si>
    <t>49f5be1d-a8f8-4e78-9ad9-ce0be396bf28</t>
  </si>
  <si>
    <t>0eebe613-be3b-40a0-9b3e-4c79d9758a3f</t>
  </si>
  <si>
    <t>f44216dc-4f7c-407e-8571-6a20ef001d4f</t>
  </si>
  <si>
    <t>b84d1bcd-1f7f-44be-bfe9-c72ecc27e455</t>
  </si>
  <si>
    <t>13fba5c1-d9c7-4571-826e-2cf49c7c66db</t>
  </si>
  <si>
    <t>00928b82-4c8a-4f5f-a39a-72575050df23</t>
  </si>
  <si>
    <t>c3af4bc9-b53e-4c56-bdd6-4284f296261d</t>
  </si>
  <si>
    <t>47d50e25-7846-4508-8e75-c2ce26d1df5f</t>
  </si>
  <si>
    <t>038b69aa-c895-409e-8d16-8e5e8788f3dc</t>
  </si>
  <si>
    <t>6243285a-2431-4461-b248-9256d0304016</t>
  </si>
  <si>
    <t>2686d844-3160-41d1-b80e-d023490a379a</t>
  </si>
  <si>
    <t>24b1c011-5e49-43ad-a5f8-17b6a100dc08</t>
  </si>
  <si>
    <t>737ac585-ae4d-4c34-9ac3-30fb25e8f6c0</t>
  </si>
  <si>
    <t>117910aa-3e17-4537-a267-8c11de16f253</t>
  </si>
  <si>
    <t>e46f538c-9a0b-4075-8f1f-d2eded248ce5</t>
  </si>
  <si>
    <t>2b6f6831-5685-4e6c-bb47-6e7bf0735bda</t>
  </si>
  <si>
    <t>24bdbb75-37b5-4680-912f-e6a6251044a1</t>
  </si>
  <si>
    <t>c16c5744-bf74-42de-baa9-e5afa9bbfb04</t>
  </si>
  <si>
    <t>CONSULTANT</t>
  </si>
  <si>
    <t>RESEARCHER</t>
  </si>
  <si>
    <t>ADMINISTRATOR</t>
  </si>
  <si>
    <t>FINANCE</t>
  </si>
  <si>
    <t>Finance</t>
  </si>
  <si>
    <t>Administrator</t>
  </si>
  <si>
    <t>Resercher</t>
  </si>
  <si>
    <t>Partner</t>
  </si>
  <si>
    <t>Mis</t>
  </si>
  <si>
    <t>Mary</t>
  </si>
  <si>
    <t>Jannik</t>
  </si>
  <si>
    <t>Anikó</t>
  </si>
  <si>
    <t>Zeynep</t>
  </si>
  <si>
    <t>Cansu</t>
  </si>
  <si>
    <t>Mark</t>
  </si>
  <si>
    <t>Maria</t>
  </si>
  <si>
    <t>Elena</t>
  </si>
  <si>
    <t>Xenia</t>
  </si>
  <si>
    <t>Christiana</t>
  </si>
  <si>
    <t>yyyy</t>
  </si>
  <si>
    <t>Meltem</t>
  </si>
  <si>
    <t>Patrycja</t>
  </si>
  <si>
    <t>Nelson</t>
  </si>
  <si>
    <t>Chathuranga</t>
  </si>
  <si>
    <t>Jatin Joy</t>
  </si>
  <si>
    <t>Karolina</t>
  </si>
  <si>
    <t>Dimitra</t>
  </si>
  <si>
    <t>Swantje</t>
  </si>
  <si>
    <t>Ilinca</t>
  </si>
  <si>
    <t>Kiki</t>
  </si>
  <si>
    <t>Valentine</t>
  </si>
  <si>
    <t>Chrysavgi</t>
  </si>
  <si>
    <t>Constanze</t>
  </si>
  <si>
    <t>Katharina</t>
  </si>
  <si>
    <t>Josephine Anne-Marie</t>
  </si>
  <si>
    <t>Paweł</t>
  </si>
  <si>
    <t>Panagiotis</t>
  </si>
  <si>
    <t>Catalina</t>
  </si>
  <si>
    <t>Ana</t>
  </si>
  <si>
    <t>Andi</t>
  </si>
  <si>
    <t>Isabelle</t>
  </si>
  <si>
    <t>Vana</t>
  </si>
  <si>
    <t>Tamara</t>
  </si>
  <si>
    <t>Ziebell</t>
  </si>
  <si>
    <t>Guleryuz</t>
  </si>
  <si>
    <t>Kramer</t>
  </si>
  <si>
    <t>Lindner</t>
  </si>
  <si>
    <t>Tóth</t>
  </si>
  <si>
    <t>Serter Sengul</t>
  </si>
  <si>
    <t>Czerwinska</t>
  </si>
  <si>
    <t>Kristian Szabo</t>
  </si>
  <si>
    <t>Wuellner</t>
  </si>
  <si>
    <t>Oktem-Tinc</t>
  </si>
  <si>
    <t>- 3P Consultants (India)</t>
  </si>
  <si>
    <t>Hamill</t>
  </si>
  <si>
    <t>Stefanska</t>
  </si>
  <si>
    <t>Loktionova</t>
  </si>
  <si>
    <t>van Eeden</t>
  </si>
  <si>
    <t>Becker</t>
  </si>
  <si>
    <t>- Hilltop Global Associates (John A K Lowe</t>
  </si>
  <si>
    <t>Doumitrake</t>
  </si>
  <si>
    <t>yyy</t>
  </si>
  <si>
    <t>Deren</t>
  </si>
  <si>
    <t>Szabo OLD 1</t>
  </si>
  <si>
    <t>Kolaczyk</t>
  </si>
  <si>
    <t>Rajakumar</t>
  </si>
  <si>
    <t>- MP Group Holding (Martin Klouda - Coach)</t>
  </si>
  <si>
    <t>Giri</t>
  </si>
  <si>
    <t>Padhan</t>
  </si>
  <si>
    <t>Piasecka</t>
  </si>
  <si>
    <t>Stathoulopoulou</t>
  </si>
  <si>
    <t>- C-JIS GmbH (Germany)</t>
  </si>
  <si>
    <t>Kohl</t>
  </si>
  <si>
    <t>Pacuraru</t>
  </si>
  <si>
    <t>Karamanli</t>
  </si>
  <si>
    <t>Van der Slikke</t>
  </si>
  <si>
    <t>Peroulia</t>
  </si>
  <si>
    <t>Flock</t>
  </si>
  <si>
    <t>Hendrikson</t>
  </si>
  <si>
    <t>Szabo OLD 2</t>
  </si>
  <si>
    <t>- Forza (Austral-Asia)</t>
  </si>
  <si>
    <t>Elban Somyürek</t>
  </si>
  <si>
    <t>- INTO HRM Oy (Finland - Riitta Rinne)</t>
  </si>
  <si>
    <t>Klemm</t>
  </si>
  <si>
    <t>Kamińska</t>
  </si>
  <si>
    <t>Goettelmann</t>
  </si>
  <si>
    <t>Terzopoulos</t>
  </si>
  <si>
    <t>Prichelmaer</t>
  </si>
  <si>
    <t>Bostina</t>
  </si>
  <si>
    <t>- Bridge Impact (Finland &amp; Sweden)</t>
  </si>
  <si>
    <t>Mueller</t>
  </si>
  <si>
    <t>Taufiq</t>
  </si>
  <si>
    <t>Giannea</t>
  </si>
  <si>
    <t>Bodnarova</t>
  </si>
  <si>
    <t>Partner - CREADIS consulting AG (Germany)</t>
  </si>
  <si>
    <t>Julia Ziebell</t>
  </si>
  <si>
    <t>Mis Guleryuz</t>
  </si>
  <si>
    <t>Partner - H2R (Italy)</t>
  </si>
  <si>
    <t>Mary Kramer</t>
  </si>
  <si>
    <t>Jannik Lindner</t>
  </si>
  <si>
    <t>Anikó Tóth</t>
  </si>
  <si>
    <t>Partner - Lars Chr. Eriksen, Nordics</t>
  </si>
  <si>
    <t>Anna Blesznowska</t>
  </si>
  <si>
    <t>Partner - Machnai Weiss &amp; Partners (Israel)</t>
  </si>
  <si>
    <t>Zeynep Serter Sengul</t>
  </si>
  <si>
    <t>Malgorzata Kolbus</t>
  </si>
  <si>
    <t>Arsen Badalov</t>
  </si>
  <si>
    <t>Partner - Kelly Scientific</t>
  </si>
  <si>
    <t>Iwona Czerwinska</t>
  </si>
  <si>
    <t>Svetlana Kuznetsova</t>
  </si>
  <si>
    <t>Peter Kristian Kristian Szabo</t>
  </si>
  <si>
    <t>Partner - SGWI (Payrolling)</t>
  </si>
  <si>
    <t>Partner - Exeo Search (Paris)</t>
  </si>
  <si>
    <t>Eva Wuellner</t>
  </si>
  <si>
    <t>Partner - Cross Int (Belgium)</t>
  </si>
  <si>
    <t>Partner - Mangaard&amp;Partners (Denmark)</t>
  </si>
  <si>
    <t>Cansu Oktem-Tinc</t>
  </si>
  <si>
    <t>Partner - 3P Consultants (India)</t>
  </si>
  <si>
    <t>Cedric D'Halluin</t>
  </si>
  <si>
    <t>Mark Hamill</t>
  </si>
  <si>
    <t>Malgorzata Kosior</t>
  </si>
  <si>
    <t>Partner - TeamITAR (USA)</t>
  </si>
  <si>
    <t>Partner - Justyna Kubicka-Daab (Poland)</t>
  </si>
  <si>
    <t>St.John Culligan</t>
  </si>
  <si>
    <t>Partner - Alliance for Recruitment (Lithuania)</t>
  </si>
  <si>
    <t>Maria Stefanska</t>
  </si>
  <si>
    <t>Ilona Nagy</t>
  </si>
  <si>
    <t>Elena Loktionova</t>
  </si>
  <si>
    <t>Partner - Cornerstone (China)</t>
  </si>
  <si>
    <t>Julia van Eeden</t>
  </si>
  <si>
    <t>Jens Friedrich</t>
  </si>
  <si>
    <t>Zsuzsanna Zimonyi</t>
  </si>
  <si>
    <t>Partner - AETG (Asia)</t>
  </si>
  <si>
    <t>Dominik Galvano</t>
  </si>
  <si>
    <t>Partner - The BRC Group Limited (Hong Kong)</t>
  </si>
  <si>
    <t>Xenia Becker</t>
  </si>
  <si>
    <t>Partner - Hilltop Global Associates (John A K Lowe</t>
  </si>
  <si>
    <t>Partner - Taaffe and Partners (Germany)</t>
  </si>
  <si>
    <t>Christiana Doumitrake</t>
  </si>
  <si>
    <t>Sebastian Reckers</t>
  </si>
  <si>
    <t>Partner - Grafton (All)</t>
  </si>
  <si>
    <t>Stephanie Schubbach</t>
  </si>
  <si>
    <t>Partner - Leankipedia (USA)</t>
  </si>
  <si>
    <t>Partner - ALSG (Dominic Yim)</t>
  </si>
  <si>
    <t>Partner - Kuhnhenn &amp; Kollegen (Germany)</t>
  </si>
  <si>
    <t>Partner - Nisha (Israel)</t>
  </si>
  <si>
    <t>Kyra Valjalo</t>
  </si>
  <si>
    <t>Partner - Lara Maria (Romania)</t>
  </si>
  <si>
    <t>Partner - Saville Consulting</t>
  </si>
  <si>
    <t>yyyy yyy</t>
  </si>
  <si>
    <t>Partner - Human Capital Alliance (Thailand)</t>
  </si>
  <si>
    <t>Dori Szvath</t>
  </si>
  <si>
    <t>Meltem Deren</t>
  </si>
  <si>
    <t>Peter Szabo OLD 1</t>
  </si>
  <si>
    <t>Partner - Pinnacle Search (USA)</t>
  </si>
  <si>
    <t>Patrycja Kolaczyk</t>
  </si>
  <si>
    <t>Partner - Cowley Brown (Ireland)</t>
  </si>
  <si>
    <t>Nelson Rajakumar</t>
  </si>
  <si>
    <t>Partner - Vladimír Vetrovsky (Czech Rep)</t>
  </si>
  <si>
    <t>Partner - Stylenap (CZ)</t>
  </si>
  <si>
    <t>Anna Filonova</t>
  </si>
  <si>
    <t>Partner - Life Dynamic</t>
  </si>
  <si>
    <t>Partner - MP Group Holding (Martin Klouda - Coach)</t>
  </si>
  <si>
    <t>Partner - Mindoff (Romania)</t>
  </si>
  <si>
    <t>Partner - Artemis (Italy)</t>
  </si>
  <si>
    <t>Partner - FESA (Brazil)</t>
  </si>
  <si>
    <t>Partner - Nicholas Alexander (Netherlands)</t>
  </si>
  <si>
    <t>Partner - Yvan Coquentin (France)</t>
  </si>
  <si>
    <t>Partner - Headhunt (Norway)</t>
  </si>
  <si>
    <t>Eric Verney</t>
  </si>
  <si>
    <t>Chathuranga Bandara</t>
  </si>
  <si>
    <t>Partner - Thomas Bon</t>
  </si>
  <si>
    <t>Partner - Peter Odermatt (Switz)</t>
  </si>
  <si>
    <t>Michal Vajskebr</t>
  </si>
  <si>
    <t>Partner - National Search Associates (USA)</t>
  </si>
  <si>
    <t>Barbara Pawlak</t>
  </si>
  <si>
    <t>Partner - Frontrunner International (Washington)</t>
  </si>
  <si>
    <t>Partner - Lighthouse (Asia)</t>
  </si>
  <si>
    <t>Melek Ozen</t>
  </si>
  <si>
    <t>Jatin Joy Giri</t>
  </si>
  <si>
    <t>Filip Bartos</t>
  </si>
  <si>
    <t>Partner - TWC (Canada)</t>
  </si>
  <si>
    <t>Payal Padhan</t>
  </si>
  <si>
    <t>Krzysztof Chobot</t>
  </si>
  <si>
    <t>Peter Szabo</t>
  </si>
  <si>
    <t>Nikolett Dorko</t>
  </si>
  <si>
    <t>Miluse Hornakova</t>
  </si>
  <si>
    <t>Karolina Piasecka</t>
  </si>
  <si>
    <t>Partner - GoodCall (Czech)</t>
  </si>
  <si>
    <t>Dimitra Stathoulopoulou</t>
  </si>
  <si>
    <t>Partner - Michael Carbine</t>
  </si>
  <si>
    <t>Partner - The Naked Headhunter (UK)</t>
  </si>
  <si>
    <t>Partner - C-JIS GmbH (Germany)</t>
  </si>
  <si>
    <t>Jonathan Brown</t>
  </si>
  <si>
    <t>Swantje Kohl</t>
  </si>
  <si>
    <t>Michaela Bednarova</t>
  </si>
  <si>
    <t>Ilinca Pacuraru</t>
  </si>
  <si>
    <t>Partner - Parson Finch (PT)</t>
  </si>
  <si>
    <t>Partner - Zita Kiss (Hungary)</t>
  </si>
  <si>
    <t>Partner - Stéphane Lehideux (France)</t>
  </si>
  <si>
    <t>Olena Trach</t>
  </si>
  <si>
    <t>Partner - Solidus Global (HU)</t>
  </si>
  <si>
    <t>Kiki Karamanli</t>
  </si>
  <si>
    <t>Valentine Van der Slikke</t>
  </si>
  <si>
    <t>Chrysavgi Peroulia</t>
  </si>
  <si>
    <t>Partner - Stone International (HK)</t>
  </si>
  <si>
    <t>Dmitry Chebotarevskiy</t>
  </si>
  <si>
    <t>Partner - MoveUp (Nordics)</t>
  </si>
  <si>
    <t>Christine Flock</t>
  </si>
  <si>
    <t>Grzegorz Glanowski</t>
  </si>
  <si>
    <t>Francia Buhrkohl</t>
  </si>
  <si>
    <t>Partner - Michael Thurow</t>
  </si>
  <si>
    <t>Constanze Hendrikson</t>
  </si>
  <si>
    <t>Partner - Michael Komers (UK)</t>
  </si>
  <si>
    <t>Partner - Ackermann (Spain) updated</t>
  </si>
  <si>
    <t>Partner - Beaumont (Italy)</t>
  </si>
  <si>
    <t>Peter Szabo OLD 2</t>
  </si>
  <si>
    <t>Partner - Forza (Austral-Asia)</t>
  </si>
  <si>
    <t>Partner - Technology Executive Group (USA)</t>
  </si>
  <si>
    <t>Partner - Salomons Consulting (CH)</t>
  </si>
  <si>
    <t>Esra Elban Somyürek</t>
  </si>
  <si>
    <t>Jan Griesbach</t>
  </si>
  <si>
    <t>Martin Bures</t>
  </si>
  <si>
    <t>Partner - INTO HRM Oy (Finland - Riitta Rinne)</t>
  </si>
  <si>
    <t>Lukas Nosek</t>
  </si>
  <si>
    <t>Katharina Klemm</t>
  </si>
  <si>
    <t>Natalia Kamińska</t>
  </si>
  <si>
    <t>Josephine Anne-Marie Savalle</t>
  </si>
  <si>
    <t>Paweł Perkowski</t>
  </si>
  <si>
    <t>Partner - Nexus Interim Management (Denmark)</t>
  </si>
  <si>
    <t>Martin Goettelmann</t>
  </si>
  <si>
    <t>Panagiotis Terzopoulos</t>
  </si>
  <si>
    <t>Catalina Prichelmaer</t>
  </si>
  <si>
    <t>Ana Bostina</t>
  </si>
  <si>
    <t>Partner - Beaujolais Pty Ltd (SFL)</t>
  </si>
  <si>
    <t>Doris Pachale</t>
  </si>
  <si>
    <t>Partner - GoGlobal (Australia)</t>
  </si>
  <si>
    <t>Partner - FreeCon s.r.o.</t>
  </si>
  <si>
    <t>Partner - Sterksen</t>
  </si>
  <si>
    <t>Partner - Global Scout</t>
  </si>
  <si>
    <t>Partner - Maciej Kotowicz</t>
  </si>
  <si>
    <t>Tim Wellershaus</t>
  </si>
  <si>
    <t>Andrzej Nitecki</t>
  </si>
  <si>
    <t>Partner - Leadership Capital Group, LLC</t>
  </si>
  <si>
    <t>Eniko Lengyel</t>
  </si>
  <si>
    <t>Eva Kiss</t>
  </si>
  <si>
    <t>Marta Skalska</t>
  </si>
  <si>
    <t>Partner - MTCG &amp; Associates Inc. (Canada)</t>
  </si>
  <si>
    <t>Partner - Bridge Impact (Finland &amp; Sweden)</t>
  </si>
  <si>
    <t>Wei Wei Weber-Tan</t>
  </si>
  <si>
    <t>Kira Likhacheva</t>
  </si>
  <si>
    <t>Marco Mueller</t>
  </si>
  <si>
    <t>Andi Taufiq</t>
  </si>
  <si>
    <t>Partner - GoToFreedom (Luxembourg)</t>
  </si>
  <si>
    <t>Sherane Kabenda</t>
  </si>
  <si>
    <t>Partner - Strateus (Poland)</t>
  </si>
  <si>
    <t>Isabelle Eder</t>
  </si>
  <si>
    <t>Intern Athens</t>
  </si>
  <si>
    <t>Partner - Extended Tools Polska Sp. z o.o.</t>
  </si>
  <si>
    <t>Vana Giannea</t>
  </si>
  <si>
    <t>Tamara Bodnarova</t>
  </si>
  <si>
    <t>Partner - TalentNet (Vietnam)</t>
  </si>
  <si>
    <t>P1@spenglerfox.com</t>
  </si>
  <si>
    <t>JZiebell@spenglerfox.com</t>
  </si>
  <si>
    <t>mguleryuz@spenglerfox.com</t>
  </si>
  <si>
    <t>p2@spenglerfox.com</t>
  </si>
  <si>
    <t>jlindner@spenglerfox.com</t>
  </si>
  <si>
    <t>amarthitoth@spenglerfox.com</t>
  </si>
  <si>
    <t>p3@spenglerfox.com</t>
  </si>
  <si>
    <t>p4@spenglerfox.com</t>
  </si>
  <si>
    <t>zsengul@Spenglerfox.com</t>
  </si>
  <si>
    <t>MKolbus@spenglerfox.com</t>
  </si>
  <si>
    <t>p5@spenglerfox.com</t>
  </si>
  <si>
    <t>ICzerwinska@spenglerfox.com</t>
  </si>
  <si>
    <t>SKuznetsova@Spenglerfox.com</t>
  </si>
  <si>
    <t>p6@spenglerfox.com</t>
  </si>
  <si>
    <t>p7@spenglerfox.com</t>
  </si>
  <si>
    <t>p8@spenglerfox.com</t>
  </si>
  <si>
    <t>p9@spenglerfox.com</t>
  </si>
  <si>
    <t>CTinc@spenglerfox.com</t>
  </si>
  <si>
    <t>p10@spenglerfox.com</t>
  </si>
  <si>
    <t>mhamill@spenglerfox.com</t>
  </si>
  <si>
    <t>p11@spenglerfox.com</t>
  </si>
  <si>
    <t>p12@spenglerfox.com</t>
  </si>
  <si>
    <t>MStefanska@Spenglerfox.com</t>
  </si>
  <si>
    <t>inagy@spenglerfox.com</t>
  </si>
  <si>
    <t>eloktionova@spenglerfox.com</t>
  </si>
  <si>
    <t>p13@spenglerfox.com</t>
  </si>
  <si>
    <t>p14@spenglerfox.com</t>
  </si>
  <si>
    <t>DGalvano@spenglerfox.com</t>
  </si>
  <si>
    <t>p15@spenglerfox.com</t>
  </si>
  <si>
    <t>xbecker@spenglerfox.com</t>
  </si>
  <si>
    <t>p16@spenglerfox.com</t>
  </si>
  <si>
    <t>p17@spenglerfox.com</t>
  </si>
  <si>
    <t>cdoumitrake@spenglerfox.com</t>
  </si>
  <si>
    <t>p18@spenglerfox.com</t>
  </si>
  <si>
    <t>p19@spenglerfox.com</t>
  </si>
  <si>
    <t>p20@spenglerfox.com</t>
  </si>
  <si>
    <t>p21@spenglerfox.com</t>
  </si>
  <si>
    <t>p22@spenglerfox.com</t>
  </si>
  <si>
    <t>p23@spenglerfox.com</t>
  </si>
  <si>
    <t>p24@spenglerfox.com</t>
  </si>
  <si>
    <t>yyy@yy.com</t>
  </si>
  <si>
    <t>p25@spenglerfox.com</t>
  </si>
  <si>
    <t>dszvath@spenglerfox.com</t>
  </si>
  <si>
    <t>mderen@spenglerfox.com</t>
  </si>
  <si>
    <t>1@spenglerfox.com</t>
  </si>
  <si>
    <t>p26@spenglerfox.com</t>
  </si>
  <si>
    <t>pkolaczyk@spenglerfox.com</t>
  </si>
  <si>
    <t>p27@spenglerfox.com</t>
  </si>
  <si>
    <t>nrajakumar@spenglerfox.com</t>
  </si>
  <si>
    <t>p28@spenglerfox.com</t>
  </si>
  <si>
    <t>p29@spenglerfox.com</t>
  </si>
  <si>
    <t>p30@spenglerfox.com</t>
  </si>
  <si>
    <t>31@spenglerfox.com</t>
  </si>
  <si>
    <t>32@spenglerfox.com</t>
  </si>
  <si>
    <t>CBandara@spenglerfox.com</t>
  </si>
  <si>
    <t>BPawlak@spenglerfox.com</t>
  </si>
  <si>
    <t>FBartos@spenglerfox.com</t>
  </si>
  <si>
    <t>PPradhan@spenglerfox.com</t>
  </si>
  <si>
    <t>KChobot@Spenglerfox.com</t>
  </si>
  <si>
    <t>kpiasecka@spenglerfox.com</t>
  </si>
  <si>
    <t>dstathoulopoulou@spenglerfox.com</t>
  </si>
  <si>
    <t>SKohl@spenglerfox.com</t>
  </si>
  <si>
    <t>ipacuraru@spenglerfox.com</t>
  </si>
  <si>
    <t>VSlikke@spenglerfox.com</t>
  </si>
  <si>
    <t>GGlanowski@spenglerfox.com</t>
  </si>
  <si>
    <t>FBuhrkohl@spenglerfox.com</t>
  </si>
  <si>
    <t>CHendrikson@Spenglerfox.com</t>
  </si>
  <si>
    <t>MBures@spenglerfox.com</t>
  </si>
  <si>
    <t>kklemm@spenglerfox.com</t>
  </si>
  <si>
    <t>nkaminska@spenglerfox.eu</t>
  </si>
  <si>
    <t>p@spenglerfox.com</t>
  </si>
  <si>
    <t>mgoettelmann@spenglerfox.com</t>
  </si>
  <si>
    <t>pterzopoulos@spenglerfox.com</t>
  </si>
  <si>
    <t>cprichelmaer@spenglerfox.com</t>
  </si>
  <si>
    <t>abostina@spenglerfox.com</t>
  </si>
  <si>
    <t>dpachale@spenglerfox.eu</t>
  </si>
  <si>
    <t>anitecki@spenglerfox.eu</t>
  </si>
  <si>
    <t>elengyel@spenglerfox.eu</t>
  </si>
  <si>
    <t>ekiss@spenglerfox.eu</t>
  </si>
  <si>
    <t>mskalska@spenglerfox.eu</t>
  </si>
  <si>
    <t>mmueller@spenglerfox.eu</t>
  </si>
  <si>
    <t>bpawlak@spenglerfox.eu</t>
  </si>
  <si>
    <t>skabenda@spenglerfox.eu</t>
  </si>
  <si>
    <t>ieder@spenglerfox.eu</t>
  </si>
  <si>
    <t>internathens@spenglerfox.com</t>
  </si>
  <si>
    <t>vgiannea@spenglerfox.eu</t>
  </si>
  <si>
    <t>tbodnarova@spenglerfox.com</t>
  </si>
  <si>
    <t>Consumer, Industry &amp; Manufacturing, Life Sciences</t>
  </si>
  <si>
    <t>Note</t>
  </si>
  <si>
    <t>MappedIDUser</t>
  </si>
  <si>
    <t>New</t>
  </si>
  <si>
    <t>Industry &amp; Manufacturing, Life Sciences</t>
  </si>
  <si>
    <t>cperoulia@spenglerfox.com</t>
  </si>
  <si>
    <t>mgoettelmann@spenglerfox.eu</t>
  </si>
  <si>
    <t>partners@spenglerfox.com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</si>
</sst>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3BCA-D2BE-4CF5-A7FC-697E0EF28D88}">
  <dimension ref="A1:I65"/>
  <sheetViews>
    <sheetView topLeftCell="A43" workbookViewId="0">
      <selection activeCell="A2" sqref="A2:A65"/>
    </sheetView>
  </sheetViews>
  <sheetFormatPr defaultRowHeight="15" x14ac:dyDescent="0.25"/>
  <cols>
    <col min="1" max="1" width="33" bestFit="1" customWidth="1"/>
    <col min="2" max="2" width="13.140625" bestFit="1" customWidth="1"/>
    <col min="3" max="3" width="15.7109375" bestFit="1" customWidth="1"/>
    <col min="4" max="4" width="6.5703125" bestFit="1" customWidth="1"/>
    <col min="5" max="5" width="13.42578125" bestFit="1" customWidth="1"/>
    <col min="6" max="6" width="19.7109375" bestFit="1" customWidth="1"/>
    <col min="7" max="7" width="53.85546875" bestFit="1" customWidth="1"/>
    <col min="8" max="8" width="37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775</v>
      </c>
      <c r="I1" t="s">
        <v>774</v>
      </c>
    </row>
    <row r="2" spans="1:9" x14ac:dyDescent="0.25">
      <c r="A2" s="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tr">
        <f>VLOOKUP(LOWER(A2),'DB User'!$A$2:$H$169,2,FALSE)</f>
        <v>1e83930a-7739-4e0b-a847-67bd46ed54b4</v>
      </c>
    </row>
    <row r="3" spans="1:9" x14ac:dyDescent="0.25">
      <c r="A3" s="2" t="s">
        <v>14</v>
      </c>
      <c r="B3" t="s">
        <v>15</v>
      </c>
      <c r="C3" t="s">
        <v>16</v>
      </c>
      <c r="D3" t="s">
        <v>10</v>
      </c>
      <c r="E3" t="s">
        <v>17</v>
      </c>
      <c r="F3" t="s">
        <v>18</v>
      </c>
      <c r="G3" t="s">
        <v>18</v>
      </c>
      <c r="H3" t="str">
        <f>VLOOKUP(LOWER(A3),'DB User'!$A$2:$H$169,2,FALSE)</f>
        <v>90a5a84b-ff47-40ab-b844-9e7b9b78b544</v>
      </c>
    </row>
    <row r="4" spans="1:9" x14ac:dyDescent="0.25">
      <c r="A4" s="2" t="s">
        <v>19</v>
      </c>
      <c r="B4" t="s">
        <v>20</v>
      </c>
      <c r="C4" t="s">
        <v>21</v>
      </c>
      <c r="D4" t="s">
        <v>10</v>
      </c>
      <c r="E4" t="s">
        <v>22</v>
      </c>
      <c r="F4" t="s">
        <v>23</v>
      </c>
      <c r="G4" t="s">
        <v>24</v>
      </c>
      <c r="H4" t="str">
        <f>VLOOKUP(LOWER(A4),'DB User'!$A$2:$H$169,2,FALSE)</f>
        <v>a9a4b4b7-d964-4a63-8986-798aab1ec81f</v>
      </c>
    </row>
    <row r="5" spans="1:9" x14ac:dyDescent="0.25">
      <c r="A5" s="2" t="s">
        <v>25</v>
      </c>
      <c r="B5" t="s">
        <v>26</v>
      </c>
      <c r="C5" t="s">
        <v>27</v>
      </c>
      <c r="D5" t="s">
        <v>10</v>
      </c>
      <c r="E5" t="s">
        <v>22</v>
      </c>
      <c r="H5" t="str">
        <f>VLOOKUP(LOWER(A5),'DB User'!$A$2:$H$169,2,FALSE)</f>
        <v>c1d8bb78-6ed9-4af3-a71d-46b9f930da9a</v>
      </c>
    </row>
    <row r="6" spans="1:9" x14ac:dyDescent="0.25">
      <c r="A6" s="2" t="s">
        <v>28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H6" t="str">
        <f>VLOOKUP(LOWER(A6),'DB User'!$A$2:$H$169,2,FALSE)</f>
        <v>14010e84-6eae-4171-b24b-7c17567c07e4</v>
      </c>
    </row>
    <row r="7" spans="1:9" x14ac:dyDescent="0.25">
      <c r="A7" s="2" t="s">
        <v>34</v>
      </c>
      <c r="B7" t="s">
        <v>35</v>
      </c>
      <c r="C7" t="s">
        <v>36</v>
      </c>
      <c r="D7" t="s">
        <v>10</v>
      </c>
      <c r="E7" t="s">
        <v>22</v>
      </c>
      <c r="F7" t="s">
        <v>12</v>
      </c>
      <c r="G7" t="s">
        <v>777</v>
      </c>
      <c r="H7" t="str">
        <f>VLOOKUP(LOWER(A7),'DB User'!$A$2:$H$169,2,FALSE)</f>
        <v>c0941c5f-32df-4cf0-be82-fbedc0f07959</v>
      </c>
    </row>
    <row r="8" spans="1:9" x14ac:dyDescent="0.25">
      <c r="A8" s="2" t="s">
        <v>38</v>
      </c>
      <c r="B8" t="s">
        <v>39</v>
      </c>
      <c r="C8" t="s">
        <v>40</v>
      </c>
      <c r="D8" t="s">
        <v>10</v>
      </c>
      <c r="E8" t="s">
        <v>41</v>
      </c>
      <c r="F8" t="s">
        <v>18</v>
      </c>
      <c r="G8" t="s">
        <v>18</v>
      </c>
      <c r="H8" t="str">
        <f>VLOOKUP(LOWER(A8),'DB User'!$A$2:$H$169,2,FALSE)</f>
        <v>e14aabde-263a-4fe6-8e7c-22038cca58ca</v>
      </c>
    </row>
    <row r="9" spans="1:9" x14ac:dyDescent="0.25">
      <c r="A9" s="2" t="s">
        <v>42</v>
      </c>
      <c r="B9" t="s">
        <v>43</v>
      </c>
      <c r="C9" t="s">
        <v>44</v>
      </c>
      <c r="D9" t="s">
        <v>10</v>
      </c>
      <c r="E9" t="s">
        <v>41</v>
      </c>
      <c r="F9" t="s">
        <v>18</v>
      </c>
      <c r="G9" t="s">
        <v>18</v>
      </c>
      <c r="H9" t="str">
        <f>VLOOKUP(LOWER(A9),'DB User'!$A$2:$H$169,2,FALSE)</f>
        <v>f8124988-64fb-4e6b-8d66-d81bdb8e2cf2</v>
      </c>
    </row>
    <row r="10" spans="1:9" x14ac:dyDescent="0.25">
      <c r="A10" s="2" t="s">
        <v>45</v>
      </c>
      <c r="B10" t="s">
        <v>46</v>
      </c>
      <c r="C10" t="s">
        <v>47</v>
      </c>
      <c r="D10" t="s">
        <v>10</v>
      </c>
      <c r="E10" t="s">
        <v>11</v>
      </c>
      <c r="F10" t="s">
        <v>12</v>
      </c>
      <c r="G10" t="s">
        <v>48</v>
      </c>
      <c r="H10" t="str">
        <f>VLOOKUP(LOWER(A10),'DB User'!$A$2:$H$169,2,FALSE)</f>
        <v>da3fed93-6f1c-49d0-9bee-098ad9c57206</v>
      </c>
    </row>
    <row r="11" spans="1:9" x14ac:dyDescent="0.25">
      <c r="A11" s="2" t="s">
        <v>49</v>
      </c>
      <c r="B11" t="s">
        <v>50</v>
      </c>
      <c r="C11" t="s">
        <v>51</v>
      </c>
      <c r="D11" t="s">
        <v>10</v>
      </c>
      <c r="E11" t="s">
        <v>32</v>
      </c>
      <c r="F11" t="s">
        <v>12</v>
      </c>
      <c r="G11" t="s">
        <v>52</v>
      </c>
      <c r="H11" t="str">
        <f>VLOOKUP(LOWER(A11),'DB User'!$A$2:$H$169,2,FALSE)</f>
        <v>ad708b36-e432-4881-bc61-c7fac7314488</v>
      </c>
    </row>
    <row r="12" spans="1:9" x14ac:dyDescent="0.25">
      <c r="A12" s="2" t="s">
        <v>53</v>
      </c>
      <c r="B12" t="s">
        <v>54</v>
      </c>
      <c r="C12" t="s">
        <v>55</v>
      </c>
      <c r="D12" t="s">
        <v>10</v>
      </c>
      <c r="E12" t="s">
        <v>56</v>
      </c>
      <c r="F12" t="s">
        <v>33</v>
      </c>
      <c r="H12" t="str">
        <f>VLOOKUP(LOWER(A12),'DB User'!$A$2:$H$169,2,FALSE)</f>
        <v>423bb6b3-a46e-4ed5-a972-7edee15ce888</v>
      </c>
    </row>
    <row r="13" spans="1:9" x14ac:dyDescent="0.25">
      <c r="A13" s="2" t="s">
        <v>57</v>
      </c>
      <c r="B13" t="s">
        <v>58</v>
      </c>
      <c r="C13" t="s">
        <v>59</v>
      </c>
      <c r="D13" t="s">
        <v>10</v>
      </c>
      <c r="E13" t="s">
        <v>32</v>
      </c>
      <c r="F13" t="s">
        <v>18</v>
      </c>
      <c r="G13" t="s">
        <v>60</v>
      </c>
      <c r="H13" t="str">
        <f>VLOOKUP(LOWER(A13),'DB User'!$A$2:$H$169,2,FALSE)</f>
        <v>24e85e39-19e6-4b18-889b-c21a24207a32</v>
      </c>
    </row>
    <row r="14" spans="1:9" x14ac:dyDescent="0.25">
      <c r="A14" s="2" t="s">
        <v>61</v>
      </c>
      <c r="B14" t="s">
        <v>62</v>
      </c>
      <c r="C14" t="s">
        <v>63</v>
      </c>
      <c r="D14" t="s">
        <v>10</v>
      </c>
      <c r="E14" t="s">
        <v>17</v>
      </c>
      <c r="F14" t="s">
        <v>64</v>
      </c>
      <c r="G14" t="s">
        <v>128</v>
      </c>
      <c r="H14" t="str">
        <f>VLOOKUP(LOWER(A14),'DB User'!$A$2:$H$169,2,FALSE)</f>
        <v>37f4175a-da49-48af-9c10-af3c50d97b53</v>
      </c>
    </row>
    <row r="15" spans="1:9" x14ac:dyDescent="0.25">
      <c r="A15" s="2" t="s">
        <v>65</v>
      </c>
      <c r="B15" t="s">
        <v>66</v>
      </c>
      <c r="C15" t="s">
        <v>67</v>
      </c>
      <c r="D15" t="s">
        <v>10</v>
      </c>
      <c r="E15" t="s">
        <v>68</v>
      </c>
      <c r="F15" t="s">
        <v>12</v>
      </c>
      <c r="G15" t="s">
        <v>69</v>
      </c>
      <c r="H15" t="str">
        <f>VLOOKUP(LOWER(A15),'DB User'!$A$2:$H$169,2,FALSE)</f>
        <v>b49acccc-1f08-4e8b-976c-6d38f793300d</v>
      </c>
    </row>
    <row r="16" spans="1:9" x14ac:dyDescent="0.25">
      <c r="A16" s="2" t="s">
        <v>70</v>
      </c>
      <c r="B16" t="s">
        <v>71</v>
      </c>
      <c r="C16" t="s">
        <v>72</v>
      </c>
      <c r="D16" t="s">
        <v>10</v>
      </c>
      <c r="E16" t="s">
        <v>32</v>
      </c>
      <c r="F16" t="s">
        <v>33</v>
      </c>
      <c r="I16" t="s">
        <v>776</v>
      </c>
    </row>
    <row r="17" spans="1:9" x14ac:dyDescent="0.25">
      <c r="A17" s="2" t="s">
        <v>73</v>
      </c>
      <c r="B17" t="s">
        <v>74</v>
      </c>
      <c r="C17" t="s">
        <v>75</v>
      </c>
      <c r="D17" t="s">
        <v>10</v>
      </c>
      <c r="E17" t="s">
        <v>76</v>
      </c>
      <c r="F17" t="s">
        <v>12</v>
      </c>
      <c r="G17" t="s">
        <v>773</v>
      </c>
      <c r="H17" t="str">
        <f>VLOOKUP(LOWER(A17),'DB User'!$A$2:$H$169,2,FALSE)</f>
        <v>f571a16d-7516-4005-88aa-5d48667209ee</v>
      </c>
    </row>
    <row r="18" spans="1:9" x14ac:dyDescent="0.25">
      <c r="A18" s="2" t="s">
        <v>78</v>
      </c>
      <c r="B18" t="s">
        <v>29</v>
      </c>
      <c r="C18" t="s">
        <v>79</v>
      </c>
      <c r="D18" t="s">
        <v>10</v>
      </c>
      <c r="E18" t="s">
        <v>11</v>
      </c>
      <c r="F18" t="s">
        <v>18</v>
      </c>
      <c r="G18" t="s">
        <v>18</v>
      </c>
      <c r="H18" t="str">
        <f>VLOOKUP(LOWER(A18),'DB User'!$A$2:$H$169,2,FALSE)</f>
        <v>7ff89f77-8ad8-42a6-8ece-0bfbfdef1b5e</v>
      </c>
    </row>
    <row r="19" spans="1:9" x14ac:dyDescent="0.25">
      <c r="A19" s="2" t="s">
        <v>80</v>
      </c>
      <c r="B19" t="s">
        <v>81</v>
      </c>
      <c r="C19" t="s">
        <v>82</v>
      </c>
      <c r="D19" t="s">
        <v>10</v>
      </c>
      <c r="E19" t="s">
        <v>41</v>
      </c>
      <c r="F19" t="s">
        <v>12</v>
      </c>
      <c r="G19" t="s">
        <v>83</v>
      </c>
      <c r="H19" t="str">
        <f>VLOOKUP(LOWER(A19),'DB User'!$A$2:$H$169,2,FALSE)</f>
        <v>dd4e9a13-7492-49c5-acdb-7e1edf23e9d1</v>
      </c>
    </row>
    <row r="20" spans="1:9" x14ac:dyDescent="0.25">
      <c r="A20" s="2" t="s">
        <v>84</v>
      </c>
      <c r="B20" t="s">
        <v>85</v>
      </c>
      <c r="C20" t="s">
        <v>86</v>
      </c>
      <c r="D20" t="s">
        <v>10</v>
      </c>
      <c r="E20" t="s">
        <v>41</v>
      </c>
      <c r="F20" t="s">
        <v>87</v>
      </c>
      <c r="H20" t="str">
        <f>VLOOKUP(LOWER(A20),'DB User'!$A$2:$H$169,2,FALSE)</f>
        <v>527f73b1-d5d5-4e9d-bd37-de9c012b998d</v>
      </c>
    </row>
    <row r="21" spans="1:9" x14ac:dyDescent="0.25">
      <c r="A21" s="2" t="s">
        <v>88</v>
      </c>
      <c r="B21" t="s">
        <v>89</v>
      </c>
      <c r="C21" t="s">
        <v>90</v>
      </c>
      <c r="D21" t="s">
        <v>10</v>
      </c>
      <c r="E21" t="s">
        <v>41</v>
      </c>
      <c r="F21" t="s">
        <v>18</v>
      </c>
      <c r="G21" t="s">
        <v>91</v>
      </c>
      <c r="H21" t="str">
        <f>VLOOKUP(LOWER(A21),'DB User'!$A$2:$H$169,2,FALSE)</f>
        <v>5c422563-beb3-4fec-bcf6-113acc8824c3</v>
      </c>
    </row>
    <row r="22" spans="1:9" x14ac:dyDescent="0.25">
      <c r="A22" s="2" t="s">
        <v>92</v>
      </c>
      <c r="B22" t="s">
        <v>93</v>
      </c>
      <c r="C22" t="s">
        <v>94</v>
      </c>
      <c r="D22" t="s">
        <v>10</v>
      </c>
      <c r="E22" t="s">
        <v>17</v>
      </c>
      <c r="F22" t="s">
        <v>18</v>
      </c>
      <c r="G22" t="s">
        <v>18</v>
      </c>
      <c r="H22" t="str">
        <f>VLOOKUP(LOWER(A22),'DB User'!$A$2:$H$169,2,FALSE)</f>
        <v>dffca24f-cefd-4563-a074-7d6a0e87964f</v>
      </c>
    </row>
    <row r="23" spans="1:9" x14ac:dyDescent="0.25">
      <c r="A23" s="2" t="s">
        <v>95</v>
      </c>
      <c r="B23" t="s">
        <v>43</v>
      </c>
      <c r="C23" t="s">
        <v>96</v>
      </c>
      <c r="D23" t="s">
        <v>31</v>
      </c>
      <c r="E23" t="s">
        <v>41</v>
      </c>
      <c r="F23" t="s">
        <v>97</v>
      </c>
      <c r="I23" t="s">
        <v>776</v>
      </c>
    </row>
    <row r="24" spans="1:9" x14ac:dyDescent="0.25">
      <c r="A24" s="2" t="s">
        <v>98</v>
      </c>
      <c r="B24" t="s">
        <v>99</v>
      </c>
      <c r="C24" t="s">
        <v>100</v>
      </c>
      <c r="D24" t="s">
        <v>10</v>
      </c>
      <c r="E24" t="s">
        <v>41</v>
      </c>
      <c r="F24" t="s">
        <v>12</v>
      </c>
      <c r="G24" t="s">
        <v>24</v>
      </c>
      <c r="H24" t="str">
        <f>VLOOKUP(LOWER(A24),'DB User'!$A$2:$H$169,2,FALSE)</f>
        <v>f7da67b4-7a1c-44a8-937e-56e7b966f62c</v>
      </c>
    </row>
    <row r="25" spans="1:9" s="2" customFormat="1" x14ac:dyDescent="0.25">
      <c r="A25" s="2" t="s">
        <v>101</v>
      </c>
      <c r="B25" s="2" t="s">
        <v>102</v>
      </c>
      <c r="C25" s="2" t="s">
        <v>103</v>
      </c>
      <c r="D25" s="2" t="s">
        <v>10</v>
      </c>
      <c r="E25" s="2" t="s">
        <v>22</v>
      </c>
      <c r="I25" s="2" t="s">
        <v>776</v>
      </c>
    </row>
    <row r="26" spans="1:9" x14ac:dyDescent="0.25">
      <c r="A26" s="2" t="s">
        <v>104</v>
      </c>
      <c r="B26" t="s">
        <v>105</v>
      </c>
      <c r="C26" t="s">
        <v>106</v>
      </c>
      <c r="D26" t="s">
        <v>10</v>
      </c>
      <c r="E26" t="s">
        <v>22</v>
      </c>
      <c r="F26" t="s">
        <v>12</v>
      </c>
      <c r="G26" t="s">
        <v>13</v>
      </c>
      <c r="H26" t="str">
        <f>VLOOKUP(LOWER(A26),'DB User'!$A$2:$H$169,2,FALSE)</f>
        <v>b57d459b-8472-4dfc-9fc3-6ab96cb54b85</v>
      </c>
    </row>
    <row r="27" spans="1:9" x14ac:dyDescent="0.25">
      <c r="A27" s="2" t="s">
        <v>107</v>
      </c>
      <c r="B27" t="s">
        <v>108</v>
      </c>
      <c r="C27" t="s">
        <v>109</v>
      </c>
      <c r="D27" t="s">
        <v>10</v>
      </c>
      <c r="E27" t="s">
        <v>17</v>
      </c>
      <c r="F27" t="s">
        <v>18</v>
      </c>
      <c r="G27" t="s">
        <v>110</v>
      </c>
      <c r="H27" t="str">
        <f>VLOOKUP(LOWER(A27),'DB User'!$A$2:$H$169,2,FALSE)</f>
        <v>a5837aa1-1b13-495b-abe4-1618ffaaee01</v>
      </c>
    </row>
    <row r="28" spans="1:9" x14ac:dyDescent="0.25">
      <c r="A28" s="2" t="s">
        <v>111</v>
      </c>
      <c r="B28" t="s">
        <v>112</v>
      </c>
      <c r="C28" t="s">
        <v>113</v>
      </c>
      <c r="D28" t="s">
        <v>10</v>
      </c>
      <c r="E28" t="s">
        <v>41</v>
      </c>
      <c r="F28" t="s">
        <v>18</v>
      </c>
      <c r="G28" t="s">
        <v>114</v>
      </c>
      <c r="I28" t="s">
        <v>776</v>
      </c>
    </row>
    <row r="29" spans="1:9" x14ac:dyDescent="0.25">
      <c r="A29" s="2" t="s">
        <v>115</v>
      </c>
      <c r="B29" t="s">
        <v>116</v>
      </c>
      <c r="C29" t="s">
        <v>117</v>
      </c>
      <c r="D29" t="s">
        <v>10</v>
      </c>
      <c r="E29" t="s">
        <v>41</v>
      </c>
      <c r="F29" t="s">
        <v>118</v>
      </c>
      <c r="G29" t="s">
        <v>118</v>
      </c>
      <c r="H29" t="s">
        <v>399</v>
      </c>
    </row>
    <row r="30" spans="1:9" x14ac:dyDescent="0.25">
      <c r="A30" s="2" t="s">
        <v>120</v>
      </c>
      <c r="B30" t="s">
        <v>121</v>
      </c>
      <c r="C30" t="s">
        <v>122</v>
      </c>
      <c r="E30" t="s">
        <v>123</v>
      </c>
      <c r="F30" t="s">
        <v>12</v>
      </c>
      <c r="G30" t="s">
        <v>124</v>
      </c>
      <c r="H30" t="str">
        <f>VLOOKUP(LOWER(A30),'DB User'!$A$2:$H$169,2,FALSE)</f>
        <v>d22df410-26ff-451c-86ea-4c1ef769b8bb</v>
      </c>
    </row>
    <row r="31" spans="1:9" x14ac:dyDescent="0.25">
      <c r="A31" s="2" t="s">
        <v>125</v>
      </c>
      <c r="B31" t="s">
        <v>126</v>
      </c>
      <c r="C31" t="s">
        <v>127</v>
      </c>
      <c r="D31" t="s">
        <v>10</v>
      </c>
      <c r="E31" t="s">
        <v>68</v>
      </c>
      <c r="F31" t="s">
        <v>18</v>
      </c>
      <c r="G31" t="s">
        <v>128</v>
      </c>
      <c r="H31" t="s">
        <v>390</v>
      </c>
    </row>
    <row r="32" spans="1:9" x14ac:dyDescent="0.25">
      <c r="A32" s="2" t="s">
        <v>129</v>
      </c>
      <c r="B32" t="s">
        <v>130</v>
      </c>
      <c r="C32" t="s">
        <v>131</v>
      </c>
      <c r="D32" t="s">
        <v>10</v>
      </c>
      <c r="E32" t="s">
        <v>32</v>
      </c>
      <c r="F32" t="s">
        <v>33</v>
      </c>
      <c r="H32" t="str">
        <f>VLOOKUP(LOWER(A32),'DB User'!$A$2:$H$169,2,FALSE)</f>
        <v>1c3c53f7-b065-40b4-ae4d-173f3360b19b</v>
      </c>
    </row>
    <row r="33" spans="1:9" x14ac:dyDescent="0.25">
      <c r="A33" s="2" t="s">
        <v>132</v>
      </c>
      <c r="B33" t="s">
        <v>130</v>
      </c>
      <c r="C33" t="s">
        <v>133</v>
      </c>
      <c r="D33" t="s">
        <v>10</v>
      </c>
      <c r="E33" t="s">
        <v>32</v>
      </c>
      <c r="F33" t="s">
        <v>12</v>
      </c>
      <c r="G33" t="s">
        <v>128</v>
      </c>
      <c r="H33" t="str">
        <f>VLOOKUP(LOWER(A33),'DB User'!$A$2:$H$169,2,FALSE)</f>
        <v>3b90d390-02d9-417e-87d3-fc78c329e6ed</v>
      </c>
    </row>
    <row r="34" spans="1:9" x14ac:dyDescent="0.25">
      <c r="A34" s="2" t="s">
        <v>134</v>
      </c>
      <c r="B34" t="s">
        <v>135</v>
      </c>
      <c r="C34" t="s">
        <v>136</v>
      </c>
      <c r="E34" t="s">
        <v>123</v>
      </c>
      <c r="F34" t="s">
        <v>12</v>
      </c>
      <c r="G34" t="s">
        <v>137</v>
      </c>
      <c r="H34" t="str">
        <f>VLOOKUP(LOWER(A34),'DB User'!$A$2:$H$169,2,FALSE)</f>
        <v>0939f449-1551-42ce-ae97-518b859823d9</v>
      </c>
    </row>
    <row r="35" spans="1:9" x14ac:dyDescent="0.25">
      <c r="A35" s="2" t="s">
        <v>138</v>
      </c>
      <c r="B35" t="s">
        <v>139</v>
      </c>
      <c r="C35" t="s">
        <v>140</v>
      </c>
      <c r="D35" t="s">
        <v>10</v>
      </c>
      <c r="E35" t="s">
        <v>11</v>
      </c>
      <c r="F35" t="s">
        <v>12</v>
      </c>
      <c r="G35" t="s">
        <v>128</v>
      </c>
      <c r="H35" t="str">
        <f>VLOOKUP(LOWER(A35),'DB User'!$A$2:$H$169,2,FALSE)</f>
        <v>2956b01e-b3ae-4313-bf65-eb66161cfebd</v>
      </c>
    </row>
    <row r="36" spans="1:9" x14ac:dyDescent="0.25">
      <c r="A36" s="2" t="s">
        <v>141</v>
      </c>
      <c r="B36" t="s">
        <v>142</v>
      </c>
      <c r="C36" t="s">
        <v>143</v>
      </c>
      <c r="D36" t="s">
        <v>31</v>
      </c>
      <c r="E36" t="s">
        <v>68</v>
      </c>
      <c r="F36" t="s">
        <v>144</v>
      </c>
      <c r="H36" t="s">
        <v>389</v>
      </c>
    </row>
    <row r="37" spans="1:9" x14ac:dyDescent="0.25">
      <c r="A37" s="2" t="s">
        <v>145</v>
      </c>
      <c r="B37" t="s">
        <v>146</v>
      </c>
      <c r="C37" t="s">
        <v>147</v>
      </c>
      <c r="D37" t="s">
        <v>31</v>
      </c>
      <c r="E37" t="s">
        <v>11</v>
      </c>
      <c r="F37" t="s">
        <v>144</v>
      </c>
      <c r="H37" t="str">
        <f>VLOOKUP(LOWER(A37),'DB User'!$A$2:$H$169,2,FALSE)</f>
        <v>b6dbdba8-0a4c-4856-8060-f705aa5ef862</v>
      </c>
    </row>
    <row r="38" spans="1:9" s="2" customFormat="1" x14ac:dyDescent="0.25">
      <c r="A38" s="2" t="s">
        <v>148</v>
      </c>
      <c r="B38" s="2" t="s">
        <v>149</v>
      </c>
      <c r="C38" s="2" t="s">
        <v>150</v>
      </c>
      <c r="D38" s="2" t="s">
        <v>10</v>
      </c>
      <c r="E38" s="2" t="s">
        <v>151</v>
      </c>
      <c r="I38" s="2" t="s">
        <v>776</v>
      </c>
    </row>
    <row r="39" spans="1:9" x14ac:dyDescent="0.25">
      <c r="A39" s="2" t="s">
        <v>152</v>
      </c>
      <c r="B39" t="s">
        <v>153</v>
      </c>
      <c r="C39" t="s">
        <v>154</v>
      </c>
      <c r="D39" t="s">
        <v>10</v>
      </c>
      <c r="E39" t="s">
        <v>41</v>
      </c>
      <c r="F39" t="s">
        <v>12</v>
      </c>
      <c r="G39" t="s">
        <v>69</v>
      </c>
      <c r="H39" t="s">
        <v>396</v>
      </c>
    </row>
    <row r="40" spans="1:9" x14ac:dyDescent="0.25">
      <c r="A40" s="2" t="s">
        <v>155</v>
      </c>
      <c r="B40" t="s">
        <v>156</v>
      </c>
      <c r="C40" t="s">
        <v>157</v>
      </c>
      <c r="D40" t="s">
        <v>10</v>
      </c>
      <c r="E40" t="s">
        <v>68</v>
      </c>
      <c r="F40" t="s">
        <v>18</v>
      </c>
      <c r="G40" t="s">
        <v>13</v>
      </c>
      <c r="H40" t="str">
        <f>VLOOKUP(LOWER(A40),'DB User'!$A$2:$H$169,2,FALSE)</f>
        <v>4c673c17-5f16-4448-b41c-204490eba7d9</v>
      </c>
    </row>
    <row r="41" spans="1:9" x14ac:dyDescent="0.25">
      <c r="A41" s="2" t="s">
        <v>158</v>
      </c>
      <c r="B41" t="s">
        <v>159</v>
      </c>
      <c r="C41" t="s">
        <v>160</v>
      </c>
      <c r="D41" t="s">
        <v>10</v>
      </c>
      <c r="E41" t="s">
        <v>32</v>
      </c>
      <c r="F41" t="s">
        <v>161</v>
      </c>
      <c r="G41" t="s">
        <v>162</v>
      </c>
      <c r="H41" t="s">
        <v>387</v>
      </c>
    </row>
    <row r="42" spans="1:9" x14ac:dyDescent="0.25">
      <c r="A42" s="2" t="s">
        <v>163</v>
      </c>
      <c r="B42" t="s">
        <v>164</v>
      </c>
      <c r="C42" t="s">
        <v>165</v>
      </c>
      <c r="D42" t="s">
        <v>10</v>
      </c>
      <c r="E42" t="s">
        <v>17</v>
      </c>
      <c r="F42" t="s">
        <v>12</v>
      </c>
      <c r="G42" t="s">
        <v>110</v>
      </c>
      <c r="H42" t="str">
        <f>VLOOKUP(LOWER(A42),'DB User'!$A$2:$H$169,2,FALSE)</f>
        <v>fc1f4d3e-593a-4ca5-a34c-abb59bfdbb7d</v>
      </c>
    </row>
    <row r="43" spans="1:9" x14ac:dyDescent="0.25">
      <c r="A43" s="2" t="s">
        <v>166</v>
      </c>
      <c r="B43" t="s">
        <v>167</v>
      </c>
      <c r="C43" t="s">
        <v>168</v>
      </c>
      <c r="D43" t="s">
        <v>31</v>
      </c>
      <c r="E43" t="s">
        <v>76</v>
      </c>
      <c r="F43" t="s">
        <v>18</v>
      </c>
      <c r="G43" t="s">
        <v>169</v>
      </c>
      <c r="H43" t="str">
        <f>VLOOKUP(LOWER(A43),'DB User'!$A$2:$H$169,2,FALSE)</f>
        <v>a407d919-709e-43f5-95ec-6407b91caf3f</v>
      </c>
    </row>
    <row r="44" spans="1:9" x14ac:dyDescent="0.25">
      <c r="A44" s="2" t="s">
        <v>170</v>
      </c>
      <c r="B44" t="s">
        <v>171</v>
      </c>
      <c r="C44" t="s">
        <v>172</v>
      </c>
      <c r="D44" t="s">
        <v>31</v>
      </c>
      <c r="E44" t="s">
        <v>41</v>
      </c>
      <c r="F44" t="s">
        <v>144</v>
      </c>
      <c r="H44" t="s">
        <v>380</v>
      </c>
    </row>
    <row r="45" spans="1:9" x14ac:dyDescent="0.25">
      <c r="A45" s="2" t="s">
        <v>173</v>
      </c>
      <c r="B45" t="s">
        <v>174</v>
      </c>
      <c r="C45" t="s">
        <v>175</v>
      </c>
      <c r="D45" t="s">
        <v>10</v>
      </c>
      <c r="E45" t="s">
        <v>32</v>
      </c>
      <c r="F45" t="s">
        <v>33</v>
      </c>
      <c r="H45" t="str">
        <f>VLOOKUP(LOWER(A45),'DB User'!$A$2:$H$169,2,FALSE)</f>
        <v>9fb87634-5859-4cff-96ae-db7167a313b2</v>
      </c>
    </row>
    <row r="46" spans="1:9" x14ac:dyDescent="0.25">
      <c r="A46" s="2" t="s">
        <v>176</v>
      </c>
      <c r="B46" t="s">
        <v>177</v>
      </c>
      <c r="C46" t="s">
        <v>178</v>
      </c>
      <c r="D46" t="s">
        <v>10</v>
      </c>
      <c r="E46" t="s">
        <v>32</v>
      </c>
      <c r="F46" t="s">
        <v>33</v>
      </c>
      <c r="H46" t="str">
        <f>VLOOKUP(LOWER(A46),'DB User'!$A$2:$H$169,2,FALSE)</f>
        <v>72a49ec5-abe1-47ac-8a9f-1a270b49c0f8</v>
      </c>
    </row>
    <row r="47" spans="1:9" x14ac:dyDescent="0.25">
      <c r="A47" s="2" t="s">
        <v>179</v>
      </c>
      <c r="B47" t="s">
        <v>180</v>
      </c>
      <c r="C47" t="s">
        <v>181</v>
      </c>
      <c r="E47" t="s">
        <v>123</v>
      </c>
      <c r="F47" t="s">
        <v>18</v>
      </c>
      <c r="G47" t="s">
        <v>18</v>
      </c>
      <c r="H47" t="str">
        <f>VLOOKUP(LOWER(A47),'DB User'!$A$2:$H$169,2,FALSE)</f>
        <v>d36c8338-d44d-4758-b0f1-091a3f6c64e9</v>
      </c>
    </row>
    <row r="48" spans="1:9" x14ac:dyDescent="0.25">
      <c r="A48" s="2" t="s">
        <v>182</v>
      </c>
      <c r="B48" t="s">
        <v>183</v>
      </c>
      <c r="C48" t="s">
        <v>184</v>
      </c>
      <c r="D48" t="s">
        <v>31</v>
      </c>
      <c r="E48" t="s">
        <v>17</v>
      </c>
      <c r="F48" t="s">
        <v>144</v>
      </c>
      <c r="H48" t="str">
        <f>VLOOKUP(LOWER(A48),'DB User'!$A$2:$H$169,2,FALSE)</f>
        <v>a9f57159-5824-4032-896c-905d5350f6ef</v>
      </c>
    </row>
    <row r="49" spans="1:9" x14ac:dyDescent="0.25">
      <c r="A49" s="2" t="s">
        <v>185</v>
      </c>
      <c r="B49" t="s">
        <v>186</v>
      </c>
      <c r="C49" t="s">
        <v>187</v>
      </c>
      <c r="D49" t="s">
        <v>10</v>
      </c>
      <c r="E49" t="s">
        <v>41</v>
      </c>
      <c r="F49" t="s">
        <v>64</v>
      </c>
      <c r="G49" t="s">
        <v>13</v>
      </c>
      <c r="H49" t="str">
        <f>VLOOKUP(LOWER(A49),'DB User'!$A$2:$H$169,2,FALSE)</f>
        <v>65b592f0-ba5c-42fd-a63d-7c3137baf91c</v>
      </c>
    </row>
    <row r="50" spans="1:9" x14ac:dyDescent="0.25">
      <c r="A50" s="2" t="s">
        <v>188</v>
      </c>
      <c r="B50" t="s">
        <v>189</v>
      </c>
      <c r="C50" t="s">
        <v>190</v>
      </c>
      <c r="D50" t="s">
        <v>10</v>
      </c>
      <c r="E50" t="s">
        <v>17</v>
      </c>
      <c r="F50" t="s">
        <v>18</v>
      </c>
      <c r="G50" t="s">
        <v>69</v>
      </c>
      <c r="H50" t="str">
        <f>VLOOKUP(LOWER(A50),'DB User'!$A$2:$H$169,2,FALSE)</f>
        <v>bd96c7ba-0a97-42e1-80a6-d458819b4c45</v>
      </c>
    </row>
    <row r="51" spans="1:9" x14ac:dyDescent="0.25">
      <c r="A51" s="2" t="s">
        <v>191</v>
      </c>
      <c r="B51" t="s">
        <v>192</v>
      </c>
      <c r="C51" t="s">
        <v>193</v>
      </c>
      <c r="D51" t="s">
        <v>10</v>
      </c>
      <c r="E51" t="s">
        <v>41</v>
      </c>
      <c r="F51" t="s">
        <v>97</v>
      </c>
      <c r="H51" t="str">
        <f>VLOOKUP(LOWER(A51),'DB User'!$A$2:$H$169,2,FALSE)</f>
        <v>6a0cf6f8-1fb1-43f9-8379-f414408f21c7</v>
      </c>
    </row>
    <row r="52" spans="1:9" x14ac:dyDescent="0.25">
      <c r="A52" s="2" t="s">
        <v>194</v>
      </c>
      <c r="B52" t="s">
        <v>195</v>
      </c>
      <c r="C52" t="s">
        <v>196</v>
      </c>
      <c r="D52" t="s">
        <v>10</v>
      </c>
      <c r="E52" t="s">
        <v>32</v>
      </c>
      <c r="F52" t="s">
        <v>18</v>
      </c>
      <c r="G52" t="s">
        <v>197</v>
      </c>
      <c r="H52" t="s">
        <v>391</v>
      </c>
    </row>
    <row r="53" spans="1:9" x14ac:dyDescent="0.25">
      <c r="A53" s="2" t="s">
        <v>198</v>
      </c>
      <c r="B53" t="s">
        <v>199</v>
      </c>
      <c r="C53" t="s">
        <v>200</v>
      </c>
      <c r="D53" t="s">
        <v>10</v>
      </c>
      <c r="E53" t="s">
        <v>68</v>
      </c>
      <c r="F53" t="s">
        <v>12</v>
      </c>
      <c r="G53" t="s">
        <v>201</v>
      </c>
      <c r="H53" t="str">
        <f>VLOOKUP(LOWER(A53),'DB User'!$A$2:$H$169,2,FALSE)</f>
        <v>b2423ffb-5101-48ad-b964-9aa07307cbda</v>
      </c>
    </row>
    <row r="54" spans="1:9" x14ac:dyDescent="0.25">
      <c r="A54" s="2" t="s">
        <v>202</v>
      </c>
      <c r="B54" t="s">
        <v>203</v>
      </c>
      <c r="C54" t="s">
        <v>200</v>
      </c>
      <c r="D54" t="s">
        <v>10</v>
      </c>
      <c r="E54" t="s">
        <v>41</v>
      </c>
      <c r="F54" t="s">
        <v>18</v>
      </c>
      <c r="G54" t="s">
        <v>110</v>
      </c>
      <c r="H54" t="str">
        <f>VLOOKUP(LOWER(A54),'DB User'!$A$2:$H$169,2,FALSE)</f>
        <v>2ced4bed-d9da-4e88-95e4-845ec42883a8</v>
      </c>
    </row>
    <row r="55" spans="1:9" x14ac:dyDescent="0.25">
      <c r="A55" s="2" t="s">
        <v>204</v>
      </c>
      <c r="B55" t="s">
        <v>205</v>
      </c>
      <c r="C55" t="s">
        <v>206</v>
      </c>
      <c r="D55" t="s">
        <v>10</v>
      </c>
      <c r="E55" t="s">
        <v>68</v>
      </c>
      <c r="F55" t="s">
        <v>18</v>
      </c>
      <c r="G55" t="s">
        <v>207</v>
      </c>
      <c r="I55" t="s">
        <v>776</v>
      </c>
    </row>
    <row r="56" spans="1:9" x14ac:dyDescent="0.25">
      <c r="A56" s="2" t="s">
        <v>208</v>
      </c>
      <c r="B56" t="s">
        <v>209</v>
      </c>
      <c r="C56" t="s">
        <v>210</v>
      </c>
      <c r="D56" t="s">
        <v>10</v>
      </c>
      <c r="E56" t="s">
        <v>32</v>
      </c>
      <c r="F56" t="s">
        <v>12</v>
      </c>
      <c r="G56" t="s">
        <v>124</v>
      </c>
      <c r="H56" t="str">
        <f>VLOOKUP(LOWER(A56),'DB User'!$A$2:$H$169,2,FALSE)</f>
        <v>cedc0ebe-29bd-41fd-a6f0-1a6747793a76</v>
      </c>
    </row>
    <row r="57" spans="1:9" x14ac:dyDescent="0.25">
      <c r="A57" s="2" t="s">
        <v>211</v>
      </c>
      <c r="B57" t="s">
        <v>212</v>
      </c>
      <c r="C57" t="s">
        <v>213</v>
      </c>
      <c r="D57" t="s">
        <v>10</v>
      </c>
      <c r="E57" t="s">
        <v>22</v>
      </c>
      <c r="F57" t="s">
        <v>214</v>
      </c>
      <c r="G57" t="s">
        <v>124</v>
      </c>
      <c r="H57" t="str">
        <f>VLOOKUP(LOWER(A57),'DB User'!$A$2:$H$169,2,FALSE)</f>
        <v>999beeed-e0a3-4114-af50-6888fd0888ca</v>
      </c>
    </row>
    <row r="58" spans="1:9" x14ac:dyDescent="0.25">
      <c r="A58" s="2" t="s">
        <v>215</v>
      </c>
      <c r="B58" t="s">
        <v>216</v>
      </c>
      <c r="C58" t="s">
        <v>217</v>
      </c>
      <c r="D58" t="s">
        <v>10</v>
      </c>
      <c r="E58" t="s">
        <v>218</v>
      </c>
      <c r="F58" t="s">
        <v>161</v>
      </c>
      <c r="G58" t="s">
        <v>773</v>
      </c>
      <c r="H58" t="str">
        <f>VLOOKUP(LOWER(A58),'DB User'!$A$2:$H$169,2,FALSE)</f>
        <v>6c0d30b0-2370-49fe-8251-10af61c68269</v>
      </c>
    </row>
    <row r="59" spans="1:9" x14ac:dyDescent="0.25">
      <c r="A59" s="2" t="s">
        <v>219</v>
      </c>
      <c r="B59" t="s">
        <v>112</v>
      </c>
      <c r="C59" t="s">
        <v>220</v>
      </c>
      <c r="D59" t="s">
        <v>10</v>
      </c>
      <c r="E59" t="s">
        <v>32</v>
      </c>
      <c r="F59" t="s">
        <v>33</v>
      </c>
      <c r="H59" t="str">
        <f>VLOOKUP(LOWER(A59),'DB User'!$A$2:$H$169,2,FALSE)</f>
        <v>508b795e-d7a3-45d1-a673-69a3f17fbfb5</v>
      </c>
    </row>
    <row r="60" spans="1:9" x14ac:dyDescent="0.25">
      <c r="A60" s="2" t="s">
        <v>221</v>
      </c>
      <c r="B60" t="s">
        <v>222</v>
      </c>
      <c r="C60" t="s">
        <v>223</v>
      </c>
      <c r="D60" t="s">
        <v>10</v>
      </c>
      <c r="E60" t="s">
        <v>17</v>
      </c>
      <c r="F60" t="s">
        <v>161</v>
      </c>
      <c r="G60" t="s">
        <v>128</v>
      </c>
      <c r="H60" t="str">
        <f>VLOOKUP(LOWER(A60),'DB User'!$A$2:$H$169,2,FALSE)</f>
        <v>90132d0c-bb0e-43dd-8ed4-f7f9ac781abc</v>
      </c>
    </row>
    <row r="61" spans="1:9" x14ac:dyDescent="0.25">
      <c r="A61" s="2" t="s">
        <v>224</v>
      </c>
      <c r="B61" t="s">
        <v>225</v>
      </c>
      <c r="C61" t="s">
        <v>226</v>
      </c>
      <c r="D61" t="s">
        <v>10</v>
      </c>
      <c r="E61" t="s">
        <v>17</v>
      </c>
      <c r="F61" t="s">
        <v>12</v>
      </c>
      <c r="G61" t="s">
        <v>69</v>
      </c>
      <c r="H61" t="str">
        <f>VLOOKUP(LOWER(A61),'DB User'!$A$2:$H$169,2,FALSE)</f>
        <v>0e0bb9de-cff6-4052-ad22-c71aa6143665</v>
      </c>
    </row>
    <row r="62" spans="1:9" x14ac:dyDescent="0.25">
      <c r="A62" s="2" t="s">
        <v>227</v>
      </c>
      <c r="B62" t="s">
        <v>228</v>
      </c>
      <c r="C62" t="s">
        <v>229</v>
      </c>
      <c r="D62" t="s">
        <v>10</v>
      </c>
      <c r="E62" t="s">
        <v>41</v>
      </c>
      <c r="F62" t="s">
        <v>12</v>
      </c>
      <c r="G62" t="s">
        <v>24</v>
      </c>
      <c r="H62" t="str">
        <f>VLOOKUP(LOWER(A62),'DB User'!$A$2:$H$169,2,FALSE)</f>
        <v>6753afc3-e234-4327-b06a-1a512b54e6f3</v>
      </c>
    </row>
    <row r="63" spans="1:9" x14ac:dyDescent="0.25">
      <c r="A63" s="2" t="s">
        <v>230</v>
      </c>
      <c r="B63" t="s">
        <v>126</v>
      </c>
      <c r="C63" t="s">
        <v>231</v>
      </c>
      <c r="D63" t="s">
        <v>10</v>
      </c>
      <c r="E63" t="s">
        <v>17</v>
      </c>
      <c r="F63" t="s">
        <v>12</v>
      </c>
      <c r="G63" t="s">
        <v>124</v>
      </c>
      <c r="H63" t="str">
        <f>VLOOKUP(LOWER(A63),'DB User'!$A$2:$H$169,2,FALSE)</f>
        <v>34b6c8d5-cc93-4c09-a848-8ea5630a2899</v>
      </c>
    </row>
    <row r="64" spans="1:9" x14ac:dyDescent="0.25">
      <c r="A64" s="2" t="s">
        <v>232</v>
      </c>
      <c r="B64" t="s">
        <v>233</v>
      </c>
      <c r="C64" t="s">
        <v>234</v>
      </c>
      <c r="D64" t="s">
        <v>10</v>
      </c>
      <c r="E64" t="s">
        <v>32</v>
      </c>
      <c r="F64" t="s">
        <v>18</v>
      </c>
      <c r="G64" t="s">
        <v>110</v>
      </c>
      <c r="H64" t="s">
        <v>371</v>
      </c>
    </row>
    <row r="65" spans="1:8" x14ac:dyDescent="0.25">
      <c r="A65" s="2" t="s">
        <v>235</v>
      </c>
      <c r="B65" t="s">
        <v>236</v>
      </c>
      <c r="C65" t="s">
        <v>237</v>
      </c>
      <c r="D65" t="s">
        <v>10</v>
      </c>
      <c r="E65" t="s">
        <v>68</v>
      </c>
      <c r="F65" t="s">
        <v>12</v>
      </c>
      <c r="G65" t="s">
        <v>238</v>
      </c>
      <c r="H65" t="str">
        <f>VLOOKUP(LOWER(A65),'DB User'!$A$2:$H$169,2,FALSE)</f>
        <v>57df0743-8d0d-4f68-bf2e-a22264d28caa</v>
      </c>
    </row>
  </sheetData>
  <autoFilter ref="A1:I65" xr:uid="{1564DF9E-1987-44B2-AB56-D58494183FF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4D97-0F3C-40DE-A313-F53E34E210F0}">
  <dimension ref="A1:C65"/>
  <sheetViews>
    <sheetView tabSelected="1" workbookViewId="0">
      <selection activeCell="M31" sqref="M31"/>
    </sheetView>
  </sheetViews>
  <sheetFormatPr defaultRowHeight="15" x14ac:dyDescent="0.25"/>
  <cols>
    <col min="1" max="1" width="33" bestFit="1" customWidth="1"/>
    <col min="3" max="3" width="33" bestFit="1" customWidth="1"/>
  </cols>
  <sheetData>
    <row r="1" spans="1:3" x14ac:dyDescent="0.25">
      <c r="A1" t="s">
        <v>158</v>
      </c>
      <c r="C1" t="s">
        <v>7</v>
      </c>
    </row>
    <row r="2" spans="1:3" x14ac:dyDescent="0.25">
      <c r="A2" t="s">
        <v>28</v>
      </c>
      <c r="C2" t="s">
        <v>14</v>
      </c>
    </row>
    <row r="3" spans="1:3" x14ac:dyDescent="0.25">
      <c r="A3" t="s">
        <v>78</v>
      </c>
      <c r="C3" t="s">
        <v>19</v>
      </c>
    </row>
    <row r="4" spans="1:3" x14ac:dyDescent="0.25">
      <c r="A4" t="s">
        <v>7</v>
      </c>
      <c r="C4" t="s">
        <v>25</v>
      </c>
    </row>
    <row r="5" spans="1:3" x14ac:dyDescent="0.25">
      <c r="A5" t="s">
        <v>173</v>
      </c>
      <c r="C5" t="s">
        <v>28</v>
      </c>
    </row>
    <row r="6" spans="1:3" x14ac:dyDescent="0.25">
      <c r="A6" t="s">
        <v>778</v>
      </c>
      <c r="C6" t="s">
        <v>34</v>
      </c>
    </row>
    <row r="7" spans="1:3" x14ac:dyDescent="0.25">
      <c r="A7" t="s">
        <v>61</v>
      </c>
      <c r="C7" t="s">
        <v>38</v>
      </c>
    </row>
    <row r="8" spans="1:3" x14ac:dyDescent="0.25">
      <c r="A8" t="s">
        <v>14</v>
      </c>
      <c r="C8" t="s">
        <v>42</v>
      </c>
    </row>
    <row r="9" spans="1:3" x14ac:dyDescent="0.25">
      <c r="A9" t="s">
        <v>80</v>
      </c>
      <c r="C9" t="s">
        <v>45</v>
      </c>
    </row>
    <row r="10" spans="1:3" x14ac:dyDescent="0.25">
      <c r="A10" t="s">
        <v>45</v>
      </c>
      <c r="C10" t="s">
        <v>49</v>
      </c>
    </row>
    <row r="11" spans="1:3" x14ac:dyDescent="0.25">
      <c r="A11" t="s">
        <v>88</v>
      </c>
      <c r="C11" t="s">
        <v>53</v>
      </c>
    </row>
    <row r="12" spans="1:3" x14ac:dyDescent="0.25">
      <c r="A12" t="s">
        <v>204</v>
      </c>
      <c r="C12" t="s">
        <v>57</v>
      </c>
    </row>
    <row r="13" spans="1:3" x14ac:dyDescent="0.25">
      <c r="A13" t="s">
        <v>170</v>
      </c>
      <c r="C13" t="s">
        <v>61</v>
      </c>
    </row>
    <row r="14" spans="1:3" x14ac:dyDescent="0.25">
      <c r="A14" t="s">
        <v>141</v>
      </c>
      <c r="C14" t="s">
        <v>65</v>
      </c>
    </row>
    <row r="15" spans="1:3" x14ac:dyDescent="0.25">
      <c r="A15" t="s">
        <v>221</v>
      </c>
      <c r="C15" t="s">
        <v>70</v>
      </c>
    </row>
    <row r="16" spans="1:3" x14ac:dyDescent="0.25">
      <c r="A16" t="s">
        <v>73</v>
      </c>
      <c r="C16" t="s">
        <v>73</v>
      </c>
    </row>
    <row r="17" spans="1:3" x14ac:dyDescent="0.25">
      <c r="A17" t="s">
        <v>125</v>
      </c>
      <c r="C17" t="s">
        <v>78</v>
      </c>
    </row>
    <row r="18" spans="1:3" x14ac:dyDescent="0.25">
      <c r="A18" t="s">
        <v>230</v>
      </c>
      <c r="C18" t="s">
        <v>80</v>
      </c>
    </row>
    <row r="19" spans="1:3" x14ac:dyDescent="0.25">
      <c r="A19" t="s">
        <v>19</v>
      </c>
      <c r="C19" t="s">
        <v>84</v>
      </c>
    </row>
    <row r="20" spans="1:3" x14ac:dyDescent="0.25">
      <c r="A20" t="s">
        <v>38</v>
      </c>
      <c r="C20" t="s">
        <v>88</v>
      </c>
    </row>
    <row r="21" spans="1:3" x14ac:dyDescent="0.25">
      <c r="A21" t="s">
        <v>92</v>
      </c>
      <c r="C21" t="s">
        <v>92</v>
      </c>
    </row>
    <row r="22" spans="1:3" x14ac:dyDescent="0.25">
      <c r="A22" t="s">
        <v>709</v>
      </c>
      <c r="C22" t="s">
        <v>95</v>
      </c>
    </row>
    <row r="23" spans="1:3" x14ac:dyDescent="0.25">
      <c r="A23" t="s">
        <v>70</v>
      </c>
      <c r="C23" t="s">
        <v>98</v>
      </c>
    </row>
    <row r="24" spans="1:3" x14ac:dyDescent="0.25">
      <c r="A24" t="s">
        <v>57</v>
      </c>
      <c r="C24" t="s">
        <v>101</v>
      </c>
    </row>
    <row r="25" spans="1:3" x14ac:dyDescent="0.25">
      <c r="A25" t="s">
        <v>98</v>
      </c>
      <c r="C25" t="s">
        <v>104</v>
      </c>
    </row>
    <row r="26" spans="1:3" x14ac:dyDescent="0.25">
      <c r="A26" t="s">
        <v>101</v>
      </c>
      <c r="C26" t="s">
        <v>107</v>
      </c>
    </row>
    <row r="27" spans="1:3" x14ac:dyDescent="0.25">
      <c r="A27" t="s">
        <v>107</v>
      </c>
      <c r="C27" t="s">
        <v>111</v>
      </c>
    </row>
    <row r="28" spans="1:3" x14ac:dyDescent="0.25">
      <c r="A28" t="s">
        <v>84</v>
      </c>
      <c r="C28" t="s">
        <v>115</v>
      </c>
    </row>
    <row r="29" spans="1:3" x14ac:dyDescent="0.25">
      <c r="A29" t="s">
        <v>34</v>
      </c>
      <c r="C29" t="s">
        <v>120</v>
      </c>
    </row>
    <row r="30" spans="1:3" x14ac:dyDescent="0.25">
      <c r="A30" t="s">
        <v>188</v>
      </c>
      <c r="C30" t="s">
        <v>125</v>
      </c>
    </row>
    <row r="31" spans="1:3" x14ac:dyDescent="0.25">
      <c r="A31" t="s">
        <v>111</v>
      </c>
      <c r="C31" t="s">
        <v>129</v>
      </c>
    </row>
    <row r="32" spans="1:3" x14ac:dyDescent="0.25">
      <c r="A32" t="s">
        <v>219</v>
      </c>
      <c r="C32" t="s">
        <v>132</v>
      </c>
    </row>
    <row r="33" spans="1:3" x14ac:dyDescent="0.25">
      <c r="A33" t="s">
        <v>120</v>
      </c>
      <c r="C33" t="s">
        <v>134</v>
      </c>
    </row>
    <row r="34" spans="1:3" x14ac:dyDescent="0.25">
      <c r="A34" t="s">
        <v>145</v>
      </c>
      <c r="C34" t="s">
        <v>138</v>
      </c>
    </row>
    <row r="35" spans="1:3" x14ac:dyDescent="0.25">
      <c r="A35" t="s">
        <v>49</v>
      </c>
      <c r="C35" t="s">
        <v>141</v>
      </c>
    </row>
    <row r="36" spans="1:3" x14ac:dyDescent="0.25">
      <c r="A36" t="s">
        <v>215</v>
      </c>
      <c r="C36" t="s">
        <v>145</v>
      </c>
    </row>
    <row r="37" spans="1:3" x14ac:dyDescent="0.25">
      <c r="A37" t="s">
        <v>148</v>
      </c>
      <c r="C37" t="s">
        <v>148</v>
      </c>
    </row>
    <row r="38" spans="1:3" x14ac:dyDescent="0.25">
      <c r="A38" t="s">
        <v>163</v>
      </c>
      <c r="C38" t="s">
        <v>152</v>
      </c>
    </row>
    <row r="39" spans="1:3" x14ac:dyDescent="0.25">
      <c r="A39" t="s">
        <v>134</v>
      </c>
      <c r="C39" t="s">
        <v>155</v>
      </c>
    </row>
    <row r="40" spans="1:3" x14ac:dyDescent="0.25">
      <c r="A40" t="s">
        <v>695</v>
      </c>
      <c r="C40" t="s">
        <v>158</v>
      </c>
    </row>
    <row r="41" spans="1:3" x14ac:dyDescent="0.25">
      <c r="A41" t="s">
        <v>132</v>
      </c>
      <c r="C41" t="s">
        <v>163</v>
      </c>
    </row>
    <row r="42" spans="1:3" x14ac:dyDescent="0.25">
      <c r="A42" t="s">
        <v>152</v>
      </c>
      <c r="C42" t="s">
        <v>166</v>
      </c>
    </row>
    <row r="43" spans="1:3" x14ac:dyDescent="0.25">
      <c r="A43" t="s">
        <v>194</v>
      </c>
      <c r="C43" t="s">
        <v>170</v>
      </c>
    </row>
    <row r="44" spans="1:3" x14ac:dyDescent="0.25">
      <c r="A44" t="s">
        <v>42</v>
      </c>
      <c r="C44" t="s">
        <v>173</v>
      </c>
    </row>
    <row r="45" spans="1:3" x14ac:dyDescent="0.25">
      <c r="A45" t="s">
        <v>779</v>
      </c>
      <c r="C45" t="s">
        <v>176</v>
      </c>
    </row>
    <row r="46" spans="1:3" x14ac:dyDescent="0.25">
      <c r="A46" t="s">
        <v>166</v>
      </c>
      <c r="C46" t="s">
        <v>179</v>
      </c>
    </row>
    <row r="47" spans="1:3" x14ac:dyDescent="0.25">
      <c r="A47" t="s">
        <v>25</v>
      </c>
      <c r="C47" t="s">
        <v>182</v>
      </c>
    </row>
    <row r="48" spans="1:3" x14ac:dyDescent="0.25">
      <c r="A48" t="s">
        <v>211</v>
      </c>
      <c r="C48" t="s">
        <v>185</v>
      </c>
    </row>
    <row r="49" spans="1:3" x14ac:dyDescent="0.25">
      <c r="A49" t="s">
        <v>104</v>
      </c>
      <c r="C49" t="s">
        <v>188</v>
      </c>
    </row>
    <row r="50" spans="1:3" x14ac:dyDescent="0.25">
      <c r="A50" t="s">
        <v>232</v>
      </c>
      <c r="C50" t="s">
        <v>191</v>
      </c>
    </row>
    <row r="51" spans="1:3" x14ac:dyDescent="0.25">
      <c r="A51" t="s">
        <v>65</v>
      </c>
      <c r="C51" t="s">
        <v>194</v>
      </c>
    </row>
    <row r="52" spans="1:3" x14ac:dyDescent="0.25">
      <c r="A52" t="s">
        <v>208</v>
      </c>
      <c r="C52" t="s">
        <v>198</v>
      </c>
    </row>
    <row r="53" spans="1:3" x14ac:dyDescent="0.25">
      <c r="A53" t="s">
        <v>780</v>
      </c>
      <c r="C53" t="s">
        <v>202</v>
      </c>
    </row>
    <row r="54" spans="1:3" x14ac:dyDescent="0.25">
      <c r="A54" t="s">
        <v>176</v>
      </c>
      <c r="C54" t="s">
        <v>204</v>
      </c>
    </row>
    <row r="55" spans="1:3" x14ac:dyDescent="0.25">
      <c r="A55" t="s">
        <v>182</v>
      </c>
      <c r="C55" t="s">
        <v>208</v>
      </c>
    </row>
    <row r="56" spans="1:3" x14ac:dyDescent="0.25">
      <c r="A56" t="s">
        <v>202</v>
      </c>
      <c r="C56" t="s">
        <v>211</v>
      </c>
    </row>
    <row r="57" spans="1:3" x14ac:dyDescent="0.25">
      <c r="A57" t="s">
        <v>198</v>
      </c>
      <c r="C57" t="s">
        <v>215</v>
      </c>
    </row>
    <row r="58" spans="1:3" x14ac:dyDescent="0.25">
      <c r="A58" t="s">
        <v>185</v>
      </c>
      <c r="C58" t="s">
        <v>219</v>
      </c>
    </row>
    <row r="59" spans="1:3" x14ac:dyDescent="0.25">
      <c r="A59" t="s">
        <v>115</v>
      </c>
      <c r="C59" t="s">
        <v>221</v>
      </c>
    </row>
    <row r="60" spans="1:3" x14ac:dyDescent="0.25">
      <c r="A60" t="s">
        <v>53</v>
      </c>
      <c r="C60" t="s">
        <v>224</v>
      </c>
    </row>
    <row r="61" spans="1:3" x14ac:dyDescent="0.25">
      <c r="A61" t="s">
        <v>191</v>
      </c>
      <c r="C61" t="s">
        <v>227</v>
      </c>
    </row>
    <row r="62" spans="1:3" x14ac:dyDescent="0.25">
      <c r="A62" t="s">
        <v>138</v>
      </c>
      <c r="C62" t="s">
        <v>230</v>
      </c>
    </row>
    <row r="63" spans="1:3" x14ac:dyDescent="0.25">
      <c r="A63" t="s">
        <v>227</v>
      </c>
      <c r="C63" t="s">
        <v>232</v>
      </c>
    </row>
    <row r="64" spans="1:3" x14ac:dyDescent="0.25">
      <c r="A64" t="s">
        <v>224</v>
      </c>
      <c r="C64" t="s">
        <v>235</v>
      </c>
    </row>
    <row r="65" spans="1:1" x14ac:dyDescent="0.25">
      <c r="A65" t="s">
        <v>235</v>
      </c>
    </row>
  </sheetData>
  <conditionalFormatting sqref="A1:A1048576 C1:C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9540-6BA5-4BA4-82CB-D39E26BBDA9F}">
  <dimension ref="A2:H169"/>
  <sheetViews>
    <sheetView workbookViewId="0">
      <selection activeCell="G21" sqref="G21"/>
    </sheetView>
  </sheetViews>
  <sheetFormatPr defaultRowHeight="15" x14ac:dyDescent="0.25"/>
  <cols>
    <col min="1" max="1" width="34.42578125" bestFit="1" customWidth="1"/>
    <col min="2" max="2" width="38.28515625" bestFit="1" customWidth="1"/>
    <col min="3" max="3" width="37.7109375" bestFit="1" customWidth="1"/>
    <col min="4" max="4" width="16" bestFit="1" customWidth="1"/>
    <col min="7" max="7" width="47.5703125" bestFit="1" customWidth="1"/>
    <col min="8" max="8" width="34.42578125" bestFit="1" customWidth="1"/>
  </cols>
  <sheetData>
    <row r="2" spans="1:8" x14ac:dyDescent="0.25">
      <c r="A2" t="s">
        <v>686</v>
      </c>
      <c r="B2" t="s">
        <v>239</v>
      </c>
      <c r="C2" t="s">
        <v>407</v>
      </c>
      <c r="D2" t="s">
        <v>424</v>
      </c>
      <c r="E2" t="s">
        <v>431</v>
      </c>
      <c r="F2" t="e">
        <f>- CREADIS consulting AG (Germany)</f>
        <v>#NAME?</v>
      </c>
      <c r="G2" t="s">
        <v>518</v>
      </c>
      <c r="H2" t="s">
        <v>686</v>
      </c>
    </row>
    <row r="3" spans="1:8" x14ac:dyDescent="0.25">
      <c r="A3" t="s">
        <v>687</v>
      </c>
      <c r="B3" t="s">
        <v>240</v>
      </c>
      <c r="C3" t="s">
        <v>408</v>
      </c>
      <c r="D3" t="s">
        <v>425</v>
      </c>
      <c r="E3" t="s">
        <v>112</v>
      </c>
      <c r="F3" t="s">
        <v>467</v>
      </c>
      <c r="G3" t="s">
        <v>519</v>
      </c>
      <c r="H3" t="s">
        <v>687</v>
      </c>
    </row>
    <row r="4" spans="1:8" x14ac:dyDescent="0.25">
      <c r="A4" t="s">
        <v>688</v>
      </c>
      <c r="B4" t="s">
        <v>241</v>
      </c>
      <c r="C4" t="s">
        <v>409</v>
      </c>
      <c r="D4" t="s">
        <v>424</v>
      </c>
      <c r="E4" t="s">
        <v>432</v>
      </c>
      <c r="F4" t="s">
        <v>468</v>
      </c>
      <c r="G4" t="s">
        <v>520</v>
      </c>
      <c r="H4" t="s">
        <v>688</v>
      </c>
    </row>
    <row r="5" spans="1:8" x14ac:dyDescent="0.25">
      <c r="A5" t="s">
        <v>689</v>
      </c>
      <c r="B5" t="s">
        <v>242</v>
      </c>
      <c r="C5" t="s">
        <v>407</v>
      </c>
      <c r="D5" t="s">
        <v>424</v>
      </c>
      <c r="E5" t="s">
        <v>431</v>
      </c>
      <c r="F5" t="e">
        <f>- H2R (Italy)</f>
        <v>#NAME?</v>
      </c>
      <c r="G5" t="s">
        <v>521</v>
      </c>
      <c r="H5" t="s">
        <v>689</v>
      </c>
    </row>
    <row r="6" spans="1:8" x14ac:dyDescent="0.25">
      <c r="A6" t="s">
        <v>134</v>
      </c>
      <c r="B6" t="s">
        <v>243</v>
      </c>
      <c r="C6" t="s">
        <v>407</v>
      </c>
      <c r="D6" t="s">
        <v>424</v>
      </c>
      <c r="E6" t="s">
        <v>433</v>
      </c>
      <c r="F6" t="s">
        <v>469</v>
      </c>
      <c r="G6" t="s">
        <v>522</v>
      </c>
      <c r="H6" t="s">
        <v>134</v>
      </c>
    </row>
    <row r="7" spans="1:8" x14ac:dyDescent="0.25">
      <c r="A7" t="s">
        <v>690</v>
      </c>
      <c r="B7" t="s">
        <v>244</v>
      </c>
      <c r="C7" t="s">
        <v>408</v>
      </c>
      <c r="D7" t="s">
        <v>425</v>
      </c>
      <c r="E7" t="s">
        <v>434</v>
      </c>
      <c r="F7" t="s">
        <v>470</v>
      </c>
      <c r="G7" t="s">
        <v>523</v>
      </c>
      <c r="H7" t="s">
        <v>690</v>
      </c>
    </row>
    <row r="8" spans="1:8" x14ac:dyDescent="0.25">
      <c r="A8" t="s">
        <v>691</v>
      </c>
      <c r="B8" t="s">
        <v>245</v>
      </c>
      <c r="C8" t="s">
        <v>410</v>
      </c>
      <c r="D8" t="s">
        <v>425</v>
      </c>
      <c r="E8" t="s">
        <v>435</v>
      </c>
      <c r="F8" t="s">
        <v>471</v>
      </c>
      <c r="G8" t="s">
        <v>524</v>
      </c>
      <c r="H8" t="s">
        <v>691</v>
      </c>
    </row>
    <row r="9" spans="1:8" x14ac:dyDescent="0.25">
      <c r="A9" t="s">
        <v>692</v>
      </c>
      <c r="B9" t="s">
        <v>246</v>
      </c>
      <c r="C9" t="s">
        <v>407</v>
      </c>
      <c r="D9" t="s">
        <v>424</v>
      </c>
      <c r="E9" t="s">
        <v>431</v>
      </c>
      <c r="F9" t="e">
        <f>- Lars Chr. Eriksen, Nordics</f>
        <v>#NAME?</v>
      </c>
      <c r="G9" t="s">
        <v>525</v>
      </c>
      <c r="H9" t="s">
        <v>692</v>
      </c>
    </row>
    <row r="10" spans="1:8" x14ac:dyDescent="0.25">
      <c r="A10" t="s">
        <v>28</v>
      </c>
      <c r="B10" t="s">
        <v>247</v>
      </c>
      <c r="C10" t="s">
        <v>411</v>
      </c>
      <c r="D10" t="s">
        <v>426</v>
      </c>
      <c r="E10" t="s">
        <v>29</v>
      </c>
      <c r="F10" t="s">
        <v>30</v>
      </c>
      <c r="G10" t="s">
        <v>526</v>
      </c>
      <c r="H10" t="s">
        <v>28</v>
      </c>
    </row>
    <row r="11" spans="1:8" x14ac:dyDescent="0.25">
      <c r="A11" t="s">
        <v>693</v>
      </c>
      <c r="B11" t="s">
        <v>248</v>
      </c>
      <c r="C11" t="s">
        <v>407</v>
      </c>
      <c r="D11" t="s">
        <v>424</v>
      </c>
      <c r="E11" t="s">
        <v>431</v>
      </c>
      <c r="F11" t="e">
        <f>- Machnai Weiss &amp; Partners (Israel)</f>
        <v>#NAME?</v>
      </c>
      <c r="G11" t="s">
        <v>527</v>
      </c>
      <c r="H11" t="s">
        <v>693</v>
      </c>
    </row>
    <row r="12" spans="1:8" x14ac:dyDescent="0.25">
      <c r="A12" t="s">
        <v>694</v>
      </c>
      <c r="B12" t="s">
        <v>249</v>
      </c>
      <c r="C12" t="s">
        <v>409</v>
      </c>
      <c r="D12" t="s">
        <v>425</v>
      </c>
      <c r="E12" t="s">
        <v>436</v>
      </c>
      <c r="F12" t="s">
        <v>472</v>
      </c>
      <c r="G12" t="s">
        <v>528</v>
      </c>
      <c r="H12" t="s">
        <v>694</v>
      </c>
    </row>
    <row r="13" spans="1:8" x14ac:dyDescent="0.25">
      <c r="A13" t="s">
        <v>695</v>
      </c>
      <c r="B13" t="s">
        <v>250</v>
      </c>
      <c r="C13" t="s">
        <v>411</v>
      </c>
      <c r="D13" t="s">
        <v>427</v>
      </c>
      <c r="E13" t="s">
        <v>130</v>
      </c>
      <c r="F13" t="s">
        <v>131</v>
      </c>
      <c r="G13" t="s">
        <v>529</v>
      </c>
      <c r="H13" t="s">
        <v>695</v>
      </c>
    </row>
    <row r="14" spans="1:8" x14ac:dyDescent="0.25">
      <c r="A14" t="s">
        <v>7</v>
      </c>
      <c r="B14" s="1" t="s">
        <v>251</v>
      </c>
      <c r="C14" t="s">
        <v>412</v>
      </c>
      <c r="D14" t="s">
        <v>424</v>
      </c>
      <c r="E14" t="s">
        <v>8</v>
      </c>
      <c r="F14" t="s">
        <v>9</v>
      </c>
      <c r="G14" t="s">
        <v>530</v>
      </c>
      <c r="H14" t="s">
        <v>7</v>
      </c>
    </row>
    <row r="15" spans="1:8" x14ac:dyDescent="0.25">
      <c r="A15" t="s">
        <v>696</v>
      </c>
      <c r="B15" t="s">
        <v>252</v>
      </c>
      <c r="C15" t="s">
        <v>407</v>
      </c>
      <c r="D15" t="s">
        <v>424</v>
      </c>
      <c r="E15" t="s">
        <v>431</v>
      </c>
      <c r="F15" t="e">
        <f>- Kelly Scientific</f>
        <v>#NAME?</v>
      </c>
      <c r="G15" t="s">
        <v>531</v>
      </c>
      <c r="H15" t="s">
        <v>696</v>
      </c>
    </row>
    <row r="16" spans="1:8" x14ac:dyDescent="0.25">
      <c r="A16" t="s">
        <v>697</v>
      </c>
      <c r="B16" t="s">
        <v>253</v>
      </c>
      <c r="C16" t="s">
        <v>413</v>
      </c>
      <c r="D16" t="s">
        <v>425</v>
      </c>
      <c r="E16" t="s">
        <v>58</v>
      </c>
      <c r="F16" t="s">
        <v>473</v>
      </c>
      <c r="G16" t="s">
        <v>532</v>
      </c>
      <c r="H16" t="s">
        <v>697</v>
      </c>
    </row>
    <row r="17" spans="1:8" x14ac:dyDescent="0.25">
      <c r="A17" t="s">
        <v>698</v>
      </c>
      <c r="B17" t="s">
        <v>254</v>
      </c>
      <c r="C17" t="s">
        <v>412</v>
      </c>
      <c r="D17" t="s">
        <v>425</v>
      </c>
      <c r="E17" t="s">
        <v>139</v>
      </c>
      <c r="F17" t="s">
        <v>140</v>
      </c>
      <c r="G17" t="s">
        <v>533</v>
      </c>
      <c r="H17" t="s">
        <v>698</v>
      </c>
    </row>
    <row r="18" spans="1:8" x14ac:dyDescent="0.25">
      <c r="A18" t="s">
        <v>202</v>
      </c>
      <c r="B18" t="s">
        <v>255</v>
      </c>
      <c r="C18" t="s">
        <v>408</v>
      </c>
      <c r="D18" t="s">
        <v>424</v>
      </c>
      <c r="E18" t="s">
        <v>203</v>
      </c>
      <c r="F18" t="s">
        <v>474</v>
      </c>
      <c r="G18" t="s">
        <v>534</v>
      </c>
      <c r="H18" t="s">
        <v>202</v>
      </c>
    </row>
    <row r="19" spans="1:8" x14ac:dyDescent="0.25">
      <c r="A19" t="s">
        <v>699</v>
      </c>
      <c r="B19" t="s">
        <v>256</v>
      </c>
      <c r="C19" t="s">
        <v>407</v>
      </c>
      <c r="D19" t="s">
        <v>424</v>
      </c>
      <c r="E19" t="s">
        <v>431</v>
      </c>
      <c r="F19" t="e">
        <f>- SGWI (Payrolling)</f>
        <v>#NAME?</v>
      </c>
      <c r="G19" t="s">
        <v>535</v>
      </c>
      <c r="H19" t="s">
        <v>699</v>
      </c>
    </row>
    <row r="20" spans="1:8" x14ac:dyDescent="0.25">
      <c r="A20" t="s">
        <v>700</v>
      </c>
      <c r="B20" t="s">
        <v>257</v>
      </c>
      <c r="C20" t="s">
        <v>407</v>
      </c>
      <c r="D20" t="s">
        <v>424</v>
      </c>
      <c r="E20" t="s">
        <v>431</v>
      </c>
      <c r="F20" t="e">
        <f>- Exeo Search (Paris)</f>
        <v>#NAME?</v>
      </c>
      <c r="G20" t="s">
        <v>536</v>
      </c>
      <c r="H20" t="s">
        <v>700</v>
      </c>
    </row>
    <row r="21" spans="1:8" x14ac:dyDescent="0.25">
      <c r="A21" t="s">
        <v>230</v>
      </c>
      <c r="B21" t="s">
        <v>258</v>
      </c>
      <c r="C21" t="s">
        <v>414</v>
      </c>
      <c r="D21" t="s">
        <v>424</v>
      </c>
      <c r="E21" t="s">
        <v>126</v>
      </c>
      <c r="F21" t="s">
        <v>475</v>
      </c>
      <c r="G21" t="s">
        <v>537</v>
      </c>
      <c r="H21" t="s">
        <v>230</v>
      </c>
    </row>
    <row r="22" spans="1:8" x14ac:dyDescent="0.25">
      <c r="A22" t="s">
        <v>701</v>
      </c>
      <c r="B22" t="s">
        <v>259</v>
      </c>
      <c r="C22" t="s">
        <v>407</v>
      </c>
      <c r="D22" t="s">
        <v>424</v>
      </c>
      <c r="E22" t="s">
        <v>431</v>
      </c>
      <c r="F22" t="e">
        <f>- Cross Int (Belgium)</f>
        <v>#NAME?</v>
      </c>
      <c r="G22" t="s">
        <v>538</v>
      </c>
      <c r="H22" t="s">
        <v>701</v>
      </c>
    </row>
    <row r="23" spans="1:8" x14ac:dyDescent="0.25">
      <c r="A23" t="s">
        <v>702</v>
      </c>
      <c r="B23" t="s">
        <v>260</v>
      </c>
      <c r="C23" t="s">
        <v>407</v>
      </c>
      <c r="D23" t="s">
        <v>424</v>
      </c>
      <c r="E23" t="s">
        <v>431</v>
      </c>
      <c r="F23" t="e">
        <f>- Mangaard&amp;Partners (Denmark)</f>
        <v>#NAME?</v>
      </c>
      <c r="G23" t="s">
        <v>539</v>
      </c>
      <c r="H23" t="s">
        <v>702</v>
      </c>
    </row>
    <row r="24" spans="1:8" x14ac:dyDescent="0.25">
      <c r="A24" t="s">
        <v>703</v>
      </c>
      <c r="B24" t="s">
        <v>261</v>
      </c>
      <c r="C24" t="s">
        <v>409</v>
      </c>
      <c r="D24" t="s">
        <v>425</v>
      </c>
      <c r="E24" t="s">
        <v>437</v>
      </c>
      <c r="F24" t="s">
        <v>476</v>
      </c>
      <c r="G24" t="s">
        <v>540</v>
      </c>
      <c r="H24" t="s">
        <v>703</v>
      </c>
    </row>
    <row r="25" spans="1:8" x14ac:dyDescent="0.25">
      <c r="A25" t="s">
        <v>704</v>
      </c>
      <c r="B25" t="s">
        <v>262</v>
      </c>
      <c r="C25" t="s">
        <v>407</v>
      </c>
      <c r="D25" t="s">
        <v>424</v>
      </c>
      <c r="E25" t="s">
        <v>431</v>
      </c>
      <c r="F25" t="s">
        <v>477</v>
      </c>
      <c r="G25" t="s">
        <v>541</v>
      </c>
      <c r="H25" t="s">
        <v>704</v>
      </c>
    </row>
    <row r="26" spans="1:8" x14ac:dyDescent="0.25">
      <c r="A26" t="s">
        <v>61</v>
      </c>
      <c r="B26" t="s">
        <v>263</v>
      </c>
      <c r="C26" t="s">
        <v>414</v>
      </c>
      <c r="D26" t="s">
        <v>424</v>
      </c>
      <c r="E26" t="s">
        <v>62</v>
      </c>
      <c r="F26" t="s">
        <v>63</v>
      </c>
      <c r="G26" t="s">
        <v>542</v>
      </c>
      <c r="H26" t="s">
        <v>61</v>
      </c>
    </row>
    <row r="27" spans="1:8" x14ac:dyDescent="0.25">
      <c r="A27" t="s">
        <v>705</v>
      </c>
      <c r="B27" t="s">
        <v>264</v>
      </c>
      <c r="C27" t="s">
        <v>415</v>
      </c>
      <c r="D27" t="s">
        <v>424</v>
      </c>
      <c r="E27" t="s">
        <v>438</v>
      </c>
      <c r="F27" t="s">
        <v>478</v>
      </c>
      <c r="G27" t="s">
        <v>543</v>
      </c>
      <c r="H27" t="s">
        <v>705</v>
      </c>
    </row>
    <row r="28" spans="1:8" x14ac:dyDescent="0.25">
      <c r="A28" t="s">
        <v>132</v>
      </c>
      <c r="B28" t="s">
        <v>265</v>
      </c>
      <c r="C28" t="s">
        <v>413</v>
      </c>
      <c r="D28" t="s">
        <v>424</v>
      </c>
      <c r="E28" t="s">
        <v>130</v>
      </c>
      <c r="F28" t="s">
        <v>133</v>
      </c>
      <c r="G28" t="s">
        <v>544</v>
      </c>
      <c r="H28" t="s">
        <v>132</v>
      </c>
    </row>
    <row r="29" spans="1:8" x14ac:dyDescent="0.25">
      <c r="A29" t="s">
        <v>706</v>
      </c>
      <c r="B29" t="s">
        <v>266</v>
      </c>
      <c r="C29" t="s">
        <v>407</v>
      </c>
      <c r="D29" t="s">
        <v>424</v>
      </c>
      <c r="E29" t="s">
        <v>431</v>
      </c>
      <c r="F29" t="e">
        <f>- TeamITAR (USA)</f>
        <v>#NAME?</v>
      </c>
      <c r="G29" t="s">
        <v>545</v>
      </c>
      <c r="H29" t="s">
        <v>706</v>
      </c>
    </row>
    <row r="30" spans="1:8" x14ac:dyDescent="0.25">
      <c r="A30" t="s">
        <v>706</v>
      </c>
      <c r="B30" t="s">
        <v>267</v>
      </c>
      <c r="C30" t="s">
        <v>407</v>
      </c>
      <c r="D30" t="s">
        <v>424</v>
      </c>
      <c r="E30" t="s">
        <v>431</v>
      </c>
      <c r="F30" t="e">
        <f>- Justyna Kubicka-Daab (Poland)</f>
        <v>#NAME?</v>
      </c>
      <c r="G30" t="s">
        <v>546</v>
      </c>
      <c r="H30" t="s">
        <v>706</v>
      </c>
    </row>
    <row r="31" spans="1:8" x14ac:dyDescent="0.25">
      <c r="A31" t="s">
        <v>53</v>
      </c>
      <c r="B31" t="s">
        <v>268</v>
      </c>
      <c r="C31" t="s">
        <v>411</v>
      </c>
      <c r="D31" t="s">
        <v>428</v>
      </c>
      <c r="E31" t="s">
        <v>54</v>
      </c>
      <c r="F31" t="s">
        <v>55</v>
      </c>
      <c r="G31" t="s">
        <v>547</v>
      </c>
      <c r="H31" t="s">
        <v>53</v>
      </c>
    </row>
    <row r="32" spans="1:8" x14ac:dyDescent="0.25">
      <c r="A32" t="s">
        <v>707</v>
      </c>
      <c r="B32" t="s">
        <v>269</v>
      </c>
      <c r="C32" t="s">
        <v>407</v>
      </c>
      <c r="D32" t="s">
        <v>424</v>
      </c>
      <c r="E32" t="s">
        <v>431</v>
      </c>
      <c r="F32" t="e">
        <f>- Alliance for Recruitment (Lithuania)</f>
        <v>#NAME?</v>
      </c>
      <c r="G32" t="s">
        <v>548</v>
      </c>
      <c r="H32" t="s">
        <v>707</v>
      </c>
    </row>
    <row r="33" spans="1:8" x14ac:dyDescent="0.25">
      <c r="A33" t="s">
        <v>708</v>
      </c>
      <c r="B33" t="s">
        <v>270</v>
      </c>
      <c r="C33" t="s">
        <v>413</v>
      </c>
      <c r="D33" t="s">
        <v>425</v>
      </c>
      <c r="E33" t="s">
        <v>439</v>
      </c>
      <c r="F33" t="s">
        <v>479</v>
      </c>
      <c r="G33" t="s">
        <v>549</v>
      </c>
      <c r="H33" t="s">
        <v>708</v>
      </c>
    </row>
    <row r="34" spans="1:8" x14ac:dyDescent="0.25">
      <c r="A34" t="s">
        <v>709</v>
      </c>
      <c r="B34" t="s">
        <v>271</v>
      </c>
      <c r="C34" t="s">
        <v>410</v>
      </c>
      <c r="D34" t="s">
        <v>425</v>
      </c>
      <c r="E34" t="s">
        <v>156</v>
      </c>
      <c r="F34" t="s">
        <v>157</v>
      </c>
      <c r="G34" t="s">
        <v>550</v>
      </c>
      <c r="H34" t="s">
        <v>709</v>
      </c>
    </row>
    <row r="35" spans="1:8" x14ac:dyDescent="0.25">
      <c r="A35" t="s">
        <v>710</v>
      </c>
      <c r="B35" t="s">
        <v>272</v>
      </c>
      <c r="C35" t="s">
        <v>412</v>
      </c>
      <c r="D35" t="s">
        <v>426</v>
      </c>
      <c r="E35" t="s">
        <v>440</v>
      </c>
      <c r="F35" t="s">
        <v>480</v>
      </c>
      <c r="G35" t="s">
        <v>551</v>
      </c>
      <c r="H35" t="s">
        <v>710</v>
      </c>
    </row>
    <row r="36" spans="1:8" x14ac:dyDescent="0.25">
      <c r="A36" t="s">
        <v>711</v>
      </c>
      <c r="B36" t="s">
        <v>273</v>
      </c>
      <c r="C36" t="s">
        <v>407</v>
      </c>
      <c r="D36" t="s">
        <v>424</v>
      </c>
      <c r="E36" t="s">
        <v>431</v>
      </c>
      <c r="F36" t="e">
        <f>- Cornerstone (China)</f>
        <v>#NAME?</v>
      </c>
      <c r="G36" t="s">
        <v>552</v>
      </c>
      <c r="H36" t="s">
        <v>711</v>
      </c>
    </row>
    <row r="37" spans="1:8" x14ac:dyDescent="0.25">
      <c r="A37" t="s">
        <v>219</v>
      </c>
      <c r="B37" t="s">
        <v>274</v>
      </c>
      <c r="C37" t="s">
        <v>411</v>
      </c>
      <c r="D37" t="s">
        <v>427</v>
      </c>
      <c r="E37" t="s">
        <v>112</v>
      </c>
      <c r="F37" t="s">
        <v>481</v>
      </c>
      <c r="G37" t="s">
        <v>553</v>
      </c>
      <c r="H37" t="s">
        <v>219</v>
      </c>
    </row>
    <row r="38" spans="1:8" x14ac:dyDescent="0.25">
      <c r="A38" t="s">
        <v>84</v>
      </c>
      <c r="B38" t="s">
        <v>275</v>
      </c>
      <c r="C38" t="s">
        <v>416</v>
      </c>
      <c r="D38" t="s">
        <v>424</v>
      </c>
      <c r="E38" t="s">
        <v>85</v>
      </c>
      <c r="F38" t="s">
        <v>86</v>
      </c>
      <c r="G38" t="s">
        <v>554</v>
      </c>
      <c r="H38" t="s">
        <v>84</v>
      </c>
    </row>
    <row r="39" spans="1:8" x14ac:dyDescent="0.25">
      <c r="A39" t="s">
        <v>235</v>
      </c>
      <c r="B39" t="s">
        <v>276</v>
      </c>
      <c r="C39" t="s">
        <v>410</v>
      </c>
      <c r="D39" t="s">
        <v>424</v>
      </c>
      <c r="E39" t="s">
        <v>236</v>
      </c>
      <c r="F39" t="s">
        <v>237</v>
      </c>
      <c r="G39" t="s">
        <v>555</v>
      </c>
      <c r="H39" t="s">
        <v>235</v>
      </c>
    </row>
    <row r="40" spans="1:8" x14ac:dyDescent="0.25">
      <c r="A40" t="s">
        <v>712</v>
      </c>
      <c r="B40" t="s">
        <v>277</v>
      </c>
      <c r="C40" t="s">
        <v>407</v>
      </c>
      <c r="D40" t="s">
        <v>424</v>
      </c>
      <c r="E40" t="s">
        <v>431</v>
      </c>
      <c r="F40" t="e">
        <f>- AETG (Asia)</f>
        <v>#NAME?</v>
      </c>
      <c r="G40" t="s">
        <v>556</v>
      </c>
      <c r="H40" t="s">
        <v>712</v>
      </c>
    </row>
    <row r="41" spans="1:8" x14ac:dyDescent="0.25">
      <c r="A41" t="s">
        <v>713</v>
      </c>
      <c r="B41" t="s">
        <v>278</v>
      </c>
      <c r="C41" t="s">
        <v>408</v>
      </c>
      <c r="D41" t="s">
        <v>425</v>
      </c>
      <c r="E41" t="s">
        <v>89</v>
      </c>
      <c r="F41" t="s">
        <v>90</v>
      </c>
      <c r="G41" t="s">
        <v>557</v>
      </c>
      <c r="H41" t="s">
        <v>713</v>
      </c>
    </row>
    <row r="42" spans="1:8" x14ac:dyDescent="0.25">
      <c r="A42" t="s">
        <v>714</v>
      </c>
      <c r="B42" t="s">
        <v>279</v>
      </c>
      <c r="C42" t="s">
        <v>407</v>
      </c>
      <c r="D42" t="s">
        <v>424</v>
      </c>
      <c r="E42" t="s">
        <v>431</v>
      </c>
      <c r="F42" t="e">
        <f>- The BRC Group Limited (Hong Kong)</f>
        <v>#NAME?</v>
      </c>
      <c r="G42" t="s">
        <v>558</v>
      </c>
      <c r="H42" t="s">
        <v>714</v>
      </c>
    </row>
    <row r="43" spans="1:8" x14ac:dyDescent="0.25">
      <c r="A43" t="s">
        <v>715</v>
      </c>
      <c r="B43" t="s">
        <v>280</v>
      </c>
      <c r="C43" t="s">
        <v>408</v>
      </c>
      <c r="D43" t="s">
        <v>424</v>
      </c>
      <c r="E43" t="s">
        <v>441</v>
      </c>
      <c r="F43" t="s">
        <v>482</v>
      </c>
      <c r="G43" t="s">
        <v>559</v>
      </c>
      <c r="H43" t="s">
        <v>715</v>
      </c>
    </row>
    <row r="44" spans="1:8" x14ac:dyDescent="0.25">
      <c r="A44" t="s">
        <v>716</v>
      </c>
      <c r="B44" t="s">
        <v>281</v>
      </c>
      <c r="C44" t="s">
        <v>407</v>
      </c>
      <c r="D44" t="s">
        <v>424</v>
      </c>
      <c r="E44" t="s">
        <v>431</v>
      </c>
      <c r="F44" t="s">
        <v>483</v>
      </c>
      <c r="G44" t="s">
        <v>560</v>
      </c>
      <c r="H44" t="s">
        <v>716</v>
      </c>
    </row>
    <row r="45" spans="1:8" x14ac:dyDescent="0.25">
      <c r="A45" t="s">
        <v>717</v>
      </c>
      <c r="B45" t="s">
        <v>282</v>
      </c>
      <c r="C45" t="s">
        <v>407</v>
      </c>
      <c r="D45" t="s">
        <v>424</v>
      </c>
      <c r="E45" t="s">
        <v>431</v>
      </c>
      <c r="F45" t="e">
        <f>- Taaffe and Partners (Germany)</f>
        <v>#NAME?</v>
      </c>
      <c r="G45" t="s">
        <v>561</v>
      </c>
      <c r="H45" t="s">
        <v>717</v>
      </c>
    </row>
    <row r="46" spans="1:8" x14ac:dyDescent="0.25">
      <c r="A46" t="s">
        <v>718</v>
      </c>
      <c r="B46" t="s">
        <v>283</v>
      </c>
      <c r="C46" t="s">
        <v>407</v>
      </c>
      <c r="D46" t="s">
        <v>425</v>
      </c>
      <c r="E46" t="s">
        <v>442</v>
      </c>
      <c r="F46" t="s">
        <v>484</v>
      </c>
      <c r="G46" t="s">
        <v>562</v>
      </c>
      <c r="H46" t="s">
        <v>718</v>
      </c>
    </row>
    <row r="47" spans="1:8" x14ac:dyDescent="0.25">
      <c r="A47" t="s">
        <v>185</v>
      </c>
      <c r="B47" t="s">
        <v>284</v>
      </c>
      <c r="C47" t="s">
        <v>408</v>
      </c>
      <c r="D47" t="s">
        <v>424</v>
      </c>
      <c r="E47" t="s">
        <v>186</v>
      </c>
      <c r="F47" t="s">
        <v>187</v>
      </c>
      <c r="G47" t="s">
        <v>563</v>
      </c>
      <c r="H47" t="s">
        <v>185</v>
      </c>
    </row>
    <row r="48" spans="1:8" x14ac:dyDescent="0.25">
      <c r="A48" t="s">
        <v>719</v>
      </c>
      <c r="B48" t="s">
        <v>285</v>
      </c>
      <c r="C48" t="s">
        <v>407</v>
      </c>
      <c r="D48" t="s">
        <v>424</v>
      </c>
      <c r="E48" t="s">
        <v>431</v>
      </c>
      <c r="F48" t="e">
        <f>- Grafton (All)</f>
        <v>#NAME?</v>
      </c>
      <c r="G48" t="s">
        <v>564</v>
      </c>
      <c r="H48" t="s">
        <v>719</v>
      </c>
    </row>
    <row r="49" spans="1:8" x14ac:dyDescent="0.25">
      <c r="A49" t="s">
        <v>191</v>
      </c>
      <c r="B49" t="s">
        <v>286</v>
      </c>
      <c r="C49" t="s">
        <v>416</v>
      </c>
      <c r="D49" t="s">
        <v>424</v>
      </c>
      <c r="E49" t="s">
        <v>192</v>
      </c>
      <c r="F49" t="s">
        <v>193</v>
      </c>
      <c r="G49" t="s">
        <v>565</v>
      </c>
      <c r="H49" t="s">
        <v>191</v>
      </c>
    </row>
    <row r="50" spans="1:8" x14ac:dyDescent="0.25">
      <c r="A50" t="s">
        <v>720</v>
      </c>
      <c r="B50" t="s">
        <v>287</v>
      </c>
      <c r="C50" t="s">
        <v>407</v>
      </c>
      <c r="D50" t="s">
        <v>424</v>
      </c>
      <c r="E50" t="s">
        <v>431</v>
      </c>
      <c r="F50" t="e">
        <f>- Leankipedia (USA)</f>
        <v>#NAME?</v>
      </c>
      <c r="G50" t="s">
        <v>566</v>
      </c>
      <c r="H50" t="s">
        <v>720</v>
      </c>
    </row>
    <row r="51" spans="1:8" x14ac:dyDescent="0.25">
      <c r="A51" t="s">
        <v>721</v>
      </c>
      <c r="B51" t="s">
        <v>288</v>
      </c>
      <c r="C51" t="s">
        <v>407</v>
      </c>
      <c r="D51" t="s">
        <v>424</v>
      </c>
      <c r="E51" t="s">
        <v>431</v>
      </c>
      <c r="F51" t="e">
        <f>- ALSG (Dominic Yim)</f>
        <v>#NAME?</v>
      </c>
      <c r="G51" t="s">
        <v>567</v>
      </c>
      <c r="H51" t="s">
        <v>721</v>
      </c>
    </row>
    <row r="52" spans="1:8" x14ac:dyDescent="0.25">
      <c r="A52" t="s">
        <v>722</v>
      </c>
      <c r="B52" t="s">
        <v>289</v>
      </c>
      <c r="C52" t="s">
        <v>407</v>
      </c>
      <c r="D52" t="s">
        <v>424</v>
      </c>
      <c r="E52" t="s">
        <v>431</v>
      </c>
      <c r="F52" t="e">
        <f>- Kuhnhenn &amp; Kollegen (Germany)</f>
        <v>#NAME?</v>
      </c>
      <c r="G52" t="s">
        <v>568</v>
      </c>
      <c r="H52" t="s">
        <v>722</v>
      </c>
    </row>
    <row r="53" spans="1:8" x14ac:dyDescent="0.25">
      <c r="A53" t="s">
        <v>723</v>
      </c>
      <c r="B53" t="s">
        <v>290</v>
      </c>
      <c r="C53" t="s">
        <v>407</v>
      </c>
      <c r="D53" t="s">
        <v>424</v>
      </c>
      <c r="E53" t="s">
        <v>431</v>
      </c>
      <c r="F53" t="e">
        <f>- Nisha (Israel)</f>
        <v>#NAME?</v>
      </c>
      <c r="G53" t="s">
        <v>569</v>
      </c>
      <c r="H53" t="s">
        <v>723</v>
      </c>
    </row>
    <row r="54" spans="1:8" x14ac:dyDescent="0.25">
      <c r="A54" t="s">
        <v>215</v>
      </c>
      <c r="B54" t="s">
        <v>291</v>
      </c>
      <c r="C54" t="s">
        <v>414</v>
      </c>
      <c r="D54" t="s">
        <v>424</v>
      </c>
      <c r="E54" t="s">
        <v>216</v>
      </c>
      <c r="F54" t="s">
        <v>217</v>
      </c>
      <c r="G54" t="s">
        <v>570</v>
      </c>
      <c r="H54" t="s">
        <v>215</v>
      </c>
    </row>
    <row r="55" spans="1:8" x14ac:dyDescent="0.25">
      <c r="A55" t="s">
        <v>724</v>
      </c>
      <c r="B55" t="s">
        <v>292</v>
      </c>
      <c r="C55" t="s">
        <v>407</v>
      </c>
      <c r="D55" t="s">
        <v>424</v>
      </c>
      <c r="E55" t="s">
        <v>431</v>
      </c>
      <c r="F55" t="e">
        <f>- Lara Maria (Romania)</f>
        <v>#NAME?</v>
      </c>
      <c r="G55" t="s">
        <v>571</v>
      </c>
      <c r="H55" t="s">
        <v>724</v>
      </c>
    </row>
    <row r="56" spans="1:8" x14ac:dyDescent="0.25">
      <c r="A56" t="s">
        <v>725</v>
      </c>
      <c r="B56" t="s">
        <v>293</v>
      </c>
      <c r="C56" t="s">
        <v>407</v>
      </c>
      <c r="D56" t="s">
        <v>424</v>
      </c>
      <c r="E56" t="s">
        <v>431</v>
      </c>
      <c r="F56" t="e">
        <f>- Saville consulting</f>
        <v>#NAME?</v>
      </c>
      <c r="G56" t="s">
        <v>572</v>
      </c>
      <c r="H56" t="s">
        <v>725</v>
      </c>
    </row>
    <row r="57" spans="1:8" x14ac:dyDescent="0.25">
      <c r="A57" t="s">
        <v>726</v>
      </c>
      <c r="B57" t="s">
        <v>294</v>
      </c>
      <c r="C57" t="s">
        <v>417</v>
      </c>
      <c r="D57" t="s">
        <v>424</v>
      </c>
      <c r="E57" t="s">
        <v>443</v>
      </c>
      <c r="F57" t="s">
        <v>485</v>
      </c>
      <c r="G57" t="s">
        <v>573</v>
      </c>
      <c r="H57" t="s">
        <v>726</v>
      </c>
    </row>
    <row r="58" spans="1:8" x14ac:dyDescent="0.25">
      <c r="A58" t="s">
        <v>727</v>
      </c>
      <c r="B58" t="s">
        <v>295</v>
      </c>
      <c r="C58" t="s">
        <v>407</v>
      </c>
      <c r="D58" t="s">
        <v>424</v>
      </c>
      <c r="E58" t="s">
        <v>431</v>
      </c>
      <c r="F58" t="e">
        <f>- Human Capital Alliance (Thailand)</f>
        <v>#NAME?</v>
      </c>
      <c r="G58" t="s">
        <v>574</v>
      </c>
      <c r="H58" t="s">
        <v>727</v>
      </c>
    </row>
    <row r="59" spans="1:8" x14ac:dyDescent="0.25">
      <c r="A59" t="s">
        <v>728</v>
      </c>
      <c r="B59" t="s">
        <v>296</v>
      </c>
      <c r="C59" t="s">
        <v>410</v>
      </c>
      <c r="D59" t="s">
        <v>425</v>
      </c>
      <c r="E59" t="s">
        <v>205</v>
      </c>
      <c r="F59" t="s">
        <v>206</v>
      </c>
      <c r="G59" t="s">
        <v>575</v>
      </c>
      <c r="H59" t="s">
        <v>728</v>
      </c>
    </row>
    <row r="60" spans="1:8" x14ac:dyDescent="0.25">
      <c r="A60" t="s">
        <v>729</v>
      </c>
      <c r="B60" t="s">
        <v>297</v>
      </c>
      <c r="C60" t="s">
        <v>409</v>
      </c>
      <c r="D60" t="s">
        <v>424</v>
      </c>
      <c r="E60" t="s">
        <v>444</v>
      </c>
      <c r="F60" t="s">
        <v>486</v>
      </c>
      <c r="G60" t="s">
        <v>576</v>
      </c>
      <c r="H60" t="s">
        <v>729</v>
      </c>
    </row>
    <row r="61" spans="1:8" x14ac:dyDescent="0.25">
      <c r="A61" t="s">
        <v>730</v>
      </c>
      <c r="B61" t="s">
        <v>298</v>
      </c>
      <c r="C61" t="s">
        <v>418</v>
      </c>
      <c r="D61" t="s">
        <v>424</v>
      </c>
      <c r="E61" t="s">
        <v>199</v>
      </c>
      <c r="F61" t="s">
        <v>487</v>
      </c>
      <c r="G61" t="s">
        <v>577</v>
      </c>
      <c r="H61" t="s">
        <v>730</v>
      </c>
    </row>
    <row r="62" spans="1:8" x14ac:dyDescent="0.25">
      <c r="A62" t="s">
        <v>731</v>
      </c>
      <c r="B62" t="s">
        <v>299</v>
      </c>
      <c r="C62" t="s">
        <v>407</v>
      </c>
      <c r="D62" t="s">
        <v>424</v>
      </c>
      <c r="E62" t="s">
        <v>431</v>
      </c>
      <c r="F62" t="e">
        <f>- Pinnacle Search (USA)</f>
        <v>#NAME?</v>
      </c>
      <c r="G62" t="s">
        <v>578</v>
      </c>
      <c r="H62" t="s">
        <v>731</v>
      </c>
    </row>
    <row r="63" spans="1:8" x14ac:dyDescent="0.25">
      <c r="A63" t="s">
        <v>732</v>
      </c>
      <c r="B63" t="s">
        <v>300</v>
      </c>
      <c r="C63" t="s">
        <v>413</v>
      </c>
      <c r="D63" t="s">
        <v>425</v>
      </c>
      <c r="E63" t="s">
        <v>445</v>
      </c>
      <c r="F63" t="s">
        <v>488</v>
      </c>
      <c r="G63" t="s">
        <v>579</v>
      </c>
      <c r="H63" t="s">
        <v>732</v>
      </c>
    </row>
    <row r="64" spans="1:8" x14ac:dyDescent="0.25">
      <c r="A64" t="s">
        <v>733</v>
      </c>
      <c r="B64" t="s">
        <v>301</v>
      </c>
      <c r="C64" t="s">
        <v>407</v>
      </c>
      <c r="D64" t="s">
        <v>424</v>
      </c>
      <c r="E64" t="s">
        <v>431</v>
      </c>
      <c r="F64" t="e">
        <f>- Cowley Brown (Ireland)</f>
        <v>#NAME?</v>
      </c>
      <c r="G64" t="s">
        <v>580</v>
      </c>
      <c r="H64" t="s">
        <v>733</v>
      </c>
    </row>
    <row r="65" spans="1:8" x14ac:dyDescent="0.25">
      <c r="A65" t="s">
        <v>734</v>
      </c>
      <c r="B65" t="s">
        <v>302</v>
      </c>
      <c r="C65" t="s">
        <v>408</v>
      </c>
      <c r="D65" t="s">
        <v>426</v>
      </c>
      <c r="E65" t="s">
        <v>446</v>
      </c>
      <c r="F65" t="s">
        <v>489</v>
      </c>
      <c r="G65" t="s">
        <v>581</v>
      </c>
      <c r="H65" t="s">
        <v>734</v>
      </c>
    </row>
    <row r="66" spans="1:8" x14ac:dyDescent="0.25">
      <c r="A66" t="s">
        <v>735</v>
      </c>
      <c r="B66" t="s">
        <v>303</v>
      </c>
      <c r="C66" t="s">
        <v>407</v>
      </c>
      <c r="D66" t="s">
        <v>424</v>
      </c>
      <c r="E66" t="s">
        <v>431</v>
      </c>
      <c r="F66" t="e">
        <f>- Vladimír Vetrovsky (Czech Rep)</f>
        <v>#NAME?</v>
      </c>
      <c r="G66" t="s">
        <v>582</v>
      </c>
      <c r="H66" t="s">
        <v>735</v>
      </c>
    </row>
    <row r="67" spans="1:8" x14ac:dyDescent="0.25">
      <c r="A67" t="s">
        <v>736</v>
      </c>
      <c r="B67" t="s">
        <v>304</v>
      </c>
      <c r="C67" t="s">
        <v>407</v>
      </c>
      <c r="D67" t="s">
        <v>424</v>
      </c>
      <c r="E67" t="s">
        <v>431</v>
      </c>
      <c r="F67" t="e">
        <f>- Stylenap (CZ)</f>
        <v>#NAME?</v>
      </c>
      <c r="G67" t="s">
        <v>583</v>
      </c>
      <c r="H67" t="s">
        <v>736</v>
      </c>
    </row>
    <row r="68" spans="1:8" x14ac:dyDescent="0.25">
      <c r="A68" t="s">
        <v>78</v>
      </c>
      <c r="B68" t="s">
        <v>305</v>
      </c>
      <c r="C68" t="s">
        <v>412</v>
      </c>
      <c r="D68" t="s">
        <v>425</v>
      </c>
      <c r="E68" t="s">
        <v>29</v>
      </c>
      <c r="F68" t="s">
        <v>79</v>
      </c>
      <c r="G68" t="s">
        <v>584</v>
      </c>
      <c r="H68" t="s">
        <v>78</v>
      </c>
    </row>
    <row r="69" spans="1:8" x14ac:dyDescent="0.25">
      <c r="A69" t="s">
        <v>737</v>
      </c>
      <c r="B69" t="s">
        <v>306</v>
      </c>
      <c r="C69" t="s">
        <v>407</v>
      </c>
      <c r="D69" t="s">
        <v>424</v>
      </c>
      <c r="E69" t="s">
        <v>431</v>
      </c>
      <c r="F69" t="e">
        <f>- Life Dynamic</f>
        <v>#NAME?</v>
      </c>
      <c r="G69" t="s">
        <v>585</v>
      </c>
      <c r="H69" t="s">
        <v>737</v>
      </c>
    </row>
    <row r="70" spans="1:8" x14ac:dyDescent="0.25">
      <c r="A70" t="s">
        <v>738</v>
      </c>
      <c r="B70" t="s">
        <v>307</v>
      </c>
      <c r="C70" t="s">
        <v>407</v>
      </c>
      <c r="D70" t="s">
        <v>424</v>
      </c>
      <c r="E70" t="s">
        <v>431</v>
      </c>
      <c r="F70" t="s">
        <v>490</v>
      </c>
      <c r="G70" t="s">
        <v>586</v>
      </c>
      <c r="H70" t="s">
        <v>738</v>
      </c>
    </row>
    <row r="71" spans="1:8" x14ac:dyDescent="0.25">
      <c r="A71" t="s">
        <v>739</v>
      </c>
      <c r="B71" t="s">
        <v>308</v>
      </c>
      <c r="C71" t="s">
        <v>407</v>
      </c>
      <c r="D71" t="s">
        <v>424</v>
      </c>
      <c r="E71" t="s">
        <v>431</v>
      </c>
      <c r="F71" t="e">
        <f>- Mindoff (Romania)</f>
        <v>#NAME?</v>
      </c>
      <c r="G71" t="s">
        <v>587</v>
      </c>
      <c r="H71" t="s">
        <v>739</v>
      </c>
    </row>
    <row r="72" spans="1:8" x14ac:dyDescent="0.25">
      <c r="A72" t="s">
        <v>730</v>
      </c>
      <c r="B72" t="s">
        <v>309</v>
      </c>
      <c r="C72" t="s">
        <v>407</v>
      </c>
      <c r="D72" t="s">
        <v>424</v>
      </c>
      <c r="E72" t="s">
        <v>431</v>
      </c>
      <c r="F72" t="e">
        <f>- Artemis (Italy)</f>
        <v>#NAME?</v>
      </c>
      <c r="G72" t="s">
        <v>588</v>
      </c>
      <c r="H72" t="s">
        <v>730</v>
      </c>
    </row>
    <row r="73" spans="1:8" x14ac:dyDescent="0.25">
      <c r="A73" t="s">
        <v>730</v>
      </c>
      <c r="B73" t="s">
        <v>310</v>
      </c>
      <c r="C73" t="s">
        <v>407</v>
      </c>
      <c r="D73" t="s">
        <v>424</v>
      </c>
      <c r="E73" t="s">
        <v>431</v>
      </c>
      <c r="F73" t="e">
        <f>- FESA (Brazil)</f>
        <v>#NAME?</v>
      </c>
      <c r="G73" t="s">
        <v>589</v>
      </c>
      <c r="H73" t="s">
        <v>730</v>
      </c>
    </row>
    <row r="74" spans="1:8" x14ac:dyDescent="0.25">
      <c r="A74" t="s">
        <v>730</v>
      </c>
      <c r="B74" t="s">
        <v>311</v>
      </c>
      <c r="C74" t="s">
        <v>407</v>
      </c>
      <c r="D74" t="s">
        <v>424</v>
      </c>
      <c r="E74" t="s">
        <v>431</v>
      </c>
      <c r="F74" t="e">
        <f>- Nicholas Alexander (Netherlands)</f>
        <v>#NAME?</v>
      </c>
      <c r="G74" t="s">
        <v>590</v>
      </c>
      <c r="H74" t="s">
        <v>730</v>
      </c>
    </row>
    <row r="75" spans="1:8" x14ac:dyDescent="0.25">
      <c r="A75" t="s">
        <v>730</v>
      </c>
      <c r="B75" t="s">
        <v>312</v>
      </c>
      <c r="C75" t="s">
        <v>407</v>
      </c>
      <c r="D75" t="s">
        <v>424</v>
      </c>
      <c r="E75" t="s">
        <v>431</v>
      </c>
      <c r="F75" t="e">
        <f>- Yvan Coquentin (France)</f>
        <v>#NAME?</v>
      </c>
      <c r="G75" t="s">
        <v>591</v>
      </c>
      <c r="H75" t="s">
        <v>730</v>
      </c>
    </row>
    <row r="76" spans="1:8" x14ac:dyDescent="0.25">
      <c r="A76" t="s">
        <v>730</v>
      </c>
      <c r="B76" t="s">
        <v>313</v>
      </c>
      <c r="C76" t="s">
        <v>407</v>
      </c>
      <c r="D76" t="s">
        <v>424</v>
      </c>
      <c r="E76" t="s">
        <v>431</v>
      </c>
      <c r="F76" t="e">
        <f>- Headhunt (Norway)</f>
        <v>#NAME?</v>
      </c>
      <c r="G76" t="s">
        <v>592</v>
      </c>
      <c r="H76" t="s">
        <v>730</v>
      </c>
    </row>
    <row r="77" spans="1:8" x14ac:dyDescent="0.25">
      <c r="A77" t="s">
        <v>221</v>
      </c>
      <c r="B77" t="s">
        <v>314</v>
      </c>
      <c r="C77" t="s">
        <v>414</v>
      </c>
      <c r="D77" t="s">
        <v>424</v>
      </c>
      <c r="E77" t="s">
        <v>222</v>
      </c>
      <c r="F77" t="s">
        <v>223</v>
      </c>
      <c r="G77" t="s">
        <v>593</v>
      </c>
      <c r="H77" t="s">
        <v>221</v>
      </c>
    </row>
    <row r="78" spans="1:8" x14ac:dyDescent="0.25">
      <c r="A78" t="s">
        <v>740</v>
      </c>
      <c r="B78" t="s">
        <v>315</v>
      </c>
      <c r="C78" t="s">
        <v>414</v>
      </c>
      <c r="D78" t="s">
        <v>425</v>
      </c>
      <c r="E78" t="s">
        <v>447</v>
      </c>
      <c r="F78" t="s">
        <v>16</v>
      </c>
      <c r="G78" t="s">
        <v>594</v>
      </c>
      <c r="H78" t="s">
        <v>740</v>
      </c>
    </row>
    <row r="79" spans="1:8" x14ac:dyDescent="0.25">
      <c r="A79" t="s">
        <v>730</v>
      </c>
      <c r="B79" t="s">
        <v>316</v>
      </c>
      <c r="C79" t="s">
        <v>407</v>
      </c>
      <c r="D79" t="s">
        <v>424</v>
      </c>
      <c r="E79" t="s">
        <v>431</v>
      </c>
      <c r="F79" t="e">
        <f>- Thomas Bon</f>
        <v>#NAME?</v>
      </c>
      <c r="G79" t="s">
        <v>595</v>
      </c>
      <c r="H79" t="s">
        <v>730</v>
      </c>
    </row>
    <row r="80" spans="1:8" x14ac:dyDescent="0.25">
      <c r="A80" t="s">
        <v>730</v>
      </c>
      <c r="B80" t="s">
        <v>317</v>
      </c>
      <c r="C80" t="s">
        <v>407</v>
      </c>
      <c r="D80" t="s">
        <v>424</v>
      </c>
      <c r="E80" t="s">
        <v>431</v>
      </c>
      <c r="F80" t="e">
        <f>- Peter Odermatt (Switz)</f>
        <v>#NAME?</v>
      </c>
      <c r="G80" t="s">
        <v>596</v>
      </c>
      <c r="H80" t="s">
        <v>730</v>
      </c>
    </row>
    <row r="81" spans="1:8" x14ac:dyDescent="0.25">
      <c r="A81" t="s">
        <v>211</v>
      </c>
      <c r="B81" t="s">
        <v>318</v>
      </c>
      <c r="C81" t="s">
        <v>419</v>
      </c>
      <c r="D81" t="s">
        <v>424</v>
      </c>
      <c r="E81" t="s">
        <v>212</v>
      </c>
      <c r="F81" t="s">
        <v>213</v>
      </c>
      <c r="G81" t="s">
        <v>597</v>
      </c>
      <c r="H81" t="s">
        <v>211</v>
      </c>
    </row>
    <row r="82" spans="1:8" x14ac:dyDescent="0.25">
      <c r="A82" t="s">
        <v>730</v>
      </c>
      <c r="B82" t="s">
        <v>319</v>
      </c>
      <c r="C82" t="s">
        <v>407</v>
      </c>
      <c r="D82" t="s">
        <v>424</v>
      </c>
      <c r="E82" t="s">
        <v>431</v>
      </c>
      <c r="F82" t="e">
        <f>- National Search Associates (USA)</f>
        <v>#NAME?</v>
      </c>
      <c r="G82" t="s">
        <v>598</v>
      </c>
      <c r="H82" t="s">
        <v>730</v>
      </c>
    </row>
    <row r="83" spans="1:8" x14ac:dyDescent="0.25">
      <c r="A83" t="s">
        <v>741</v>
      </c>
      <c r="B83" t="s">
        <v>320</v>
      </c>
      <c r="C83" t="s">
        <v>411</v>
      </c>
      <c r="D83" t="s">
        <v>427</v>
      </c>
      <c r="E83" t="s">
        <v>174</v>
      </c>
      <c r="F83" t="s">
        <v>175</v>
      </c>
      <c r="G83" t="s">
        <v>599</v>
      </c>
      <c r="H83" t="s">
        <v>741</v>
      </c>
    </row>
    <row r="84" spans="1:8" x14ac:dyDescent="0.25">
      <c r="A84" t="s">
        <v>730</v>
      </c>
      <c r="B84" t="s">
        <v>321</v>
      </c>
      <c r="C84" t="s">
        <v>407</v>
      </c>
      <c r="D84" t="s">
        <v>424</v>
      </c>
      <c r="E84" t="s">
        <v>431</v>
      </c>
      <c r="F84" t="e">
        <f>- Frontrunner International (Washington)</f>
        <v>#NAME?</v>
      </c>
      <c r="G84" t="s">
        <v>600</v>
      </c>
      <c r="H84" t="s">
        <v>730</v>
      </c>
    </row>
    <row r="85" spans="1:8" x14ac:dyDescent="0.25">
      <c r="A85" t="s">
        <v>730</v>
      </c>
      <c r="B85" t="s">
        <v>322</v>
      </c>
      <c r="C85" t="s">
        <v>407</v>
      </c>
      <c r="D85" t="s">
        <v>424</v>
      </c>
      <c r="E85" t="s">
        <v>431</v>
      </c>
      <c r="F85" t="e">
        <f>- Lighthouse (Asia)</f>
        <v>#NAME?</v>
      </c>
      <c r="G85" t="s">
        <v>601</v>
      </c>
      <c r="H85" t="s">
        <v>730</v>
      </c>
    </row>
    <row r="86" spans="1:8" x14ac:dyDescent="0.25">
      <c r="A86" t="s">
        <v>166</v>
      </c>
      <c r="B86" t="s">
        <v>323</v>
      </c>
      <c r="C86" t="s">
        <v>409</v>
      </c>
      <c r="D86" t="s">
        <v>425</v>
      </c>
      <c r="E86" t="s">
        <v>167</v>
      </c>
      <c r="F86" t="s">
        <v>168</v>
      </c>
      <c r="G86" t="s">
        <v>602</v>
      </c>
      <c r="H86" t="s">
        <v>166</v>
      </c>
    </row>
    <row r="87" spans="1:8" x14ac:dyDescent="0.25">
      <c r="A87" t="s">
        <v>107</v>
      </c>
      <c r="B87" t="s">
        <v>324</v>
      </c>
      <c r="C87" t="s">
        <v>414</v>
      </c>
      <c r="D87" t="s">
        <v>425</v>
      </c>
      <c r="E87" t="s">
        <v>448</v>
      </c>
      <c r="F87" t="s">
        <v>491</v>
      </c>
      <c r="G87" t="s">
        <v>603</v>
      </c>
      <c r="H87" t="s">
        <v>107</v>
      </c>
    </row>
    <row r="88" spans="1:8" x14ac:dyDescent="0.25">
      <c r="A88" t="s">
        <v>742</v>
      </c>
      <c r="B88" t="s">
        <v>325</v>
      </c>
      <c r="C88" t="s">
        <v>419</v>
      </c>
      <c r="D88" t="s">
        <v>424</v>
      </c>
      <c r="E88" t="s">
        <v>20</v>
      </c>
      <c r="F88" t="s">
        <v>21</v>
      </c>
      <c r="G88" t="s">
        <v>604</v>
      </c>
      <c r="H88" t="s">
        <v>742</v>
      </c>
    </row>
    <row r="89" spans="1:8" x14ac:dyDescent="0.25">
      <c r="A89" t="s">
        <v>730</v>
      </c>
      <c r="B89" t="s">
        <v>326</v>
      </c>
      <c r="C89" t="s">
        <v>407</v>
      </c>
      <c r="D89" t="s">
        <v>424</v>
      </c>
      <c r="E89" t="s">
        <v>431</v>
      </c>
      <c r="F89" t="e">
        <f>- TWC (Canada)</f>
        <v>#NAME?</v>
      </c>
      <c r="G89" t="s">
        <v>605</v>
      </c>
      <c r="H89" t="s">
        <v>730</v>
      </c>
    </row>
    <row r="90" spans="1:8" x14ac:dyDescent="0.25">
      <c r="A90" t="s">
        <v>743</v>
      </c>
      <c r="B90" t="s">
        <v>327</v>
      </c>
      <c r="C90" t="s">
        <v>414</v>
      </c>
      <c r="D90" t="s">
        <v>429</v>
      </c>
      <c r="E90" t="s">
        <v>183</v>
      </c>
      <c r="F90" t="s">
        <v>492</v>
      </c>
      <c r="G90" t="s">
        <v>606</v>
      </c>
      <c r="H90" t="s">
        <v>743</v>
      </c>
    </row>
    <row r="91" spans="1:8" x14ac:dyDescent="0.25">
      <c r="A91" t="s">
        <v>744</v>
      </c>
      <c r="B91" t="s">
        <v>328</v>
      </c>
      <c r="C91" t="s">
        <v>413</v>
      </c>
      <c r="D91" t="s">
        <v>424</v>
      </c>
      <c r="E91" t="s">
        <v>50</v>
      </c>
      <c r="F91" t="s">
        <v>51</v>
      </c>
      <c r="G91" t="s">
        <v>607</v>
      </c>
      <c r="H91" t="s">
        <v>744</v>
      </c>
    </row>
    <row r="92" spans="1:8" x14ac:dyDescent="0.25">
      <c r="A92" t="s">
        <v>198</v>
      </c>
      <c r="B92" t="s">
        <v>329</v>
      </c>
      <c r="C92" t="s">
        <v>410</v>
      </c>
      <c r="D92" t="s">
        <v>424</v>
      </c>
      <c r="E92" t="s">
        <v>199</v>
      </c>
      <c r="F92" t="s">
        <v>200</v>
      </c>
      <c r="G92" t="s">
        <v>608</v>
      </c>
      <c r="H92" t="s">
        <v>198</v>
      </c>
    </row>
    <row r="93" spans="1:8" x14ac:dyDescent="0.25">
      <c r="A93" t="s">
        <v>65</v>
      </c>
      <c r="B93" t="s">
        <v>330</v>
      </c>
      <c r="C93" t="s">
        <v>410</v>
      </c>
      <c r="D93" t="s">
        <v>424</v>
      </c>
      <c r="E93" t="s">
        <v>66</v>
      </c>
      <c r="F93" t="s">
        <v>67</v>
      </c>
      <c r="G93" t="s">
        <v>609</v>
      </c>
      <c r="H93" t="s">
        <v>65</v>
      </c>
    </row>
    <row r="94" spans="1:8" x14ac:dyDescent="0.25">
      <c r="A94" t="s">
        <v>104</v>
      </c>
      <c r="B94" t="s">
        <v>331</v>
      </c>
      <c r="C94" t="s">
        <v>419</v>
      </c>
      <c r="D94" t="s">
        <v>424</v>
      </c>
      <c r="E94" t="s">
        <v>105</v>
      </c>
      <c r="F94" t="s">
        <v>106</v>
      </c>
      <c r="G94" t="s">
        <v>610</v>
      </c>
      <c r="H94" t="s">
        <v>104</v>
      </c>
    </row>
    <row r="95" spans="1:8" x14ac:dyDescent="0.25">
      <c r="A95" t="s">
        <v>745</v>
      </c>
      <c r="B95" t="s">
        <v>332</v>
      </c>
      <c r="C95" t="s">
        <v>411</v>
      </c>
      <c r="D95" t="s">
        <v>425</v>
      </c>
      <c r="E95" t="s">
        <v>449</v>
      </c>
      <c r="F95" t="s">
        <v>493</v>
      </c>
      <c r="G95" t="s">
        <v>611</v>
      </c>
      <c r="H95" t="s">
        <v>745</v>
      </c>
    </row>
    <row r="96" spans="1:8" x14ac:dyDescent="0.25">
      <c r="A96" t="s">
        <v>730</v>
      </c>
      <c r="B96" t="s">
        <v>333</v>
      </c>
      <c r="C96" t="s">
        <v>407</v>
      </c>
      <c r="D96" t="s">
        <v>424</v>
      </c>
      <c r="E96" t="s">
        <v>431</v>
      </c>
      <c r="F96" t="e">
        <f>- GoodCall (Czech)</f>
        <v>#NAME?</v>
      </c>
      <c r="G96" t="s">
        <v>612</v>
      </c>
      <c r="H96" t="s">
        <v>730</v>
      </c>
    </row>
    <row r="97" spans="1:8" x14ac:dyDescent="0.25">
      <c r="A97" t="s">
        <v>746</v>
      </c>
      <c r="B97" t="s">
        <v>334</v>
      </c>
      <c r="C97" t="s">
        <v>415</v>
      </c>
      <c r="D97" t="s">
        <v>424</v>
      </c>
      <c r="E97" t="s">
        <v>450</v>
      </c>
      <c r="F97" t="s">
        <v>494</v>
      </c>
      <c r="G97" t="s">
        <v>613</v>
      </c>
      <c r="H97" t="s">
        <v>746</v>
      </c>
    </row>
    <row r="98" spans="1:8" x14ac:dyDescent="0.25">
      <c r="A98" t="s">
        <v>730</v>
      </c>
      <c r="B98" t="s">
        <v>335</v>
      </c>
      <c r="C98" t="s">
        <v>407</v>
      </c>
      <c r="D98" t="s">
        <v>424</v>
      </c>
      <c r="E98" t="s">
        <v>431</v>
      </c>
      <c r="F98" t="e">
        <f>- Michael Carbine</f>
        <v>#NAME?</v>
      </c>
      <c r="G98" t="s">
        <v>614</v>
      </c>
      <c r="H98" t="s">
        <v>730</v>
      </c>
    </row>
    <row r="99" spans="1:8" x14ac:dyDescent="0.25">
      <c r="A99" t="s">
        <v>730</v>
      </c>
      <c r="B99" t="s">
        <v>336</v>
      </c>
      <c r="C99" t="s">
        <v>407</v>
      </c>
      <c r="D99" t="s">
        <v>424</v>
      </c>
      <c r="E99" t="s">
        <v>431</v>
      </c>
      <c r="F99" t="e">
        <f>- The Naked Headhunter (UK)</f>
        <v>#NAME?</v>
      </c>
      <c r="G99" t="s">
        <v>615</v>
      </c>
      <c r="H99" t="s">
        <v>730</v>
      </c>
    </row>
    <row r="100" spans="1:8" x14ac:dyDescent="0.25">
      <c r="A100" t="s">
        <v>730</v>
      </c>
      <c r="B100" t="s">
        <v>337</v>
      </c>
      <c r="C100" t="s">
        <v>407</v>
      </c>
      <c r="D100" t="s">
        <v>424</v>
      </c>
      <c r="E100" t="s">
        <v>431</v>
      </c>
      <c r="F100" t="s">
        <v>495</v>
      </c>
      <c r="G100" t="s">
        <v>616</v>
      </c>
      <c r="H100" t="s">
        <v>730</v>
      </c>
    </row>
    <row r="101" spans="1:8" x14ac:dyDescent="0.25">
      <c r="A101" t="s">
        <v>34</v>
      </c>
      <c r="B101" t="s">
        <v>338</v>
      </c>
      <c r="C101" t="s">
        <v>419</v>
      </c>
      <c r="D101" t="s">
        <v>12</v>
      </c>
      <c r="E101" t="s">
        <v>35</v>
      </c>
      <c r="F101" t="s">
        <v>36</v>
      </c>
      <c r="G101" t="s">
        <v>617</v>
      </c>
      <c r="H101" t="s">
        <v>34</v>
      </c>
    </row>
    <row r="102" spans="1:8" x14ac:dyDescent="0.25">
      <c r="A102" t="s">
        <v>747</v>
      </c>
      <c r="B102" t="s">
        <v>339</v>
      </c>
      <c r="C102" t="s">
        <v>408</v>
      </c>
      <c r="D102" t="s">
        <v>424</v>
      </c>
      <c r="E102" t="s">
        <v>451</v>
      </c>
      <c r="F102" t="s">
        <v>496</v>
      </c>
      <c r="G102" t="s">
        <v>618</v>
      </c>
      <c r="H102" t="s">
        <v>747</v>
      </c>
    </row>
    <row r="103" spans="1:8" x14ac:dyDescent="0.25">
      <c r="A103" t="s">
        <v>25</v>
      </c>
      <c r="B103" t="s">
        <v>340</v>
      </c>
      <c r="C103" t="s">
        <v>419</v>
      </c>
      <c r="D103" t="s">
        <v>425</v>
      </c>
      <c r="E103" t="s">
        <v>26</v>
      </c>
      <c r="F103" t="s">
        <v>27</v>
      </c>
      <c r="G103" t="s">
        <v>619</v>
      </c>
      <c r="H103" t="s">
        <v>25</v>
      </c>
    </row>
    <row r="104" spans="1:8" x14ac:dyDescent="0.25">
      <c r="A104" t="s">
        <v>748</v>
      </c>
      <c r="B104" t="s">
        <v>341</v>
      </c>
      <c r="C104" t="s">
        <v>414</v>
      </c>
      <c r="D104" t="s">
        <v>424</v>
      </c>
      <c r="E104" t="s">
        <v>452</v>
      </c>
      <c r="F104" t="s">
        <v>497</v>
      </c>
      <c r="G104" t="s">
        <v>620</v>
      </c>
      <c r="H104" t="s">
        <v>748</v>
      </c>
    </row>
    <row r="105" spans="1:8" x14ac:dyDescent="0.25">
      <c r="A105" t="s">
        <v>730</v>
      </c>
      <c r="B105" t="s">
        <v>342</v>
      </c>
      <c r="C105" t="s">
        <v>407</v>
      </c>
      <c r="D105" t="s">
        <v>424</v>
      </c>
      <c r="E105" t="s">
        <v>431</v>
      </c>
      <c r="F105" t="e">
        <f>- Parson Finch (PT)</f>
        <v>#NAME?</v>
      </c>
      <c r="G105" t="s">
        <v>621</v>
      </c>
      <c r="H105" t="s">
        <v>730</v>
      </c>
    </row>
    <row r="106" spans="1:8" x14ac:dyDescent="0.25">
      <c r="A106" t="s">
        <v>730</v>
      </c>
      <c r="B106" t="s">
        <v>343</v>
      </c>
      <c r="C106" t="s">
        <v>407</v>
      </c>
      <c r="D106" t="s">
        <v>424</v>
      </c>
      <c r="E106" t="s">
        <v>431</v>
      </c>
      <c r="F106" t="e">
        <f>- Zita Kiss (Hungary)</f>
        <v>#NAME?</v>
      </c>
      <c r="G106" t="s">
        <v>622</v>
      </c>
      <c r="H106" t="s">
        <v>730</v>
      </c>
    </row>
    <row r="107" spans="1:8" x14ac:dyDescent="0.25">
      <c r="A107" t="s">
        <v>730</v>
      </c>
      <c r="B107" t="s">
        <v>344</v>
      </c>
      <c r="C107" t="s">
        <v>407</v>
      </c>
      <c r="D107" t="s">
        <v>424</v>
      </c>
      <c r="E107" t="s">
        <v>431</v>
      </c>
      <c r="F107" t="e">
        <f>- Stéphane Lehideux (France)</f>
        <v>#NAME?</v>
      </c>
      <c r="G107" t="s">
        <v>623</v>
      </c>
      <c r="H107" t="s">
        <v>730</v>
      </c>
    </row>
    <row r="108" spans="1:8" x14ac:dyDescent="0.25">
      <c r="A108" t="s">
        <v>208</v>
      </c>
      <c r="B108" t="s">
        <v>345</v>
      </c>
      <c r="C108" t="s">
        <v>413</v>
      </c>
      <c r="D108" t="s">
        <v>424</v>
      </c>
      <c r="E108" t="s">
        <v>209</v>
      </c>
      <c r="F108" t="s">
        <v>210</v>
      </c>
      <c r="G108" t="s">
        <v>624</v>
      </c>
      <c r="H108" t="s">
        <v>208</v>
      </c>
    </row>
    <row r="109" spans="1:8" x14ac:dyDescent="0.25">
      <c r="A109" t="s">
        <v>730</v>
      </c>
      <c r="B109" t="s">
        <v>346</v>
      </c>
      <c r="C109" t="s">
        <v>407</v>
      </c>
      <c r="D109" t="s">
        <v>424</v>
      </c>
      <c r="E109" t="s">
        <v>431</v>
      </c>
      <c r="F109" t="e">
        <f>- Solidus Global (HU)</f>
        <v>#NAME?</v>
      </c>
      <c r="G109" t="s">
        <v>625</v>
      </c>
      <c r="H109" t="s">
        <v>730</v>
      </c>
    </row>
    <row r="110" spans="1:8" x14ac:dyDescent="0.25">
      <c r="A110" t="s">
        <v>120</v>
      </c>
      <c r="B110" t="s">
        <v>347</v>
      </c>
      <c r="C110" t="s">
        <v>407</v>
      </c>
      <c r="D110" t="s">
        <v>424</v>
      </c>
      <c r="E110" t="s">
        <v>453</v>
      </c>
      <c r="F110" t="s">
        <v>498</v>
      </c>
      <c r="G110" t="s">
        <v>626</v>
      </c>
      <c r="H110" t="s">
        <v>120</v>
      </c>
    </row>
    <row r="111" spans="1:8" x14ac:dyDescent="0.25">
      <c r="A111" t="s">
        <v>749</v>
      </c>
      <c r="B111" t="s">
        <v>348</v>
      </c>
      <c r="C111" t="s">
        <v>414</v>
      </c>
      <c r="D111" t="s">
        <v>425</v>
      </c>
      <c r="E111" t="s">
        <v>454</v>
      </c>
      <c r="F111" t="s">
        <v>499</v>
      </c>
      <c r="G111" t="s">
        <v>627</v>
      </c>
      <c r="H111" t="s">
        <v>749</v>
      </c>
    </row>
    <row r="112" spans="1:8" x14ac:dyDescent="0.25">
      <c r="A112" t="s">
        <v>179</v>
      </c>
      <c r="B112" t="s">
        <v>349</v>
      </c>
      <c r="C112" t="s">
        <v>407</v>
      </c>
      <c r="D112" t="s">
        <v>425</v>
      </c>
      <c r="E112" t="s">
        <v>455</v>
      </c>
      <c r="F112" t="s">
        <v>500</v>
      </c>
      <c r="G112" t="s">
        <v>628</v>
      </c>
      <c r="H112" t="s">
        <v>179</v>
      </c>
    </row>
    <row r="113" spans="1:8" x14ac:dyDescent="0.25">
      <c r="A113" t="s">
        <v>730</v>
      </c>
      <c r="B113" t="s">
        <v>350</v>
      </c>
      <c r="C113" t="s">
        <v>407</v>
      </c>
      <c r="D113" t="s">
        <v>424</v>
      </c>
      <c r="E113" t="s">
        <v>431</v>
      </c>
      <c r="F113" t="e">
        <f>- Stone International (HK)</f>
        <v>#NAME?</v>
      </c>
      <c r="G113" t="s">
        <v>629</v>
      </c>
      <c r="H113" t="s">
        <v>730</v>
      </c>
    </row>
    <row r="114" spans="1:8" x14ac:dyDescent="0.25">
      <c r="A114" t="s">
        <v>45</v>
      </c>
      <c r="B114" t="s">
        <v>351</v>
      </c>
      <c r="C114" t="s">
        <v>412</v>
      </c>
      <c r="D114" t="s">
        <v>424</v>
      </c>
      <c r="E114" t="s">
        <v>46</v>
      </c>
      <c r="F114" t="s">
        <v>47</v>
      </c>
      <c r="G114" t="s">
        <v>630</v>
      </c>
      <c r="H114" t="s">
        <v>45</v>
      </c>
    </row>
    <row r="115" spans="1:8" x14ac:dyDescent="0.25">
      <c r="A115" t="s">
        <v>730</v>
      </c>
      <c r="B115" t="s">
        <v>352</v>
      </c>
      <c r="C115" t="s">
        <v>407</v>
      </c>
      <c r="D115" t="s">
        <v>424</v>
      </c>
      <c r="E115" t="s">
        <v>431</v>
      </c>
      <c r="F115" t="e">
        <f>- MoveUp (Nordics)</f>
        <v>#NAME?</v>
      </c>
      <c r="G115" t="s">
        <v>631</v>
      </c>
      <c r="H115" t="s">
        <v>730</v>
      </c>
    </row>
    <row r="116" spans="1:8" x14ac:dyDescent="0.25">
      <c r="A116" t="s">
        <v>80</v>
      </c>
      <c r="B116" t="s">
        <v>353</v>
      </c>
      <c r="C116" t="s">
        <v>408</v>
      </c>
      <c r="D116" t="s">
        <v>424</v>
      </c>
      <c r="E116" t="s">
        <v>81</v>
      </c>
      <c r="F116" t="s">
        <v>501</v>
      </c>
      <c r="G116" t="s">
        <v>632</v>
      </c>
      <c r="H116" t="s">
        <v>80</v>
      </c>
    </row>
    <row r="117" spans="1:8" x14ac:dyDescent="0.25">
      <c r="A117" t="s">
        <v>750</v>
      </c>
      <c r="B117" t="s">
        <v>354</v>
      </c>
      <c r="C117" t="s">
        <v>414</v>
      </c>
      <c r="D117" t="s">
        <v>425</v>
      </c>
      <c r="E117" t="s">
        <v>93</v>
      </c>
      <c r="F117" t="s">
        <v>94</v>
      </c>
      <c r="G117" t="s">
        <v>633</v>
      </c>
      <c r="H117" t="s">
        <v>750</v>
      </c>
    </row>
    <row r="118" spans="1:8" x14ac:dyDescent="0.25">
      <c r="A118" t="s">
        <v>751</v>
      </c>
      <c r="B118" t="s">
        <v>355</v>
      </c>
      <c r="C118" t="s">
        <v>408</v>
      </c>
      <c r="D118" t="s">
        <v>425</v>
      </c>
      <c r="E118" t="s">
        <v>39</v>
      </c>
      <c r="F118" t="s">
        <v>40</v>
      </c>
      <c r="G118" t="s">
        <v>634</v>
      </c>
      <c r="H118" t="s">
        <v>751</v>
      </c>
    </row>
    <row r="119" spans="1:8" x14ac:dyDescent="0.25">
      <c r="A119" t="s">
        <v>730</v>
      </c>
      <c r="B119" t="s">
        <v>356</v>
      </c>
      <c r="C119" t="s">
        <v>407</v>
      </c>
      <c r="D119" t="s">
        <v>424</v>
      </c>
      <c r="E119" t="s">
        <v>431</v>
      </c>
      <c r="F119" t="e">
        <f>- Michael Thurow</f>
        <v>#NAME?</v>
      </c>
      <c r="G119" t="s">
        <v>635</v>
      </c>
      <c r="H119" t="s">
        <v>730</v>
      </c>
    </row>
    <row r="120" spans="1:8" x14ac:dyDescent="0.25">
      <c r="A120" t="s">
        <v>752</v>
      </c>
      <c r="B120" t="s">
        <v>357</v>
      </c>
      <c r="C120" t="s">
        <v>408</v>
      </c>
      <c r="D120" t="s">
        <v>424</v>
      </c>
      <c r="E120" t="s">
        <v>456</v>
      </c>
      <c r="F120" t="s">
        <v>502</v>
      </c>
      <c r="G120" t="s">
        <v>636</v>
      </c>
      <c r="H120" t="s">
        <v>752</v>
      </c>
    </row>
    <row r="121" spans="1:8" x14ac:dyDescent="0.25">
      <c r="A121" t="s">
        <v>730</v>
      </c>
      <c r="B121" t="s">
        <v>358</v>
      </c>
      <c r="C121" t="s">
        <v>407</v>
      </c>
      <c r="D121" t="s">
        <v>424</v>
      </c>
      <c r="E121" t="s">
        <v>431</v>
      </c>
      <c r="F121" t="e">
        <f>- Michael Komers (UK)</f>
        <v>#NAME?</v>
      </c>
      <c r="G121" t="s">
        <v>637</v>
      </c>
      <c r="H121" t="s">
        <v>730</v>
      </c>
    </row>
    <row r="122" spans="1:8" x14ac:dyDescent="0.25">
      <c r="A122" t="s">
        <v>730</v>
      </c>
      <c r="B122" t="s">
        <v>359</v>
      </c>
      <c r="C122" t="s">
        <v>407</v>
      </c>
      <c r="D122" t="s">
        <v>424</v>
      </c>
      <c r="E122" t="s">
        <v>431</v>
      </c>
      <c r="F122" t="e">
        <f>- Ackermann (Spain) updated</f>
        <v>#NAME?</v>
      </c>
      <c r="G122" t="s">
        <v>638</v>
      </c>
      <c r="H122" t="s">
        <v>730</v>
      </c>
    </row>
    <row r="123" spans="1:8" x14ac:dyDescent="0.25">
      <c r="A123" t="s">
        <v>730</v>
      </c>
      <c r="B123" t="s">
        <v>360</v>
      </c>
      <c r="C123" t="s">
        <v>407</v>
      </c>
      <c r="D123" t="s">
        <v>424</v>
      </c>
      <c r="E123" t="s">
        <v>431</v>
      </c>
      <c r="F123" t="e">
        <f>- Beaumont (Italy)</f>
        <v>#NAME?</v>
      </c>
      <c r="G123" t="s">
        <v>639</v>
      </c>
      <c r="H123" t="s">
        <v>730</v>
      </c>
    </row>
    <row r="124" spans="1:8" x14ac:dyDescent="0.25">
      <c r="A124" t="s">
        <v>730</v>
      </c>
      <c r="B124" t="s">
        <v>361</v>
      </c>
      <c r="C124" t="s">
        <v>420</v>
      </c>
      <c r="D124" t="s">
        <v>424</v>
      </c>
      <c r="E124" t="s">
        <v>199</v>
      </c>
      <c r="F124" t="s">
        <v>503</v>
      </c>
      <c r="G124" t="s">
        <v>640</v>
      </c>
      <c r="H124" t="s">
        <v>730</v>
      </c>
    </row>
    <row r="125" spans="1:8" x14ac:dyDescent="0.25">
      <c r="A125" t="s">
        <v>730</v>
      </c>
      <c r="B125" t="s">
        <v>362</v>
      </c>
      <c r="C125" t="s">
        <v>407</v>
      </c>
      <c r="D125" t="s">
        <v>424</v>
      </c>
      <c r="E125" t="s">
        <v>431</v>
      </c>
      <c r="F125" t="s">
        <v>504</v>
      </c>
      <c r="G125" t="s">
        <v>641</v>
      </c>
      <c r="H125" t="s">
        <v>730</v>
      </c>
    </row>
    <row r="126" spans="1:8" x14ac:dyDescent="0.25">
      <c r="A126" t="s">
        <v>730</v>
      </c>
      <c r="B126" t="s">
        <v>363</v>
      </c>
      <c r="C126" t="s">
        <v>407</v>
      </c>
      <c r="D126" t="s">
        <v>424</v>
      </c>
      <c r="E126" t="s">
        <v>431</v>
      </c>
      <c r="F126" t="e">
        <f>- Technology Executive Group (USA)</f>
        <v>#NAME?</v>
      </c>
      <c r="G126" t="s">
        <v>642</v>
      </c>
      <c r="H126" t="s">
        <v>730</v>
      </c>
    </row>
    <row r="127" spans="1:8" x14ac:dyDescent="0.25">
      <c r="A127" t="s">
        <v>730</v>
      </c>
      <c r="B127" t="s">
        <v>364</v>
      </c>
      <c r="C127" t="s">
        <v>407</v>
      </c>
      <c r="D127" t="s">
        <v>424</v>
      </c>
      <c r="E127" t="s">
        <v>431</v>
      </c>
      <c r="F127" t="e">
        <f>- Salomons consulting (CH)</f>
        <v>#NAME?</v>
      </c>
      <c r="G127" t="s">
        <v>643</v>
      </c>
      <c r="H127" t="s">
        <v>730</v>
      </c>
    </row>
    <row r="128" spans="1:8" x14ac:dyDescent="0.25">
      <c r="A128" t="s">
        <v>73</v>
      </c>
      <c r="B128" t="s">
        <v>365</v>
      </c>
      <c r="C128" t="s">
        <v>409</v>
      </c>
      <c r="D128" t="s">
        <v>424</v>
      </c>
      <c r="E128" t="s">
        <v>74</v>
      </c>
      <c r="F128" t="s">
        <v>505</v>
      </c>
      <c r="G128" t="s">
        <v>644</v>
      </c>
      <c r="H128" t="s">
        <v>73</v>
      </c>
    </row>
    <row r="129" spans="1:8" x14ac:dyDescent="0.25">
      <c r="A129" t="s">
        <v>98</v>
      </c>
      <c r="B129" t="s">
        <v>366</v>
      </c>
      <c r="C129" t="s">
        <v>408</v>
      </c>
      <c r="D129" t="s">
        <v>424</v>
      </c>
      <c r="E129" t="s">
        <v>99</v>
      </c>
      <c r="F129" t="s">
        <v>100</v>
      </c>
      <c r="G129" t="s">
        <v>645</v>
      </c>
      <c r="H129" t="s">
        <v>98</v>
      </c>
    </row>
    <row r="130" spans="1:8" x14ac:dyDescent="0.25">
      <c r="A130" t="s">
        <v>753</v>
      </c>
      <c r="B130" t="s">
        <v>367</v>
      </c>
      <c r="C130" t="s">
        <v>408</v>
      </c>
      <c r="D130" t="s">
        <v>425</v>
      </c>
      <c r="E130" t="s">
        <v>43</v>
      </c>
      <c r="F130" t="s">
        <v>44</v>
      </c>
      <c r="G130" t="s">
        <v>646</v>
      </c>
      <c r="H130" t="s">
        <v>753</v>
      </c>
    </row>
    <row r="131" spans="1:8" x14ac:dyDescent="0.25">
      <c r="A131" t="s">
        <v>730</v>
      </c>
      <c r="B131" t="s">
        <v>368</v>
      </c>
      <c r="C131" t="s">
        <v>407</v>
      </c>
      <c r="D131" t="s">
        <v>424</v>
      </c>
      <c r="E131" t="s">
        <v>431</v>
      </c>
      <c r="F131" t="s">
        <v>506</v>
      </c>
      <c r="G131" t="s">
        <v>647</v>
      </c>
      <c r="H131" t="s">
        <v>730</v>
      </c>
    </row>
    <row r="132" spans="1:8" x14ac:dyDescent="0.25">
      <c r="A132" t="s">
        <v>163</v>
      </c>
      <c r="B132" t="s">
        <v>369</v>
      </c>
      <c r="C132" t="s">
        <v>414</v>
      </c>
      <c r="D132" t="s">
        <v>424</v>
      </c>
      <c r="E132" t="s">
        <v>164</v>
      </c>
      <c r="F132" t="s">
        <v>165</v>
      </c>
      <c r="G132" t="s">
        <v>648</v>
      </c>
      <c r="H132" t="s">
        <v>163</v>
      </c>
    </row>
    <row r="133" spans="1:8" x14ac:dyDescent="0.25">
      <c r="A133" t="s">
        <v>754</v>
      </c>
      <c r="B133" t="s">
        <v>370</v>
      </c>
      <c r="C133" t="s">
        <v>408</v>
      </c>
      <c r="D133" t="s">
        <v>425</v>
      </c>
      <c r="E133" t="s">
        <v>457</v>
      </c>
      <c r="F133" t="s">
        <v>507</v>
      </c>
      <c r="G133" t="s">
        <v>649</v>
      </c>
      <c r="H133" t="s">
        <v>754</v>
      </c>
    </row>
    <row r="134" spans="1:8" x14ac:dyDescent="0.25">
      <c r="A134" t="s">
        <v>755</v>
      </c>
      <c r="B134" t="s">
        <v>371</v>
      </c>
      <c r="C134" t="s">
        <v>413</v>
      </c>
      <c r="D134" t="s">
        <v>430</v>
      </c>
      <c r="E134" t="s">
        <v>233</v>
      </c>
      <c r="F134" t="s">
        <v>508</v>
      </c>
      <c r="G134" t="s">
        <v>650</v>
      </c>
      <c r="H134" t="s">
        <v>755</v>
      </c>
    </row>
    <row r="135" spans="1:8" x14ac:dyDescent="0.25">
      <c r="A135" t="s">
        <v>188</v>
      </c>
      <c r="B135" t="s">
        <v>372</v>
      </c>
      <c r="C135" t="s">
        <v>414</v>
      </c>
      <c r="E135" t="s">
        <v>458</v>
      </c>
      <c r="F135" t="s">
        <v>190</v>
      </c>
      <c r="G135" t="s">
        <v>651</v>
      </c>
      <c r="H135" t="s">
        <v>188</v>
      </c>
    </row>
    <row r="136" spans="1:8" x14ac:dyDescent="0.25">
      <c r="A136" t="s">
        <v>176</v>
      </c>
      <c r="B136" t="s">
        <v>373</v>
      </c>
      <c r="C136" t="s">
        <v>411</v>
      </c>
      <c r="E136" t="s">
        <v>459</v>
      </c>
      <c r="F136" t="s">
        <v>178</v>
      </c>
      <c r="G136" t="s">
        <v>652</v>
      </c>
      <c r="H136" t="s">
        <v>176</v>
      </c>
    </row>
    <row r="137" spans="1:8" x14ac:dyDescent="0.25">
      <c r="A137" t="s">
        <v>756</v>
      </c>
      <c r="B137" t="s">
        <v>374</v>
      </c>
      <c r="C137" t="s">
        <v>407</v>
      </c>
      <c r="D137" t="s">
        <v>424</v>
      </c>
      <c r="E137" t="s">
        <v>431</v>
      </c>
      <c r="F137" t="e">
        <f>- Nexus Interim Management (Denmark)</f>
        <v>#NAME?</v>
      </c>
      <c r="G137" t="s">
        <v>653</v>
      </c>
      <c r="H137" t="s">
        <v>756</v>
      </c>
    </row>
    <row r="138" spans="1:8" x14ac:dyDescent="0.25">
      <c r="A138" t="s">
        <v>757</v>
      </c>
      <c r="B138" t="s">
        <v>375</v>
      </c>
      <c r="C138" t="s">
        <v>415</v>
      </c>
      <c r="E138" t="s">
        <v>43</v>
      </c>
      <c r="F138" t="s">
        <v>509</v>
      </c>
      <c r="G138" t="s">
        <v>654</v>
      </c>
      <c r="H138" t="s">
        <v>757</v>
      </c>
    </row>
    <row r="139" spans="1:8" x14ac:dyDescent="0.25">
      <c r="A139" t="s">
        <v>758</v>
      </c>
      <c r="B139" t="s">
        <v>376</v>
      </c>
      <c r="C139" t="s">
        <v>421</v>
      </c>
      <c r="E139" t="s">
        <v>460</v>
      </c>
      <c r="F139" t="s">
        <v>510</v>
      </c>
      <c r="G139" t="s">
        <v>655</v>
      </c>
      <c r="H139" t="s">
        <v>758</v>
      </c>
    </row>
    <row r="140" spans="1:8" x14ac:dyDescent="0.25">
      <c r="A140" t="s">
        <v>759</v>
      </c>
      <c r="B140" t="s">
        <v>377</v>
      </c>
      <c r="C140" t="s">
        <v>415</v>
      </c>
      <c r="D140" t="s">
        <v>12</v>
      </c>
      <c r="E140" t="s">
        <v>461</v>
      </c>
      <c r="F140" t="s">
        <v>511</v>
      </c>
      <c r="G140" t="s">
        <v>656</v>
      </c>
      <c r="H140" t="s">
        <v>759</v>
      </c>
    </row>
    <row r="141" spans="1:8" x14ac:dyDescent="0.25">
      <c r="A141" t="s">
        <v>760</v>
      </c>
      <c r="B141" t="s">
        <v>378</v>
      </c>
      <c r="C141" t="s">
        <v>422</v>
      </c>
      <c r="D141" t="s">
        <v>12</v>
      </c>
      <c r="E141" t="s">
        <v>462</v>
      </c>
      <c r="F141" t="s">
        <v>512</v>
      </c>
      <c r="G141" t="s">
        <v>657</v>
      </c>
      <c r="H141" t="s">
        <v>760</v>
      </c>
    </row>
    <row r="142" spans="1:8" x14ac:dyDescent="0.25">
      <c r="A142" t="s">
        <v>730</v>
      </c>
      <c r="B142" t="s">
        <v>379</v>
      </c>
      <c r="C142" t="s">
        <v>407</v>
      </c>
      <c r="D142" t="s">
        <v>424</v>
      </c>
      <c r="E142" t="s">
        <v>431</v>
      </c>
      <c r="F142" t="e">
        <f>- Beaujolais Pty Ltd (SFL)</f>
        <v>#NAME?</v>
      </c>
      <c r="G142" t="s">
        <v>658</v>
      </c>
      <c r="H142" t="s">
        <v>730</v>
      </c>
    </row>
    <row r="143" spans="1:8" x14ac:dyDescent="0.25">
      <c r="A143" t="s">
        <v>761</v>
      </c>
      <c r="B143" t="s">
        <v>380</v>
      </c>
      <c r="C143" t="s">
        <v>408</v>
      </c>
      <c r="E143" t="s">
        <v>171</v>
      </c>
      <c r="F143" t="s">
        <v>172</v>
      </c>
      <c r="G143" t="s">
        <v>659</v>
      </c>
      <c r="H143" t="s">
        <v>761</v>
      </c>
    </row>
    <row r="144" spans="1:8" x14ac:dyDescent="0.25">
      <c r="A144" t="s">
        <v>693</v>
      </c>
      <c r="B144" t="s">
        <v>381</v>
      </c>
      <c r="C144" t="s">
        <v>407</v>
      </c>
      <c r="D144" t="s">
        <v>424</v>
      </c>
      <c r="E144" t="s">
        <v>431</v>
      </c>
      <c r="F144" t="e">
        <f>- GoGlobal (Australia)</f>
        <v>#NAME?</v>
      </c>
      <c r="G144" t="s">
        <v>660</v>
      </c>
      <c r="H144" t="s">
        <v>693</v>
      </c>
    </row>
    <row r="145" spans="1:8" x14ac:dyDescent="0.25">
      <c r="A145" t="s">
        <v>693</v>
      </c>
      <c r="B145" s="1" t="s">
        <v>382</v>
      </c>
      <c r="C145" t="s">
        <v>407</v>
      </c>
      <c r="D145" t="s">
        <v>424</v>
      </c>
      <c r="E145" t="s">
        <v>431</v>
      </c>
      <c r="F145" t="e">
        <f>- FreeCon s.r.o.</f>
        <v>#NAME?</v>
      </c>
      <c r="G145" t="s">
        <v>661</v>
      </c>
      <c r="H145" t="s">
        <v>693</v>
      </c>
    </row>
    <row r="146" spans="1:8" x14ac:dyDescent="0.25">
      <c r="A146" t="s">
        <v>693</v>
      </c>
      <c r="B146" t="s">
        <v>383</v>
      </c>
      <c r="C146" t="s">
        <v>407</v>
      </c>
      <c r="D146" t="s">
        <v>424</v>
      </c>
      <c r="E146" t="s">
        <v>431</v>
      </c>
      <c r="F146" t="e">
        <f>- Sterksen</f>
        <v>#NAME?</v>
      </c>
      <c r="G146" t="s">
        <v>662</v>
      </c>
      <c r="H146" t="s">
        <v>693</v>
      </c>
    </row>
    <row r="147" spans="1:8" x14ac:dyDescent="0.25">
      <c r="A147" t="s">
        <v>693</v>
      </c>
      <c r="B147" t="s">
        <v>384</v>
      </c>
      <c r="C147" t="s">
        <v>407</v>
      </c>
      <c r="D147" t="s">
        <v>424</v>
      </c>
      <c r="E147" t="s">
        <v>431</v>
      </c>
      <c r="F147" t="e">
        <f>- Global Scout</f>
        <v>#NAME?</v>
      </c>
      <c r="G147" t="s">
        <v>663</v>
      </c>
      <c r="H147" t="s">
        <v>693</v>
      </c>
    </row>
    <row r="148" spans="1:8" x14ac:dyDescent="0.25">
      <c r="A148" t="s">
        <v>693</v>
      </c>
      <c r="B148" t="s">
        <v>385</v>
      </c>
      <c r="C148" t="s">
        <v>407</v>
      </c>
      <c r="D148" t="s">
        <v>424</v>
      </c>
      <c r="E148" t="s">
        <v>431</v>
      </c>
      <c r="F148" t="e">
        <f>- Maciej Kotowicz</f>
        <v>#NAME?</v>
      </c>
      <c r="G148" t="s">
        <v>664</v>
      </c>
      <c r="H148" t="s">
        <v>693</v>
      </c>
    </row>
    <row r="149" spans="1:8" x14ac:dyDescent="0.25">
      <c r="A149" t="s">
        <v>227</v>
      </c>
      <c r="B149" t="s">
        <v>386</v>
      </c>
      <c r="C149" t="s">
        <v>408</v>
      </c>
      <c r="D149" t="s">
        <v>12</v>
      </c>
      <c r="E149" t="s">
        <v>228</v>
      </c>
      <c r="F149" t="s">
        <v>229</v>
      </c>
      <c r="G149" t="s">
        <v>665</v>
      </c>
      <c r="H149" t="s">
        <v>227</v>
      </c>
    </row>
    <row r="150" spans="1:8" x14ac:dyDescent="0.25">
      <c r="A150" t="s">
        <v>762</v>
      </c>
      <c r="B150" t="s">
        <v>387</v>
      </c>
      <c r="C150" t="s">
        <v>413</v>
      </c>
      <c r="D150" t="s">
        <v>12</v>
      </c>
      <c r="E150" t="s">
        <v>159</v>
      </c>
      <c r="F150" t="s">
        <v>160</v>
      </c>
      <c r="G150" t="s">
        <v>666</v>
      </c>
      <c r="H150" t="s">
        <v>762</v>
      </c>
    </row>
    <row r="151" spans="1:8" x14ac:dyDescent="0.25">
      <c r="A151" t="s">
        <v>693</v>
      </c>
      <c r="B151" t="s">
        <v>388</v>
      </c>
      <c r="C151" t="s">
        <v>407</v>
      </c>
      <c r="D151" t="s">
        <v>424</v>
      </c>
      <c r="E151" t="s">
        <v>431</v>
      </c>
      <c r="F151" t="e">
        <f>- Leadership Capital Group, LLC</f>
        <v>#NAME?</v>
      </c>
      <c r="G151" t="s">
        <v>667</v>
      </c>
      <c r="H151" t="s">
        <v>693</v>
      </c>
    </row>
    <row r="152" spans="1:8" x14ac:dyDescent="0.25">
      <c r="A152" t="s">
        <v>763</v>
      </c>
      <c r="B152" t="s">
        <v>389</v>
      </c>
      <c r="C152" t="s">
        <v>410</v>
      </c>
      <c r="E152" t="s">
        <v>142</v>
      </c>
      <c r="F152" t="s">
        <v>143</v>
      </c>
      <c r="G152" t="s">
        <v>668</v>
      </c>
      <c r="H152" t="s">
        <v>763</v>
      </c>
    </row>
    <row r="153" spans="1:8" x14ac:dyDescent="0.25">
      <c r="A153" t="s">
        <v>764</v>
      </c>
      <c r="B153" t="s">
        <v>390</v>
      </c>
      <c r="C153" t="s">
        <v>410</v>
      </c>
      <c r="E153" t="s">
        <v>126</v>
      </c>
      <c r="F153" t="s">
        <v>127</v>
      </c>
      <c r="G153" t="s">
        <v>669</v>
      </c>
      <c r="H153" t="s">
        <v>764</v>
      </c>
    </row>
    <row r="154" spans="1:8" x14ac:dyDescent="0.25">
      <c r="A154" t="s">
        <v>765</v>
      </c>
      <c r="B154" t="s">
        <v>391</v>
      </c>
      <c r="C154" t="s">
        <v>413</v>
      </c>
      <c r="E154" t="s">
        <v>195</v>
      </c>
      <c r="F154" t="s">
        <v>196</v>
      </c>
      <c r="G154" t="s">
        <v>670</v>
      </c>
      <c r="H154" t="s">
        <v>765</v>
      </c>
    </row>
    <row r="155" spans="1:8" x14ac:dyDescent="0.25">
      <c r="A155" t="s">
        <v>693</v>
      </c>
      <c r="B155" t="s">
        <v>392</v>
      </c>
      <c r="C155" t="s">
        <v>407</v>
      </c>
      <c r="D155" t="s">
        <v>12</v>
      </c>
      <c r="E155" t="s">
        <v>431</v>
      </c>
      <c r="F155" t="e">
        <f>- MTCG &amp; Associates Inc. (Canada)</f>
        <v>#NAME?</v>
      </c>
      <c r="G155" t="s">
        <v>671</v>
      </c>
      <c r="H155" t="s">
        <v>693</v>
      </c>
    </row>
    <row r="156" spans="1:8" x14ac:dyDescent="0.25">
      <c r="A156" t="s">
        <v>693</v>
      </c>
      <c r="B156" t="s">
        <v>393</v>
      </c>
      <c r="C156" t="s">
        <v>407</v>
      </c>
      <c r="D156" t="s">
        <v>424</v>
      </c>
      <c r="E156" t="s">
        <v>431</v>
      </c>
      <c r="F156" t="s">
        <v>513</v>
      </c>
      <c r="G156" t="s">
        <v>672</v>
      </c>
      <c r="H156" t="s">
        <v>693</v>
      </c>
    </row>
    <row r="157" spans="1:8" x14ac:dyDescent="0.25">
      <c r="A157" t="s">
        <v>224</v>
      </c>
      <c r="B157" t="s">
        <v>394</v>
      </c>
      <c r="C157" t="s">
        <v>414</v>
      </c>
      <c r="D157" t="s">
        <v>12</v>
      </c>
      <c r="E157" t="s">
        <v>225</v>
      </c>
      <c r="F157" t="s">
        <v>226</v>
      </c>
      <c r="G157" t="s">
        <v>673</v>
      </c>
      <c r="H157" t="s">
        <v>224</v>
      </c>
    </row>
    <row r="158" spans="1:8" x14ac:dyDescent="0.25">
      <c r="A158" t="s">
        <v>145</v>
      </c>
      <c r="B158" t="s">
        <v>395</v>
      </c>
      <c r="C158" t="s">
        <v>412</v>
      </c>
      <c r="E158" t="s">
        <v>146</v>
      </c>
      <c r="F158" t="s">
        <v>147</v>
      </c>
      <c r="G158" t="s">
        <v>674</v>
      </c>
      <c r="H158" t="s">
        <v>145</v>
      </c>
    </row>
    <row r="159" spans="1:8" x14ac:dyDescent="0.25">
      <c r="A159" t="s">
        <v>766</v>
      </c>
      <c r="B159" t="s">
        <v>396</v>
      </c>
      <c r="C159" t="s">
        <v>408</v>
      </c>
      <c r="D159" t="s">
        <v>12</v>
      </c>
      <c r="E159" t="s">
        <v>153</v>
      </c>
      <c r="F159" t="s">
        <v>514</v>
      </c>
      <c r="G159" t="s">
        <v>675</v>
      </c>
      <c r="H159" t="s">
        <v>766</v>
      </c>
    </row>
    <row r="160" spans="1:8" x14ac:dyDescent="0.25">
      <c r="A160" t="s">
        <v>767</v>
      </c>
      <c r="B160" t="s">
        <v>397</v>
      </c>
      <c r="C160" t="s">
        <v>423</v>
      </c>
      <c r="E160" t="s">
        <v>463</v>
      </c>
      <c r="F160" t="s">
        <v>515</v>
      </c>
      <c r="G160" t="s">
        <v>676</v>
      </c>
      <c r="H160" t="s">
        <v>767</v>
      </c>
    </row>
    <row r="161" spans="1:8" x14ac:dyDescent="0.25">
      <c r="A161" t="s">
        <v>693</v>
      </c>
      <c r="B161" t="s">
        <v>398</v>
      </c>
      <c r="C161" t="s">
        <v>407</v>
      </c>
      <c r="D161" t="s">
        <v>424</v>
      </c>
      <c r="E161" t="s">
        <v>431</v>
      </c>
      <c r="F161" t="e">
        <f>- GoToFreedom (Luxembourg)</f>
        <v>#NAME?</v>
      </c>
      <c r="G161" t="s">
        <v>677</v>
      </c>
      <c r="H161" t="s">
        <v>693</v>
      </c>
    </row>
    <row r="162" spans="1:8" x14ac:dyDescent="0.25">
      <c r="A162" t="s">
        <v>768</v>
      </c>
      <c r="B162" t="s">
        <v>399</v>
      </c>
      <c r="C162" t="s">
        <v>408</v>
      </c>
      <c r="E162" t="s">
        <v>116</v>
      </c>
      <c r="F162" t="s">
        <v>117</v>
      </c>
      <c r="G162" t="s">
        <v>678</v>
      </c>
      <c r="H162" t="s">
        <v>768</v>
      </c>
    </row>
    <row r="163" spans="1:8" x14ac:dyDescent="0.25">
      <c r="A163" t="s">
        <v>693</v>
      </c>
      <c r="B163" t="s">
        <v>400</v>
      </c>
      <c r="C163" t="s">
        <v>407</v>
      </c>
      <c r="D163" t="s">
        <v>424</v>
      </c>
      <c r="E163" t="s">
        <v>431</v>
      </c>
      <c r="F163" t="e">
        <f>- Strateus (Poland)</f>
        <v>#NAME?</v>
      </c>
      <c r="G163" t="s">
        <v>679</v>
      </c>
      <c r="H163" t="s">
        <v>693</v>
      </c>
    </row>
    <row r="164" spans="1:8" x14ac:dyDescent="0.25">
      <c r="A164" t="s">
        <v>769</v>
      </c>
      <c r="B164" t="s">
        <v>401</v>
      </c>
      <c r="C164" t="s">
        <v>413</v>
      </c>
      <c r="E164" t="s">
        <v>464</v>
      </c>
      <c r="F164" t="s">
        <v>72</v>
      </c>
      <c r="G164" t="s">
        <v>680</v>
      </c>
      <c r="H164" t="s">
        <v>769</v>
      </c>
    </row>
    <row r="165" spans="1:8" x14ac:dyDescent="0.25">
      <c r="A165" t="s">
        <v>770</v>
      </c>
      <c r="B165" t="s">
        <v>402</v>
      </c>
      <c r="C165" t="s">
        <v>421</v>
      </c>
      <c r="E165" t="s">
        <v>118</v>
      </c>
      <c r="F165" t="s">
        <v>123</v>
      </c>
      <c r="G165" t="s">
        <v>681</v>
      </c>
      <c r="H165" t="s">
        <v>770</v>
      </c>
    </row>
    <row r="166" spans="1:8" x14ac:dyDescent="0.25">
      <c r="A166" t="s">
        <v>693</v>
      </c>
      <c r="B166" t="s">
        <v>403</v>
      </c>
      <c r="C166" t="s">
        <v>407</v>
      </c>
      <c r="D166" t="s">
        <v>424</v>
      </c>
      <c r="E166" t="s">
        <v>431</v>
      </c>
      <c r="F166" t="e">
        <f>- Extended Tools Polska Sp. z o.o.</f>
        <v>#NAME?</v>
      </c>
      <c r="G166" t="s">
        <v>682</v>
      </c>
      <c r="H166" t="s">
        <v>693</v>
      </c>
    </row>
    <row r="167" spans="1:8" x14ac:dyDescent="0.25">
      <c r="A167" t="s">
        <v>771</v>
      </c>
      <c r="B167" t="s">
        <v>404</v>
      </c>
      <c r="C167" t="s">
        <v>421</v>
      </c>
      <c r="E167" t="s">
        <v>465</v>
      </c>
      <c r="F167" t="s">
        <v>516</v>
      </c>
      <c r="G167" t="s">
        <v>683</v>
      </c>
      <c r="H167" t="s">
        <v>771</v>
      </c>
    </row>
    <row r="168" spans="1:8" x14ac:dyDescent="0.25">
      <c r="A168" t="s">
        <v>772</v>
      </c>
      <c r="B168" t="s">
        <v>405</v>
      </c>
      <c r="C168" t="s">
        <v>419</v>
      </c>
      <c r="E168" t="s">
        <v>466</v>
      </c>
      <c r="F168" t="s">
        <v>517</v>
      </c>
      <c r="G168" t="s">
        <v>684</v>
      </c>
      <c r="H168" t="s">
        <v>772</v>
      </c>
    </row>
    <row r="169" spans="1:8" x14ac:dyDescent="0.25">
      <c r="A169" t="s">
        <v>693</v>
      </c>
      <c r="B169" t="s">
        <v>406</v>
      </c>
      <c r="C169" t="s">
        <v>407</v>
      </c>
      <c r="D169" t="s">
        <v>424</v>
      </c>
      <c r="E169" t="s">
        <v>431</v>
      </c>
      <c r="F169" t="e">
        <f>- TalentNet (Vietnam)</f>
        <v>#NAME?</v>
      </c>
      <c r="G169" t="s">
        <v>685</v>
      </c>
      <c r="H169" t="s">
        <v>693</v>
      </c>
    </row>
  </sheetData>
  <autoFilter ref="A2:H169" xr:uid="{280CB71A-8CC2-474A-A688-BF94C440EE8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EEAC5-35F7-4634-B8EC-9D10033FE97B}">
  <dimension ref="A1:A25"/>
  <sheetViews>
    <sheetView workbookViewId="0">
      <selection activeCell="A21" sqref="A21"/>
    </sheetView>
  </sheetViews>
  <sheetFormatPr defaultRowHeight="15" x14ac:dyDescent="0.25"/>
  <cols>
    <col min="1" max="1" width="53.85546875" bestFit="1" customWidth="1"/>
  </cols>
  <sheetData>
    <row r="1" spans="1:1" x14ac:dyDescent="0.25">
      <c r="A1" t="s">
        <v>6</v>
      </c>
    </row>
    <row r="2" spans="1:1" x14ac:dyDescent="0.25">
      <c r="A2" t="s">
        <v>13</v>
      </c>
    </row>
    <row r="3" spans="1:1" x14ac:dyDescent="0.25">
      <c r="A3" t="s">
        <v>18</v>
      </c>
    </row>
    <row r="4" spans="1:1" x14ac:dyDescent="0.25">
      <c r="A4" t="s">
        <v>24</v>
      </c>
    </row>
    <row r="5" spans="1:1" x14ac:dyDescent="0.25">
      <c r="A5" t="s">
        <v>37</v>
      </c>
    </row>
    <row r="6" spans="1:1" x14ac:dyDescent="0.25">
      <c r="A6" t="s">
        <v>48</v>
      </c>
    </row>
    <row r="7" spans="1:1" x14ac:dyDescent="0.25">
      <c r="A7" t="s">
        <v>52</v>
      </c>
    </row>
    <row r="8" spans="1:1" x14ac:dyDescent="0.25">
      <c r="A8" t="s">
        <v>60</v>
      </c>
    </row>
    <row r="9" spans="1:1" x14ac:dyDescent="0.25">
      <c r="A9" t="s">
        <v>128</v>
      </c>
    </row>
    <row r="10" spans="1:1" x14ac:dyDescent="0.25">
      <c r="A10" t="s">
        <v>69</v>
      </c>
    </row>
    <row r="11" spans="1:1" x14ac:dyDescent="0.25">
      <c r="A11" t="s">
        <v>77</v>
      </c>
    </row>
    <row r="12" spans="1:1" x14ac:dyDescent="0.25">
      <c r="A12" t="s">
        <v>83</v>
      </c>
    </row>
    <row r="13" spans="1:1" x14ac:dyDescent="0.25">
      <c r="A13" t="s">
        <v>91</v>
      </c>
    </row>
    <row r="14" spans="1:1" x14ac:dyDescent="0.25">
      <c r="A14" t="s">
        <v>110</v>
      </c>
    </row>
    <row r="15" spans="1:1" x14ac:dyDescent="0.25">
      <c r="A15" t="s">
        <v>114</v>
      </c>
    </row>
    <row r="16" spans="1:1" x14ac:dyDescent="0.25">
      <c r="A16" t="s">
        <v>119</v>
      </c>
    </row>
    <row r="17" spans="1:1" x14ac:dyDescent="0.25">
      <c r="A17" t="s">
        <v>124</v>
      </c>
    </row>
    <row r="18" spans="1:1" x14ac:dyDescent="0.25">
      <c r="A18" t="s">
        <v>137</v>
      </c>
    </row>
    <row r="19" spans="1:1" x14ac:dyDescent="0.25">
      <c r="A19" t="s">
        <v>162</v>
      </c>
    </row>
    <row r="20" spans="1:1" x14ac:dyDescent="0.25">
      <c r="A20" t="s">
        <v>169</v>
      </c>
    </row>
    <row r="21" spans="1:1" x14ac:dyDescent="0.25">
      <c r="A21" t="s">
        <v>197</v>
      </c>
    </row>
    <row r="22" spans="1:1" x14ac:dyDescent="0.25">
      <c r="A22" t="s">
        <v>201</v>
      </c>
    </row>
    <row r="23" spans="1:1" x14ac:dyDescent="0.25">
      <c r="A23" t="s">
        <v>207</v>
      </c>
    </row>
    <row r="24" spans="1:1" x14ac:dyDescent="0.25">
      <c r="A24" t="s">
        <v>773</v>
      </c>
    </row>
    <row r="25" spans="1:1" x14ac:dyDescent="0.25">
      <c r="A25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Migrate</vt:lpstr>
      <vt:lpstr>PROD added</vt:lpstr>
      <vt:lpstr>DB User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2020-03-15T03:16:58Z</dcterms:created>
  <dcterms:modified xsi:type="dcterms:W3CDTF">2020-03-27T07:42:39Z</dcterms:modified>
</cp:coreProperties>
</file>