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wbarnell/Desktop/Geneoscopy/Procurement/Capital Biosciences/Expanded Validation Study/Inventory/"/>
    </mc:Choice>
  </mc:AlternateContent>
  <bookViews>
    <workbookView xWindow="28800" yWindow="0" windowWidth="25600" windowHeight="20480" tabRatio="500" activeTab="1"/>
  </bookViews>
  <sheets>
    <sheet name="Sample List" sheetId="1" r:id="rId1"/>
    <sheet name="GTAC Key" sheetId="2" r:id="rId2"/>
    <sheet name="Amplification Schedule" sheetId="4" r:id="rId3"/>
    <sheet name="Remaining Sample Analysis" sheetId="3" r:id="rId4"/>
    <sheet name="Sample Redo 8.13.16" sheetId="5" r:id="rId5"/>
  </sheets>
  <definedNames>
    <definedName name="_xlnm.Print_Area" localSheetId="2">'Amplification Schedule'!$B$2:$R$42</definedName>
    <definedName name="_xlnm.Print_Area" localSheetId="1">'GTAC Key'!$B$2:$O$135</definedName>
    <definedName name="_xlnm.Print_Area" localSheetId="0">'Sample List'!$A$1:$D$282</definedName>
    <definedName name="_xlnm.Print_Area" localSheetId="4">'Sample Redo 8.13.16'!$B$2:$O$39</definedName>
    <definedName name="_xlnm.Print_Titles" localSheetId="1">'GTAC Key'!$2:$2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4" i="2" l="1"/>
  <c r="W94" i="2"/>
  <c r="V94" i="2"/>
  <c r="U94" i="2"/>
  <c r="X46" i="2"/>
  <c r="W46" i="2"/>
  <c r="V46" i="2"/>
  <c r="U46" i="2"/>
  <c r="V27" i="2"/>
  <c r="W27" i="2"/>
  <c r="X27" i="2"/>
  <c r="U27" i="2"/>
  <c r="AA117" i="2"/>
  <c r="Z117" i="2"/>
  <c r="Y117" i="2"/>
  <c r="AA22" i="2"/>
  <c r="Z22" i="2"/>
  <c r="Y22" i="2"/>
  <c r="T138" i="2"/>
  <c r="S138" i="2"/>
  <c r="R138" i="2"/>
  <c r="Q138" i="2"/>
  <c r="P138" i="2"/>
  <c r="T132" i="2"/>
  <c r="S132" i="2"/>
  <c r="R132" i="2"/>
  <c r="Q132" i="2"/>
  <c r="P132" i="2"/>
  <c r="T117" i="2"/>
  <c r="S117" i="2"/>
  <c r="R117" i="2"/>
  <c r="Q117" i="2"/>
  <c r="P117" i="2"/>
  <c r="T107" i="2"/>
  <c r="S107" i="2"/>
  <c r="R107" i="2"/>
  <c r="Q107" i="2"/>
  <c r="P107" i="2"/>
  <c r="T94" i="2"/>
  <c r="S94" i="2"/>
  <c r="R94" i="2"/>
  <c r="Q94" i="2"/>
  <c r="P94" i="2"/>
  <c r="T63" i="2"/>
  <c r="S63" i="2"/>
  <c r="R63" i="2"/>
  <c r="Q63" i="2"/>
  <c r="P63" i="2"/>
  <c r="T49" i="2"/>
  <c r="S49" i="2"/>
  <c r="R49" i="2"/>
  <c r="Q49" i="2"/>
  <c r="P49" i="2"/>
  <c r="T46" i="2"/>
  <c r="S46" i="2"/>
  <c r="R46" i="2"/>
  <c r="Q46" i="2"/>
  <c r="P46" i="2"/>
  <c r="T27" i="2"/>
  <c r="S27" i="2"/>
  <c r="R27" i="2"/>
  <c r="Q27" i="2"/>
  <c r="P27" i="2"/>
  <c r="T22" i="2"/>
  <c r="S22" i="2"/>
  <c r="R22" i="2"/>
  <c r="Q22" i="2"/>
  <c r="P22" i="2"/>
  <c r="T12" i="2"/>
  <c r="S12" i="2"/>
  <c r="R12" i="2"/>
  <c r="Q12" i="2"/>
  <c r="P12" i="2"/>
  <c r="T9" i="2"/>
  <c r="S9" i="2"/>
  <c r="R9" i="2"/>
  <c r="Q9" i="2"/>
  <c r="P9" i="2"/>
  <c r="T7" i="2"/>
  <c r="S7" i="2"/>
  <c r="R7" i="2"/>
  <c r="Q7" i="2"/>
  <c r="P7" i="2"/>
  <c r="Q4" i="2"/>
  <c r="R4" i="2"/>
  <c r="S4" i="2"/>
  <c r="T4" i="2"/>
  <c r="P4" i="2"/>
  <c r="G5" i="2"/>
  <c r="G6" i="2"/>
  <c r="G8" i="2"/>
  <c r="G10" i="2"/>
  <c r="G11" i="2"/>
  <c r="G13" i="2"/>
  <c r="G14" i="2"/>
  <c r="G15" i="2"/>
  <c r="G16" i="2"/>
  <c r="G17" i="2"/>
  <c r="G18" i="2"/>
  <c r="G19" i="2"/>
  <c r="G20" i="2"/>
  <c r="G21" i="2"/>
  <c r="G23" i="2"/>
  <c r="G24" i="2"/>
  <c r="G25" i="2"/>
  <c r="G26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7" i="2"/>
  <c r="G48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8" i="2"/>
  <c r="G109" i="2"/>
  <c r="G110" i="2"/>
  <c r="G111" i="2"/>
  <c r="G112" i="2"/>
  <c r="G113" i="2"/>
  <c r="G114" i="2"/>
  <c r="G115" i="2"/>
  <c r="G116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3" i="2"/>
  <c r="G134" i="2"/>
  <c r="G135" i="2"/>
  <c r="G136" i="2"/>
  <c r="G137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49" i="4"/>
  <c r="G50" i="4"/>
  <c r="G51" i="4"/>
  <c r="G52" i="4"/>
  <c r="G60" i="4"/>
  <c r="G61" i="4"/>
  <c r="G62" i="4"/>
  <c r="G63" i="4"/>
  <c r="G64" i="4"/>
  <c r="G65" i="4"/>
  <c r="G66" i="4"/>
  <c r="G67" i="4"/>
  <c r="G68" i="4"/>
  <c r="G69" i="4"/>
  <c r="G46" i="4"/>
  <c r="G48" i="4"/>
  <c r="G47" i="4"/>
  <c r="G53" i="4"/>
  <c r="G54" i="4"/>
  <c r="G55" i="4"/>
  <c r="G56" i="4"/>
  <c r="G57" i="4"/>
  <c r="G58" i="4"/>
  <c r="G59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12" i="4"/>
  <c r="G7" i="4"/>
  <c r="H8" i="4"/>
  <c r="G13" i="4"/>
  <c r="G14" i="4"/>
  <c r="G15" i="4"/>
  <c r="G8" i="4"/>
  <c r="G9" i="4"/>
  <c r="G10" i="4"/>
  <c r="G11" i="4"/>
  <c r="G4" i="4"/>
  <c r="G5" i="4"/>
  <c r="G6" i="4"/>
  <c r="G4" i="1"/>
  <c r="G6" i="1"/>
  <c r="G5" i="1"/>
  <c r="E4" i="4"/>
  <c r="E5" i="4"/>
  <c r="E6" i="4"/>
  <c r="E8" i="4"/>
  <c r="E9" i="4"/>
  <c r="E10" i="4"/>
  <c r="E11" i="4"/>
  <c r="E13" i="4"/>
  <c r="E14" i="4"/>
  <c r="E15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9" i="4"/>
  <c r="E50" i="4"/>
  <c r="E51" i="4"/>
  <c r="E52" i="4"/>
  <c r="E60" i="4"/>
  <c r="E61" i="4"/>
  <c r="E62" i="4"/>
  <c r="E63" i="4"/>
  <c r="E64" i="4"/>
  <c r="E65" i="4"/>
  <c r="E66" i="4"/>
  <c r="E67" i="4"/>
  <c r="E68" i="4"/>
  <c r="E69" i="4"/>
  <c r="E46" i="4"/>
  <c r="E48" i="4"/>
  <c r="E47" i="4"/>
  <c r="E53" i="4"/>
  <c r="E54" i="4"/>
  <c r="E55" i="4"/>
  <c r="E56" i="4"/>
  <c r="E57" i="4"/>
  <c r="E58" i="4"/>
  <c r="E59" i="4"/>
  <c r="E82" i="4"/>
  <c r="E84" i="4"/>
  <c r="E85" i="4"/>
  <c r="E86" i="4"/>
  <c r="E87" i="4"/>
  <c r="E88" i="4"/>
  <c r="E89" i="4"/>
  <c r="E90" i="4"/>
  <c r="E96" i="4"/>
  <c r="E77" i="4"/>
  <c r="E78" i="4"/>
  <c r="E74" i="4"/>
  <c r="E79" i="4"/>
  <c r="E91" i="4"/>
  <c r="E92" i="4"/>
  <c r="E93" i="4"/>
  <c r="E94" i="4"/>
  <c r="E95" i="4"/>
  <c r="E73" i="4"/>
  <c r="E75" i="4"/>
  <c r="E80" i="4"/>
  <c r="E81" i="4"/>
  <c r="E83" i="4"/>
  <c r="E76" i="4"/>
  <c r="U5" i="4"/>
  <c r="U7" i="4"/>
  <c r="U8" i="4"/>
  <c r="U9" i="4"/>
  <c r="U10" i="4"/>
  <c r="V5" i="4"/>
  <c r="U4" i="4"/>
  <c r="U6" i="4"/>
  <c r="V4" i="4"/>
  <c r="H288" i="2"/>
  <c r="G288" i="2"/>
  <c r="H287" i="2"/>
  <c r="G287" i="2"/>
  <c r="H286" i="2"/>
  <c r="G286" i="2"/>
  <c r="I281" i="2"/>
  <c r="G279" i="2"/>
  <c r="G275" i="2"/>
  <c r="G276" i="2"/>
  <c r="G277" i="2"/>
  <c r="G278" i="2"/>
  <c r="G280" i="2"/>
  <c r="G274" i="2"/>
  <c r="D4" i="4"/>
  <c r="D5" i="4"/>
  <c r="D6" i="4"/>
  <c r="D8" i="4"/>
  <c r="D9" i="4"/>
  <c r="D10" i="4"/>
  <c r="D11" i="4"/>
  <c r="D13" i="4"/>
  <c r="D14" i="4"/>
  <c r="D15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9" i="4"/>
  <c r="D50" i="4"/>
  <c r="D51" i="4"/>
  <c r="D52" i="4"/>
  <c r="D60" i="4"/>
  <c r="D61" i="4"/>
  <c r="D62" i="4"/>
  <c r="D63" i="4"/>
  <c r="D64" i="4"/>
  <c r="D65" i="4"/>
  <c r="D66" i="4"/>
  <c r="D67" i="4"/>
  <c r="D68" i="4"/>
  <c r="D69" i="4"/>
  <c r="D46" i="4"/>
  <c r="D48" i="4"/>
  <c r="D47" i="4"/>
  <c r="D53" i="4"/>
  <c r="D54" i="4"/>
  <c r="D55" i="4"/>
  <c r="D56" i="4"/>
  <c r="D57" i="4"/>
  <c r="D58" i="4"/>
  <c r="D59" i="4"/>
  <c r="D82" i="4"/>
  <c r="D84" i="4"/>
  <c r="D85" i="4"/>
  <c r="D86" i="4"/>
  <c r="D87" i="4"/>
  <c r="D88" i="4"/>
  <c r="D89" i="4"/>
  <c r="D90" i="4"/>
  <c r="D96" i="4"/>
  <c r="D77" i="4"/>
  <c r="D78" i="4"/>
  <c r="D74" i="4"/>
  <c r="D79" i="4"/>
  <c r="D91" i="4"/>
  <c r="D92" i="4"/>
  <c r="D93" i="4"/>
  <c r="D94" i="4"/>
  <c r="D95" i="4"/>
  <c r="D73" i="4"/>
  <c r="D75" i="4"/>
  <c r="D80" i="4"/>
  <c r="D81" i="4"/>
  <c r="D83" i="4"/>
  <c r="D76" i="4"/>
  <c r="D100" i="4"/>
  <c r="D101" i="4"/>
  <c r="C117" i="2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C9" i="2"/>
  <c r="D127" i="4"/>
  <c r="C107" i="2"/>
  <c r="D128" i="4"/>
  <c r="D129" i="4"/>
  <c r="D130" i="4"/>
  <c r="D131" i="4"/>
  <c r="C132" i="2"/>
  <c r="D132" i="4"/>
  <c r="C138" i="2"/>
  <c r="D133" i="4"/>
  <c r="D134" i="4"/>
  <c r="D135" i="4"/>
  <c r="D136" i="4"/>
  <c r="D143" i="4"/>
  <c r="E100" i="4"/>
  <c r="E101" i="4"/>
  <c r="D117" i="2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D9" i="2"/>
  <c r="E127" i="4"/>
  <c r="D107" i="2"/>
  <c r="E128" i="4"/>
  <c r="E129" i="4"/>
  <c r="E130" i="4"/>
  <c r="E131" i="4"/>
  <c r="D132" i="2"/>
  <c r="E132" i="4"/>
  <c r="D138" i="2"/>
  <c r="E133" i="4"/>
  <c r="E134" i="4"/>
  <c r="E135" i="4"/>
  <c r="E136" i="4"/>
  <c r="E143" i="4"/>
  <c r="D144" i="4"/>
  <c r="D142" i="4"/>
  <c r="D141" i="4"/>
  <c r="D9" i="3"/>
  <c r="E9" i="3"/>
  <c r="F9" i="3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3" i="2"/>
  <c r="N67" i="2"/>
  <c r="O100" i="4"/>
  <c r="B128" i="4"/>
  <c r="B129" i="4"/>
  <c r="B130" i="4"/>
  <c r="B131" i="4"/>
  <c r="B132" i="4"/>
  <c r="B133" i="4"/>
  <c r="B134" i="4"/>
  <c r="B135" i="4"/>
  <c r="B136" i="4"/>
  <c r="C103" i="4"/>
  <c r="F103" i="4"/>
  <c r="H103" i="4"/>
  <c r="I103" i="4"/>
  <c r="J103" i="4"/>
  <c r="K103" i="4"/>
  <c r="L103" i="4"/>
  <c r="M103" i="4"/>
  <c r="N103" i="4"/>
  <c r="O103" i="4"/>
  <c r="P103" i="4"/>
  <c r="C104" i="4"/>
  <c r="F104" i="4"/>
  <c r="H104" i="4"/>
  <c r="I104" i="4"/>
  <c r="J104" i="4"/>
  <c r="K104" i="4"/>
  <c r="L104" i="4"/>
  <c r="M104" i="4"/>
  <c r="N104" i="4"/>
  <c r="O104" i="4"/>
  <c r="P104" i="4"/>
  <c r="C105" i="4"/>
  <c r="F105" i="4"/>
  <c r="H105" i="4"/>
  <c r="I105" i="4"/>
  <c r="J105" i="4"/>
  <c r="K105" i="4"/>
  <c r="L105" i="4"/>
  <c r="M105" i="4"/>
  <c r="N105" i="4"/>
  <c r="O105" i="4"/>
  <c r="P105" i="4"/>
  <c r="C106" i="4"/>
  <c r="F106" i="4"/>
  <c r="H106" i="4"/>
  <c r="I106" i="4"/>
  <c r="J106" i="4"/>
  <c r="K106" i="4"/>
  <c r="L106" i="4"/>
  <c r="M106" i="4"/>
  <c r="N106" i="4"/>
  <c r="O106" i="4"/>
  <c r="P106" i="4"/>
  <c r="C107" i="4"/>
  <c r="F107" i="4"/>
  <c r="H107" i="4"/>
  <c r="I107" i="4"/>
  <c r="J107" i="4"/>
  <c r="K107" i="4"/>
  <c r="L107" i="4"/>
  <c r="M107" i="4"/>
  <c r="N107" i="4"/>
  <c r="O107" i="4"/>
  <c r="P107" i="4"/>
  <c r="C108" i="4"/>
  <c r="F108" i="4"/>
  <c r="H108" i="4"/>
  <c r="I108" i="4"/>
  <c r="J108" i="4"/>
  <c r="K108" i="4"/>
  <c r="L108" i="4"/>
  <c r="M108" i="4"/>
  <c r="N108" i="4"/>
  <c r="O108" i="4"/>
  <c r="P108" i="4"/>
  <c r="C109" i="4"/>
  <c r="F109" i="4"/>
  <c r="H109" i="4"/>
  <c r="I109" i="4"/>
  <c r="J109" i="4"/>
  <c r="K109" i="4"/>
  <c r="L109" i="4"/>
  <c r="M109" i="4"/>
  <c r="N109" i="4"/>
  <c r="O109" i="4"/>
  <c r="P109" i="4"/>
  <c r="C110" i="4"/>
  <c r="F110" i="4"/>
  <c r="H110" i="4"/>
  <c r="I110" i="4"/>
  <c r="J110" i="4"/>
  <c r="K110" i="4"/>
  <c r="L110" i="4"/>
  <c r="M110" i="4"/>
  <c r="N110" i="4"/>
  <c r="O110" i="4"/>
  <c r="P110" i="4"/>
  <c r="C111" i="4"/>
  <c r="F111" i="4"/>
  <c r="H111" i="4"/>
  <c r="I111" i="4"/>
  <c r="J111" i="4"/>
  <c r="K111" i="4"/>
  <c r="L111" i="4"/>
  <c r="M111" i="4"/>
  <c r="N111" i="4"/>
  <c r="O111" i="4"/>
  <c r="P111" i="4"/>
  <c r="C112" i="4"/>
  <c r="F112" i="4"/>
  <c r="H112" i="4"/>
  <c r="I112" i="4"/>
  <c r="J112" i="4"/>
  <c r="K112" i="4"/>
  <c r="L112" i="4"/>
  <c r="M112" i="4"/>
  <c r="N112" i="4"/>
  <c r="O112" i="4"/>
  <c r="P112" i="4"/>
  <c r="C113" i="4"/>
  <c r="F113" i="4"/>
  <c r="H113" i="4"/>
  <c r="I113" i="4"/>
  <c r="J113" i="4"/>
  <c r="K113" i="4"/>
  <c r="L113" i="4"/>
  <c r="M113" i="4"/>
  <c r="N113" i="4"/>
  <c r="O113" i="4"/>
  <c r="P113" i="4"/>
  <c r="C114" i="4"/>
  <c r="F114" i="4"/>
  <c r="H114" i="4"/>
  <c r="I114" i="4"/>
  <c r="J114" i="4"/>
  <c r="K114" i="4"/>
  <c r="L114" i="4"/>
  <c r="M114" i="4"/>
  <c r="N114" i="4"/>
  <c r="O114" i="4"/>
  <c r="P114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C119" i="4"/>
  <c r="F119" i="4"/>
  <c r="H119" i="4"/>
  <c r="I119" i="4"/>
  <c r="J119" i="4"/>
  <c r="K119" i="4"/>
  <c r="L119" i="4"/>
  <c r="M119" i="4"/>
  <c r="N119" i="4"/>
  <c r="O119" i="4"/>
  <c r="P119" i="4"/>
  <c r="C120" i="4"/>
  <c r="F120" i="4"/>
  <c r="H120" i="4"/>
  <c r="I120" i="4"/>
  <c r="J120" i="4"/>
  <c r="K120" i="4"/>
  <c r="L120" i="4"/>
  <c r="M120" i="4"/>
  <c r="N120" i="4"/>
  <c r="O120" i="4"/>
  <c r="P120" i="4"/>
  <c r="C121" i="4"/>
  <c r="F121" i="4"/>
  <c r="H121" i="4"/>
  <c r="I121" i="4"/>
  <c r="J121" i="4"/>
  <c r="K121" i="4"/>
  <c r="L121" i="4"/>
  <c r="M121" i="4"/>
  <c r="N121" i="4"/>
  <c r="O121" i="4"/>
  <c r="P121" i="4"/>
  <c r="C122" i="4"/>
  <c r="F122" i="4"/>
  <c r="H122" i="4"/>
  <c r="I122" i="4"/>
  <c r="J122" i="4"/>
  <c r="K122" i="4"/>
  <c r="L122" i="4"/>
  <c r="M122" i="4"/>
  <c r="N122" i="4"/>
  <c r="O122" i="4"/>
  <c r="P122" i="4"/>
  <c r="C123" i="4"/>
  <c r="F123" i="4"/>
  <c r="H123" i="4"/>
  <c r="I123" i="4"/>
  <c r="J123" i="4"/>
  <c r="K123" i="4"/>
  <c r="L123" i="4"/>
  <c r="M123" i="4"/>
  <c r="N123" i="4"/>
  <c r="O123" i="4"/>
  <c r="P123" i="4"/>
  <c r="C136" i="4"/>
  <c r="F136" i="4"/>
  <c r="H136" i="4"/>
  <c r="I136" i="4"/>
  <c r="J136" i="4"/>
  <c r="K136" i="4"/>
  <c r="L136" i="4"/>
  <c r="M136" i="4"/>
  <c r="N136" i="4"/>
  <c r="O136" i="4"/>
  <c r="P136" i="4"/>
  <c r="C115" i="4"/>
  <c r="F115" i="4"/>
  <c r="H115" i="4"/>
  <c r="I115" i="4"/>
  <c r="J115" i="4"/>
  <c r="K115" i="4"/>
  <c r="L115" i="4"/>
  <c r="M115" i="4"/>
  <c r="N115" i="4"/>
  <c r="O115" i="4"/>
  <c r="P115" i="4"/>
  <c r="C116" i="4"/>
  <c r="F116" i="4"/>
  <c r="H116" i="4"/>
  <c r="I116" i="4"/>
  <c r="J116" i="4"/>
  <c r="K116" i="4"/>
  <c r="L116" i="4"/>
  <c r="M116" i="4"/>
  <c r="N116" i="4"/>
  <c r="O116" i="4"/>
  <c r="P116" i="4"/>
  <c r="C117" i="4"/>
  <c r="F117" i="4"/>
  <c r="H117" i="4"/>
  <c r="I117" i="4"/>
  <c r="J117" i="4"/>
  <c r="K117" i="4"/>
  <c r="L117" i="4"/>
  <c r="M117" i="4"/>
  <c r="N117" i="4"/>
  <c r="O117" i="4"/>
  <c r="P117" i="4"/>
  <c r="C118" i="4"/>
  <c r="F118" i="4"/>
  <c r="H118" i="4"/>
  <c r="I118" i="4"/>
  <c r="J118" i="4"/>
  <c r="K118" i="4"/>
  <c r="L118" i="4"/>
  <c r="M118" i="4"/>
  <c r="N118" i="4"/>
  <c r="O118" i="4"/>
  <c r="P118" i="4"/>
  <c r="D285" i="1"/>
  <c r="C285" i="1"/>
  <c r="C286" i="1"/>
  <c r="F132" i="4"/>
  <c r="G132" i="2"/>
  <c r="H132" i="4"/>
  <c r="I132" i="4"/>
  <c r="J132" i="4"/>
  <c r="K132" i="4"/>
  <c r="L132" i="4"/>
  <c r="M132" i="4"/>
  <c r="N132" i="4"/>
  <c r="O132" i="4"/>
  <c r="P132" i="4"/>
  <c r="F133" i="4"/>
  <c r="G138" i="2"/>
  <c r="H133" i="4"/>
  <c r="I133" i="4"/>
  <c r="J133" i="4"/>
  <c r="K133" i="4"/>
  <c r="L133" i="4"/>
  <c r="M133" i="4"/>
  <c r="N133" i="4"/>
  <c r="O133" i="4"/>
  <c r="P133" i="4"/>
  <c r="F134" i="4"/>
  <c r="H134" i="4"/>
  <c r="I134" i="4"/>
  <c r="J134" i="4"/>
  <c r="K134" i="4"/>
  <c r="L134" i="4"/>
  <c r="M134" i="4"/>
  <c r="N134" i="4"/>
  <c r="O134" i="4"/>
  <c r="P134" i="4"/>
  <c r="F135" i="4"/>
  <c r="H135" i="4"/>
  <c r="I135" i="4"/>
  <c r="J135" i="4"/>
  <c r="K135" i="4"/>
  <c r="L135" i="4"/>
  <c r="M135" i="4"/>
  <c r="N135" i="4"/>
  <c r="O135" i="4"/>
  <c r="P135" i="4"/>
  <c r="F102" i="4"/>
  <c r="G117" i="2"/>
  <c r="H102" i="4"/>
  <c r="I102" i="4"/>
  <c r="J102" i="4"/>
  <c r="K102" i="4"/>
  <c r="L102" i="4"/>
  <c r="M102" i="4"/>
  <c r="N102" i="4"/>
  <c r="O102" i="4"/>
  <c r="P102" i="4"/>
  <c r="F128" i="4"/>
  <c r="G107" i="2"/>
  <c r="H128" i="4"/>
  <c r="I128" i="4"/>
  <c r="J128" i="4"/>
  <c r="K128" i="4"/>
  <c r="L128" i="4"/>
  <c r="M128" i="4"/>
  <c r="N128" i="4"/>
  <c r="O128" i="4"/>
  <c r="P128" i="4"/>
  <c r="F127" i="4"/>
  <c r="G9" i="2"/>
  <c r="H127" i="4"/>
  <c r="I127" i="4"/>
  <c r="J127" i="4"/>
  <c r="K127" i="4"/>
  <c r="L127" i="4"/>
  <c r="M127" i="4"/>
  <c r="N127" i="4"/>
  <c r="O127" i="4"/>
  <c r="P127" i="4"/>
  <c r="C127" i="4"/>
  <c r="C134" i="4"/>
  <c r="C135" i="4"/>
  <c r="C133" i="4"/>
  <c r="C132" i="4"/>
  <c r="C102" i="4"/>
  <c r="C128" i="4"/>
  <c r="O263" i="2"/>
  <c r="O264" i="2"/>
  <c r="O265" i="2"/>
  <c r="O269" i="2"/>
  <c r="O271" i="2"/>
  <c r="O266" i="2"/>
  <c r="O267" i="2"/>
  <c r="G94" i="2"/>
  <c r="D94" i="2"/>
  <c r="C94" i="2"/>
  <c r="G63" i="2"/>
  <c r="D63" i="2"/>
  <c r="C63" i="2"/>
  <c r="G49" i="2"/>
  <c r="D49" i="2"/>
  <c r="C49" i="2"/>
  <c r="G46" i="2"/>
  <c r="D46" i="2"/>
  <c r="C46" i="2"/>
  <c r="G22" i="2"/>
  <c r="D22" i="2"/>
  <c r="C22" i="2"/>
  <c r="G7" i="2"/>
  <c r="D7" i="2"/>
  <c r="C7" i="2"/>
  <c r="G4" i="2"/>
  <c r="D4" i="2"/>
  <c r="C4" i="2"/>
  <c r="H14" i="4"/>
  <c r="E13" i="3"/>
  <c r="E26" i="3"/>
  <c r="E27" i="3"/>
  <c r="E30" i="3"/>
  <c r="F13" i="3"/>
  <c r="F26" i="3"/>
  <c r="F27" i="3"/>
  <c r="F30" i="3"/>
  <c r="D13" i="3"/>
  <c r="D26" i="3"/>
  <c r="D27" i="3"/>
  <c r="D30" i="3"/>
  <c r="G4" i="5"/>
  <c r="O4" i="5"/>
  <c r="G5" i="5"/>
  <c r="O5" i="5"/>
  <c r="G6" i="5"/>
  <c r="O6" i="5"/>
  <c r="G7" i="5"/>
  <c r="O7" i="5"/>
  <c r="G8" i="5"/>
  <c r="O8" i="5"/>
  <c r="G9" i="5"/>
  <c r="O9" i="5"/>
  <c r="G10" i="5"/>
  <c r="O10" i="5"/>
  <c r="G11" i="5"/>
  <c r="O11" i="5"/>
  <c r="G12" i="5"/>
  <c r="O12" i="5"/>
  <c r="G13" i="5"/>
  <c r="O13" i="5"/>
  <c r="G14" i="5"/>
  <c r="O14" i="5"/>
  <c r="G15" i="5"/>
  <c r="O15" i="5"/>
  <c r="G16" i="5"/>
  <c r="O16" i="5"/>
  <c r="G17" i="5"/>
  <c r="O17" i="5"/>
  <c r="G18" i="5"/>
  <c r="O18" i="5"/>
  <c r="G19" i="5"/>
  <c r="O19" i="5"/>
  <c r="G20" i="5"/>
  <c r="O20" i="5"/>
  <c r="G21" i="5"/>
  <c r="O21" i="5"/>
  <c r="G22" i="5"/>
  <c r="O22" i="5"/>
  <c r="G23" i="5"/>
  <c r="O23" i="5"/>
  <c r="G24" i="5"/>
  <c r="O24" i="5"/>
  <c r="G25" i="5"/>
  <c r="O25" i="5"/>
  <c r="G26" i="5"/>
  <c r="O26" i="5"/>
  <c r="G27" i="5"/>
  <c r="O27" i="5"/>
  <c r="G28" i="5"/>
  <c r="O28" i="5"/>
  <c r="G29" i="5"/>
  <c r="O29" i="5"/>
  <c r="G30" i="5"/>
  <c r="O30" i="5"/>
  <c r="G31" i="5"/>
  <c r="O31" i="5"/>
  <c r="G32" i="5"/>
  <c r="O32" i="5"/>
  <c r="G33" i="5"/>
  <c r="O33" i="5"/>
  <c r="G34" i="5"/>
  <c r="O34" i="5"/>
  <c r="G35" i="5"/>
  <c r="O35" i="5"/>
  <c r="G3" i="5"/>
  <c r="O3" i="5"/>
  <c r="B4" i="5"/>
  <c r="C4" i="5"/>
  <c r="D4" i="5"/>
  <c r="E4" i="5"/>
  <c r="F4" i="5"/>
  <c r="H4" i="5"/>
  <c r="I4" i="5"/>
  <c r="J4" i="5"/>
  <c r="K4" i="5"/>
  <c r="L4" i="5"/>
  <c r="N6" i="2"/>
  <c r="M4" i="5"/>
  <c r="N4" i="5"/>
  <c r="B5" i="5"/>
  <c r="C5" i="5"/>
  <c r="D5" i="5"/>
  <c r="E5" i="5"/>
  <c r="F5" i="5"/>
  <c r="H5" i="5"/>
  <c r="I5" i="5"/>
  <c r="J5" i="5"/>
  <c r="K5" i="5"/>
  <c r="L5" i="5"/>
  <c r="N8" i="2"/>
  <c r="M5" i="5"/>
  <c r="N5" i="5"/>
  <c r="B6" i="5"/>
  <c r="C6" i="5"/>
  <c r="D6" i="5"/>
  <c r="E6" i="5"/>
  <c r="F6" i="5"/>
  <c r="H6" i="5"/>
  <c r="I6" i="5"/>
  <c r="J6" i="5"/>
  <c r="K6" i="5"/>
  <c r="L6" i="5"/>
  <c r="N17" i="2"/>
  <c r="M6" i="5"/>
  <c r="N6" i="5"/>
  <c r="B7" i="5"/>
  <c r="C7" i="5"/>
  <c r="D7" i="5"/>
  <c r="E7" i="5"/>
  <c r="F7" i="5"/>
  <c r="H7" i="5"/>
  <c r="I7" i="5"/>
  <c r="J7" i="5"/>
  <c r="K7" i="5"/>
  <c r="L7" i="5"/>
  <c r="N21" i="2"/>
  <c r="M7" i="5"/>
  <c r="N7" i="5"/>
  <c r="B8" i="5"/>
  <c r="C8" i="5"/>
  <c r="D8" i="5"/>
  <c r="E8" i="5"/>
  <c r="F8" i="5"/>
  <c r="H8" i="5"/>
  <c r="I8" i="5"/>
  <c r="J8" i="5"/>
  <c r="K8" i="5"/>
  <c r="L8" i="5"/>
  <c r="N30" i="2"/>
  <c r="M8" i="5"/>
  <c r="N8" i="5"/>
  <c r="B9" i="5"/>
  <c r="C9" i="5"/>
  <c r="D9" i="5"/>
  <c r="E9" i="5"/>
  <c r="F9" i="5"/>
  <c r="H9" i="5"/>
  <c r="I9" i="5"/>
  <c r="J9" i="5"/>
  <c r="K9" i="5"/>
  <c r="L9" i="5"/>
  <c r="N31" i="2"/>
  <c r="M9" i="5"/>
  <c r="N9" i="5"/>
  <c r="B10" i="5"/>
  <c r="C10" i="5"/>
  <c r="D10" i="5"/>
  <c r="E10" i="5"/>
  <c r="F10" i="5"/>
  <c r="H10" i="5"/>
  <c r="I10" i="5"/>
  <c r="J10" i="5"/>
  <c r="K10" i="5"/>
  <c r="L10" i="5"/>
  <c r="N44" i="2"/>
  <c r="M10" i="5"/>
  <c r="N10" i="5"/>
  <c r="B11" i="5"/>
  <c r="C11" i="5"/>
  <c r="D11" i="5"/>
  <c r="E11" i="5"/>
  <c r="F11" i="5"/>
  <c r="H11" i="5"/>
  <c r="I11" i="5"/>
  <c r="J11" i="5"/>
  <c r="K11" i="5"/>
  <c r="L11" i="5"/>
  <c r="M11" i="5"/>
  <c r="N11" i="5"/>
  <c r="B12" i="5"/>
  <c r="C12" i="5"/>
  <c r="D12" i="5"/>
  <c r="E12" i="5"/>
  <c r="F12" i="5"/>
  <c r="H12" i="5"/>
  <c r="I12" i="5"/>
  <c r="J12" i="5"/>
  <c r="K12" i="5"/>
  <c r="L12" i="5"/>
  <c r="N48" i="2"/>
  <c r="M12" i="5"/>
  <c r="N12" i="5"/>
  <c r="B13" i="5"/>
  <c r="C13" i="5"/>
  <c r="D13" i="5"/>
  <c r="E13" i="5"/>
  <c r="F13" i="5"/>
  <c r="H13" i="5"/>
  <c r="I13" i="5"/>
  <c r="J13" i="5"/>
  <c r="K13" i="5"/>
  <c r="L13" i="5"/>
  <c r="N52" i="2"/>
  <c r="M13" i="5"/>
  <c r="N13" i="5"/>
  <c r="B14" i="5"/>
  <c r="C14" i="5"/>
  <c r="D14" i="5"/>
  <c r="E14" i="5"/>
  <c r="F14" i="5"/>
  <c r="H14" i="5"/>
  <c r="I14" i="5"/>
  <c r="J14" i="5"/>
  <c r="K14" i="5"/>
  <c r="L14" i="5"/>
  <c r="N55" i="2"/>
  <c r="M14" i="5"/>
  <c r="N14" i="5"/>
  <c r="B15" i="5"/>
  <c r="C15" i="5"/>
  <c r="D15" i="5"/>
  <c r="E15" i="5"/>
  <c r="F15" i="5"/>
  <c r="H15" i="5"/>
  <c r="I15" i="5"/>
  <c r="J15" i="5"/>
  <c r="K15" i="5"/>
  <c r="L15" i="5"/>
  <c r="N59" i="2"/>
  <c r="M15" i="5"/>
  <c r="N15" i="5"/>
  <c r="B16" i="5"/>
  <c r="C16" i="5"/>
  <c r="D16" i="5"/>
  <c r="E16" i="5"/>
  <c r="F16" i="5"/>
  <c r="H16" i="5"/>
  <c r="I16" i="5"/>
  <c r="J16" i="5"/>
  <c r="K16" i="5"/>
  <c r="L16" i="5"/>
  <c r="N62" i="2"/>
  <c r="M16" i="5"/>
  <c r="N16" i="5"/>
  <c r="B17" i="5"/>
  <c r="C17" i="5"/>
  <c r="D17" i="5"/>
  <c r="E17" i="5"/>
  <c r="F17" i="5"/>
  <c r="H17" i="5"/>
  <c r="I17" i="5"/>
  <c r="J17" i="5"/>
  <c r="K17" i="5"/>
  <c r="L17" i="5"/>
  <c r="N72" i="2"/>
  <c r="M17" i="5"/>
  <c r="N17" i="5"/>
  <c r="B18" i="5"/>
  <c r="C18" i="5"/>
  <c r="D18" i="5"/>
  <c r="E18" i="5"/>
  <c r="F18" i="5"/>
  <c r="H18" i="5"/>
  <c r="I18" i="5"/>
  <c r="J18" i="5"/>
  <c r="K18" i="5"/>
  <c r="L18" i="5"/>
  <c r="N73" i="2"/>
  <c r="M18" i="5"/>
  <c r="N18" i="5"/>
  <c r="B19" i="5"/>
  <c r="C19" i="5"/>
  <c r="D19" i="5"/>
  <c r="E19" i="5"/>
  <c r="F19" i="5"/>
  <c r="H19" i="5"/>
  <c r="I19" i="5"/>
  <c r="J19" i="5"/>
  <c r="K19" i="5"/>
  <c r="L19" i="5"/>
  <c r="N75" i="2"/>
  <c r="M19" i="5"/>
  <c r="N19" i="5"/>
  <c r="B20" i="5"/>
  <c r="C20" i="5"/>
  <c r="D20" i="5"/>
  <c r="E20" i="5"/>
  <c r="F20" i="5"/>
  <c r="H20" i="5"/>
  <c r="I20" i="5"/>
  <c r="J20" i="5"/>
  <c r="K20" i="5"/>
  <c r="L20" i="5"/>
  <c r="N76" i="2"/>
  <c r="M20" i="5"/>
  <c r="N20" i="5"/>
  <c r="B21" i="5"/>
  <c r="C21" i="5"/>
  <c r="D21" i="5"/>
  <c r="E21" i="5"/>
  <c r="F21" i="5"/>
  <c r="H21" i="5"/>
  <c r="I21" i="5"/>
  <c r="J21" i="5"/>
  <c r="K21" i="5"/>
  <c r="L21" i="5"/>
  <c r="N80" i="2"/>
  <c r="M21" i="5"/>
  <c r="N21" i="5"/>
  <c r="B22" i="5"/>
  <c r="C22" i="5"/>
  <c r="D22" i="5"/>
  <c r="E22" i="5"/>
  <c r="F22" i="5"/>
  <c r="H22" i="5"/>
  <c r="I22" i="5"/>
  <c r="J22" i="5"/>
  <c r="K22" i="5"/>
  <c r="L22" i="5"/>
  <c r="N82" i="2"/>
  <c r="M22" i="5"/>
  <c r="N22" i="5"/>
  <c r="B23" i="5"/>
  <c r="C23" i="5"/>
  <c r="D23" i="5"/>
  <c r="E23" i="5"/>
  <c r="F23" i="5"/>
  <c r="H23" i="5"/>
  <c r="I23" i="5"/>
  <c r="J23" i="5"/>
  <c r="K23" i="5"/>
  <c r="L23" i="5"/>
  <c r="N83" i="2"/>
  <c r="M23" i="5"/>
  <c r="N23" i="5"/>
  <c r="B24" i="5"/>
  <c r="C24" i="5"/>
  <c r="D24" i="5"/>
  <c r="E24" i="5"/>
  <c r="F24" i="5"/>
  <c r="H24" i="5"/>
  <c r="I24" i="5"/>
  <c r="J24" i="5"/>
  <c r="K24" i="5"/>
  <c r="L24" i="5"/>
  <c r="N93" i="2"/>
  <c r="M24" i="5"/>
  <c r="N24" i="5"/>
  <c r="B25" i="5"/>
  <c r="C25" i="5"/>
  <c r="D25" i="5"/>
  <c r="E25" i="5"/>
  <c r="F25" i="5"/>
  <c r="H25" i="5"/>
  <c r="I25" i="5"/>
  <c r="J25" i="5"/>
  <c r="K25" i="5"/>
  <c r="L25" i="5"/>
  <c r="N97" i="2"/>
  <c r="M25" i="5"/>
  <c r="N25" i="5"/>
  <c r="B26" i="5"/>
  <c r="C26" i="5"/>
  <c r="D26" i="5"/>
  <c r="E26" i="5"/>
  <c r="F26" i="5"/>
  <c r="H26" i="5"/>
  <c r="I26" i="5"/>
  <c r="J26" i="5"/>
  <c r="K26" i="5"/>
  <c r="L26" i="5"/>
  <c r="N106" i="2"/>
  <c r="M26" i="5"/>
  <c r="N26" i="5"/>
  <c r="B27" i="5"/>
  <c r="C27" i="5"/>
  <c r="D27" i="5"/>
  <c r="E27" i="5"/>
  <c r="F27" i="5"/>
  <c r="H27" i="5"/>
  <c r="I27" i="5"/>
  <c r="J27" i="5"/>
  <c r="K27" i="5"/>
  <c r="L27" i="5"/>
  <c r="N108" i="2"/>
  <c r="M27" i="5"/>
  <c r="N27" i="5"/>
  <c r="B28" i="5"/>
  <c r="C28" i="5"/>
  <c r="D28" i="5"/>
  <c r="E28" i="5"/>
  <c r="F28" i="5"/>
  <c r="H28" i="5"/>
  <c r="I28" i="5"/>
  <c r="J28" i="5"/>
  <c r="K28" i="5"/>
  <c r="L28" i="5"/>
  <c r="N113" i="2"/>
  <c r="M28" i="5"/>
  <c r="N28" i="5"/>
  <c r="B29" i="5"/>
  <c r="C29" i="5"/>
  <c r="D29" i="5"/>
  <c r="E29" i="5"/>
  <c r="F29" i="5"/>
  <c r="H29" i="5"/>
  <c r="I29" i="5"/>
  <c r="J29" i="5"/>
  <c r="K29" i="5"/>
  <c r="L29" i="5"/>
  <c r="N116" i="2"/>
  <c r="M29" i="5"/>
  <c r="N29" i="5"/>
  <c r="B30" i="5"/>
  <c r="C30" i="5"/>
  <c r="D30" i="5"/>
  <c r="E30" i="5"/>
  <c r="F30" i="5"/>
  <c r="H30" i="5"/>
  <c r="I30" i="5"/>
  <c r="J30" i="5"/>
  <c r="K30" i="5"/>
  <c r="L30" i="5"/>
  <c r="N120" i="2"/>
  <c r="M30" i="5"/>
  <c r="N30" i="5"/>
  <c r="B31" i="5"/>
  <c r="C31" i="5"/>
  <c r="D31" i="5"/>
  <c r="E31" i="5"/>
  <c r="F31" i="5"/>
  <c r="H31" i="5"/>
  <c r="I31" i="5"/>
  <c r="J31" i="5"/>
  <c r="K31" i="5"/>
  <c r="L31" i="5"/>
  <c r="N121" i="2"/>
  <c r="M31" i="5"/>
  <c r="N31" i="5"/>
  <c r="B32" i="5"/>
  <c r="C32" i="5"/>
  <c r="D32" i="5"/>
  <c r="E32" i="5"/>
  <c r="F32" i="5"/>
  <c r="H32" i="5"/>
  <c r="I32" i="5"/>
  <c r="J32" i="5"/>
  <c r="K32" i="5"/>
  <c r="L32" i="5"/>
  <c r="N123" i="2"/>
  <c r="M32" i="5"/>
  <c r="N32" i="5"/>
  <c r="B33" i="5"/>
  <c r="C33" i="5"/>
  <c r="D33" i="5"/>
  <c r="E33" i="5"/>
  <c r="F33" i="5"/>
  <c r="H33" i="5"/>
  <c r="I33" i="5"/>
  <c r="J33" i="5"/>
  <c r="K33" i="5"/>
  <c r="L33" i="5"/>
  <c r="N124" i="2"/>
  <c r="M33" i="5"/>
  <c r="N33" i="5"/>
  <c r="B34" i="5"/>
  <c r="C34" i="5"/>
  <c r="D34" i="5"/>
  <c r="E34" i="5"/>
  <c r="F34" i="5"/>
  <c r="H34" i="5"/>
  <c r="I34" i="5"/>
  <c r="J34" i="5"/>
  <c r="K34" i="5"/>
  <c r="L34" i="5"/>
  <c r="N125" i="2"/>
  <c r="M34" i="5"/>
  <c r="N34" i="5"/>
  <c r="B35" i="5"/>
  <c r="C35" i="5"/>
  <c r="D35" i="5"/>
  <c r="E35" i="5"/>
  <c r="F35" i="5"/>
  <c r="H35" i="5"/>
  <c r="I35" i="5"/>
  <c r="J35" i="5"/>
  <c r="K35" i="5"/>
  <c r="L35" i="5"/>
  <c r="N131" i="2"/>
  <c r="M35" i="5"/>
  <c r="N35" i="5"/>
  <c r="C3" i="5"/>
  <c r="D3" i="5"/>
  <c r="E3" i="5"/>
  <c r="F3" i="5"/>
  <c r="H3" i="5"/>
  <c r="I3" i="5"/>
  <c r="J3" i="5"/>
  <c r="K3" i="5"/>
  <c r="L3" i="5"/>
  <c r="M3" i="5"/>
  <c r="N3" i="5"/>
  <c r="B3" i="5"/>
  <c r="F100" i="4"/>
  <c r="H100" i="4"/>
  <c r="I100" i="4"/>
  <c r="J100" i="4"/>
  <c r="K100" i="4"/>
  <c r="L100" i="4"/>
  <c r="M100" i="4"/>
  <c r="N100" i="4"/>
  <c r="P100" i="4"/>
  <c r="F101" i="4"/>
  <c r="H101" i="4"/>
  <c r="I101" i="4"/>
  <c r="J101" i="4"/>
  <c r="K101" i="4"/>
  <c r="L101" i="4"/>
  <c r="M101" i="4"/>
  <c r="N101" i="4"/>
  <c r="N112" i="2"/>
  <c r="O101" i="4"/>
  <c r="P101" i="4"/>
  <c r="F129" i="4"/>
  <c r="H129" i="4"/>
  <c r="I129" i="4"/>
  <c r="J129" i="4"/>
  <c r="K129" i="4"/>
  <c r="L129" i="4"/>
  <c r="M129" i="4"/>
  <c r="N129" i="4"/>
  <c r="N127" i="2"/>
  <c r="O129" i="4"/>
  <c r="P129" i="4"/>
  <c r="F131" i="4"/>
  <c r="H131" i="4"/>
  <c r="I131" i="4"/>
  <c r="J131" i="4"/>
  <c r="K131" i="4"/>
  <c r="L131" i="4"/>
  <c r="M131" i="4"/>
  <c r="N131" i="4"/>
  <c r="N129" i="2"/>
  <c r="O131" i="4"/>
  <c r="P131" i="4"/>
  <c r="C131" i="4"/>
  <c r="C129" i="4"/>
  <c r="C101" i="4"/>
  <c r="C100" i="4"/>
  <c r="P29" i="4"/>
  <c r="F65" i="4"/>
  <c r="H65" i="4"/>
  <c r="I65" i="4"/>
  <c r="J65" i="4"/>
  <c r="K65" i="4"/>
  <c r="L65" i="4"/>
  <c r="M65" i="4"/>
  <c r="N65" i="4"/>
  <c r="N122" i="2"/>
  <c r="O65" i="4"/>
  <c r="P65" i="4"/>
  <c r="F96" i="4"/>
  <c r="H96" i="4"/>
  <c r="I96" i="4"/>
  <c r="J96" i="4"/>
  <c r="K96" i="4"/>
  <c r="L96" i="4"/>
  <c r="M96" i="4"/>
  <c r="N96" i="4"/>
  <c r="N126" i="2"/>
  <c r="O96" i="4"/>
  <c r="P96" i="4"/>
  <c r="F130" i="4"/>
  <c r="H130" i="4"/>
  <c r="I130" i="4"/>
  <c r="J130" i="4"/>
  <c r="K130" i="4"/>
  <c r="L130" i="4"/>
  <c r="M130" i="4"/>
  <c r="N130" i="4"/>
  <c r="N128" i="2"/>
  <c r="O130" i="4"/>
  <c r="P130" i="4"/>
  <c r="F95" i="4"/>
  <c r="H95" i="4"/>
  <c r="I95" i="4"/>
  <c r="J95" i="4"/>
  <c r="K95" i="4"/>
  <c r="L95" i="4"/>
  <c r="M95" i="4"/>
  <c r="N95" i="4"/>
  <c r="N118" i="2"/>
  <c r="O95" i="4"/>
  <c r="P95" i="4"/>
  <c r="F42" i="4"/>
  <c r="H42" i="4"/>
  <c r="I42" i="4"/>
  <c r="J42" i="4"/>
  <c r="K42" i="4"/>
  <c r="L42" i="4"/>
  <c r="M42" i="4"/>
  <c r="N42" i="4"/>
  <c r="N119" i="2"/>
  <c r="O42" i="4"/>
  <c r="P42" i="4"/>
  <c r="C130" i="4"/>
  <c r="C96" i="4"/>
  <c r="C65" i="4"/>
  <c r="C42" i="4"/>
  <c r="C95" i="4"/>
  <c r="F82" i="4"/>
  <c r="H82" i="4"/>
  <c r="I82" i="4"/>
  <c r="J82" i="4"/>
  <c r="K82" i="4"/>
  <c r="L82" i="4"/>
  <c r="M82" i="4"/>
  <c r="N82" i="4"/>
  <c r="N78" i="2"/>
  <c r="O82" i="4"/>
  <c r="P82" i="4"/>
  <c r="F84" i="4"/>
  <c r="H84" i="4"/>
  <c r="I84" i="4"/>
  <c r="J84" i="4"/>
  <c r="K84" i="4"/>
  <c r="L84" i="4"/>
  <c r="M84" i="4"/>
  <c r="N84" i="4"/>
  <c r="N81" i="2"/>
  <c r="O84" i="4"/>
  <c r="P84" i="4"/>
  <c r="F85" i="4"/>
  <c r="H85" i="4"/>
  <c r="I85" i="4"/>
  <c r="J85" i="4"/>
  <c r="K85" i="4"/>
  <c r="L85" i="4"/>
  <c r="M85" i="4"/>
  <c r="N85" i="4"/>
  <c r="N101" i="2"/>
  <c r="O85" i="4"/>
  <c r="P85" i="4"/>
  <c r="F86" i="4"/>
  <c r="H86" i="4"/>
  <c r="I86" i="4"/>
  <c r="J86" i="4"/>
  <c r="K86" i="4"/>
  <c r="L86" i="4"/>
  <c r="M86" i="4"/>
  <c r="N86" i="4"/>
  <c r="N102" i="2"/>
  <c r="O86" i="4"/>
  <c r="P86" i="4"/>
  <c r="F87" i="4"/>
  <c r="H87" i="4"/>
  <c r="I87" i="4"/>
  <c r="J87" i="4"/>
  <c r="K87" i="4"/>
  <c r="L87" i="4"/>
  <c r="M87" i="4"/>
  <c r="N87" i="4"/>
  <c r="N103" i="2"/>
  <c r="O87" i="4"/>
  <c r="P87" i="4"/>
  <c r="F88" i="4"/>
  <c r="H88" i="4"/>
  <c r="I88" i="4"/>
  <c r="J88" i="4"/>
  <c r="K88" i="4"/>
  <c r="L88" i="4"/>
  <c r="M88" i="4"/>
  <c r="N88" i="4"/>
  <c r="N104" i="2"/>
  <c r="O88" i="4"/>
  <c r="P88" i="4"/>
  <c r="F89" i="4"/>
  <c r="H89" i="4"/>
  <c r="I89" i="4"/>
  <c r="J89" i="4"/>
  <c r="K89" i="4"/>
  <c r="L89" i="4"/>
  <c r="M89" i="4"/>
  <c r="N89" i="4"/>
  <c r="N105" i="2"/>
  <c r="O89" i="4"/>
  <c r="P89" i="4"/>
  <c r="F90" i="4"/>
  <c r="H90" i="4"/>
  <c r="I90" i="4"/>
  <c r="J90" i="4"/>
  <c r="K90" i="4"/>
  <c r="L90" i="4"/>
  <c r="M90" i="4"/>
  <c r="N90" i="4"/>
  <c r="N109" i="2"/>
  <c r="O90" i="4"/>
  <c r="P90" i="4"/>
  <c r="F77" i="4"/>
  <c r="H77" i="4"/>
  <c r="I77" i="4"/>
  <c r="J77" i="4"/>
  <c r="K77" i="4"/>
  <c r="L77" i="4"/>
  <c r="M77" i="4"/>
  <c r="N77" i="4"/>
  <c r="N64" i="2"/>
  <c r="O77" i="4"/>
  <c r="P77" i="4"/>
  <c r="F78" i="4"/>
  <c r="H78" i="4"/>
  <c r="I78" i="4"/>
  <c r="J78" i="4"/>
  <c r="K78" i="4"/>
  <c r="L78" i="4"/>
  <c r="M78" i="4"/>
  <c r="N78" i="4"/>
  <c r="N68" i="2"/>
  <c r="O78" i="4"/>
  <c r="P78" i="4"/>
  <c r="F74" i="4"/>
  <c r="H74" i="4"/>
  <c r="I74" i="4"/>
  <c r="J74" i="4"/>
  <c r="K74" i="4"/>
  <c r="L74" i="4"/>
  <c r="M74" i="4"/>
  <c r="N74" i="4"/>
  <c r="N38" i="2"/>
  <c r="O74" i="4"/>
  <c r="P74" i="4"/>
  <c r="F79" i="4"/>
  <c r="H79" i="4"/>
  <c r="I79" i="4"/>
  <c r="J79" i="4"/>
  <c r="K79" i="4"/>
  <c r="L79" i="4"/>
  <c r="M79" i="4"/>
  <c r="N79" i="4"/>
  <c r="N70" i="2"/>
  <c r="O79" i="4"/>
  <c r="P79" i="4"/>
  <c r="F91" i="4"/>
  <c r="H91" i="4"/>
  <c r="I91" i="4"/>
  <c r="J91" i="4"/>
  <c r="K91" i="4"/>
  <c r="L91" i="4"/>
  <c r="M91" i="4"/>
  <c r="N91" i="4"/>
  <c r="N110" i="2"/>
  <c r="O91" i="4"/>
  <c r="P91" i="4"/>
  <c r="F92" i="4"/>
  <c r="H92" i="4"/>
  <c r="I92" i="4"/>
  <c r="J92" i="4"/>
  <c r="K92" i="4"/>
  <c r="L92" i="4"/>
  <c r="M92" i="4"/>
  <c r="N92" i="4"/>
  <c r="N111" i="2"/>
  <c r="O92" i="4"/>
  <c r="P92" i="4"/>
  <c r="F93" i="4"/>
  <c r="H93" i="4"/>
  <c r="I93" i="4"/>
  <c r="J93" i="4"/>
  <c r="K93" i="4"/>
  <c r="L93" i="4"/>
  <c r="M93" i="4"/>
  <c r="N93" i="4"/>
  <c r="N114" i="2"/>
  <c r="O93" i="4"/>
  <c r="P93" i="4"/>
  <c r="F94" i="4"/>
  <c r="H94" i="4"/>
  <c r="I94" i="4"/>
  <c r="J94" i="4"/>
  <c r="K94" i="4"/>
  <c r="L94" i="4"/>
  <c r="M94" i="4"/>
  <c r="N94" i="4"/>
  <c r="N115" i="2"/>
  <c r="O94" i="4"/>
  <c r="P94" i="4"/>
  <c r="F73" i="4"/>
  <c r="H73" i="4"/>
  <c r="I73" i="4"/>
  <c r="J73" i="4"/>
  <c r="K73" i="4"/>
  <c r="L73" i="4"/>
  <c r="M73" i="4"/>
  <c r="N73" i="4"/>
  <c r="N28" i="2"/>
  <c r="O73" i="4"/>
  <c r="P73" i="4"/>
  <c r="F75" i="4"/>
  <c r="H75" i="4"/>
  <c r="I75" i="4"/>
  <c r="J75" i="4"/>
  <c r="K75" i="4"/>
  <c r="L75" i="4"/>
  <c r="M75" i="4"/>
  <c r="N75" i="4"/>
  <c r="N42" i="2"/>
  <c r="O75" i="4"/>
  <c r="P75" i="4"/>
  <c r="F80" i="4"/>
  <c r="H80" i="4"/>
  <c r="I80" i="4"/>
  <c r="J80" i="4"/>
  <c r="K80" i="4"/>
  <c r="L80" i="4"/>
  <c r="M80" i="4"/>
  <c r="N80" i="4"/>
  <c r="N71" i="2"/>
  <c r="O80" i="4"/>
  <c r="P80" i="4"/>
  <c r="F81" i="4"/>
  <c r="H81" i="4"/>
  <c r="I81" i="4"/>
  <c r="J81" i="4"/>
  <c r="K81" i="4"/>
  <c r="L81" i="4"/>
  <c r="M81" i="4"/>
  <c r="N81" i="4"/>
  <c r="N74" i="2"/>
  <c r="O81" i="4"/>
  <c r="P81" i="4"/>
  <c r="F83" i="4"/>
  <c r="H83" i="4"/>
  <c r="I83" i="4"/>
  <c r="J83" i="4"/>
  <c r="K83" i="4"/>
  <c r="L83" i="4"/>
  <c r="M83" i="4"/>
  <c r="N83" i="4"/>
  <c r="N79" i="2"/>
  <c r="O83" i="4"/>
  <c r="P83" i="4"/>
  <c r="C94" i="4"/>
  <c r="C93" i="4"/>
  <c r="C92" i="4"/>
  <c r="C91" i="4"/>
  <c r="C90" i="4"/>
  <c r="C86" i="4"/>
  <c r="C87" i="4"/>
  <c r="C88" i="4"/>
  <c r="C89" i="4"/>
  <c r="C85" i="4"/>
  <c r="C84" i="4"/>
  <c r="C82" i="4"/>
  <c r="C83" i="4"/>
  <c r="C81" i="4"/>
  <c r="C80" i="4"/>
  <c r="C79" i="4"/>
  <c r="C78" i="4"/>
  <c r="K48" i="4"/>
  <c r="F48" i="4"/>
  <c r="H48" i="4"/>
  <c r="I48" i="4"/>
  <c r="J48" i="4"/>
  <c r="L48" i="4"/>
  <c r="M48" i="4"/>
  <c r="N48" i="4"/>
  <c r="N40" i="2"/>
  <c r="O48" i="4"/>
  <c r="P48" i="4"/>
  <c r="C77" i="4"/>
  <c r="C75" i="4"/>
  <c r="C74" i="4"/>
  <c r="C48" i="4"/>
  <c r="C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F46" i="4"/>
  <c r="H46" i="4"/>
  <c r="I46" i="4"/>
  <c r="J46" i="4"/>
  <c r="K46" i="4"/>
  <c r="L46" i="4"/>
  <c r="M46" i="4"/>
  <c r="N46" i="4"/>
  <c r="N19" i="2"/>
  <c r="O46" i="4"/>
  <c r="P46" i="4"/>
  <c r="F47" i="4"/>
  <c r="H47" i="4"/>
  <c r="I47" i="4"/>
  <c r="J47" i="4"/>
  <c r="K47" i="4"/>
  <c r="L47" i="4"/>
  <c r="M47" i="4"/>
  <c r="N47" i="4"/>
  <c r="N39" i="2"/>
  <c r="O47" i="4"/>
  <c r="P47" i="4"/>
  <c r="C47" i="4"/>
  <c r="C46" i="4"/>
  <c r="F53" i="4"/>
  <c r="H53" i="4"/>
  <c r="I53" i="4"/>
  <c r="J53" i="4"/>
  <c r="K53" i="4"/>
  <c r="L53" i="4"/>
  <c r="M53" i="4"/>
  <c r="N53" i="4"/>
  <c r="N84" i="2"/>
  <c r="O53" i="4"/>
  <c r="P53" i="4"/>
  <c r="F54" i="4"/>
  <c r="H54" i="4"/>
  <c r="I54" i="4"/>
  <c r="J54" i="4"/>
  <c r="K54" i="4"/>
  <c r="L54" i="4"/>
  <c r="M54" i="4"/>
  <c r="N54" i="4"/>
  <c r="N85" i="2"/>
  <c r="O54" i="4"/>
  <c r="P54" i="4"/>
  <c r="F55" i="4"/>
  <c r="H55" i="4"/>
  <c r="I55" i="4"/>
  <c r="J55" i="4"/>
  <c r="K55" i="4"/>
  <c r="L55" i="4"/>
  <c r="M55" i="4"/>
  <c r="N55" i="4"/>
  <c r="N86" i="2"/>
  <c r="O55" i="4"/>
  <c r="P55" i="4"/>
  <c r="F56" i="4"/>
  <c r="H56" i="4"/>
  <c r="I56" i="4"/>
  <c r="J56" i="4"/>
  <c r="K56" i="4"/>
  <c r="L56" i="4"/>
  <c r="M56" i="4"/>
  <c r="N56" i="4"/>
  <c r="N89" i="2"/>
  <c r="O56" i="4"/>
  <c r="P56" i="4"/>
  <c r="F57" i="4"/>
  <c r="H57" i="4"/>
  <c r="I57" i="4"/>
  <c r="J57" i="4"/>
  <c r="K57" i="4"/>
  <c r="L57" i="4"/>
  <c r="M57" i="4"/>
  <c r="N57" i="4"/>
  <c r="N90" i="2"/>
  <c r="O57" i="4"/>
  <c r="P57" i="4"/>
  <c r="F58" i="4"/>
  <c r="H58" i="4"/>
  <c r="I58" i="4"/>
  <c r="J58" i="4"/>
  <c r="K58" i="4"/>
  <c r="L58" i="4"/>
  <c r="M58" i="4"/>
  <c r="N58" i="4"/>
  <c r="N91" i="2"/>
  <c r="O58" i="4"/>
  <c r="P58" i="4"/>
  <c r="F59" i="4"/>
  <c r="H59" i="4"/>
  <c r="I59" i="4"/>
  <c r="J59" i="4"/>
  <c r="K59" i="4"/>
  <c r="L59" i="4"/>
  <c r="M59" i="4"/>
  <c r="N59" i="4"/>
  <c r="N92" i="2"/>
  <c r="O59" i="4"/>
  <c r="P59" i="4"/>
  <c r="C54" i="4"/>
  <c r="C55" i="4"/>
  <c r="C56" i="4"/>
  <c r="C57" i="4"/>
  <c r="C58" i="4"/>
  <c r="C59" i="4"/>
  <c r="C53" i="4"/>
  <c r="F62" i="4"/>
  <c r="H62" i="4"/>
  <c r="I62" i="4"/>
  <c r="J62" i="4"/>
  <c r="K62" i="4"/>
  <c r="L62" i="4"/>
  <c r="M62" i="4"/>
  <c r="N62" i="4"/>
  <c r="N98" i="2"/>
  <c r="O62" i="4"/>
  <c r="P62" i="4"/>
  <c r="F63" i="4"/>
  <c r="H63" i="4"/>
  <c r="I63" i="4"/>
  <c r="J63" i="4"/>
  <c r="K63" i="4"/>
  <c r="L63" i="4"/>
  <c r="M63" i="4"/>
  <c r="N63" i="4"/>
  <c r="N99" i="2"/>
  <c r="O63" i="4"/>
  <c r="P63" i="4"/>
  <c r="F64" i="4"/>
  <c r="H64" i="4"/>
  <c r="I64" i="4"/>
  <c r="J64" i="4"/>
  <c r="K64" i="4"/>
  <c r="L64" i="4"/>
  <c r="M64" i="4"/>
  <c r="N64" i="4"/>
  <c r="N100" i="2"/>
  <c r="O64" i="4"/>
  <c r="P64" i="4"/>
  <c r="C63" i="4"/>
  <c r="C64" i="4"/>
  <c r="C62" i="4"/>
  <c r="C69" i="4"/>
  <c r="F69" i="4"/>
  <c r="H69" i="4"/>
  <c r="I69" i="4"/>
  <c r="J69" i="4"/>
  <c r="K69" i="4"/>
  <c r="L69" i="4"/>
  <c r="M69" i="4"/>
  <c r="N69" i="4"/>
  <c r="N135" i="2"/>
  <c r="O69" i="4"/>
  <c r="P69" i="4"/>
  <c r="F67" i="4"/>
  <c r="H67" i="4"/>
  <c r="I67" i="4"/>
  <c r="J67" i="4"/>
  <c r="K67" i="4"/>
  <c r="L67" i="4"/>
  <c r="M67" i="4"/>
  <c r="N67" i="4"/>
  <c r="N133" i="2"/>
  <c r="O67" i="4"/>
  <c r="P67" i="4"/>
  <c r="F68" i="4"/>
  <c r="H68" i="4"/>
  <c r="I68" i="4"/>
  <c r="J68" i="4"/>
  <c r="K68" i="4"/>
  <c r="L68" i="4"/>
  <c r="M68" i="4"/>
  <c r="N68" i="4"/>
  <c r="N134" i="2"/>
  <c r="O68" i="4"/>
  <c r="P68" i="4"/>
  <c r="C68" i="4"/>
  <c r="C67" i="4"/>
  <c r="F49" i="4"/>
  <c r="H49" i="4"/>
  <c r="I49" i="4"/>
  <c r="J49" i="4"/>
  <c r="K49" i="4"/>
  <c r="L49" i="4"/>
  <c r="M49" i="4"/>
  <c r="N49" i="4"/>
  <c r="N58" i="2"/>
  <c r="O49" i="4"/>
  <c r="P49" i="4"/>
  <c r="F50" i="4"/>
  <c r="H50" i="4"/>
  <c r="I50" i="4"/>
  <c r="J50" i="4"/>
  <c r="K50" i="4"/>
  <c r="L50" i="4"/>
  <c r="M50" i="4"/>
  <c r="N50" i="4"/>
  <c r="N60" i="2"/>
  <c r="O50" i="4"/>
  <c r="P50" i="4"/>
  <c r="F51" i="4"/>
  <c r="H51" i="4"/>
  <c r="I51" i="4"/>
  <c r="J51" i="4"/>
  <c r="K51" i="4"/>
  <c r="L51" i="4"/>
  <c r="M51" i="4"/>
  <c r="N51" i="4"/>
  <c r="N61" i="2"/>
  <c r="O51" i="4"/>
  <c r="P51" i="4"/>
  <c r="F52" i="4"/>
  <c r="H52" i="4"/>
  <c r="I52" i="4"/>
  <c r="J52" i="4"/>
  <c r="K52" i="4"/>
  <c r="L52" i="4"/>
  <c r="M52" i="4"/>
  <c r="N52" i="4"/>
  <c r="N77" i="2"/>
  <c r="O52" i="4"/>
  <c r="P52" i="4"/>
  <c r="F60" i="4"/>
  <c r="H60" i="4"/>
  <c r="I60" i="4"/>
  <c r="J60" i="4"/>
  <c r="K60" i="4"/>
  <c r="L60" i="4"/>
  <c r="M60" i="4"/>
  <c r="N60" i="4"/>
  <c r="N95" i="2"/>
  <c r="O60" i="4"/>
  <c r="P60" i="4"/>
  <c r="F61" i="4"/>
  <c r="H61" i="4"/>
  <c r="I61" i="4"/>
  <c r="J61" i="4"/>
  <c r="K61" i="4"/>
  <c r="L61" i="4"/>
  <c r="M61" i="4"/>
  <c r="N61" i="4"/>
  <c r="N96" i="2"/>
  <c r="O61" i="4"/>
  <c r="P61" i="4"/>
  <c r="F66" i="4"/>
  <c r="H66" i="4"/>
  <c r="I66" i="4"/>
  <c r="J66" i="4"/>
  <c r="K66" i="4"/>
  <c r="L66" i="4"/>
  <c r="M66" i="4"/>
  <c r="N66" i="4"/>
  <c r="N130" i="2"/>
  <c r="O66" i="4"/>
  <c r="P66" i="4"/>
  <c r="C66" i="4"/>
  <c r="C61" i="4"/>
  <c r="C60" i="4"/>
  <c r="C52" i="4"/>
  <c r="C50" i="4"/>
  <c r="C51" i="4"/>
  <c r="C49" i="4"/>
  <c r="F41" i="4"/>
  <c r="H41" i="4"/>
  <c r="I41" i="4"/>
  <c r="J41" i="4"/>
  <c r="K41" i="4"/>
  <c r="L41" i="4"/>
  <c r="M41" i="4"/>
  <c r="N41" i="4"/>
  <c r="N88" i="2"/>
  <c r="O41" i="4"/>
  <c r="P41" i="4"/>
  <c r="C41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F26" i="4"/>
  <c r="H26" i="4"/>
  <c r="I26" i="4"/>
  <c r="J26" i="4"/>
  <c r="K26" i="4"/>
  <c r="L26" i="4"/>
  <c r="M26" i="4"/>
  <c r="N26" i="4"/>
  <c r="N32" i="2"/>
  <c r="O26" i="4"/>
  <c r="P26" i="4"/>
  <c r="C26" i="4"/>
  <c r="F29" i="4"/>
  <c r="H29" i="4"/>
  <c r="I29" i="4"/>
  <c r="J29" i="4"/>
  <c r="K29" i="4"/>
  <c r="L29" i="4"/>
  <c r="M29" i="4"/>
  <c r="N29" i="4"/>
  <c r="N35" i="2"/>
  <c r="O29" i="4"/>
  <c r="C29" i="4"/>
  <c r="P21" i="4"/>
  <c r="F21" i="4"/>
  <c r="H21" i="4"/>
  <c r="I21" i="4"/>
  <c r="J21" i="4"/>
  <c r="K21" i="4"/>
  <c r="L21" i="4"/>
  <c r="M21" i="4"/>
  <c r="N21" i="4"/>
  <c r="N16" i="2"/>
  <c r="O21" i="4"/>
  <c r="C21" i="4"/>
  <c r="F24" i="4"/>
  <c r="H24" i="4"/>
  <c r="I24" i="4"/>
  <c r="J24" i="4"/>
  <c r="K24" i="4"/>
  <c r="L24" i="4"/>
  <c r="M24" i="4"/>
  <c r="N24" i="4"/>
  <c r="N25" i="2"/>
  <c r="O24" i="4"/>
  <c r="P24" i="4"/>
  <c r="F25" i="4"/>
  <c r="H25" i="4"/>
  <c r="I25" i="4"/>
  <c r="J25" i="4"/>
  <c r="K25" i="4"/>
  <c r="L25" i="4"/>
  <c r="M25" i="4"/>
  <c r="N25" i="4"/>
  <c r="N29" i="2"/>
  <c r="O25" i="4"/>
  <c r="P25" i="4"/>
  <c r="F32" i="4"/>
  <c r="H32" i="4"/>
  <c r="I32" i="4"/>
  <c r="J32" i="4"/>
  <c r="K32" i="4"/>
  <c r="L32" i="4"/>
  <c r="M32" i="4"/>
  <c r="N32" i="4"/>
  <c r="N41" i="2"/>
  <c r="O32" i="4"/>
  <c r="P32" i="4"/>
  <c r="F33" i="4"/>
  <c r="H33" i="4"/>
  <c r="I33" i="4"/>
  <c r="J33" i="4"/>
  <c r="K33" i="4"/>
  <c r="L33" i="4"/>
  <c r="M33" i="4"/>
  <c r="N33" i="4"/>
  <c r="N43" i="2"/>
  <c r="O33" i="4"/>
  <c r="P33" i="4"/>
  <c r="F34" i="4"/>
  <c r="H34" i="4"/>
  <c r="I34" i="4"/>
  <c r="J34" i="4"/>
  <c r="K34" i="4"/>
  <c r="L34" i="4"/>
  <c r="M34" i="4"/>
  <c r="N34" i="4"/>
  <c r="N50" i="2"/>
  <c r="O34" i="4"/>
  <c r="P34" i="4"/>
  <c r="F35" i="4"/>
  <c r="H35" i="4"/>
  <c r="I35" i="4"/>
  <c r="J35" i="4"/>
  <c r="K35" i="4"/>
  <c r="L35" i="4"/>
  <c r="M35" i="4"/>
  <c r="N35" i="4"/>
  <c r="N51" i="2"/>
  <c r="O35" i="4"/>
  <c r="P35" i="4"/>
  <c r="F76" i="4"/>
  <c r="H76" i="4"/>
  <c r="I76" i="4"/>
  <c r="J76" i="4"/>
  <c r="K76" i="4"/>
  <c r="L76" i="4"/>
  <c r="M76" i="4"/>
  <c r="N76" i="4"/>
  <c r="N57" i="2"/>
  <c r="O76" i="4"/>
  <c r="P76" i="4"/>
  <c r="C76" i="4"/>
  <c r="C35" i="4"/>
  <c r="C34" i="4"/>
  <c r="C33" i="4"/>
  <c r="C32" i="4"/>
  <c r="C25" i="4"/>
  <c r="C24" i="4"/>
  <c r="F22" i="4"/>
  <c r="H22" i="4"/>
  <c r="I22" i="4"/>
  <c r="J22" i="4"/>
  <c r="K22" i="4"/>
  <c r="L22" i="4"/>
  <c r="M22" i="4"/>
  <c r="N22" i="4"/>
  <c r="N20" i="2"/>
  <c r="O22" i="4"/>
  <c r="P22" i="4"/>
  <c r="F39" i="4"/>
  <c r="H39" i="4"/>
  <c r="I39" i="4"/>
  <c r="J39" i="4"/>
  <c r="K39" i="4"/>
  <c r="L39" i="4"/>
  <c r="M39" i="4"/>
  <c r="N39" i="4"/>
  <c r="N65" i="2"/>
  <c r="O39" i="4"/>
  <c r="P39" i="4"/>
  <c r="F15" i="4"/>
  <c r="H15" i="4"/>
  <c r="I15" i="4"/>
  <c r="J15" i="4"/>
  <c r="K15" i="4"/>
  <c r="L15" i="4"/>
  <c r="M15" i="4"/>
  <c r="N15" i="4"/>
  <c r="N69" i="2"/>
  <c r="O15" i="4"/>
  <c r="P15" i="4"/>
  <c r="F40" i="4"/>
  <c r="H40" i="4"/>
  <c r="I40" i="4"/>
  <c r="J40" i="4"/>
  <c r="K40" i="4"/>
  <c r="L40" i="4"/>
  <c r="M40" i="4"/>
  <c r="N40" i="4"/>
  <c r="N87" i="2"/>
  <c r="O40" i="4"/>
  <c r="P40" i="4"/>
  <c r="C40" i="4"/>
  <c r="C15" i="4"/>
  <c r="C39" i="4"/>
  <c r="C22" i="4"/>
  <c r="F20" i="4"/>
  <c r="H20" i="4"/>
  <c r="I20" i="4"/>
  <c r="J20" i="4"/>
  <c r="K20" i="4"/>
  <c r="L20" i="4"/>
  <c r="M20" i="4"/>
  <c r="N20" i="4"/>
  <c r="N15" i="2"/>
  <c r="O20" i="4"/>
  <c r="P20" i="4"/>
  <c r="F23" i="4"/>
  <c r="H23" i="4"/>
  <c r="I23" i="4"/>
  <c r="J23" i="4"/>
  <c r="K23" i="4"/>
  <c r="L23" i="4"/>
  <c r="M23" i="4"/>
  <c r="N23" i="4"/>
  <c r="N23" i="2"/>
  <c r="O23" i="4"/>
  <c r="P23" i="4"/>
  <c r="C23" i="4"/>
  <c r="C20" i="4"/>
  <c r="F19" i="4"/>
  <c r="H19" i="4"/>
  <c r="I19" i="4"/>
  <c r="J19" i="4"/>
  <c r="K19" i="4"/>
  <c r="L19" i="4"/>
  <c r="M19" i="4"/>
  <c r="N19" i="4"/>
  <c r="N14" i="2"/>
  <c r="O19" i="4"/>
  <c r="P19" i="4"/>
  <c r="F27" i="4"/>
  <c r="H27" i="4"/>
  <c r="I27" i="4"/>
  <c r="J27" i="4"/>
  <c r="K27" i="4"/>
  <c r="L27" i="4"/>
  <c r="M27" i="4"/>
  <c r="N27" i="4"/>
  <c r="N33" i="2"/>
  <c r="O27" i="4"/>
  <c r="P27" i="4"/>
  <c r="F28" i="4"/>
  <c r="H28" i="4"/>
  <c r="I28" i="4"/>
  <c r="J28" i="4"/>
  <c r="K28" i="4"/>
  <c r="L28" i="4"/>
  <c r="M28" i="4"/>
  <c r="N28" i="4"/>
  <c r="N34" i="2"/>
  <c r="O28" i="4"/>
  <c r="P28" i="4"/>
  <c r="F30" i="4"/>
  <c r="H30" i="4"/>
  <c r="I30" i="4"/>
  <c r="J30" i="4"/>
  <c r="K30" i="4"/>
  <c r="L30" i="4"/>
  <c r="M30" i="4"/>
  <c r="N30" i="4"/>
  <c r="N36" i="2"/>
  <c r="O30" i="4"/>
  <c r="P30" i="4"/>
  <c r="F36" i="4"/>
  <c r="H36" i="4"/>
  <c r="I36" i="4"/>
  <c r="J36" i="4"/>
  <c r="K36" i="4"/>
  <c r="L36" i="4"/>
  <c r="M36" i="4"/>
  <c r="N36" i="4"/>
  <c r="N53" i="2"/>
  <c r="O36" i="4"/>
  <c r="P36" i="4"/>
  <c r="F37" i="4"/>
  <c r="H37" i="4"/>
  <c r="I37" i="4"/>
  <c r="J37" i="4"/>
  <c r="K37" i="4"/>
  <c r="L37" i="4"/>
  <c r="M37" i="4"/>
  <c r="N37" i="4"/>
  <c r="N54" i="2"/>
  <c r="O37" i="4"/>
  <c r="P37" i="4"/>
  <c r="F38" i="4"/>
  <c r="H38" i="4"/>
  <c r="I38" i="4"/>
  <c r="J38" i="4"/>
  <c r="K38" i="4"/>
  <c r="L38" i="4"/>
  <c r="M38" i="4"/>
  <c r="N38" i="4"/>
  <c r="N56" i="2"/>
  <c r="O38" i="4"/>
  <c r="P38" i="4"/>
  <c r="C38" i="4"/>
  <c r="C37" i="4"/>
  <c r="C36" i="4"/>
  <c r="C30" i="4"/>
  <c r="C28" i="4"/>
  <c r="C27" i="4"/>
  <c r="C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F13" i="4"/>
  <c r="H13" i="4"/>
  <c r="I13" i="4"/>
  <c r="J13" i="4"/>
  <c r="K13" i="4"/>
  <c r="L13" i="4"/>
  <c r="M13" i="4"/>
  <c r="N13" i="4"/>
  <c r="N47" i="2"/>
  <c r="O13" i="4"/>
  <c r="P13" i="4"/>
  <c r="C13" i="4"/>
  <c r="F10" i="4"/>
  <c r="H10" i="4"/>
  <c r="I10" i="4"/>
  <c r="J10" i="4"/>
  <c r="K10" i="4"/>
  <c r="L10" i="4"/>
  <c r="M10" i="4"/>
  <c r="N10" i="4"/>
  <c r="N24" i="2"/>
  <c r="O10" i="4"/>
  <c r="P10" i="4"/>
  <c r="F11" i="4"/>
  <c r="H11" i="4"/>
  <c r="I11" i="4"/>
  <c r="J11" i="4"/>
  <c r="K11" i="4"/>
  <c r="L11" i="4"/>
  <c r="M11" i="4"/>
  <c r="N11" i="4"/>
  <c r="N26" i="2"/>
  <c r="O11" i="4"/>
  <c r="P11" i="4"/>
  <c r="F14" i="4"/>
  <c r="I14" i="4"/>
  <c r="J14" i="4"/>
  <c r="K14" i="4"/>
  <c r="L14" i="4"/>
  <c r="M14" i="4"/>
  <c r="N14" i="4"/>
  <c r="N66" i="2"/>
  <c r="O14" i="4"/>
  <c r="P14" i="4"/>
  <c r="C14" i="4"/>
  <c r="J4" i="4"/>
  <c r="K4" i="4"/>
  <c r="L4" i="4"/>
  <c r="M4" i="4"/>
  <c r="N4" i="4"/>
  <c r="N5" i="2"/>
  <c r="O4" i="4"/>
  <c r="P4" i="4"/>
  <c r="J5" i="4"/>
  <c r="K5" i="4"/>
  <c r="L5" i="4"/>
  <c r="M5" i="4"/>
  <c r="N5" i="4"/>
  <c r="N10" i="2"/>
  <c r="O5" i="4"/>
  <c r="P5" i="4"/>
  <c r="J6" i="4"/>
  <c r="K6" i="4"/>
  <c r="L6" i="4"/>
  <c r="M6" i="4"/>
  <c r="N6" i="4"/>
  <c r="N11" i="2"/>
  <c r="O6" i="4"/>
  <c r="P6" i="4"/>
  <c r="J8" i="4"/>
  <c r="K8" i="4"/>
  <c r="L8" i="4"/>
  <c r="M8" i="4"/>
  <c r="N8" i="4"/>
  <c r="N13" i="2"/>
  <c r="O8" i="4"/>
  <c r="P8" i="4"/>
  <c r="J9" i="4"/>
  <c r="K9" i="4"/>
  <c r="L9" i="4"/>
  <c r="M9" i="4"/>
  <c r="N9" i="4"/>
  <c r="N18" i="2"/>
  <c r="O9" i="4"/>
  <c r="P9" i="4"/>
  <c r="J31" i="4"/>
  <c r="K31" i="4"/>
  <c r="L31" i="4"/>
  <c r="M31" i="4"/>
  <c r="N31" i="4"/>
  <c r="N37" i="2"/>
  <c r="O31" i="4"/>
  <c r="P31" i="4"/>
  <c r="H4" i="4"/>
  <c r="I4" i="4"/>
  <c r="H5" i="4"/>
  <c r="I5" i="4"/>
  <c r="H6" i="4"/>
  <c r="I6" i="4"/>
  <c r="I8" i="4"/>
  <c r="H9" i="4"/>
  <c r="I9" i="4"/>
  <c r="H31" i="4"/>
  <c r="I31" i="4"/>
  <c r="C11" i="4"/>
  <c r="C10" i="4"/>
  <c r="F8" i="4"/>
  <c r="C8" i="4"/>
  <c r="F4" i="4"/>
  <c r="F5" i="4"/>
  <c r="F6" i="4"/>
  <c r="F9" i="4"/>
  <c r="F31" i="4"/>
  <c r="C31" i="4"/>
  <c r="C9" i="4"/>
  <c r="C6" i="4"/>
  <c r="C5" i="4"/>
  <c r="C4" i="4"/>
  <c r="B5" i="4"/>
  <c r="B6" i="4"/>
  <c r="B7" i="4"/>
  <c r="B8" i="4"/>
  <c r="B9" i="4"/>
  <c r="B10" i="4"/>
  <c r="B11" i="4"/>
  <c r="B12" i="4"/>
  <c r="B13" i="4"/>
  <c r="B14" i="4"/>
  <c r="B15" i="4"/>
  <c r="E269" i="2"/>
  <c r="G263" i="2"/>
  <c r="G264" i="2"/>
  <c r="G265" i="2"/>
  <c r="G266" i="2"/>
  <c r="G267" i="2"/>
  <c r="G268" i="2"/>
  <c r="G262" i="2"/>
  <c r="E14" i="3"/>
  <c r="F14" i="3"/>
  <c r="D14" i="3"/>
</calcChain>
</file>

<file path=xl/sharedStrings.xml><?xml version="1.0" encoding="utf-8"?>
<sst xmlns="http://schemas.openxmlformats.org/spreadsheetml/2006/main" count="3358" uniqueCount="817">
  <si>
    <t>11N</t>
  </si>
  <si>
    <t>12N</t>
  </si>
  <si>
    <t>13N</t>
  </si>
  <si>
    <t>14N</t>
  </si>
  <si>
    <t>15N</t>
  </si>
  <si>
    <t>16N</t>
  </si>
  <si>
    <t>17N</t>
  </si>
  <si>
    <t>18N</t>
  </si>
  <si>
    <t>19N</t>
  </si>
  <si>
    <t>20N</t>
  </si>
  <si>
    <t>11C</t>
  </si>
  <si>
    <t>12C</t>
  </si>
  <si>
    <t>13C</t>
  </si>
  <si>
    <t>14C</t>
  </si>
  <si>
    <t>15C</t>
  </si>
  <si>
    <t>16C</t>
  </si>
  <si>
    <t>17C</t>
  </si>
  <si>
    <t>18C</t>
  </si>
  <si>
    <t>19C</t>
  </si>
  <si>
    <t>20C</t>
  </si>
  <si>
    <t>Healthy 1</t>
  </si>
  <si>
    <t>Healthy 2</t>
  </si>
  <si>
    <t>Healthy 3</t>
  </si>
  <si>
    <t>Healthy 4</t>
  </si>
  <si>
    <t>Healthy 5</t>
  </si>
  <si>
    <t>Healthy 6</t>
  </si>
  <si>
    <t>Healthy 7</t>
  </si>
  <si>
    <t>Healthy 8</t>
  </si>
  <si>
    <t>Healthy 9</t>
  </si>
  <si>
    <t>Healthy 10</t>
  </si>
  <si>
    <t>Healthy 11</t>
  </si>
  <si>
    <t>Healthy 12</t>
  </si>
  <si>
    <t>Healthy 13</t>
  </si>
  <si>
    <t>Healthy 14</t>
  </si>
  <si>
    <t>Healthy 15</t>
  </si>
  <si>
    <t>Healthy 16</t>
  </si>
  <si>
    <t>Healthy 17</t>
  </si>
  <si>
    <t>Healthy 18</t>
  </si>
  <si>
    <t>Healthy 19</t>
  </si>
  <si>
    <t>Healthy 20</t>
  </si>
  <si>
    <t>CRC 1-4</t>
  </si>
  <si>
    <t>CRC 2-4</t>
  </si>
  <si>
    <t>CRC 3-4</t>
  </si>
  <si>
    <t>CRC 4-4</t>
  </si>
  <si>
    <t>CRC 5-4</t>
  </si>
  <si>
    <t>CRC 6-4</t>
  </si>
  <si>
    <t>CRC 1-3</t>
  </si>
  <si>
    <t>CRC 2-3</t>
  </si>
  <si>
    <t>CRC 4-3</t>
  </si>
  <si>
    <t>CRC 5-3</t>
  </si>
  <si>
    <t>CRC 1-2</t>
  </si>
  <si>
    <t>CRC 2-2</t>
  </si>
  <si>
    <t>CRC 3-2</t>
  </si>
  <si>
    <t>CRC 4-2</t>
  </si>
  <si>
    <t>CRC 5-2</t>
  </si>
  <si>
    <t>CRC 1-1</t>
  </si>
  <si>
    <t>CRC 2-1</t>
  </si>
  <si>
    <t>CRC 3-1</t>
  </si>
  <si>
    <t>CRC 4-1</t>
  </si>
  <si>
    <t>CRC 5-1</t>
  </si>
  <si>
    <t>New Healthy</t>
  </si>
  <si>
    <t>New CRC</t>
  </si>
  <si>
    <t>Polyp 1</t>
  </si>
  <si>
    <t>Polyp 2</t>
  </si>
  <si>
    <t>Polyp 3</t>
  </si>
  <si>
    <t>Polyp 4</t>
  </si>
  <si>
    <t>Polyp 5</t>
  </si>
  <si>
    <t>Polyp 6</t>
  </si>
  <si>
    <t>Polyp 7</t>
  </si>
  <si>
    <t>Polyp 8</t>
  </si>
  <si>
    <t>Polyp 9</t>
  </si>
  <si>
    <t>Polyp 10</t>
  </si>
  <si>
    <t>Polyp 11</t>
  </si>
  <si>
    <t>Polyp 12</t>
  </si>
  <si>
    <t>Polyp 14</t>
  </si>
  <si>
    <t>Polyp 15</t>
  </si>
  <si>
    <t>Polyp 16</t>
  </si>
  <si>
    <t>Polyp 17</t>
  </si>
  <si>
    <t>Polyp 18</t>
  </si>
  <si>
    <t>Polyp 19</t>
  </si>
  <si>
    <t>Polyp 20</t>
  </si>
  <si>
    <t>New Polyp</t>
  </si>
  <si>
    <t>Old CRC</t>
  </si>
  <si>
    <t>Old Healthy</t>
  </si>
  <si>
    <t>Weight (grams)</t>
  </si>
  <si>
    <t>N/A</t>
  </si>
  <si>
    <t>CRC 3-3</t>
  </si>
  <si>
    <t xml:space="preserve">Total </t>
  </si>
  <si>
    <t>2-3 Grams</t>
  </si>
  <si>
    <t>&lt;1 Gram</t>
  </si>
  <si>
    <t>Sample ID</t>
  </si>
  <si>
    <t>Adenoma</t>
  </si>
  <si>
    <t>Stage I</t>
  </si>
  <si>
    <t>Stage II</t>
  </si>
  <si>
    <t>Stage III</t>
  </si>
  <si>
    <t>Healthy</t>
  </si>
  <si>
    <t>Polyp</t>
  </si>
  <si>
    <t>Cancer</t>
  </si>
  <si>
    <t>Total Received in STL</t>
  </si>
  <si>
    <t>Less: Hyperplastic Polyps</t>
  </si>
  <si>
    <t>Less: Replacement Samples from Study #1</t>
  </si>
  <si>
    <t>Total Samples Authorized</t>
  </si>
  <si>
    <t>Shipment #1</t>
  </si>
  <si>
    <t>Shipment #2</t>
  </si>
  <si>
    <t>Net, Samples Received under Current Collection (Payable by Geneoscopy)</t>
  </si>
  <si>
    <t>Remaining Samples to Be Received</t>
  </si>
  <si>
    <t>FAILED QC</t>
  </si>
  <si>
    <t>Grams</t>
  </si>
  <si>
    <t>GTAC ID</t>
  </si>
  <si>
    <t>Tubes</t>
  </si>
  <si>
    <t>QC?</t>
  </si>
  <si>
    <t>P-21</t>
  </si>
  <si>
    <t>P-22</t>
  </si>
  <si>
    <t>P-23</t>
  </si>
  <si>
    <t>P-24</t>
  </si>
  <si>
    <t>P-25</t>
  </si>
  <si>
    <t>P-26</t>
  </si>
  <si>
    <t>P-27</t>
  </si>
  <si>
    <t>P-28</t>
  </si>
  <si>
    <t>P-29</t>
  </si>
  <si>
    <t>P-30</t>
  </si>
  <si>
    <t>C-19</t>
  </si>
  <si>
    <t>H-21</t>
  </si>
  <si>
    <t>H-22</t>
  </si>
  <si>
    <t>H-23</t>
  </si>
  <si>
    <t>H-34</t>
  </si>
  <si>
    <t>H-35</t>
  </si>
  <si>
    <t>H-36</t>
  </si>
  <si>
    <t>H-37</t>
  </si>
  <si>
    <t>H-38</t>
  </si>
  <si>
    <t>H-39</t>
  </si>
  <si>
    <t>H-40</t>
  </si>
  <si>
    <t>Type</t>
  </si>
  <si>
    <t>Sub-Type</t>
  </si>
  <si>
    <t>H-24</t>
  </si>
  <si>
    <t>H-25</t>
  </si>
  <si>
    <t>H-26</t>
  </si>
  <si>
    <t>H-27</t>
  </si>
  <si>
    <t>H-28</t>
  </si>
  <si>
    <t>H-29</t>
  </si>
  <si>
    <t>H-30</t>
  </si>
  <si>
    <t>H-31</t>
  </si>
  <si>
    <t>H-32</t>
  </si>
  <si>
    <t>H-33</t>
  </si>
  <si>
    <t>Normal</t>
  </si>
  <si>
    <t>P-31</t>
  </si>
  <si>
    <t>P-32</t>
  </si>
  <si>
    <t>P-33</t>
  </si>
  <si>
    <t>P-34</t>
  </si>
  <si>
    <t>P-35</t>
  </si>
  <si>
    <t>P-36</t>
  </si>
  <si>
    <t>P-37</t>
  </si>
  <si>
    <t>P-38</t>
  </si>
  <si>
    <t>H-49</t>
  </si>
  <si>
    <t>H-41</t>
  </si>
  <si>
    <t>H-42</t>
  </si>
  <si>
    <t>H-43</t>
  </si>
  <si>
    <t>H-44</t>
  </si>
  <si>
    <t>H-45</t>
  </si>
  <si>
    <t>H-46</t>
  </si>
  <si>
    <t>H-47</t>
  </si>
  <si>
    <t>H-48</t>
  </si>
  <si>
    <t>Benign</t>
  </si>
  <si>
    <t>Stage IV</t>
  </si>
  <si>
    <t>Conc</t>
  </si>
  <si>
    <t>RIN</t>
  </si>
  <si>
    <t>Mass Avail</t>
  </si>
  <si>
    <t>GTAC Name</t>
  </si>
  <si>
    <t>23809</t>
  </si>
  <si>
    <t>23810</t>
  </si>
  <si>
    <t>23811</t>
  </si>
  <si>
    <t>23812</t>
  </si>
  <si>
    <t>23813</t>
  </si>
  <si>
    <t>23814</t>
  </si>
  <si>
    <t>23815</t>
  </si>
  <si>
    <t>23816</t>
  </si>
  <si>
    <t>23817</t>
  </si>
  <si>
    <t>23818</t>
  </si>
  <si>
    <t>23819</t>
  </si>
  <si>
    <t>23820</t>
  </si>
  <si>
    <t>23821</t>
  </si>
  <si>
    <t>23822</t>
  </si>
  <si>
    <t>23823</t>
  </si>
  <si>
    <t>23824</t>
  </si>
  <si>
    <t>23825</t>
  </si>
  <si>
    <t>23826</t>
  </si>
  <si>
    <t>23827</t>
  </si>
  <si>
    <t>23828</t>
  </si>
  <si>
    <t>23829</t>
  </si>
  <si>
    <t>23830</t>
  </si>
  <si>
    <t>23831</t>
  </si>
  <si>
    <t>23832</t>
  </si>
  <si>
    <t>23833</t>
  </si>
  <si>
    <t>23834</t>
  </si>
  <si>
    <t>23835</t>
  </si>
  <si>
    <t>23836</t>
  </si>
  <si>
    <t>23837</t>
  </si>
  <si>
    <t>23838</t>
  </si>
  <si>
    <t>23839</t>
  </si>
  <si>
    <t>23840</t>
  </si>
  <si>
    <t>23841</t>
  </si>
  <si>
    <t>23842</t>
  </si>
  <si>
    <t>23843</t>
  </si>
  <si>
    <t>23844</t>
  </si>
  <si>
    <t>23845</t>
  </si>
  <si>
    <t>23846</t>
  </si>
  <si>
    <t>23847</t>
  </si>
  <si>
    <t>23848</t>
  </si>
  <si>
    <t>23849</t>
  </si>
  <si>
    <t>23850</t>
  </si>
  <si>
    <t>23851</t>
  </si>
  <si>
    <t>23852</t>
  </si>
  <si>
    <t>23853</t>
  </si>
  <si>
    <t>23854</t>
  </si>
  <si>
    <t>23855</t>
  </si>
  <si>
    <t>23856</t>
  </si>
  <si>
    <t>23857</t>
  </si>
  <si>
    <t>23858</t>
  </si>
  <si>
    <t>23859</t>
  </si>
  <si>
    <t>23860</t>
  </si>
  <si>
    <t>23861</t>
  </si>
  <si>
    <t>23862</t>
  </si>
  <si>
    <t>23863</t>
  </si>
  <si>
    <t>23864</t>
  </si>
  <si>
    <t>23865</t>
  </si>
  <si>
    <t>23866</t>
  </si>
  <si>
    <t>23867</t>
  </si>
  <si>
    <t>23868</t>
  </si>
  <si>
    <t>23869</t>
  </si>
  <si>
    <t>23870</t>
  </si>
  <si>
    <t>23871</t>
  </si>
  <si>
    <t>23872</t>
  </si>
  <si>
    <t>23873</t>
  </si>
  <si>
    <t>23874</t>
  </si>
  <si>
    <t>23875</t>
  </si>
  <si>
    <t>23876</t>
  </si>
  <si>
    <t>23877</t>
  </si>
  <si>
    <t>23878</t>
  </si>
  <si>
    <t>23879</t>
  </si>
  <si>
    <t>23880</t>
  </si>
  <si>
    <t>260 / 280</t>
  </si>
  <si>
    <t>PASS</t>
  </si>
  <si>
    <t>FAIL</t>
  </si>
  <si>
    <t>23920</t>
  </si>
  <si>
    <t>23921</t>
  </si>
  <si>
    <t>23922</t>
  </si>
  <si>
    <t>23923</t>
  </si>
  <si>
    <t>23924</t>
  </si>
  <si>
    <t>23925</t>
  </si>
  <si>
    <t>23926</t>
  </si>
  <si>
    <t>23927</t>
  </si>
  <si>
    <t>23928</t>
  </si>
  <si>
    <t>23929</t>
  </si>
  <si>
    <t>23930</t>
  </si>
  <si>
    <t>23931</t>
  </si>
  <si>
    <t>23932</t>
  </si>
  <si>
    <t>23933</t>
  </si>
  <si>
    <t>23934</t>
  </si>
  <si>
    <t>23935</t>
  </si>
  <si>
    <t>23936</t>
  </si>
  <si>
    <t>23937</t>
  </si>
  <si>
    <t>23938</t>
  </si>
  <si>
    <t>23939</t>
  </si>
  <si>
    <t>23940</t>
  </si>
  <si>
    <t>23941</t>
  </si>
  <si>
    <t>23942</t>
  </si>
  <si>
    <t>23943</t>
  </si>
  <si>
    <t>23944</t>
  </si>
  <si>
    <t>23945</t>
  </si>
  <si>
    <t>23946</t>
  </si>
  <si>
    <t>23947</t>
  </si>
  <si>
    <t>23948</t>
  </si>
  <si>
    <t>23949</t>
  </si>
  <si>
    <t>23950</t>
  </si>
  <si>
    <t>23951</t>
  </si>
  <si>
    <t>23952</t>
  </si>
  <si>
    <t>23953</t>
  </si>
  <si>
    <t>23954</t>
  </si>
  <si>
    <t>23955</t>
  </si>
  <si>
    <t>23956</t>
  </si>
  <si>
    <t>23957</t>
  </si>
  <si>
    <t>23958</t>
  </si>
  <si>
    <t>23959</t>
  </si>
  <si>
    <t>23960</t>
  </si>
  <si>
    <t>23961</t>
  </si>
  <si>
    <t>23962</t>
  </si>
  <si>
    <t>23963</t>
  </si>
  <si>
    <t>23964</t>
  </si>
  <si>
    <t>23965</t>
  </si>
  <si>
    <t>23966</t>
  </si>
  <si>
    <t>23967</t>
  </si>
  <si>
    <t>TBD - G</t>
  </si>
  <si>
    <t>TBD - T</t>
  </si>
  <si>
    <t>Healthy Samples</t>
  </si>
  <si>
    <t>Benign Polyps</t>
  </si>
  <si>
    <t>Cancer/Adenoma with 1 Tube</t>
  </si>
  <si>
    <t>Cancer/Adenoma (Unknown Failure)</t>
  </si>
  <si>
    <t>Twyla PASS</t>
  </si>
  <si>
    <t>TWYLA MAYBE</t>
  </si>
  <si>
    <t>G PASS</t>
  </si>
  <si>
    <t>TOTAL</t>
  </si>
  <si>
    <t>Set #1 (10 Samples)</t>
  </si>
  <si>
    <t>#</t>
  </si>
  <si>
    <t>Input / 5uL</t>
  </si>
  <si>
    <t>H6.2</t>
  </si>
  <si>
    <t>X</t>
  </si>
  <si>
    <t>Good</t>
  </si>
  <si>
    <t>SpeedVac?</t>
  </si>
  <si>
    <t>No</t>
  </si>
  <si>
    <t>Yes</t>
  </si>
  <si>
    <t>Fair</t>
  </si>
  <si>
    <t>Set #2 (24 Samples)</t>
  </si>
  <si>
    <t>Banding?</t>
  </si>
  <si>
    <t>H-1</t>
  </si>
  <si>
    <t>H-2</t>
  </si>
  <si>
    <t>H-3</t>
  </si>
  <si>
    <t>H-4</t>
  </si>
  <si>
    <t>H-5</t>
  </si>
  <si>
    <t>H-6</t>
  </si>
  <si>
    <t>H-7</t>
  </si>
  <si>
    <t>H-8</t>
  </si>
  <si>
    <t>P-1</t>
  </si>
  <si>
    <t>P-2</t>
  </si>
  <si>
    <t>P-3</t>
  </si>
  <si>
    <t>P-4</t>
  </si>
  <si>
    <t>P-5</t>
  </si>
  <si>
    <t>P-6</t>
  </si>
  <si>
    <t>P-7</t>
  </si>
  <si>
    <t>P-8</t>
  </si>
  <si>
    <t>C-11</t>
  </si>
  <si>
    <t>H-17</t>
  </si>
  <si>
    <t>H-18</t>
  </si>
  <si>
    <t>H-19</t>
  </si>
  <si>
    <t>H-20</t>
  </si>
  <si>
    <t>P-17</t>
  </si>
  <si>
    <t>P-18</t>
  </si>
  <si>
    <t>P-19</t>
  </si>
  <si>
    <t>P-20</t>
  </si>
  <si>
    <t>H-12</t>
  </si>
  <si>
    <t>C-17</t>
  </si>
  <si>
    <t>H-9</t>
  </si>
  <si>
    <t>C-14</t>
  </si>
  <si>
    <t>C-15</t>
  </si>
  <si>
    <t>C-16</t>
  </si>
  <si>
    <t>N-11</t>
  </si>
  <si>
    <t>H-10</t>
  </si>
  <si>
    <t>N-13</t>
  </si>
  <si>
    <t>H-11</t>
  </si>
  <si>
    <t>N-16</t>
  </si>
  <si>
    <t>H-13</t>
  </si>
  <si>
    <t>H-14</t>
  </si>
  <si>
    <t>H-15</t>
  </si>
  <si>
    <t>H-16</t>
  </si>
  <si>
    <t>P-9</t>
  </si>
  <si>
    <t>P-10</t>
  </si>
  <si>
    <t>P-11</t>
  </si>
  <si>
    <t>P-12</t>
  </si>
  <si>
    <t>P-14</t>
  </si>
  <si>
    <t>P-15</t>
  </si>
  <si>
    <t>P-16</t>
  </si>
  <si>
    <t>C-12</t>
  </si>
  <si>
    <t>N-14</t>
  </si>
  <si>
    <t>N-12</t>
  </si>
  <si>
    <t>C-13</t>
  </si>
  <si>
    <t>C-18</t>
  </si>
  <si>
    <t>N-15</t>
  </si>
  <si>
    <t>Poor</t>
  </si>
  <si>
    <t>Set #3 (24 Samples)</t>
  </si>
  <si>
    <t>Set #4 (24 Samples)</t>
  </si>
  <si>
    <t>Healthy 21</t>
  </si>
  <si>
    <t>Healthy 22</t>
  </si>
  <si>
    <t>Healthy 23</t>
  </si>
  <si>
    <t>Healthy 24</t>
  </si>
  <si>
    <t>Healthy 25</t>
  </si>
  <si>
    <t>Healthy 26</t>
  </si>
  <si>
    <t>Healthy 27</t>
  </si>
  <si>
    <t>Healthy 28</t>
  </si>
  <si>
    <t>Healthy 29</t>
  </si>
  <si>
    <t>Healthy 30</t>
  </si>
  <si>
    <t>Healthy 31</t>
  </si>
  <si>
    <t>Healthy 32</t>
  </si>
  <si>
    <t>Healthy 33</t>
  </si>
  <si>
    <t>Healthy 34</t>
  </si>
  <si>
    <t>Healthy 35</t>
  </si>
  <si>
    <t>Healthy 36</t>
  </si>
  <si>
    <t>Healthy 37</t>
  </si>
  <si>
    <t>Healthy 38</t>
  </si>
  <si>
    <t>Healthy 39</t>
  </si>
  <si>
    <t>Healthy 40</t>
  </si>
  <si>
    <t>Healthy 41</t>
  </si>
  <si>
    <t>Healthy 42</t>
  </si>
  <si>
    <t>Healthy 43</t>
  </si>
  <si>
    <t>Healthy 44</t>
  </si>
  <si>
    <t>Healthy 45</t>
  </si>
  <si>
    <t>Healthy 46</t>
  </si>
  <si>
    <t>Healthy 47</t>
  </si>
  <si>
    <t>Healthy 48</t>
  </si>
  <si>
    <t>Healthy 49</t>
  </si>
  <si>
    <t>Healthy 50</t>
  </si>
  <si>
    <t>Healthy 51</t>
  </si>
  <si>
    <t>Healthy 52</t>
  </si>
  <si>
    <t>Healthy 53</t>
  </si>
  <si>
    <t>Healthy 54</t>
  </si>
  <si>
    <t>Healthy 55</t>
  </si>
  <si>
    <t>Healthy 56</t>
  </si>
  <si>
    <t>Healthy 57</t>
  </si>
  <si>
    <t>Healthy 59</t>
  </si>
  <si>
    <t>Healthy 58</t>
  </si>
  <si>
    <t>Healthy 60</t>
  </si>
  <si>
    <t>Healthy 61</t>
  </si>
  <si>
    <t>Healthy 62</t>
  </si>
  <si>
    <t>Healthy 63</t>
  </si>
  <si>
    <t>Healthy 64</t>
  </si>
  <si>
    <t>Healthy 65</t>
  </si>
  <si>
    <t>Extracted?</t>
  </si>
  <si>
    <t>Polyp 21</t>
  </si>
  <si>
    <t>Polyp 22</t>
  </si>
  <si>
    <t>Polyp 23</t>
  </si>
  <si>
    <t>Polyp 24</t>
  </si>
  <si>
    <t>Polyp 25</t>
  </si>
  <si>
    <t>Polyp 26</t>
  </si>
  <si>
    <t>Polyp 27</t>
  </si>
  <si>
    <t>Polyp 28</t>
  </si>
  <si>
    <t>Polyp 29</t>
  </si>
  <si>
    <t>Polyp 30</t>
  </si>
  <si>
    <t>Polyp 31</t>
  </si>
  <si>
    <t>Polyp 32</t>
  </si>
  <si>
    <t>Polyp 33</t>
  </si>
  <si>
    <t>Polyp 34</t>
  </si>
  <si>
    <t>Polyp 35</t>
  </si>
  <si>
    <t>Polyp 36</t>
  </si>
  <si>
    <t>Polyp 37</t>
  </si>
  <si>
    <t>Polyp 38</t>
  </si>
  <si>
    <t>Comments</t>
  </si>
  <si>
    <t>Reason (If No)</t>
  </si>
  <si>
    <t>NO STOOL</t>
  </si>
  <si>
    <t>Sample Left</t>
  </si>
  <si>
    <t>10 Normal</t>
  </si>
  <si>
    <t>1 Benign</t>
  </si>
  <si>
    <t>3 CRC</t>
  </si>
  <si>
    <t>1 Polyp</t>
  </si>
  <si>
    <t>Plus: Replacement Samples from Study #1</t>
  </si>
  <si>
    <t>Plus: Samples En-Route</t>
  </si>
  <si>
    <t>Plus: Samples Awaiting Stage Confirmation</t>
  </si>
  <si>
    <t>H-59</t>
  </si>
  <si>
    <t>H-60</t>
  </si>
  <si>
    <t>H-62</t>
  </si>
  <si>
    <t>H-64</t>
  </si>
  <si>
    <t>Healthy 66</t>
  </si>
  <si>
    <t>Healthy 67</t>
  </si>
  <si>
    <t>Healthy 68</t>
  </si>
  <si>
    <t>CRC 7-4</t>
  </si>
  <si>
    <t>CRC 8-4</t>
  </si>
  <si>
    <t>CRC 9-4</t>
  </si>
  <si>
    <t>CRC10-4</t>
  </si>
  <si>
    <t>CRC 11-4</t>
  </si>
  <si>
    <t>CRC 12-4</t>
  </si>
  <si>
    <t>CRC 6-3</t>
  </si>
  <si>
    <t>CRC 7-3</t>
  </si>
  <si>
    <t>CRC 8-3</t>
  </si>
  <si>
    <t>CRC 9-3</t>
  </si>
  <si>
    <t>CRC 10-3</t>
  </si>
  <si>
    <t>CRC 11-3</t>
  </si>
  <si>
    <t>CRC 12-3</t>
  </si>
  <si>
    <t>CRC 6-2</t>
  </si>
  <si>
    <t>CRC 7-2</t>
  </si>
  <si>
    <t>CRC 8-2</t>
  </si>
  <si>
    <t>CRC 9-2</t>
  </si>
  <si>
    <t>CRC 10-2</t>
  </si>
  <si>
    <t>CRC 11-2</t>
  </si>
  <si>
    <t>CRC 12-2</t>
  </si>
  <si>
    <t>CRC 13-2</t>
  </si>
  <si>
    <t>CRC 6-1</t>
  </si>
  <si>
    <t>CRC 7-1</t>
  </si>
  <si>
    <t>CRC 8-1</t>
  </si>
  <si>
    <t>CRC 9-1</t>
  </si>
  <si>
    <t>CRC 10-1</t>
  </si>
  <si>
    <t>CRC 11-1</t>
  </si>
  <si>
    <t>CRC 12-1</t>
  </si>
  <si>
    <t>CRC 13-1</t>
  </si>
  <si>
    <t>Test Set</t>
  </si>
  <si>
    <t>H-1 (REDO)</t>
  </si>
  <si>
    <t>H-3 (REDO)</t>
  </si>
  <si>
    <t>H-4 (REDO)</t>
  </si>
  <si>
    <t>P-7 (REDO)</t>
  </si>
  <si>
    <t>H-60 (REDO)</t>
  </si>
  <si>
    <t>CRC 6-4 (REDO)</t>
  </si>
  <si>
    <t>H-9 (REDO)</t>
  </si>
  <si>
    <t>H-16 (REDO)</t>
  </si>
  <si>
    <t>C-19 (REDO)</t>
  </si>
  <si>
    <t>H-32 (REDO)</t>
  </si>
  <si>
    <t>P-36 (REDO)</t>
  </si>
  <si>
    <t>H-45 (REDO)</t>
  </si>
  <si>
    <t>Detail on Failed Samples</t>
  </si>
  <si>
    <t>Total to Be Aplified</t>
  </si>
  <si>
    <t>Total Unique Samples</t>
  </si>
  <si>
    <t>Conversion Percentage</t>
  </si>
  <si>
    <t xml:space="preserve">N/A </t>
  </si>
  <si>
    <t>yes</t>
  </si>
  <si>
    <t>LEFTOVER - TO BE DETERMINED</t>
  </si>
  <si>
    <t>Shipment #3</t>
  </si>
  <si>
    <t>Note: Not Enough Sample to Test</t>
  </si>
  <si>
    <t>H58</t>
  </si>
  <si>
    <t>H61</t>
  </si>
  <si>
    <t>H63</t>
  </si>
  <si>
    <t>H65</t>
  </si>
  <si>
    <t>H66</t>
  </si>
  <si>
    <t>H67</t>
  </si>
  <si>
    <t>H68</t>
  </si>
  <si>
    <t>N17</t>
  </si>
  <si>
    <t>CRC 10-4</t>
  </si>
  <si>
    <t>N19</t>
  </si>
  <si>
    <t>N20</t>
  </si>
  <si>
    <t>H50</t>
  </si>
  <si>
    <t>H51</t>
  </si>
  <si>
    <t>H52</t>
  </si>
  <si>
    <t>H53</t>
  </si>
  <si>
    <t>H54</t>
  </si>
  <si>
    <t>H55</t>
  </si>
  <si>
    <t>H56</t>
  </si>
  <si>
    <t>H57</t>
  </si>
  <si>
    <t>N18</t>
  </si>
  <si>
    <t>24266</t>
  </si>
  <si>
    <t>24267</t>
  </si>
  <si>
    <t>24268</t>
  </si>
  <si>
    <t>24269</t>
  </si>
  <si>
    <t>24270</t>
  </si>
  <si>
    <t>24271</t>
  </si>
  <si>
    <t>24272</t>
  </si>
  <si>
    <t>24273</t>
  </si>
  <si>
    <t>24274</t>
  </si>
  <si>
    <t>24275</t>
  </si>
  <si>
    <t>24276</t>
  </si>
  <si>
    <t>24277</t>
  </si>
  <si>
    <t>24278</t>
  </si>
  <si>
    <t>24279</t>
  </si>
  <si>
    <t>24280</t>
  </si>
  <si>
    <t>24281</t>
  </si>
  <si>
    <t>24282</t>
  </si>
  <si>
    <t>24283</t>
  </si>
  <si>
    <t>24284</t>
  </si>
  <si>
    <t>24285</t>
  </si>
  <si>
    <t>24286</t>
  </si>
  <si>
    <t>24287</t>
  </si>
  <si>
    <t>24288</t>
  </si>
  <si>
    <t>24289</t>
  </si>
  <si>
    <t>&lt;1 Gram: CRC 1-4, CRC 4-3, C20</t>
  </si>
  <si>
    <t>Less: Not Enough Sample Received</t>
  </si>
  <si>
    <t>Set #5 (24 Samples)</t>
  </si>
  <si>
    <t>CRC 2-3, CRC 3-3, C-12, C-18, CRC 5-4, CRC 4-4, , CRC 8-4</t>
  </si>
  <si>
    <t>Shipment #4 (En Route)</t>
  </si>
  <si>
    <t>Shipment #5 (En Route)</t>
  </si>
  <si>
    <t>&lt;3 Grams, Non-Late Stage &amp; Failed Testing: CRC 2-2, CRC 4-2, P-33, H-38, CRC 2-3, CRC 3-3, C-12, C-18, CRC 5-4, CRC 4-4, CRC 8-4</t>
  </si>
  <si>
    <t>Extraction #1</t>
  </si>
  <si>
    <t>Extraction #2</t>
  </si>
  <si>
    <t>Extraction #3</t>
  </si>
  <si>
    <t>Extraction #4</t>
  </si>
  <si>
    <t>Extraction #5</t>
  </si>
  <si>
    <t>Extraction #7</t>
  </si>
  <si>
    <t>REDO SUCCESS</t>
  </si>
  <si>
    <t>Extraction #6 (IGNORE)</t>
  </si>
  <si>
    <t>EED Study Benchmark</t>
  </si>
  <si>
    <t>Extraction Protocol #1</t>
  </si>
  <si>
    <t>Samples (#)</t>
  </si>
  <si>
    <t>Success (%)</t>
  </si>
  <si>
    <t>~500</t>
  </si>
  <si>
    <t>~50.0%</t>
  </si>
  <si>
    <t>Extraction Protocol #2</t>
  </si>
  <si>
    <t>Extraction Protocol #3</t>
  </si>
  <si>
    <t>P66</t>
  </si>
  <si>
    <t>P67</t>
  </si>
  <si>
    <t>P68</t>
  </si>
  <si>
    <t>P69</t>
  </si>
  <si>
    <t>P70</t>
  </si>
  <si>
    <t>P71</t>
  </si>
  <si>
    <t>P72</t>
  </si>
  <si>
    <t xml:space="preserve">P73 </t>
  </si>
  <si>
    <t xml:space="preserve">P74 </t>
  </si>
  <si>
    <t>P75</t>
  </si>
  <si>
    <t>P76</t>
  </si>
  <si>
    <t>P77</t>
  </si>
  <si>
    <t>CRC 13-4</t>
  </si>
  <si>
    <t>CRC 14-4</t>
  </si>
  <si>
    <t>CRC 15-4</t>
  </si>
  <si>
    <t>CRC 13-3</t>
  </si>
  <si>
    <t>CRC 14-3</t>
  </si>
  <si>
    <t>CRC 15-3</t>
  </si>
  <si>
    <t>CRC 14-2</t>
  </si>
  <si>
    <t>CRC 15-2</t>
  </si>
  <si>
    <t>CRC 16-2</t>
  </si>
  <si>
    <t>CRC 14-1</t>
  </si>
  <si>
    <t>CRC 15-1</t>
  </si>
  <si>
    <t>CRC 16-1</t>
  </si>
  <si>
    <t>Polyp 39</t>
  </si>
  <si>
    <t>Polyp 40</t>
  </si>
  <si>
    <t>Polyp 41</t>
  </si>
  <si>
    <t>Polyp 42</t>
  </si>
  <si>
    <t>Polyp 43</t>
  </si>
  <si>
    <t>Polyp 44</t>
  </si>
  <si>
    <t>Polyp 45</t>
  </si>
  <si>
    <t>Polyp 46</t>
  </si>
  <si>
    <t>Polyp 47</t>
  </si>
  <si>
    <t>Polyp 48</t>
  </si>
  <si>
    <t>Polyp 49</t>
  </si>
  <si>
    <t>Polyp 50</t>
  </si>
  <si>
    <t>Polyp 51</t>
  </si>
  <si>
    <t>Polyp 52</t>
  </si>
  <si>
    <t>Polyp 53</t>
  </si>
  <si>
    <t>Polyp 54</t>
  </si>
  <si>
    <t>Polyp 55</t>
  </si>
  <si>
    <t>Polyp 56</t>
  </si>
  <si>
    <t>Polyp 57</t>
  </si>
  <si>
    <t>Polyp 58</t>
  </si>
  <si>
    <t>Polyp 59</t>
  </si>
  <si>
    <t>Polyp 60</t>
  </si>
  <si>
    <t>Polyp 61</t>
  </si>
  <si>
    <t>Polyp 62</t>
  </si>
  <si>
    <t>Polyp 63</t>
  </si>
  <si>
    <t>Polyp 64</t>
  </si>
  <si>
    <t>Polyp 65</t>
  </si>
  <si>
    <t>Polyp 66</t>
  </si>
  <si>
    <t>Polyp 67</t>
  </si>
  <si>
    <t>Polyp 68</t>
  </si>
  <si>
    <t>Polyp 69</t>
  </si>
  <si>
    <t>Polyp 70</t>
  </si>
  <si>
    <t>Polyp 71</t>
  </si>
  <si>
    <t>Polyp 72</t>
  </si>
  <si>
    <t>Polyp 73</t>
  </si>
  <si>
    <t>Polyp 74</t>
  </si>
  <si>
    <t>Polyp 75</t>
  </si>
  <si>
    <t>Polyp 76</t>
  </si>
  <si>
    <t>Polyp 77</t>
  </si>
  <si>
    <t>Polyp 78</t>
  </si>
  <si>
    <t>Polyp 79</t>
  </si>
  <si>
    <t>Polyp 80</t>
  </si>
  <si>
    <t>Polyp 81</t>
  </si>
  <si>
    <t>Polyp 82</t>
  </si>
  <si>
    <t>Polyp 83</t>
  </si>
  <si>
    <t>Polyp 84</t>
  </si>
  <si>
    <t>CRC 16-4</t>
  </si>
  <si>
    <t>CRC 17-4</t>
  </si>
  <si>
    <t>CRC 18-4</t>
  </si>
  <si>
    <t>CRC 19-4</t>
  </si>
  <si>
    <t>CRC 20-4</t>
  </si>
  <si>
    <t>CRC 21-4</t>
  </si>
  <si>
    <t>CRC 22-4</t>
  </si>
  <si>
    <t>CRC 23-4</t>
  </si>
  <si>
    <t>CRC 24-4</t>
  </si>
  <si>
    <t>CRC 16-3</t>
  </si>
  <si>
    <t>CRC 17-3</t>
  </si>
  <si>
    <t>CRC 18-3</t>
  </si>
  <si>
    <t>CRC 19-3</t>
  </si>
  <si>
    <t>CRC 20-3</t>
  </si>
  <si>
    <t>CRC 21-3</t>
  </si>
  <si>
    <t>CRC 22-3</t>
  </si>
  <si>
    <t>CRC 23-3</t>
  </si>
  <si>
    <t>CRC 17-2</t>
  </si>
  <si>
    <t>CRC 18-2</t>
  </si>
  <si>
    <t>CRC 19-2</t>
  </si>
  <si>
    <t>CRC 20-2</t>
  </si>
  <si>
    <t>CRC 21-2</t>
  </si>
  <si>
    <t>CRC 22-2</t>
  </si>
  <si>
    <t>CRC 23-2</t>
  </si>
  <si>
    <t>CRC 24-2</t>
  </si>
  <si>
    <t>CRC25-2</t>
  </si>
  <si>
    <t>CRC 24-3</t>
  </si>
  <si>
    <t>CRC 25-3</t>
  </si>
  <si>
    <t>CRC 17-1</t>
  </si>
  <si>
    <t>CRC 18-1</t>
  </si>
  <si>
    <t>CRC 19-1</t>
  </si>
  <si>
    <t>CRC 20-1</t>
  </si>
  <si>
    <t>CRC 21-1</t>
  </si>
  <si>
    <t>CRC 22-1</t>
  </si>
  <si>
    <t>CRC 23-1</t>
  </si>
  <si>
    <t>CRC 24-1</t>
  </si>
  <si>
    <t>CRC 25-1</t>
  </si>
  <si>
    <t>3-4 Grams</t>
  </si>
  <si>
    <t>Chip ID</t>
  </si>
  <si>
    <t>6B</t>
  </si>
  <si>
    <t>19B</t>
  </si>
  <si>
    <t>6b</t>
  </si>
  <si>
    <t>19b</t>
  </si>
  <si>
    <t>H-6 (DUPE)</t>
  </si>
  <si>
    <t>CRC 1-3 (DUPE)</t>
  </si>
  <si>
    <t>P78</t>
  </si>
  <si>
    <t>P79</t>
  </si>
  <si>
    <t>P80</t>
  </si>
  <si>
    <t>P81</t>
  </si>
  <si>
    <t>P82</t>
  </si>
  <si>
    <t>P83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</si>
  <si>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</si>
  <si>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</si>
  <si>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</si>
  <si>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</si>
  <si>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</si>
  <si>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</si>
  <si>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</si>
  <si>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</si>
  <si>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</si>
  <si>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</si>
  <si>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</si>
  <si>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</si>
  <si>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</si>
  <si>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</si>
  <si>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</si>
  <si>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</si>
  <si>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</si>
  <si>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</si>
  <si>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General</t>
  </si>
  <si>
    <t>Sex</t>
  </si>
  <si>
    <t>Age</t>
  </si>
  <si>
    <t>Background</t>
  </si>
  <si>
    <t>Smoking Status</t>
  </si>
  <si>
    <t>Family History</t>
  </si>
  <si>
    <t>Tumor Size</t>
  </si>
  <si>
    <t>TNM</t>
  </si>
  <si>
    <t>F</t>
  </si>
  <si>
    <t>cauc./white</t>
  </si>
  <si>
    <t>no</t>
  </si>
  <si>
    <t>less than 1.5 cm</t>
  </si>
  <si>
    <t>T3bN2M0</t>
  </si>
  <si>
    <t>M</t>
  </si>
  <si>
    <t>T3aN2M0</t>
  </si>
  <si>
    <t>T4N2M0</t>
  </si>
  <si>
    <t>T3aN2Mx</t>
  </si>
  <si>
    <t>Cancer Specific</t>
  </si>
  <si>
    <t>Tumor Location</t>
  </si>
  <si>
    <t>Lymph Node Invasion</t>
  </si>
  <si>
    <t>5,4x3,7cm</t>
  </si>
  <si>
    <t>T4N2Mx</t>
  </si>
  <si>
    <t>rectum</t>
  </si>
  <si>
    <t>3,8x4,1cm</t>
  </si>
  <si>
    <t>6,0x4,2cm</t>
  </si>
  <si>
    <t>T4N2bMx</t>
  </si>
  <si>
    <t>sigmoid colon</t>
  </si>
  <si>
    <t>3,5x4,2cm</t>
  </si>
  <si>
    <t>5,1x4,0cm</t>
  </si>
  <si>
    <t>T4N2aM1</t>
  </si>
  <si>
    <t>2,7x4,3cm</t>
  </si>
  <si>
    <t>T3aN2aM0</t>
  </si>
  <si>
    <t>1,9x2,3cm</t>
  </si>
  <si>
    <t>T3N2M0</t>
  </si>
  <si>
    <t>3,5x3,6cm</t>
  </si>
  <si>
    <t>3,8x4,4cm</t>
  </si>
  <si>
    <t>T3bN2bM0</t>
  </si>
  <si>
    <t>3,3x4,1cm</t>
  </si>
  <si>
    <t>T2bN1M0</t>
  </si>
  <si>
    <t>2,3x4,1cm</t>
  </si>
  <si>
    <t>T2aN2M0</t>
  </si>
  <si>
    <t>1,8x2,1cm</t>
  </si>
  <si>
    <t>T2aN1M0</t>
  </si>
  <si>
    <t>3,2x3,9cm</t>
  </si>
  <si>
    <t>T2bN2M0</t>
  </si>
  <si>
    <t>3,4x3,7cm</t>
  </si>
  <si>
    <t>3,1x4,0cm</t>
  </si>
  <si>
    <t>T1N0M0</t>
  </si>
  <si>
    <t>2,2x2,3cm</t>
  </si>
  <si>
    <t>3,1x3,6cm</t>
  </si>
  <si>
    <t xml:space="preserve"> </t>
  </si>
  <si>
    <t>Polyp Specific</t>
  </si>
  <si>
    <t>Polyp Histology</t>
  </si>
  <si>
    <t>Polyp Type</t>
  </si>
  <si>
    <t>Polyp Location</t>
  </si>
  <si>
    <t>Hyperplastic polyp</t>
  </si>
  <si>
    <t xml:space="preserve"> Pedunculated </t>
  </si>
  <si>
    <t xml:space="preserve">Adenomatous polyp </t>
  </si>
  <si>
    <t>Sessile</t>
  </si>
  <si>
    <t>sigmoid</t>
  </si>
  <si>
    <t>Tubulovillous adenoma polyp</t>
  </si>
  <si>
    <t>Adenomatous polyps</t>
  </si>
  <si>
    <t>pedunculated</t>
  </si>
  <si>
    <t>Tubular adenoma polyp</t>
  </si>
  <si>
    <t>sessile</t>
  </si>
  <si>
    <t>5,5x3,8 cm</t>
  </si>
  <si>
    <t>4,7x4,3cm</t>
  </si>
  <si>
    <t>3,9x5,3cm</t>
  </si>
  <si>
    <t>4,5x6,6cm</t>
  </si>
  <si>
    <t>5,1x4,6cm</t>
  </si>
  <si>
    <t>4,8x5,4cm</t>
  </si>
  <si>
    <t>2,9x3,4 cm</t>
  </si>
  <si>
    <t>T3N2aM0</t>
  </si>
  <si>
    <t>3,3x3,7cm</t>
  </si>
  <si>
    <t>4,8x2,5cm</t>
  </si>
  <si>
    <t>3,6x3,9cm</t>
  </si>
  <si>
    <t>4,0x4,5 cm</t>
  </si>
  <si>
    <t>2,5x2,8 cm</t>
  </si>
  <si>
    <t>3,1x2,9 cm</t>
  </si>
  <si>
    <t>2,6x3,5 cm</t>
  </si>
  <si>
    <t>1,8x2,5 cm</t>
  </si>
  <si>
    <t>2,3x2,5 cm</t>
  </si>
  <si>
    <t>2,1x2,4 cm</t>
  </si>
  <si>
    <t>1,9x2,5 cm</t>
  </si>
  <si>
    <t>2,2x2,7cm</t>
  </si>
  <si>
    <t>2,6x2,8cm</t>
  </si>
  <si>
    <t>4,7x5,1cm</t>
  </si>
  <si>
    <t>4,9x5,3cm</t>
  </si>
  <si>
    <t>5,8x6,4cm</t>
  </si>
  <si>
    <t>5,2x4,4 cm</t>
  </si>
  <si>
    <t>5,1x5,3cm</t>
  </si>
  <si>
    <t>6,3x5,8cm</t>
  </si>
  <si>
    <t>3,2x3,5cm</t>
  </si>
  <si>
    <t>3,5x4,1cm</t>
  </si>
  <si>
    <t>3,7x3,5cm</t>
  </si>
  <si>
    <t>3,5x3,1 cm</t>
  </si>
  <si>
    <t>3,1x4,2cm</t>
  </si>
  <si>
    <t>2,7x4,0cm</t>
  </si>
  <si>
    <t>3,2x2,5cm</t>
  </si>
  <si>
    <t>2,1x4,0cm</t>
  </si>
  <si>
    <t>1,9x2,3 cm</t>
  </si>
  <si>
    <t>2,2x2,5cm</t>
  </si>
  <si>
    <t>1,5x1,7cm</t>
  </si>
  <si>
    <t>2,1x2,4cm</t>
  </si>
  <si>
    <t>1,2x2,6 cm</t>
  </si>
  <si>
    <t>1,7x1,9cm</t>
  </si>
  <si>
    <t>2,2x2,4cm</t>
  </si>
  <si>
    <t>3,1x2,3cm</t>
  </si>
  <si>
    <t>2,5x2,1cm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</si>
</sst>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General&quot;)&quot;"/>
    <numFmt numFmtId="167" formatCode="_(* #,##0.0_);_(* \(#,##0.0\);_(* &quot;-&quot;??_);_(@_)"/>
    <numFmt numFmtId="168" formatCode="&quot;YES&quot;;;&quot;NO&quot;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FA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00FA"/>
      <name val="Calibri"/>
      <family val="2"/>
      <scheme val="minor"/>
    </font>
    <font>
      <sz val="11"/>
      <color rgb="FF0000FA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2">
    <xf numFmtId="0" fontId="0" fillId="0" borderId="0" xfId="0"/>
    <xf numFmtId="0" fontId="4" fillId="0" borderId="0" xfId="0" applyFont="1"/>
    <xf numFmtId="0" fontId="0" fillId="0" borderId="0" xfId="0" applyAlignment="1">
      <alignment horizontal="left" indent="1"/>
    </xf>
    <xf numFmtId="164" fontId="0" fillId="0" borderId="0" xfId="1" applyNumberFormat="1" applyFont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164" fontId="0" fillId="0" borderId="0" xfId="1" applyNumberFormat="1" applyFont="1" applyFill="1"/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left" indent="1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0" fillId="2" borderId="0" xfId="0" applyFill="1" applyAlignment="1">
      <alignment horizontal="left" indent="1"/>
    </xf>
    <xf numFmtId="0" fontId="0" fillId="2" borderId="1" xfId="0" applyFill="1" applyBorder="1"/>
    <xf numFmtId="0" fontId="0" fillId="5" borderId="0" xfId="0" applyFill="1"/>
    <xf numFmtId="0" fontId="0" fillId="0" borderId="0" xfId="0" applyFill="1"/>
    <xf numFmtId="43" fontId="0" fillId="0" borderId="0" xfId="1" applyFont="1"/>
    <xf numFmtId="43" fontId="0" fillId="0" borderId="0" xfId="1" applyFon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0" fillId="0" borderId="1" xfId="0" applyBorder="1" applyAlignment="1">
      <alignment horizontal="right"/>
    </xf>
    <xf numFmtId="0" fontId="9" fillId="0" borderId="0" xfId="0" applyFont="1" applyAlignment="1">
      <alignment horizontal="right"/>
    </xf>
    <xf numFmtId="165" fontId="0" fillId="0" borderId="0" xfId="2" applyNumberFormat="1" applyFont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7" fontId="0" fillId="0" borderId="0" xfId="1" applyNumberFormat="1" applyFont="1"/>
    <xf numFmtId="0" fontId="6" fillId="0" borderId="0" xfId="0" applyFont="1" applyAlignment="1">
      <alignment horizontal="right"/>
    </xf>
    <xf numFmtId="43" fontId="0" fillId="0" borderId="0" xfId="1" applyFont="1" applyAlignment="1"/>
    <xf numFmtId="165" fontId="0" fillId="0" borderId="0" xfId="2" applyNumberFormat="1" applyFont="1" applyAlignment="1">
      <alignment horizontal="right"/>
    </xf>
    <xf numFmtId="168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ill="1" applyAlignment="1">
      <alignment horizontal="left" indent="1"/>
    </xf>
    <xf numFmtId="0" fontId="4" fillId="0" borderId="0" xfId="0" applyFont="1" applyFill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43" fontId="6" fillId="0" borderId="0" xfId="1" applyFont="1"/>
    <xf numFmtId="164" fontId="6" fillId="0" borderId="0" xfId="1" applyNumberFormat="1" applyFont="1"/>
    <xf numFmtId="167" fontId="6" fillId="0" borderId="0" xfId="1" applyNumberFormat="1" applyFont="1"/>
    <xf numFmtId="43" fontId="6" fillId="0" borderId="0" xfId="1" applyFont="1" applyAlignment="1">
      <alignment horizontal="right"/>
    </xf>
    <xf numFmtId="43" fontId="6" fillId="0" borderId="0" xfId="1" applyFont="1" applyBorder="1"/>
    <xf numFmtId="164" fontId="6" fillId="0" borderId="0" xfId="1" applyNumberFormat="1" applyFont="1" applyBorder="1"/>
    <xf numFmtId="0" fontId="6" fillId="0" borderId="0" xfId="0" applyFont="1" applyFill="1" applyAlignment="1">
      <alignment horizontal="right"/>
    </xf>
    <xf numFmtId="0" fontId="11" fillId="6" borderId="0" xfId="0" applyFont="1" applyFill="1" applyAlignment="1">
      <alignment horizontal="right"/>
    </xf>
    <xf numFmtId="0" fontId="9" fillId="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6" fillId="2" borderId="0" xfId="0" applyFont="1" applyFill="1"/>
    <xf numFmtId="0" fontId="6" fillId="2" borderId="0" xfId="0" applyFont="1" applyFill="1" applyBorder="1"/>
    <xf numFmtId="165" fontId="0" fillId="0" borderId="1" xfId="2" applyNumberFormat="1" applyFont="1" applyBorder="1"/>
    <xf numFmtId="165" fontId="6" fillId="0" borderId="0" xfId="2" applyNumberFormat="1" applyFont="1" applyAlignment="1">
      <alignment horizontal="right"/>
    </xf>
    <xf numFmtId="0" fontId="0" fillId="2" borderId="0" xfId="0" applyFill="1" applyAlignment="1">
      <alignment horizontal="right"/>
    </xf>
    <xf numFmtId="0" fontId="12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0" fontId="0" fillId="0" borderId="1" xfId="0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6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13" fillId="6" borderId="0" xfId="0" applyFont="1" applyFill="1" applyAlignment="1">
      <alignment horizontal="center"/>
    </xf>
    <xf numFmtId="0" fontId="0" fillId="6" borderId="0" xfId="0" applyFill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0" fontId="14" fillId="6" borderId="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center"/>
    </xf>
    <xf numFmtId="0" fontId="4" fillId="0" borderId="0" xfId="0" applyFont="1" applyAlignment="1">
      <alignment horizontal="center" wrapText="1"/>
    </xf>
  </cellXfs>
  <cellStyles count="3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Percent" xfId="2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 patternType="solid">
          <fgColor indexed="64"/>
          <bgColor theme="5" tint="0.59999389629810485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0000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8"/>
  <sheetViews>
    <sheetView showGridLines="0" topLeftCell="A3" workbookViewId="0">
      <selection activeCell="D25" sqref="D25"/>
    </sheetView>
  </sheetViews>
  <sheetFormatPr baseColWidth="10" defaultRowHeight="16" x14ac:dyDescent="0.2"/>
  <cols>
    <col min="1" max="1" width="14.33203125" customWidth="1"/>
    <col min="2" max="2" width="13.33203125" style="26" customWidth="1"/>
    <col min="3" max="3" width="13.33203125" customWidth="1"/>
    <col min="4" max="4" width="13.33203125" style="40" customWidth="1"/>
    <col min="5" max="5" width="13.5" customWidth="1"/>
  </cols>
  <sheetData>
    <row r="2" spans="1:8" x14ac:dyDescent="0.2">
      <c r="A2" s="1" t="s">
        <v>60</v>
      </c>
      <c r="B2" s="50" t="s">
        <v>84</v>
      </c>
      <c r="C2" s="46" t="s">
        <v>414</v>
      </c>
      <c r="D2" s="46" t="s">
        <v>434</v>
      </c>
      <c r="E2" s="46" t="s">
        <v>433</v>
      </c>
    </row>
    <row r="3" spans="1:8" x14ac:dyDescent="0.2">
      <c r="A3" s="49" t="s">
        <v>20</v>
      </c>
      <c r="B3" s="7">
        <v>20</v>
      </c>
      <c r="C3" s="45">
        <v>1</v>
      </c>
      <c r="E3" s="2"/>
      <c r="G3" s="8" t="s">
        <v>87</v>
      </c>
    </row>
    <row r="4" spans="1:8" x14ac:dyDescent="0.2">
      <c r="A4" s="49" t="s">
        <v>21</v>
      </c>
      <c r="B4" s="7">
        <v>3</v>
      </c>
      <c r="C4" s="45">
        <v>1</v>
      </c>
      <c r="E4" s="2"/>
      <c r="G4" s="9">
        <f>COUNTIF(B3:B400, 1)</f>
        <v>2</v>
      </c>
      <c r="H4" s="2" t="s">
        <v>89</v>
      </c>
    </row>
    <row r="5" spans="1:8" x14ac:dyDescent="0.2">
      <c r="A5" s="49" t="s">
        <v>22</v>
      </c>
      <c r="B5" s="7">
        <v>8</v>
      </c>
      <c r="C5" s="45">
        <v>1</v>
      </c>
      <c r="E5" s="2"/>
      <c r="G5" s="10">
        <f>COUNTIF(B3:B400, 2)</f>
        <v>22</v>
      </c>
      <c r="H5" s="2" t="s">
        <v>88</v>
      </c>
    </row>
    <row r="6" spans="1:8" x14ac:dyDescent="0.2">
      <c r="A6" s="49" t="s">
        <v>23</v>
      </c>
      <c r="B6" s="7">
        <v>10</v>
      </c>
      <c r="C6" s="45">
        <v>1</v>
      </c>
      <c r="E6" s="2"/>
      <c r="G6" s="11">
        <f>COUNTIF(B3:B400, 3)</f>
        <v>13</v>
      </c>
      <c r="H6" s="2" t="s">
        <v>676</v>
      </c>
    </row>
    <row r="7" spans="1:8" x14ac:dyDescent="0.2">
      <c r="A7" s="49" t="s">
        <v>24</v>
      </c>
      <c r="B7" s="7">
        <v>10</v>
      </c>
      <c r="C7" s="45">
        <v>1</v>
      </c>
      <c r="E7" s="2"/>
    </row>
    <row r="8" spans="1:8" x14ac:dyDescent="0.2">
      <c r="A8" s="49" t="s">
        <v>25</v>
      </c>
      <c r="B8" s="7">
        <v>15</v>
      </c>
      <c r="C8" s="45">
        <v>1</v>
      </c>
      <c r="E8" s="2"/>
      <c r="G8" s="25" t="s">
        <v>106</v>
      </c>
    </row>
    <row r="9" spans="1:8" x14ac:dyDescent="0.2">
      <c r="A9" s="49" t="s">
        <v>26</v>
      </c>
      <c r="B9" s="7">
        <v>15</v>
      </c>
      <c r="C9" s="45">
        <v>1</v>
      </c>
      <c r="E9" s="2"/>
    </row>
    <row r="10" spans="1:8" x14ac:dyDescent="0.2">
      <c r="A10" s="49" t="s">
        <v>27</v>
      </c>
      <c r="B10" s="7">
        <v>10</v>
      </c>
      <c r="C10" s="45">
        <v>1</v>
      </c>
      <c r="E10" s="2"/>
    </row>
    <row r="11" spans="1:8" x14ac:dyDescent="0.2">
      <c r="A11" s="49" t="s">
        <v>28</v>
      </c>
      <c r="B11" s="7">
        <v>8</v>
      </c>
      <c r="C11" s="45">
        <v>1</v>
      </c>
      <c r="E11" s="2"/>
    </row>
    <row r="12" spans="1:8" x14ac:dyDescent="0.2">
      <c r="A12" s="49" t="s">
        <v>29</v>
      </c>
      <c r="B12" s="7">
        <v>8</v>
      </c>
      <c r="C12" s="45">
        <v>1</v>
      </c>
      <c r="E12" s="2"/>
    </row>
    <row r="13" spans="1:8" x14ac:dyDescent="0.2">
      <c r="A13" s="49" t="s">
        <v>30</v>
      </c>
      <c r="B13" s="7">
        <v>20</v>
      </c>
      <c r="C13" s="45">
        <v>1</v>
      </c>
      <c r="E13" s="2"/>
    </row>
    <row r="14" spans="1:8" x14ac:dyDescent="0.2">
      <c r="A14" s="49" t="s">
        <v>31</v>
      </c>
      <c r="B14" s="7">
        <v>6</v>
      </c>
      <c r="C14" s="45">
        <v>1</v>
      </c>
      <c r="E14" s="2"/>
    </row>
    <row r="15" spans="1:8" x14ac:dyDescent="0.2">
      <c r="A15" s="49" t="s">
        <v>32</v>
      </c>
      <c r="B15" s="7">
        <v>6</v>
      </c>
      <c r="C15" s="45">
        <v>1</v>
      </c>
      <c r="E15" s="2"/>
    </row>
    <row r="16" spans="1:8" x14ac:dyDescent="0.2">
      <c r="A16" s="49" t="s">
        <v>33</v>
      </c>
      <c r="B16" s="7">
        <v>10</v>
      </c>
      <c r="C16" s="45">
        <v>1</v>
      </c>
      <c r="E16" s="2"/>
    </row>
    <row r="17" spans="1:5" x14ac:dyDescent="0.2">
      <c r="A17" s="49" t="s">
        <v>34</v>
      </c>
      <c r="B17" s="7">
        <v>10</v>
      </c>
      <c r="C17" s="45">
        <v>1</v>
      </c>
      <c r="E17" s="2"/>
    </row>
    <row r="18" spans="1:5" x14ac:dyDescent="0.2">
      <c r="A18" s="49" t="s">
        <v>35</v>
      </c>
      <c r="B18" s="7">
        <v>8</v>
      </c>
      <c r="C18" s="45">
        <v>1</v>
      </c>
      <c r="E18" s="2"/>
    </row>
    <row r="19" spans="1:5" x14ac:dyDescent="0.2">
      <c r="A19" s="2" t="s">
        <v>36</v>
      </c>
      <c r="B19" s="7">
        <v>20</v>
      </c>
      <c r="C19" s="45">
        <v>1</v>
      </c>
      <c r="E19" s="2"/>
    </row>
    <row r="20" spans="1:5" x14ac:dyDescent="0.2">
      <c r="A20" s="2" t="s">
        <v>37</v>
      </c>
      <c r="B20" s="7">
        <v>15</v>
      </c>
      <c r="C20" s="45">
        <v>1</v>
      </c>
    </row>
    <row r="21" spans="1:5" x14ac:dyDescent="0.2">
      <c r="A21" s="2" t="s">
        <v>38</v>
      </c>
      <c r="B21" s="7">
        <v>8</v>
      </c>
      <c r="C21" s="45">
        <v>1</v>
      </c>
    </row>
    <row r="22" spans="1:5" x14ac:dyDescent="0.2">
      <c r="A22" s="2" t="s">
        <v>39</v>
      </c>
      <c r="B22" s="7">
        <v>20</v>
      </c>
      <c r="C22" s="45">
        <v>1</v>
      </c>
    </row>
    <row r="23" spans="1:5" x14ac:dyDescent="0.2">
      <c r="A23" s="2" t="s">
        <v>369</v>
      </c>
      <c r="B23" s="7">
        <v>8</v>
      </c>
      <c r="C23" s="45">
        <v>1</v>
      </c>
    </row>
    <row r="24" spans="1:5" x14ac:dyDescent="0.2">
      <c r="A24" s="2" t="s">
        <v>370</v>
      </c>
      <c r="B24" s="7">
        <v>4</v>
      </c>
      <c r="C24" s="45">
        <v>1</v>
      </c>
    </row>
    <row r="25" spans="1:5" x14ac:dyDescent="0.2">
      <c r="A25" s="2" t="s">
        <v>371</v>
      </c>
      <c r="B25" s="7">
        <v>4</v>
      </c>
      <c r="C25" s="45">
        <v>1</v>
      </c>
    </row>
    <row r="26" spans="1:5" x14ac:dyDescent="0.2">
      <c r="A26" s="2" t="s">
        <v>372</v>
      </c>
      <c r="B26" s="7">
        <v>5</v>
      </c>
      <c r="C26" s="45">
        <v>1</v>
      </c>
    </row>
    <row r="27" spans="1:5" x14ac:dyDescent="0.2">
      <c r="A27" s="2" t="s">
        <v>373</v>
      </c>
      <c r="B27" s="7">
        <v>5</v>
      </c>
      <c r="C27" s="45">
        <v>1</v>
      </c>
    </row>
    <row r="28" spans="1:5" x14ac:dyDescent="0.2">
      <c r="A28" s="2" t="s">
        <v>374</v>
      </c>
      <c r="B28" s="7">
        <v>4</v>
      </c>
      <c r="C28" s="45">
        <v>1</v>
      </c>
    </row>
    <row r="29" spans="1:5" x14ac:dyDescent="0.2">
      <c r="A29" s="2" t="s">
        <v>375</v>
      </c>
      <c r="B29" s="7">
        <v>4</v>
      </c>
      <c r="C29" s="45">
        <v>1</v>
      </c>
    </row>
    <row r="30" spans="1:5" x14ac:dyDescent="0.2">
      <c r="A30" s="2" t="s">
        <v>376</v>
      </c>
      <c r="B30" s="7">
        <v>6</v>
      </c>
      <c r="C30" s="45">
        <v>1</v>
      </c>
    </row>
    <row r="31" spans="1:5" x14ac:dyDescent="0.2">
      <c r="A31" s="2" t="s">
        <v>377</v>
      </c>
      <c r="B31" s="7">
        <v>3</v>
      </c>
      <c r="C31" s="45">
        <v>1</v>
      </c>
    </row>
    <row r="32" spans="1:5" x14ac:dyDescent="0.2">
      <c r="A32" s="2" t="s">
        <v>378</v>
      </c>
      <c r="B32" s="7">
        <v>6</v>
      </c>
      <c r="C32" s="45">
        <v>1</v>
      </c>
    </row>
    <row r="33" spans="1:3" x14ac:dyDescent="0.2">
      <c r="A33" s="2" t="s">
        <v>379</v>
      </c>
      <c r="B33" s="7">
        <v>4</v>
      </c>
      <c r="C33" s="45">
        <v>1</v>
      </c>
    </row>
    <row r="34" spans="1:3" x14ac:dyDescent="0.2">
      <c r="A34" s="2" t="s">
        <v>380</v>
      </c>
      <c r="B34" s="7">
        <v>8</v>
      </c>
      <c r="C34" s="45">
        <v>1</v>
      </c>
    </row>
    <row r="35" spans="1:3" x14ac:dyDescent="0.2">
      <c r="A35" s="2" t="s">
        <v>381</v>
      </c>
      <c r="B35" s="7">
        <v>6</v>
      </c>
      <c r="C35" s="45">
        <v>1</v>
      </c>
    </row>
    <row r="36" spans="1:3" x14ac:dyDescent="0.2">
      <c r="A36" s="2" t="s">
        <v>382</v>
      </c>
      <c r="B36" s="7">
        <v>4</v>
      </c>
      <c r="C36" s="45">
        <v>1</v>
      </c>
    </row>
    <row r="37" spans="1:3" x14ac:dyDescent="0.2">
      <c r="A37" s="2" t="s">
        <v>383</v>
      </c>
      <c r="B37" s="7">
        <v>4</v>
      </c>
      <c r="C37" s="45">
        <v>1</v>
      </c>
    </row>
    <row r="38" spans="1:3" x14ac:dyDescent="0.2">
      <c r="A38" s="2" t="s">
        <v>384</v>
      </c>
      <c r="B38" s="7">
        <v>6</v>
      </c>
      <c r="C38" s="45">
        <v>1</v>
      </c>
    </row>
    <row r="39" spans="1:3" x14ac:dyDescent="0.2">
      <c r="A39" s="2" t="s">
        <v>385</v>
      </c>
      <c r="B39" s="7">
        <v>4</v>
      </c>
      <c r="C39" s="45">
        <v>1</v>
      </c>
    </row>
    <row r="40" spans="1:3" x14ac:dyDescent="0.2">
      <c r="A40" s="2" t="s">
        <v>386</v>
      </c>
      <c r="B40" s="7">
        <v>3</v>
      </c>
      <c r="C40" s="45">
        <v>1</v>
      </c>
    </row>
    <row r="41" spans="1:3" x14ac:dyDescent="0.2">
      <c r="A41" s="2" t="s">
        <v>387</v>
      </c>
      <c r="B41" s="7">
        <v>4</v>
      </c>
      <c r="C41" s="45">
        <v>1</v>
      </c>
    </row>
    <row r="42" spans="1:3" x14ac:dyDescent="0.2">
      <c r="A42" s="2" t="s">
        <v>388</v>
      </c>
      <c r="B42" s="7">
        <v>4</v>
      </c>
      <c r="C42" s="45">
        <v>1</v>
      </c>
    </row>
    <row r="43" spans="1:3" x14ac:dyDescent="0.2">
      <c r="A43" s="2" t="s">
        <v>389</v>
      </c>
      <c r="B43" s="7">
        <v>4</v>
      </c>
      <c r="C43" s="45">
        <v>1</v>
      </c>
    </row>
    <row r="44" spans="1:3" x14ac:dyDescent="0.2">
      <c r="A44" s="2" t="s">
        <v>390</v>
      </c>
      <c r="B44" s="7">
        <v>2</v>
      </c>
      <c r="C44" s="45">
        <v>1</v>
      </c>
    </row>
    <row r="45" spans="1:3" x14ac:dyDescent="0.2">
      <c r="A45" s="2" t="s">
        <v>391</v>
      </c>
      <c r="B45" s="7">
        <v>10</v>
      </c>
      <c r="C45" s="45">
        <v>1</v>
      </c>
    </row>
    <row r="46" spans="1:3" x14ac:dyDescent="0.2">
      <c r="A46" s="2" t="s">
        <v>392</v>
      </c>
      <c r="B46" s="7">
        <v>4</v>
      </c>
      <c r="C46" s="45">
        <v>1</v>
      </c>
    </row>
    <row r="47" spans="1:3" x14ac:dyDescent="0.2">
      <c r="A47" s="2" t="s">
        <v>393</v>
      </c>
      <c r="B47" s="7">
        <v>10</v>
      </c>
      <c r="C47" s="45">
        <v>1</v>
      </c>
    </row>
    <row r="48" spans="1:3" x14ac:dyDescent="0.2">
      <c r="A48" s="2" t="s">
        <v>394</v>
      </c>
      <c r="B48" s="7">
        <v>15</v>
      </c>
      <c r="C48" s="45">
        <v>1</v>
      </c>
    </row>
    <row r="49" spans="1:4" x14ac:dyDescent="0.2">
      <c r="A49" s="2" t="s">
        <v>395</v>
      </c>
      <c r="B49" s="7">
        <v>20</v>
      </c>
      <c r="C49" s="45">
        <v>1</v>
      </c>
    </row>
    <row r="50" spans="1:4" x14ac:dyDescent="0.2">
      <c r="A50" s="2" t="s">
        <v>396</v>
      </c>
      <c r="B50" s="7">
        <v>15</v>
      </c>
      <c r="C50" s="45">
        <v>1</v>
      </c>
    </row>
    <row r="51" spans="1:4" x14ac:dyDescent="0.2">
      <c r="A51" s="2" t="s">
        <v>397</v>
      </c>
      <c r="B51" s="7">
        <v>4</v>
      </c>
      <c r="C51" s="45">
        <v>1</v>
      </c>
      <c r="D51" s="47"/>
    </row>
    <row r="52" spans="1:4" x14ac:dyDescent="0.2">
      <c r="A52" s="2" t="s">
        <v>398</v>
      </c>
      <c r="B52" s="7">
        <v>3</v>
      </c>
      <c r="C52" s="45">
        <v>1</v>
      </c>
      <c r="D52" s="47"/>
    </row>
    <row r="53" spans="1:4" x14ac:dyDescent="0.2">
      <c r="A53" s="2" t="s">
        <v>399</v>
      </c>
      <c r="B53" s="7">
        <v>5</v>
      </c>
      <c r="C53" s="45">
        <v>1</v>
      </c>
      <c r="D53" s="47"/>
    </row>
    <row r="54" spans="1:4" x14ac:dyDescent="0.2">
      <c r="A54" s="2" t="s">
        <v>400</v>
      </c>
      <c r="B54" s="7">
        <v>5</v>
      </c>
      <c r="C54" s="45">
        <v>1</v>
      </c>
      <c r="D54" s="47"/>
    </row>
    <row r="55" spans="1:4" x14ac:dyDescent="0.2">
      <c r="A55" s="2" t="s">
        <v>401</v>
      </c>
      <c r="B55" s="7">
        <v>10</v>
      </c>
      <c r="C55" s="45">
        <v>1</v>
      </c>
      <c r="D55" s="47"/>
    </row>
    <row r="56" spans="1:4" x14ac:dyDescent="0.2">
      <c r="A56" s="2" t="s">
        <v>402</v>
      </c>
      <c r="B56" s="7">
        <v>4</v>
      </c>
      <c r="C56" s="45">
        <v>1</v>
      </c>
      <c r="D56" s="47"/>
    </row>
    <row r="57" spans="1:4" x14ac:dyDescent="0.2">
      <c r="A57" s="2" t="s">
        <v>403</v>
      </c>
      <c r="B57" s="7">
        <v>8</v>
      </c>
      <c r="C57" s="45">
        <v>1</v>
      </c>
      <c r="D57" s="47"/>
    </row>
    <row r="58" spans="1:4" x14ac:dyDescent="0.2">
      <c r="A58" s="2" t="s">
        <v>404</v>
      </c>
      <c r="B58" s="7">
        <v>10</v>
      </c>
      <c r="C58" s="45">
        <v>1</v>
      </c>
      <c r="D58" s="47"/>
    </row>
    <row r="59" spans="1:4" x14ac:dyDescent="0.2">
      <c r="A59" s="2" t="s">
        <v>405</v>
      </c>
      <c r="B59" s="7">
        <v>10</v>
      </c>
      <c r="C59" s="45">
        <v>1</v>
      </c>
      <c r="D59" s="47"/>
    </row>
    <row r="60" spans="1:4" x14ac:dyDescent="0.2">
      <c r="A60" s="2" t="s">
        <v>407</v>
      </c>
      <c r="B60" s="7">
        <v>8</v>
      </c>
      <c r="C60" s="45">
        <v>1</v>
      </c>
      <c r="D60" s="47"/>
    </row>
    <row r="61" spans="1:4" x14ac:dyDescent="0.2">
      <c r="A61" s="2" t="s">
        <v>406</v>
      </c>
      <c r="B61" s="7">
        <v>20</v>
      </c>
      <c r="C61" s="45">
        <v>1</v>
      </c>
      <c r="D61" s="47"/>
    </row>
    <row r="62" spans="1:4" x14ac:dyDescent="0.2">
      <c r="A62" s="2" t="s">
        <v>408</v>
      </c>
      <c r="B62" s="7">
        <v>8</v>
      </c>
      <c r="C62" s="45">
        <v>1</v>
      </c>
      <c r="D62" s="47"/>
    </row>
    <row r="63" spans="1:4" x14ac:dyDescent="0.2">
      <c r="A63" s="2" t="s">
        <v>409</v>
      </c>
      <c r="B63" s="7">
        <v>5</v>
      </c>
      <c r="C63" s="45">
        <v>1</v>
      </c>
      <c r="D63" s="47"/>
    </row>
    <row r="64" spans="1:4" x14ac:dyDescent="0.2">
      <c r="A64" s="2" t="s">
        <v>410</v>
      </c>
      <c r="B64" s="7">
        <v>20</v>
      </c>
      <c r="C64" s="45">
        <v>1</v>
      </c>
      <c r="D64" s="47"/>
    </row>
    <row r="65" spans="1:5" x14ac:dyDescent="0.2">
      <c r="A65" s="2" t="s">
        <v>411</v>
      </c>
      <c r="B65" s="7">
        <v>5</v>
      </c>
      <c r="C65" s="45">
        <v>1</v>
      </c>
      <c r="D65" s="47"/>
    </row>
    <row r="66" spans="1:5" x14ac:dyDescent="0.2">
      <c r="A66" s="2" t="s">
        <v>412</v>
      </c>
      <c r="B66" s="7">
        <v>20</v>
      </c>
      <c r="C66" s="45">
        <v>1</v>
      </c>
      <c r="D66" s="47"/>
    </row>
    <row r="67" spans="1:5" x14ac:dyDescent="0.2">
      <c r="A67" s="2" t="s">
        <v>413</v>
      </c>
      <c r="B67" s="7">
        <v>6</v>
      </c>
      <c r="C67" s="45">
        <v>1</v>
      </c>
      <c r="D67" s="47"/>
    </row>
    <row r="68" spans="1:5" x14ac:dyDescent="0.2">
      <c r="A68" s="2" t="s">
        <v>448</v>
      </c>
      <c r="B68" s="7">
        <v>10</v>
      </c>
      <c r="C68" s="45">
        <v>1</v>
      </c>
      <c r="D68" s="47"/>
    </row>
    <row r="69" spans="1:5" x14ac:dyDescent="0.2">
      <c r="A69" s="2" t="s">
        <v>449</v>
      </c>
      <c r="B69" s="7">
        <v>8</v>
      </c>
      <c r="C69" s="45">
        <v>1</v>
      </c>
      <c r="D69" s="47"/>
    </row>
    <row r="70" spans="1:5" x14ac:dyDescent="0.2">
      <c r="A70" s="2" t="s">
        <v>450</v>
      </c>
      <c r="B70" s="7">
        <v>3</v>
      </c>
      <c r="C70" s="45">
        <v>1</v>
      </c>
      <c r="D70" s="47"/>
    </row>
    <row r="71" spans="1:5" x14ac:dyDescent="0.2">
      <c r="A71" s="1" t="s">
        <v>61</v>
      </c>
      <c r="C71" s="45"/>
    </row>
    <row r="72" spans="1:5" x14ac:dyDescent="0.2">
      <c r="A72" s="2" t="s">
        <v>40</v>
      </c>
      <c r="B72" s="29" t="s">
        <v>85</v>
      </c>
      <c r="C72" s="45">
        <v>0</v>
      </c>
      <c r="D72" s="47" t="s">
        <v>435</v>
      </c>
      <c r="E72" s="12"/>
    </row>
    <row r="73" spans="1:5" x14ac:dyDescent="0.2">
      <c r="A73" s="2" t="s">
        <v>41</v>
      </c>
      <c r="B73" s="7">
        <v>4</v>
      </c>
      <c r="C73" s="45">
        <v>1</v>
      </c>
    </row>
    <row r="74" spans="1:5" x14ac:dyDescent="0.2">
      <c r="A74" s="2" t="s">
        <v>42</v>
      </c>
      <c r="B74" s="7">
        <v>4</v>
      </c>
      <c r="C74" s="45">
        <v>1</v>
      </c>
    </row>
    <row r="75" spans="1:5" x14ac:dyDescent="0.2">
      <c r="A75" s="49" t="s">
        <v>43</v>
      </c>
      <c r="B75" s="7">
        <v>2</v>
      </c>
      <c r="C75" s="45">
        <v>1</v>
      </c>
    </row>
    <row r="76" spans="1:5" x14ac:dyDescent="0.2">
      <c r="A76" s="49" t="s">
        <v>44</v>
      </c>
      <c r="B76" s="7">
        <v>2</v>
      </c>
      <c r="C76" s="45">
        <v>1</v>
      </c>
    </row>
    <row r="77" spans="1:5" x14ac:dyDescent="0.2">
      <c r="A77" s="49" t="s">
        <v>45</v>
      </c>
      <c r="B77" s="7">
        <v>6</v>
      </c>
      <c r="C77" s="45">
        <v>1</v>
      </c>
    </row>
    <row r="78" spans="1:5" x14ac:dyDescent="0.2">
      <c r="A78" s="49" t="s">
        <v>451</v>
      </c>
      <c r="B78" s="7">
        <v>2</v>
      </c>
      <c r="C78" s="45">
        <v>1</v>
      </c>
      <c r="D78" s="47"/>
    </row>
    <row r="79" spans="1:5" x14ac:dyDescent="0.2">
      <c r="A79" s="49" t="s">
        <v>452</v>
      </c>
      <c r="B79" s="7">
        <v>3</v>
      </c>
      <c r="C79" s="45">
        <v>1</v>
      </c>
      <c r="D79" s="47"/>
    </row>
    <row r="80" spans="1:5" x14ac:dyDescent="0.2">
      <c r="A80" s="49" t="s">
        <v>453</v>
      </c>
      <c r="B80" s="7">
        <v>10</v>
      </c>
      <c r="C80" s="45">
        <v>1</v>
      </c>
      <c r="D80" s="47"/>
    </row>
    <row r="81" spans="1:4" x14ac:dyDescent="0.2">
      <c r="A81" s="49" t="s">
        <v>454</v>
      </c>
      <c r="B81" s="7">
        <v>2</v>
      </c>
      <c r="C81" s="45">
        <v>1</v>
      </c>
      <c r="D81" s="47"/>
    </row>
    <row r="82" spans="1:4" x14ac:dyDescent="0.2">
      <c r="A82" s="49" t="s">
        <v>455</v>
      </c>
      <c r="B82" s="7">
        <v>2</v>
      </c>
      <c r="C82" s="45">
        <v>1</v>
      </c>
      <c r="D82" s="47"/>
    </row>
    <row r="83" spans="1:4" x14ac:dyDescent="0.2">
      <c r="A83" s="49" t="s">
        <v>456</v>
      </c>
      <c r="B83" s="7">
        <v>4</v>
      </c>
      <c r="C83" s="45">
        <v>1</v>
      </c>
      <c r="D83" s="47"/>
    </row>
    <row r="84" spans="1:4" x14ac:dyDescent="0.2">
      <c r="A84" s="49" t="s">
        <v>581</v>
      </c>
      <c r="B84" s="7"/>
      <c r="C84" s="45"/>
      <c r="D84" s="47"/>
    </row>
    <row r="85" spans="1:4" x14ac:dyDescent="0.2">
      <c r="A85" s="49" t="s">
        <v>582</v>
      </c>
      <c r="B85" s="7"/>
      <c r="C85" s="45"/>
      <c r="D85" s="47"/>
    </row>
    <row r="86" spans="1:4" x14ac:dyDescent="0.2">
      <c r="A86" s="49" t="s">
        <v>583</v>
      </c>
      <c r="B86" s="7"/>
      <c r="C86" s="45"/>
      <c r="D86" s="47"/>
    </row>
    <row r="87" spans="1:4" x14ac:dyDescent="0.2">
      <c r="A87" s="49" t="s">
        <v>639</v>
      </c>
      <c r="B87" s="7"/>
      <c r="C87" s="45"/>
      <c r="D87" s="47"/>
    </row>
    <row r="88" spans="1:4" x14ac:dyDescent="0.2">
      <c r="A88" s="49" t="s">
        <v>640</v>
      </c>
      <c r="B88" s="7"/>
      <c r="C88" s="45"/>
      <c r="D88" s="47"/>
    </row>
    <row r="89" spans="1:4" x14ac:dyDescent="0.2">
      <c r="A89" s="49" t="s">
        <v>641</v>
      </c>
      <c r="B89" s="7"/>
      <c r="C89" s="45"/>
      <c r="D89" s="47"/>
    </row>
    <row r="90" spans="1:4" x14ac:dyDescent="0.2">
      <c r="A90" s="49" t="s">
        <v>642</v>
      </c>
      <c r="B90" s="7"/>
      <c r="C90" s="45"/>
      <c r="D90" s="47"/>
    </row>
    <row r="91" spans="1:4" x14ac:dyDescent="0.2">
      <c r="A91" s="49" t="s">
        <v>643</v>
      </c>
      <c r="B91" s="7"/>
      <c r="C91" s="45"/>
      <c r="D91" s="47"/>
    </row>
    <row r="92" spans="1:4" x14ac:dyDescent="0.2">
      <c r="A92" s="49" t="s">
        <v>644</v>
      </c>
      <c r="B92" s="7"/>
      <c r="C92" s="45"/>
      <c r="D92" s="47"/>
    </row>
    <row r="93" spans="1:4" x14ac:dyDescent="0.2">
      <c r="A93" s="49" t="s">
        <v>645</v>
      </c>
      <c r="B93" s="7"/>
      <c r="C93" s="45"/>
      <c r="D93" s="47"/>
    </row>
    <row r="94" spans="1:4" x14ac:dyDescent="0.2">
      <c r="A94" s="49" t="s">
        <v>646</v>
      </c>
      <c r="B94" s="7"/>
      <c r="C94" s="45"/>
      <c r="D94" s="47"/>
    </row>
    <row r="95" spans="1:4" x14ac:dyDescent="0.2">
      <c r="A95" s="49" t="s">
        <v>647</v>
      </c>
      <c r="B95" s="7"/>
      <c r="C95" s="45"/>
      <c r="D95" s="47"/>
    </row>
    <row r="96" spans="1:4" x14ac:dyDescent="0.2">
      <c r="A96" s="49"/>
      <c r="B96" s="7"/>
      <c r="C96" s="45"/>
      <c r="D96" s="47"/>
    </row>
    <row r="97" spans="1:5" x14ac:dyDescent="0.2">
      <c r="A97" s="49" t="s">
        <v>46</v>
      </c>
      <c r="B97" s="7">
        <v>3</v>
      </c>
      <c r="C97" s="45">
        <v>1</v>
      </c>
    </row>
    <row r="98" spans="1:5" x14ac:dyDescent="0.2">
      <c r="A98" s="49" t="s">
        <v>47</v>
      </c>
      <c r="B98" s="7">
        <v>2</v>
      </c>
      <c r="C98" s="45">
        <v>1</v>
      </c>
    </row>
    <row r="99" spans="1:5" x14ac:dyDescent="0.2">
      <c r="A99" s="49" t="s">
        <v>86</v>
      </c>
      <c r="B99" s="7">
        <v>2</v>
      </c>
      <c r="C99" s="45">
        <v>1</v>
      </c>
    </row>
    <row r="100" spans="1:5" x14ac:dyDescent="0.2">
      <c r="A100" s="49" t="s">
        <v>48</v>
      </c>
      <c r="B100" s="29" t="s">
        <v>85</v>
      </c>
      <c r="C100" s="45">
        <v>0</v>
      </c>
      <c r="D100" s="47" t="s">
        <v>435</v>
      </c>
      <c r="E100" s="12"/>
    </row>
    <row r="101" spans="1:5" x14ac:dyDescent="0.2">
      <c r="A101" s="49" t="s">
        <v>49</v>
      </c>
      <c r="B101" s="7">
        <v>6</v>
      </c>
      <c r="C101" s="45">
        <v>1</v>
      </c>
    </row>
    <row r="102" spans="1:5" x14ac:dyDescent="0.2">
      <c r="A102" s="49" t="s">
        <v>457</v>
      </c>
      <c r="B102" s="7">
        <v>10</v>
      </c>
      <c r="C102" s="45">
        <v>1</v>
      </c>
      <c r="D102" s="47"/>
    </row>
    <row r="103" spans="1:5" x14ac:dyDescent="0.2">
      <c r="A103" s="49" t="s">
        <v>458</v>
      </c>
      <c r="B103" s="7">
        <v>10</v>
      </c>
      <c r="C103" s="45">
        <v>1</v>
      </c>
      <c r="D103" s="47"/>
    </row>
    <row r="104" spans="1:5" x14ac:dyDescent="0.2">
      <c r="A104" s="49" t="s">
        <v>459</v>
      </c>
      <c r="B104" s="7">
        <v>8</v>
      </c>
      <c r="C104" s="45">
        <v>1</v>
      </c>
      <c r="D104" s="47"/>
    </row>
    <row r="105" spans="1:5" x14ac:dyDescent="0.2">
      <c r="A105" s="49" t="s">
        <v>460</v>
      </c>
      <c r="B105" s="7">
        <v>10</v>
      </c>
      <c r="C105" s="45">
        <v>1</v>
      </c>
      <c r="D105" s="47"/>
    </row>
    <row r="106" spans="1:5" x14ac:dyDescent="0.2">
      <c r="A106" s="49" t="s">
        <v>461</v>
      </c>
      <c r="B106" s="7">
        <v>2</v>
      </c>
      <c r="C106" s="45">
        <v>1</v>
      </c>
      <c r="D106" s="47"/>
    </row>
    <row r="107" spans="1:5" x14ac:dyDescent="0.2">
      <c r="A107" s="49" t="s">
        <v>462</v>
      </c>
      <c r="B107" s="7">
        <v>3</v>
      </c>
      <c r="C107" s="45">
        <v>1</v>
      </c>
      <c r="D107" s="47"/>
    </row>
    <row r="108" spans="1:5" x14ac:dyDescent="0.2">
      <c r="A108" s="49" t="s">
        <v>463</v>
      </c>
      <c r="B108" s="7">
        <v>1</v>
      </c>
      <c r="C108" s="45">
        <v>1</v>
      </c>
      <c r="D108" s="47"/>
    </row>
    <row r="109" spans="1:5" x14ac:dyDescent="0.2">
      <c r="A109" s="49" t="s">
        <v>584</v>
      </c>
      <c r="B109" s="7"/>
      <c r="C109" s="45"/>
      <c r="D109" s="47"/>
    </row>
    <row r="110" spans="1:5" x14ac:dyDescent="0.2">
      <c r="A110" s="49" t="s">
        <v>585</v>
      </c>
      <c r="B110" s="7"/>
      <c r="C110" s="45"/>
      <c r="D110" s="47"/>
    </row>
    <row r="111" spans="1:5" x14ac:dyDescent="0.2">
      <c r="A111" s="49" t="s">
        <v>586</v>
      </c>
      <c r="B111" s="7"/>
      <c r="C111" s="45"/>
      <c r="D111" s="47"/>
    </row>
    <row r="112" spans="1:5" x14ac:dyDescent="0.2">
      <c r="A112" s="49" t="s">
        <v>648</v>
      </c>
      <c r="B112" s="7"/>
      <c r="C112" s="45"/>
      <c r="D112" s="47"/>
    </row>
    <row r="113" spans="1:4" x14ac:dyDescent="0.2">
      <c r="A113" s="49" t="s">
        <v>649</v>
      </c>
      <c r="B113" s="7"/>
      <c r="C113" s="45"/>
      <c r="D113" s="47"/>
    </row>
    <row r="114" spans="1:4" x14ac:dyDescent="0.2">
      <c r="A114" s="49" t="s">
        <v>650</v>
      </c>
      <c r="B114" s="7"/>
      <c r="C114" s="45"/>
      <c r="D114" s="47"/>
    </row>
    <row r="115" spans="1:4" x14ac:dyDescent="0.2">
      <c r="A115" s="49" t="s">
        <v>651</v>
      </c>
      <c r="B115" s="7"/>
      <c r="C115" s="45"/>
      <c r="D115" s="47"/>
    </row>
    <row r="116" spans="1:4" x14ac:dyDescent="0.2">
      <c r="A116" s="49" t="s">
        <v>652</v>
      </c>
      <c r="B116" s="7"/>
      <c r="C116" s="45"/>
      <c r="D116" s="47"/>
    </row>
    <row r="117" spans="1:4" x14ac:dyDescent="0.2">
      <c r="A117" s="49" t="s">
        <v>653</v>
      </c>
      <c r="B117" s="7"/>
      <c r="C117" s="45"/>
      <c r="D117" s="47"/>
    </row>
    <row r="118" spans="1:4" x14ac:dyDescent="0.2">
      <c r="A118" s="49" t="s">
        <v>654</v>
      </c>
      <c r="B118" s="7"/>
      <c r="C118" s="45"/>
      <c r="D118" s="47"/>
    </row>
    <row r="119" spans="1:4" x14ac:dyDescent="0.2">
      <c r="A119" s="49" t="s">
        <v>655</v>
      </c>
      <c r="B119" s="7"/>
      <c r="C119" s="45"/>
      <c r="D119" s="47"/>
    </row>
    <row r="120" spans="1:4" x14ac:dyDescent="0.2">
      <c r="A120" s="49" t="s">
        <v>665</v>
      </c>
      <c r="B120" s="7"/>
      <c r="C120" s="45"/>
      <c r="D120" s="47"/>
    </row>
    <row r="121" spans="1:4" x14ac:dyDescent="0.2">
      <c r="A121" s="49" t="s">
        <v>666</v>
      </c>
      <c r="B121" s="7"/>
      <c r="C121" s="45"/>
      <c r="D121" s="47"/>
    </row>
    <row r="122" spans="1:4" x14ac:dyDescent="0.2">
      <c r="A122" s="49"/>
      <c r="B122" s="7"/>
      <c r="C122" s="45"/>
      <c r="D122" s="47"/>
    </row>
    <row r="123" spans="1:4" x14ac:dyDescent="0.2">
      <c r="A123" s="49" t="s">
        <v>50</v>
      </c>
      <c r="B123" s="7">
        <v>4</v>
      </c>
      <c r="C123" s="45">
        <v>1</v>
      </c>
    </row>
    <row r="124" spans="1:4" x14ac:dyDescent="0.2">
      <c r="A124" s="49" t="s">
        <v>51</v>
      </c>
      <c r="B124" s="7">
        <v>3</v>
      </c>
      <c r="C124" s="45">
        <v>1</v>
      </c>
    </row>
    <row r="125" spans="1:4" x14ac:dyDescent="0.2">
      <c r="A125" s="49" t="s">
        <v>52</v>
      </c>
      <c r="B125" s="7">
        <v>2</v>
      </c>
      <c r="C125" s="45">
        <v>1</v>
      </c>
    </row>
    <row r="126" spans="1:4" x14ac:dyDescent="0.2">
      <c r="A126" s="49" t="s">
        <v>53</v>
      </c>
      <c r="B126" s="7">
        <v>2</v>
      </c>
      <c r="C126" s="45">
        <v>1</v>
      </c>
    </row>
    <row r="127" spans="1:4" x14ac:dyDescent="0.2">
      <c r="A127" s="49" t="s">
        <v>54</v>
      </c>
      <c r="B127" s="7">
        <v>15</v>
      </c>
      <c r="C127" s="45">
        <v>1</v>
      </c>
    </row>
    <row r="128" spans="1:4" x14ac:dyDescent="0.2">
      <c r="A128" s="49" t="s">
        <v>464</v>
      </c>
      <c r="B128" s="7">
        <v>10</v>
      </c>
      <c r="C128" s="45">
        <v>1</v>
      </c>
      <c r="D128" s="47"/>
    </row>
    <row r="129" spans="1:4" x14ac:dyDescent="0.2">
      <c r="A129" s="49" t="s">
        <v>465</v>
      </c>
      <c r="B129" s="7">
        <v>10</v>
      </c>
      <c r="C129" s="45">
        <v>1</v>
      </c>
      <c r="D129" s="47"/>
    </row>
    <row r="130" spans="1:4" x14ac:dyDescent="0.2">
      <c r="A130" s="49" t="s">
        <v>466</v>
      </c>
      <c r="B130" s="7">
        <v>8</v>
      </c>
      <c r="C130" s="45">
        <v>1</v>
      </c>
      <c r="D130" s="47"/>
    </row>
    <row r="131" spans="1:4" x14ac:dyDescent="0.2">
      <c r="A131" s="49" t="s">
        <v>467</v>
      </c>
      <c r="B131" s="7">
        <v>6</v>
      </c>
      <c r="C131" s="45">
        <v>1</v>
      </c>
      <c r="D131" s="47"/>
    </row>
    <row r="132" spans="1:4" x14ac:dyDescent="0.2">
      <c r="A132" s="49" t="s">
        <v>468</v>
      </c>
      <c r="B132" s="7">
        <v>7</v>
      </c>
      <c r="C132" s="45">
        <v>1</v>
      </c>
      <c r="D132" s="47"/>
    </row>
    <row r="133" spans="1:4" x14ac:dyDescent="0.2">
      <c r="A133" s="49" t="s">
        <v>469</v>
      </c>
      <c r="B133" s="7">
        <v>6</v>
      </c>
      <c r="C133" s="45">
        <v>1</v>
      </c>
      <c r="D133" s="47"/>
    </row>
    <row r="134" spans="1:4" x14ac:dyDescent="0.2">
      <c r="A134" s="49" t="s">
        <v>470</v>
      </c>
      <c r="B134" s="7">
        <v>7</v>
      </c>
      <c r="C134" s="45">
        <v>1</v>
      </c>
      <c r="D134" s="47"/>
    </row>
    <row r="135" spans="1:4" x14ac:dyDescent="0.2">
      <c r="A135" s="49" t="s">
        <v>471</v>
      </c>
      <c r="B135" s="7">
        <v>4</v>
      </c>
      <c r="C135" s="45">
        <v>1</v>
      </c>
      <c r="D135" s="47"/>
    </row>
    <row r="136" spans="1:4" x14ac:dyDescent="0.2">
      <c r="A136" s="49" t="s">
        <v>587</v>
      </c>
      <c r="B136" s="7"/>
      <c r="C136" s="45"/>
      <c r="D136" s="47"/>
    </row>
    <row r="137" spans="1:4" x14ac:dyDescent="0.2">
      <c r="A137" s="49" t="s">
        <v>588</v>
      </c>
      <c r="B137" s="7"/>
      <c r="C137" s="45"/>
      <c r="D137" s="47"/>
    </row>
    <row r="138" spans="1:4" x14ac:dyDescent="0.2">
      <c r="A138" s="49" t="s">
        <v>589</v>
      </c>
      <c r="B138" s="7"/>
      <c r="C138" s="45"/>
      <c r="D138" s="47"/>
    </row>
    <row r="139" spans="1:4" x14ac:dyDescent="0.2">
      <c r="A139" s="49" t="s">
        <v>656</v>
      </c>
      <c r="B139" s="7"/>
      <c r="C139" s="45"/>
      <c r="D139" s="47"/>
    </row>
    <row r="140" spans="1:4" x14ac:dyDescent="0.2">
      <c r="A140" s="49" t="s">
        <v>657</v>
      </c>
      <c r="B140" s="7"/>
      <c r="C140" s="45"/>
      <c r="D140" s="47"/>
    </row>
    <row r="141" spans="1:4" x14ac:dyDescent="0.2">
      <c r="A141" s="49" t="s">
        <v>658</v>
      </c>
      <c r="B141" s="7"/>
      <c r="C141" s="45"/>
      <c r="D141" s="47"/>
    </row>
    <row r="142" spans="1:4" x14ac:dyDescent="0.2">
      <c r="A142" s="49" t="s">
        <v>659</v>
      </c>
      <c r="B142" s="7"/>
      <c r="C142" s="45"/>
      <c r="D142" s="47"/>
    </row>
    <row r="143" spans="1:4" x14ac:dyDescent="0.2">
      <c r="A143" s="49" t="s">
        <v>660</v>
      </c>
      <c r="B143" s="7"/>
      <c r="C143" s="45"/>
      <c r="D143" s="47"/>
    </row>
    <row r="144" spans="1:4" x14ac:dyDescent="0.2">
      <c r="A144" s="49" t="s">
        <v>661</v>
      </c>
      <c r="B144" s="7"/>
      <c r="C144" s="45"/>
      <c r="D144" s="47"/>
    </row>
    <row r="145" spans="1:4" x14ac:dyDescent="0.2">
      <c r="A145" s="49" t="s">
        <v>662</v>
      </c>
      <c r="B145" s="7"/>
      <c r="C145" s="45"/>
      <c r="D145" s="47"/>
    </row>
    <row r="146" spans="1:4" x14ac:dyDescent="0.2">
      <c r="A146" s="49" t="s">
        <v>663</v>
      </c>
      <c r="B146" s="7"/>
      <c r="C146" s="45"/>
      <c r="D146" s="47"/>
    </row>
    <row r="147" spans="1:4" x14ac:dyDescent="0.2">
      <c r="A147" s="49" t="s">
        <v>664</v>
      </c>
      <c r="B147" s="7"/>
      <c r="C147" s="45"/>
      <c r="D147" s="47"/>
    </row>
    <row r="148" spans="1:4" x14ac:dyDescent="0.2">
      <c r="A148" s="49"/>
      <c r="B148" s="7"/>
      <c r="C148" s="45"/>
      <c r="D148" s="47"/>
    </row>
    <row r="149" spans="1:4" x14ac:dyDescent="0.2">
      <c r="A149" s="49" t="s">
        <v>55</v>
      </c>
      <c r="B149" s="7">
        <v>8</v>
      </c>
      <c r="C149" s="45">
        <v>1</v>
      </c>
    </row>
    <row r="150" spans="1:4" x14ac:dyDescent="0.2">
      <c r="A150" s="49" t="s">
        <v>56</v>
      </c>
      <c r="B150" s="7">
        <v>5</v>
      </c>
      <c r="C150" s="45">
        <v>1</v>
      </c>
    </row>
    <row r="151" spans="1:4" x14ac:dyDescent="0.2">
      <c r="A151" s="49" t="s">
        <v>57</v>
      </c>
      <c r="B151" s="7">
        <v>4</v>
      </c>
      <c r="C151" s="45">
        <v>1</v>
      </c>
    </row>
    <row r="152" spans="1:4" x14ac:dyDescent="0.2">
      <c r="A152" s="49" t="s">
        <v>58</v>
      </c>
      <c r="B152" s="7">
        <v>12</v>
      </c>
      <c r="C152" s="45">
        <v>1</v>
      </c>
    </row>
    <row r="153" spans="1:4" x14ac:dyDescent="0.2">
      <c r="A153" s="49" t="s">
        <v>59</v>
      </c>
      <c r="B153" s="7">
        <v>10</v>
      </c>
      <c r="C153" s="45">
        <v>1</v>
      </c>
    </row>
    <row r="154" spans="1:4" x14ac:dyDescent="0.2">
      <c r="A154" s="49" t="s">
        <v>472</v>
      </c>
      <c r="B154" s="7">
        <v>10</v>
      </c>
      <c r="C154" s="45">
        <v>1</v>
      </c>
      <c r="D154" s="47"/>
    </row>
    <row r="155" spans="1:4" x14ac:dyDescent="0.2">
      <c r="A155" s="49" t="s">
        <v>473</v>
      </c>
      <c r="B155" s="7">
        <v>10</v>
      </c>
      <c r="C155" s="45">
        <v>1</v>
      </c>
      <c r="D155" s="47"/>
    </row>
    <row r="156" spans="1:4" x14ac:dyDescent="0.2">
      <c r="A156" s="49" t="s">
        <v>474</v>
      </c>
      <c r="B156" s="7">
        <v>10</v>
      </c>
      <c r="C156" s="45">
        <v>1</v>
      </c>
      <c r="D156" s="47"/>
    </row>
    <row r="157" spans="1:4" x14ac:dyDescent="0.2">
      <c r="A157" s="49" t="s">
        <v>475</v>
      </c>
      <c r="B157" s="7">
        <v>13</v>
      </c>
      <c r="C157" s="45">
        <v>1</v>
      </c>
      <c r="D157" s="47"/>
    </row>
    <row r="158" spans="1:4" x14ac:dyDescent="0.2">
      <c r="A158" s="49" t="s">
        <v>476</v>
      </c>
      <c r="B158" s="7">
        <v>4</v>
      </c>
      <c r="C158" s="45">
        <v>1</v>
      </c>
      <c r="D158" s="47"/>
    </row>
    <row r="159" spans="1:4" x14ac:dyDescent="0.2">
      <c r="A159" s="49" t="s">
        <v>477</v>
      </c>
      <c r="B159" s="7">
        <v>5</v>
      </c>
      <c r="C159" s="45">
        <v>1</v>
      </c>
      <c r="D159" s="47"/>
    </row>
    <row r="160" spans="1:4" x14ac:dyDescent="0.2">
      <c r="A160" s="49" t="s">
        <v>478</v>
      </c>
      <c r="B160" s="7">
        <v>10</v>
      </c>
      <c r="C160" s="45">
        <v>1</v>
      </c>
      <c r="D160" s="47"/>
    </row>
    <row r="161" spans="1:4" x14ac:dyDescent="0.2">
      <c r="A161" s="49" t="s">
        <v>479</v>
      </c>
      <c r="B161" s="7">
        <v>5</v>
      </c>
      <c r="C161" s="45">
        <v>1</v>
      </c>
      <c r="D161" s="47"/>
    </row>
    <row r="162" spans="1:4" x14ac:dyDescent="0.2">
      <c r="A162" s="49" t="s">
        <v>590</v>
      </c>
      <c r="B162" s="7"/>
      <c r="C162" s="45"/>
      <c r="D162" s="47"/>
    </row>
    <row r="163" spans="1:4" x14ac:dyDescent="0.2">
      <c r="A163" s="49" t="s">
        <v>591</v>
      </c>
      <c r="B163" s="7"/>
      <c r="C163" s="45"/>
      <c r="D163" s="47"/>
    </row>
    <row r="164" spans="1:4" x14ac:dyDescent="0.2">
      <c r="A164" s="49" t="s">
        <v>592</v>
      </c>
      <c r="B164" s="7"/>
      <c r="C164" s="45"/>
      <c r="D164" s="47"/>
    </row>
    <row r="165" spans="1:4" x14ac:dyDescent="0.2">
      <c r="A165" s="49" t="s">
        <v>667</v>
      </c>
      <c r="B165" s="7"/>
      <c r="C165" s="45"/>
      <c r="D165" s="47"/>
    </row>
    <row r="166" spans="1:4" x14ac:dyDescent="0.2">
      <c r="A166" s="49" t="s">
        <v>668</v>
      </c>
      <c r="B166" s="7"/>
      <c r="C166" s="45"/>
      <c r="D166" s="47"/>
    </row>
    <row r="167" spans="1:4" x14ac:dyDescent="0.2">
      <c r="A167" s="49" t="s">
        <v>669</v>
      </c>
      <c r="B167" s="7"/>
      <c r="C167" s="45"/>
      <c r="D167" s="47"/>
    </row>
    <row r="168" spans="1:4" x14ac:dyDescent="0.2">
      <c r="A168" s="49" t="s">
        <v>670</v>
      </c>
      <c r="B168" s="7"/>
      <c r="C168" s="45"/>
      <c r="D168" s="47"/>
    </row>
    <row r="169" spans="1:4" x14ac:dyDescent="0.2">
      <c r="A169" s="49" t="s">
        <v>671</v>
      </c>
      <c r="B169" s="7"/>
      <c r="C169" s="45"/>
      <c r="D169" s="47"/>
    </row>
    <row r="170" spans="1:4" x14ac:dyDescent="0.2">
      <c r="A170" s="49" t="s">
        <v>672</v>
      </c>
      <c r="D170" s="47"/>
    </row>
    <row r="171" spans="1:4" x14ac:dyDescent="0.2">
      <c r="A171" s="49" t="s">
        <v>673</v>
      </c>
      <c r="D171" s="47"/>
    </row>
    <row r="172" spans="1:4" x14ac:dyDescent="0.2">
      <c r="A172" s="49" t="s">
        <v>674</v>
      </c>
      <c r="D172" s="47"/>
    </row>
    <row r="173" spans="1:4" x14ac:dyDescent="0.2">
      <c r="A173" s="49" t="s">
        <v>675</v>
      </c>
      <c r="D173" s="47"/>
    </row>
    <row r="174" spans="1:4" x14ac:dyDescent="0.2">
      <c r="A174" s="49"/>
      <c r="D174" s="47"/>
    </row>
    <row r="175" spans="1:4" x14ac:dyDescent="0.2">
      <c r="A175" s="49"/>
      <c r="D175" s="47"/>
    </row>
    <row r="176" spans="1:4" x14ac:dyDescent="0.2">
      <c r="A176" s="50" t="s">
        <v>81</v>
      </c>
      <c r="C176" s="45"/>
      <c r="D176" s="47"/>
    </row>
    <row r="177" spans="1:3" x14ac:dyDescent="0.2">
      <c r="A177" s="49" t="s">
        <v>62</v>
      </c>
      <c r="B177" s="7">
        <v>5</v>
      </c>
      <c r="C177" s="45">
        <v>1</v>
      </c>
    </row>
    <row r="178" spans="1:3" x14ac:dyDescent="0.2">
      <c r="A178" s="49" t="s">
        <v>63</v>
      </c>
      <c r="B178" s="7">
        <v>5</v>
      </c>
      <c r="C178" s="45">
        <v>1</v>
      </c>
    </row>
    <row r="179" spans="1:3" x14ac:dyDescent="0.2">
      <c r="A179" s="49" t="s">
        <v>64</v>
      </c>
      <c r="B179" s="7">
        <v>4</v>
      </c>
      <c r="C179" s="45">
        <v>1</v>
      </c>
    </row>
    <row r="180" spans="1:3" x14ac:dyDescent="0.2">
      <c r="A180" s="49" t="s">
        <v>65</v>
      </c>
      <c r="B180" s="7">
        <v>4</v>
      </c>
      <c r="C180" s="45">
        <v>1</v>
      </c>
    </row>
    <row r="181" spans="1:3" x14ac:dyDescent="0.2">
      <c r="A181" s="49" t="s">
        <v>66</v>
      </c>
      <c r="B181" s="7">
        <v>6</v>
      </c>
      <c r="C181" s="45">
        <v>1</v>
      </c>
    </row>
    <row r="182" spans="1:3" x14ac:dyDescent="0.2">
      <c r="A182" s="49" t="s">
        <v>67</v>
      </c>
      <c r="B182" s="7">
        <v>10</v>
      </c>
      <c r="C182" s="45">
        <v>1</v>
      </c>
    </row>
    <row r="183" spans="1:3" x14ac:dyDescent="0.2">
      <c r="A183" s="49" t="s">
        <v>68</v>
      </c>
      <c r="B183" s="7">
        <v>15</v>
      </c>
      <c r="C183" s="45">
        <v>1</v>
      </c>
    </row>
    <row r="184" spans="1:3" x14ac:dyDescent="0.2">
      <c r="A184" s="49" t="s">
        <v>69</v>
      </c>
      <c r="B184" s="7">
        <v>3</v>
      </c>
      <c r="C184" s="45">
        <v>1</v>
      </c>
    </row>
    <row r="185" spans="1:3" x14ac:dyDescent="0.2">
      <c r="A185" s="49" t="s">
        <v>70</v>
      </c>
      <c r="B185" s="7">
        <v>5</v>
      </c>
      <c r="C185" s="45">
        <v>1</v>
      </c>
    </row>
    <row r="186" spans="1:3" x14ac:dyDescent="0.2">
      <c r="A186" s="49" t="s">
        <v>71</v>
      </c>
      <c r="B186" s="7">
        <v>6</v>
      </c>
      <c r="C186" s="45">
        <v>1</v>
      </c>
    </row>
    <row r="187" spans="1:3" x14ac:dyDescent="0.2">
      <c r="A187" s="49" t="s">
        <v>72</v>
      </c>
      <c r="B187" s="7">
        <v>9</v>
      </c>
      <c r="C187" s="45">
        <v>1</v>
      </c>
    </row>
    <row r="188" spans="1:3" x14ac:dyDescent="0.2">
      <c r="A188" s="49" t="s">
        <v>73</v>
      </c>
      <c r="B188" s="7">
        <v>6</v>
      </c>
      <c r="C188" s="45">
        <v>1</v>
      </c>
    </row>
    <row r="189" spans="1:3" x14ac:dyDescent="0.2">
      <c r="A189" s="49" t="s">
        <v>74</v>
      </c>
      <c r="B189" s="7">
        <v>4</v>
      </c>
      <c r="C189" s="45">
        <v>1</v>
      </c>
    </row>
    <row r="190" spans="1:3" x14ac:dyDescent="0.2">
      <c r="A190" s="49" t="s">
        <v>75</v>
      </c>
      <c r="B190" s="7">
        <v>3</v>
      </c>
      <c r="C190" s="45">
        <v>1</v>
      </c>
    </row>
    <row r="191" spans="1:3" x14ac:dyDescent="0.2">
      <c r="A191" s="49" t="s">
        <v>76</v>
      </c>
      <c r="B191" s="7">
        <v>5</v>
      </c>
      <c r="C191" s="45">
        <v>1</v>
      </c>
    </row>
    <row r="192" spans="1:3" x14ac:dyDescent="0.2">
      <c r="A192" s="49" t="s">
        <v>77</v>
      </c>
      <c r="B192" s="7">
        <v>6</v>
      </c>
      <c r="C192" s="45">
        <v>1</v>
      </c>
    </row>
    <row r="193" spans="1:3" x14ac:dyDescent="0.2">
      <c r="A193" s="49" t="s">
        <v>78</v>
      </c>
      <c r="B193" s="7">
        <v>5</v>
      </c>
      <c r="C193" s="45">
        <v>1</v>
      </c>
    </row>
    <row r="194" spans="1:3" x14ac:dyDescent="0.2">
      <c r="A194" s="49" t="s">
        <v>79</v>
      </c>
      <c r="B194" s="7">
        <v>6</v>
      </c>
      <c r="C194" s="45">
        <v>1</v>
      </c>
    </row>
    <row r="195" spans="1:3" x14ac:dyDescent="0.2">
      <c r="A195" s="49" t="s">
        <v>80</v>
      </c>
      <c r="B195" s="7">
        <v>4</v>
      </c>
      <c r="C195" s="45">
        <v>1</v>
      </c>
    </row>
    <row r="196" spans="1:3" x14ac:dyDescent="0.2">
      <c r="A196" s="49" t="s">
        <v>415</v>
      </c>
      <c r="B196" s="7">
        <v>3</v>
      </c>
      <c r="C196" s="45">
        <v>1</v>
      </c>
    </row>
    <row r="197" spans="1:3" x14ac:dyDescent="0.2">
      <c r="A197" s="49" t="s">
        <v>416</v>
      </c>
      <c r="B197" s="7">
        <v>4</v>
      </c>
      <c r="C197" s="45">
        <v>1</v>
      </c>
    </row>
    <row r="198" spans="1:3" x14ac:dyDescent="0.2">
      <c r="A198" s="49" t="s">
        <v>417</v>
      </c>
      <c r="B198" s="7">
        <v>4</v>
      </c>
      <c r="C198" s="45">
        <v>1</v>
      </c>
    </row>
    <row r="199" spans="1:3" x14ac:dyDescent="0.2">
      <c r="A199" s="49" t="s">
        <v>418</v>
      </c>
      <c r="B199" s="7">
        <v>2</v>
      </c>
      <c r="C199" s="45">
        <v>1</v>
      </c>
    </row>
    <row r="200" spans="1:3" x14ac:dyDescent="0.2">
      <c r="A200" s="49" t="s">
        <v>419</v>
      </c>
      <c r="B200" s="7">
        <v>1</v>
      </c>
      <c r="C200" s="45">
        <v>1</v>
      </c>
    </row>
    <row r="201" spans="1:3" x14ac:dyDescent="0.2">
      <c r="A201" s="49" t="s">
        <v>420</v>
      </c>
      <c r="B201" s="7">
        <v>2</v>
      </c>
      <c r="C201" s="45">
        <v>1</v>
      </c>
    </row>
    <row r="202" spans="1:3" x14ac:dyDescent="0.2">
      <c r="A202" s="49" t="s">
        <v>421</v>
      </c>
      <c r="B202" s="7">
        <v>15</v>
      </c>
      <c r="C202" s="45">
        <v>1</v>
      </c>
    </row>
    <row r="203" spans="1:3" x14ac:dyDescent="0.2">
      <c r="A203" s="49" t="s">
        <v>422</v>
      </c>
      <c r="B203" s="7">
        <v>10</v>
      </c>
      <c r="C203" s="45">
        <v>1</v>
      </c>
    </row>
    <row r="204" spans="1:3" x14ac:dyDescent="0.2">
      <c r="A204" s="49" t="s">
        <v>423</v>
      </c>
      <c r="B204" s="7">
        <v>5</v>
      </c>
      <c r="C204" s="45">
        <v>1</v>
      </c>
    </row>
    <row r="205" spans="1:3" x14ac:dyDescent="0.2">
      <c r="A205" s="49" t="s">
        <v>424</v>
      </c>
      <c r="B205" s="7">
        <v>12</v>
      </c>
      <c r="C205" s="45">
        <v>1</v>
      </c>
    </row>
    <row r="206" spans="1:3" x14ac:dyDescent="0.2">
      <c r="A206" s="49" t="s">
        <v>425</v>
      </c>
      <c r="B206" s="7">
        <v>8</v>
      </c>
      <c r="C206" s="45">
        <v>1</v>
      </c>
    </row>
    <row r="207" spans="1:3" x14ac:dyDescent="0.2">
      <c r="A207" s="49" t="s">
        <v>426</v>
      </c>
      <c r="B207" s="7">
        <v>2</v>
      </c>
      <c r="C207" s="45">
        <v>1</v>
      </c>
    </row>
    <row r="208" spans="1:3" x14ac:dyDescent="0.2">
      <c r="A208" s="49" t="s">
        <v>427</v>
      </c>
      <c r="B208" s="7">
        <v>2</v>
      </c>
      <c r="C208" s="45">
        <v>1</v>
      </c>
    </row>
    <row r="209" spans="1:3" x14ac:dyDescent="0.2">
      <c r="A209" s="49" t="s">
        <v>428</v>
      </c>
      <c r="B209" s="7">
        <v>4</v>
      </c>
      <c r="C209" s="45">
        <v>1</v>
      </c>
    </row>
    <row r="210" spans="1:3" x14ac:dyDescent="0.2">
      <c r="A210" s="49" t="s">
        <v>429</v>
      </c>
      <c r="B210" s="7">
        <v>2</v>
      </c>
      <c r="C210" s="45">
        <v>1</v>
      </c>
    </row>
    <row r="211" spans="1:3" x14ac:dyDescent="0.2">
      <c r="A211" s="49" t="s">
        <v>430</v>
      </c>
      <c r="B211" s="7">
        <v>6</v>
      </c>
      <c r="C211" s="45">
        <v>1</v>
      </c>
    </row>
    <row r="212" spans="1:3" x14ac:dyDescent="0.2">
      <c r="A212" s="49" t="s">
        <v>431</v>
      </c>
      <c r="B212" s="7">
        <v>20</v>
      </c>
      <c r="C212" s="45">
        <v>1</v>
      </c>
    </row>
    <row r="213" spans="1:3" x14ac:dyDescent="0.2">
      <c r="A213" s="49" t="s">
        <v>432</v>
      </c>
      <c r="B213" s="7">
        <v>6</v>
      </c>
      <c r="C213" s="45">
        <v>1</v>
      </c>
    </row>
    <row r="214" spans="1:3" x14ac:dyDescent="0.2">
      <c r="A214" s="49" t="s">
        <v>593</v>
      </c>
      <c r="B214" s="7"/>
      <c r="C214" s="45"/>
    </row>
    <row r="215" spans="1:3" x14ac:dyDescent="0.2">
      <c r="A215" s="49" t="s">
        <v>594</v>
      </c>
      <c r="B215" s="7"/>
      <c r="C215" s="45"/>
    </row>
    <row r="216" spans="1:3" x14ac:dyDescent="0.2">
      <c r="A216" s="49" t="s">
        <v>595</v>
      </c>
      <c r="B216" s="7"/>
      <c r="C216" s="45"/>
    </row>
    <row r="217" spans="1:3" x14ac:dyDescent="0.2">
      <c r="A217" s="49" t="s">
        <v>596</v>
      </c>
      <c r="B217" s="7"/>
      <c r="C217" s="45"/>
    </row>
    <row r="218" spans="1:3" x14ac:dyDescent="0.2">
      <c r="A218" s="49" t="s">
        <v>597</v>
      </c>
      <c r="B218" s="7"/>
      <c r="C218" s="45"/>
    </row>
    <row r="219" spans="1:3" x14ac:dyDescent="0.2">
      <c r="A219" s="49" t="s">
        <v>598</v>
      </c>
      <c r="B219" s="7"/>
      <c r="C219" s="45"/>
    </row>
    <row r="220" spans="1:3" x14ac:dyDescent="0.2">
      <c r="A220" s="49" t="s">
        <v>599</v>
      </c>
      <c r="B220" s="7"/>
      <c r="C220" s="45"/>
    </row>
    <row r="221" spans="1:3" x14ac:dyDescent="0.2">
      <c r="A221" s="49" t="s">
        <v>600</v>
      </c>
      <c r="B221" s="7"/>
      <c r="C221" s="45"/>
    </row>
    <row r="222" spans="1:3" x14ac:dyDescent="0.2">
      <c r="A222" s="49" t="s">
        <v>601</v>
      </c>
      <c r="B222" s="7"/>
      <c r="C222" s="45"/>
    </row>
    <row r="223" spans="1:3" x14ac:dyDescent="0.2">
      <c r="A223" s="49" t="s">
        <v>602</v>
      </c>
      <c r="B223" s="7"/>
      <c r="C223" s="45"/>
    </row>
    <row r="224" spans="1:3" x14ac:dyDescent="0.2">
      <c r="A224" s="49" t="s">
        <v>603</v>
      </c>
      <c r="B224" s="7"/>
      <c r="C224" s="45"/>
    </row>
    <row r="225" spans="1:3" x14ac:dyDescent="0.2">
      <c r="A225" s="49" t="s">
        <v>604</v>
      </c>
      <c r="B225" s="7"/>
      <c r="C225" s="45"/>
    </row>
    <row r="226" spans="1:3" x14ac:dyDescent="0.2">
      <c r="A226" s="49" t="s">
        <v>605</v>
      </c>
      <c r="B226" s="7"/>
      <c r="C226" s="45"/>
    </row>
    <row r="227" spans="1:3" x14ac:dyDescent="0.2">
      <c r="A227" s="49" t="s">
        <v>606</v>
      </c>
      <c r="B227" s="7"/>
      <c r="C227" s="45"/>
    </row>
    <row r="228" spans="1:3" x14ac:dyDescent="0.2">
      <c r="A228" s="49" t="s">
        <v>607</v>
      </c>
      <c r="B228" s="7"/>
      <c r="C228" s="45"/>
    </row>
    <row r="229" spans="1:3" x14ac:dyDescent="0.2">
      <c r="A229" s="49" t="s">
        <v>608</v>
      </c>
      <c r="B229" s="7"/>
      <c r="C229" s="45"/>
    </row>
    <row r="230" spans="1:3" x14ac:dyDescent="0.2">
      <c r="A230" s="49" t="s">
        <v>609</v>
      </c>
      <c r="B230" s="7"/>
      <c r="C230" s="45"/>
    </row>
    <row r="231" spans="1:3" x14ac:dyDescent="0.2">
      <c r="A231" s="49" t="s">
        <v>610</v>
      </c>
      <c r="B231" s="7"/>
      <c r="C231" s="45"/>
    </row>
    <row r="232" spans="1:3" x14ac:dyDescent="0.2">
      <c r="A232" s="49" t="s">
        <v>611</v>
      </c>
      <c r="B232" s="7"/>
      <c r="C232" s="45"/>
    </row>
    <row r="233" spans="1:3" x14ac:dyDescent="0.2">
      <c r="A233" s="49" t="s">
        <v>612</v>
      </c>
      <c r="B233" s="7"/>
      <c r="C233" s="45"/>
    </row>
    <row r="234" spans="1:3" x14ac:dyDescent="0.2">
      <c r="A234" s="49" t="s">
        <v>613</v>
      </c>
      <c r="B234" s="7"/>
      <c r="C234" s="45"/>
    </row>
    <row r="235" spans="1:3" x14ac:dyDescent="0.2">
      <c r="A235" s="49" t="s">
        <v>614</v>
      </c>
      <c r="B235" s="7"/>
      <c r="C235" s="45"/>
    </row>
    <row r="236" spans="1:3" x14ac:dyDescent="0.2">
      <c r="A236" s="49" t="s">
        <v>615</v>
      </c>
      <c r="B236" s="7"/>
      <c r="C236" s="45"/>
    </row>
    <row r="237" spans="1:3" x14ac:dyDescent="0.2">
      <c r="A237" s="49" t="s">
        <v>616</v>
      </c>
      <c r="B237" s="7"/>
      <c r="C237" s="45"/>
    </row>
    <row r="238" spans="1:3" x14ac:dyDescent="0.2">
      <c r="A238" s="49" t="s">
        <v>617</v>
      </c>
      <c r="B238" s="7"/>
      <c r="C238" s="45"/>
    </row>
    <row r="239" spans="1:3" x14ac:dyDescent="0.2">
      <c r="A239" s="49" t="s">
        <v>618</v>
      </c>
      <c r="B239" s="7"/>
      <c r="C239" s="45"/>
    </row>
    <row r="240" spans="1:3" x14ac:dyDescent="0.2">
      <c r="A240" s="49" t="s">
        <v>619</v>
      </c>
      <c r="B240" s="7"/>
      <c r="C240" s="45"/>
    </row>
    <row r="241" spans="1:3" x14ac:dyDescent="0.2">
      <c r="A241" s="49" t="s">
        <v>620</v>
      </c>
      <c r="B241" s="7"/>
      <c r="C241" s="45"/>
    </row>
    <row r="242" spans="1:3" x14ac:dyDescent="0.2">
      <c r="A242" s="49" t="s">
        <v>621</v>
      </c>
      <c r="B242" s="7"/>
      <c r="C242" s="45"/>
    </row>
    <row r="243" spans="1:3" x14ac:dyDescent="0.2">
      <c r="A243" s="49" t="s">
        <v>622</v>
      </c>
      <c r="B243" s="7"/>
      <c r="C243" s="45"/>
    </row>
    <row r="244" spans="1:3" x14ac:dyDescent="0.2">
      <c r="A244" s="49" t="s">
        <v>623</v>
      </c>
      <c r="B244" s="7"/>
      <c r="C244" s="45"/>
    </row>
    <row r="245" spans="1:3" x14ac:dyDescent="0.2">
      <c r="A245" s="49" t="s">
        <v>624</v>
      </c>
      <c r="B245" s="7"/>
      <c r="C245" s="45"/>
    </row>
    <row r="246" spans="1:3" x14ac:dyDescent="0.2">
      <c r="A246" s="49" t="s">
        <v>625</v>
      </c>
      <c r="B246" s="7"/>
      <c r="C246" s="45"/>
    </row>
    <row r="247" spans="1:3" x14ac:dyDescent="0.2">
      <c r="A247" s="49" t="s">
        <v>626</v>
      </c>
      <c r="B247" s="7"/>
      <c r="C247" s="45"/>
    </row>
    <row r="248" spans="1:3" x14ac:dyDescent="0.2">
      <c r="A248" s="49" t="s">
        <v>627</v>
      </c>
      <c r="B248" s="7"/>
      <c r="C248" s="45"/>
    </row>
    <row r="249" spans="1:3" x14ac:dyDescent="0.2">
      <c r="A249" s="49" t="s">
        <v>628</v>
      </c>
      <c r="B249" s="7"/>
      <c r="C249" s="45"/>
    </row>
    <row r="250" spans="1:3" x14ac:dyDescent="0.2">
      <c r="A250" s="49" t="s">
        <v>629</v>
      </c>
      <c r="B250" s="7"/>
      <c r="C250" s="45"/>
    </row>
    <row r="251" spans="1:3" x14ac:dyDescent="0.2">
      <c r="A251" s="49" t="s">
        <v>630</v>
      </c>
      <c r="B251" s="7"/>
      <c r="C251" s="45"/>
    </row>
    <row r="252" spans="1:3" x14ac:dyDescent="0.2">
      <c r="A252" s="49" t="s">
        <v>631</v>
      </c>
      <c r="B252" s="7"/>
      <c r="C252" s="45"/>
    </row>
    <row r="253" spans="1:3" x14ac:dyDescent="0.2">
      <c r="A253" s="49" t="s">
        <v>632</v>
      </c>
      <c r="B253" s="7"/>
      <c r="C253" s="45"/>
    </row>
    <row r="254" spans="1:3" x14ac:dyDescent="0.2">
      <c r="A254" s="49" t="s">
        <v>633</v>
      </c>
      <c r="B254" s="7"/>
      <c r="C254" s="45"/>
    </row>
    <row r="255" spans="1:3" x14ac:dyDescent="0.2">
      <c r="A255" s="49" t="s">
        <v>634</v>
      </c>
      <c r="B255" s="7"/>
      <c r="C255" s="45"/>
    </row>
    <row r="256" spans="1:3" x14ac:dyDescent="0.2">
      <c r="A256" s="49" t="s">
        <v>635</v>
      </c>
      <c r="B256" s="7"/>
      <c r="C256" s="45"/>
    </row>
    <row r="257" spans="1:5" x14ac:dyDescent="0.2">
      <c r="A257" s="49" t="s">
        <v>636</v>
      </c>
      <c r="B257" s="7"/>
      <c r="C257" s="45"/>
    </row>
    <row r="258" spans="1:5" x14ac:dyDescent="0.2">
      <c r="A258" s="49" t="s">
        <v>637</v>
      </c>
      <c r="B258" s="7"/>
      <c r="C258" s="45"/>
    </row>
    <row r="259" spans="1:5" x14ac:dyDescent="0.2">
      <c r="A259" s="49" t="s">
        <v>638</v>
      </c>
      <c r="B259" s="7"/>
      <c r="C259" s="45"/>
    </row>
    <row r="260" spans="1:5" x14ac:dyDescent="0.2">
      <c r="A260" s="49"/>
      <c r="B260" s="7"/>
      <c r="C260" s="45"/>
    </row>
    <row r="261" spans="1:5" x14ac:dyDescent="0.2">
      <c r="A261" s="50" t="s">
        <v>82</v>
      </c>
      <c r="C261" s="45"/>
    </row>
    <row r="262" spans="1:5" x14ac:dyDescent="0.2">
      <c r="A262" s="49" t="s">
        <v>10</v>
      </c>
      <c r="B262" s="7">
        <v>6</v>
      </c>
      <c r="C262" s="45">
        <v>1</v>
      </c>
    </row>
    <row r="263" spans="1:5" x14ac:dyDescent="0.2">
      <c r="A263" s="49" t="s">
        <v>11</v>
      </c>
      <c r="B263" s="7">
        <v>2</v>
      </c>
      <c r="C263" s="45">
        <v>1</v>
      </c>
    </row>
    <row r="264" spans="1:5" x14ac:dyDescent="0.2">
      <c r="A264" s="49" t="s">
        <v>12</v>
      </c>
      <c r="B264" s="7">
        <v>2</v>
      </c>
      <c r="C264" s="45">
        <v>1</v>
      </c>
    </row>
    <row r="265" spans="1:5" x14ac:dyDescent="0.2">
      <c r="A265" s="49" t="s">
        <v>13</v>
      </c>
      <c r="B265" s="7">
        <v>3</v>
      </c>
      <c r="C265" s="45">
        <v>1</v>
      </c>
    </row>
    <row r="266" spans="1:5" x14ac:dyDescent="0.2">
      <c r="A266" s="49" t="s">
        <v>14</v>
      </c>
      <c r="B266" s="7">
        <v>6</v>
      </c>
      <c r="C266" s="45">
        <v>1</v>
      </c>
    </row>
    <row r="267" spans="1:5" x14ac:dyDescent="0.2">
      <c r="A267" s="49" t="s">
        <v>15</v>
      </c>
      <c r="B267" s="7">
        <v>4</v>
      </c>
      <c r="C267" s="45">
        <v>1</v>
      </c>
    </row>
    <row r="268" spans="1:5" x14ac:dyDescent="0.2">
      <c r="A268" s="49" t="s">
        <v>16</v>
      </c>
      <c r="B268" s="7">
        <v>4</v>
      </c>
      <c r="C268" s="45">
        <v>1</v>
      </c>
    </row>
    <row r="269" spans="1:5" x14ac:dyDescent="0.2">
      <c r="A269" s="49" t="s">
        <v>17</v>
      </c>
      <c r="B269" s="7">
        <v>2</v>
      </c>
      <c r="C269" s="45">
        <v>1</v>
      </c>
    </row>
    <row r="270" spans="1:5" x14ac:dyDescent="0.2">
      <c r="A270" s="49" t="s">
        <v>18</v>
      </c>
      <c r="B270" s="29">
        <v>10</v>
      </c>
      <c r="C270" s="45">
        <v>1</v>
      </c>
      <c r="D270" s="8"/>
      <c r="E270" s="12"/>
    </row>
    <row r="271" spans="1:5" x14ac:dyDescent="0.2">
      <c r="A271" s="49" t="s">
        <v>19</v>
      </c>
      <c r="B271" s="29" t="s">
        <v>85</v>
      </c>
      <c r="C271" s="45">
        <v>0</v>
      </c>
      <c r="D271" s="47" t="s">
        <v>435</v>
      </c>
      <c r="E271" s="12"/>
    </row>
    <row r="272" spans="1:5" x14ac:dyDescent="0.2">
      <c r="A272" s="50" t="s">
        <v>83</v>
      </c>
      <c r="C272" s="45"/>
    </row>
    <row r="273" spans="1:5" x14ac:dyDescent="0.2">
      <c r="A273" s="49" t="s">
        <v>0</v>
      </c>
      <c r="B273" s="26">
        <v>4</v>
      </c>
      <c r="C273" s="45">
        <v>1</v>
      </c>
    </row>
    <row r="274" spans="1:5" x14ac:dyDescent="0.2">
      <c r="A274" s="49" t="s">
        <v>1</v>
      </c>
      <c r="B274" s="26">
        <v>2</v>
      </c>
      <c r="C274" s="45">
        <v>1</v>
      </c>
    </row>
    <row r="275" spans="1:5" x14ac:dyDescent="0.2">
      <c r="A275" s="49" t="s">
        <v>2</v>
      </c>
      <c r="B275" s="26">
        <v>4</v>
      </c>
      <c r="C275" s="45">
        <v>1</v>
      </c>
    </row>
    <row r="276" spans="1:5" x14ac:dyDescent="0.2">
      <c r="A276" s="49" t="s">
        <v>3</v>
      </c>
      <c r="B276" s="26">
        <v>2</v>
      </c>
      <c r="C276" s="45">
        <v>1</v>
      </c>
    </row>
    <row r="277" spans="1:5" x14ac:dyDescent="0.2">
      <c r="A277" s="49" t="s">
        <v>4</v>
      </c>
      <c r="B277" s="26">
        <v>2</v>
      </c>
      <c r="C277" s="45">
        <v>1</v>
      </c>
    </row>
    <row r="278" spans="1:5" x14ac:dyDescent="0.2">
      <c r="A278" s="49" t="s">
        <v>5</v>
      </c>
      <c r="B278" s="26">
        <v>6</v>
      </c>
      <c r="C278" s="45">
        <v>1</v>
      </c>
    </row>
    <row r="279" spans="1:5" x14ac:dyDescent="0.2">
      <c r="A279" s="49" t="s">
        <v>6</v>
      </c>
      <c r="B279" s="29">
        <v>6</v>
      </c>
      <c r="C279" s="45">
        <v>1</v>
      </c>
      <c r="D279" s="47"/>
      <c r="E279" s="12"/>
    </row>
    <row r="280" spans="1:5" x14ac:dyDescent="0.2">
      <c r="A280" s="49" t="s">
        <v>7</v>
      </c>
      <c r="B280" s="29">
        <v>6</v>
      </c>
      <c r="C280" s="45">
        <v>1</v>
      </c>
      <c r="D280" s="47"/>
      <c r="E280" s="12"/>
    </row>
    <row r="281" spans="1:5" x14ac:dyDescent="0.2">
      <c r="A281" s="49" t="s">
        <v>8</v>
      </c>
      <c r="B281" s="29">
        <v>6</v>
      </c>
      <c r="C281" s="45">
        <v>1</v>
      </c>
      <c r="D281" s="47"/>
      <c r="E281" s="12"/>
    </row>
    <row r="282" spans="1:5" x14ac:dyDescent="0.2">
      <c r="A282" s="49" t="s">
        <v>9</v>
      </c>
      <c r="B282" s="29">
        <v>5</v>
      </c>
      <c r="C282" s="45">
        <v>1</v>
      </c>
      <c r="D282" s="47"/>
      <c r="E282" s="12"/>
    </row>
    <row r="283" spans="1:5" x14ac:dyDescent="0.2">
      <c r="C283" s="40"/>
    </row>
    <row r="284" spans="1:5" x14ac:dyDescent="0.2">
      <c r="C284" s="40"/>
    </row>
    <row r="285" spans="1:5" x14ac:dyDescent="0.2">
      <c r="C285" s="48">
        <f>SUM(C3:C282)</f>
        <v>172</v>
      </c>
      <c r="D285" s="40">
        <f>COUNTIF(D3:D282,"UPCOMING")</f>
        <v>0</v>
      </c>
    </row>
    <row r="286" spans="1:5" x14ac:dyDescent="0.2">
      <c r="C286" s="48">
        <f>COUNTA(C3:C282)-C285-3</f>
        <v>0</v>
      </c>
    </row>
    <row r="287" spans="1:5" x14ac:dyDescent="0.2">
      <c r="C287" s="40"/>
    </row>
    <row r="288" spans="1:5" x14ac:dyDescent="0.2">
      <c r="C288" s="40"/>
    </row>
  </sheetData>
  <phoneticPr fontId="5" type="noConversion"/>
  <conditionalFormatting sqref="B1:B1048576">
    <cfRule type="cellIs" dxfId="23" priority="1" operator="equal">
      <formula>3</formula>
    </cfRule>
    <cfRule type="cellIs" dxfId="22" priority="2" operator="equal">
      <formula>2</formula>
    </cfRule>
    <cfRule type="cellIs" dxfId="21" priority="3" operator="equal">
      <formula>1</formula>
    </cfRule>
  </conditionalFormatting>
  <pageMargins left="0.7" right="0.7" top="0.25" bottom="0.2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88"/>
  <sheetViews>
    <sheetView showGridLines="0" tabSelected="1" zoomScaleNormal="110" zoomScalePageLayoutView="110" workbookViewId="0">
      <pane xSplit="2" ySplit="2" topLeftCell="N82" activePane="bottomRight" state="frozen"/>
      <selection pane="topRight" activeCell="C1" sqref="C1"/>
      <selection pane="bottomLeft" activeCell="A3" sqref="A3"/>
      <selection pane="bottomRight" activeCell="W100" sqref="W100"/>
    </sheetView>
  </sheetViews>
  <sheetFormatPr baseColWidth="10" defaultRowHeight="16" outlineLevelCol="1" x14ac:dyDescent="0.2"/>
  <cols>
    <col min="1" max="1" width="3.6640625" customWidth="1"/>
    <col min="2" max="2" width="14" customWidth="1"/>
    <col min="4" max="7" width="10.1640625" customWidth="1"/>
    <col min="8" max="8" width="9.5" customWidth="1"/>
    <col min="9" max="9" width="8.33203125" customWidth="1" outlineLevel="1"/>
    <col min="10" max="10" width="9.5" customWidth="1"/>
    <col min="11" max="11" width="8.5" customWidth="1"/>
    <col min="12" max="12" width="8.33203125" customWidth="1"/>
    <col min="13" max="14" width="9.33203125" customWidth="1"/>
    <col min="15" max="15" width="8.83203125" customWidth="1"/>
    <col min="16" max="16" width="8.6640625" style="39" customWidth="1"/>
    <col min="17" max="17" width="8.5" customWidth="1"/>
    <col min="18" max="18" width="12.6640625" customWidth="1"/>
    <col min="19" max="19" width="10.1640625" customWidth="1"/>
    <col min="20" max="20" width="9.5" customWidth="1"/>
    <col min="21" max="21" width="13" customWidth="1"/>
    <col min="22" max="22" width="11.33203125" customWidth="1"/>
    <col min="23" max="23" width="18.1640625" customWidth="1"/>
    <col min="25" max="25" width="23.83203125" customWidth="1"/>
    <col min="26" max="26" width="12.33203125" customWidth="1"/>
    <col min="27" max="27" width="11.33203125" customWidth="1"/>
  </cols>
  <sheetData>
    <row r="1" spans="2:28" x14ac:dyDescent="0.2">
      <c r="P1" s="73" t="s">
        <v>708</v>
      </c>
      <c r="Q1" s="71"/>
      <c r="R1" s="71"/>
      <c r="S1" s="71"/>
      <c r="T1" s="71"/>
      <c r="U1" s="73" t="s">
        <v>725</v>
      </c>
      <c r="V1" s="71"/>
      <c r="W1" s="71"/>
      <c r="X1" s="74"/>
      <c r="Y1" s="73" t="s">
        <v>759</v>
      </c>
      <c r="Z1" s="71"/>
      <c r="AA1" s="74"/>
      <c r="AB1" t="s">
        <v>758</v>
      </c>
    </row>
    <row r="2" spans="2:28" ht="48" x14ac:dyDescent="0.2">
      <c r="B2" s="31" t="s">
        <v>90</v>
      </c>
      <c r="C2" s="31" t="s">
        <v>132</v>
      </c>
      <c r="D2" s="31" t="s">
        <v>133</v>
      </c>
      <c r="E2" s="32" t="s">
        <v>108</v>
      </c>
      <c r="F2" s="32" t="s">
        <v>677</v>
      </c>
      <c r="G2" s="32" t="s">
        <v>167</v>
      </c>
      <c r="H2" s="32" t="s">
        <v>107</v>
      </c>
      <c r="I2" s="32" t="s">
        <v>109</v>
      </c>
      <c r="J2" s="32" t="s">
        <v>164</v>
      </c>
      <c r="K2" s="32" t="s">
        <v>240</v>
      </c>
      <c r="L2" s="32" t="s">
        <v>165</v>
      </c>
      <c r="M2" s="32" t="s">
        <v>166</v>
      </c>
      <c r="N2" s="32" t="s">
        <v>303</v>
      </c>
      <c r="O2" s="32" t="s">
        <v>110</v>
      </c>
      <c r="P2" s="32" t="s">
        <v>709</v>
      </c>
      <c r="Q2" s="32" t="s">
        <v>710</v>
      </c>
      <c r="R2" s="32" t="s">
        <v>711</v>
      </c>
      <c r="S2" s="32" t="s">
        <v>712</v>
      </c>
      <c r="T2" s="32" t="s">
        <v>713</v>
      </c>
      <c r="U2" s="91" t="s">
        <v>714</v>
      </c>
      <c r="V2" s="91" t="s">
        <v>715</v>
      </c>
      <c r="W2" s="91" t="s">
        <v>726</v>
      </c>
      <c r="X2" s="91" t="s">
        <v>727</v>
      </c>
      <c r="Y2" s="91" t="s">
        <v>760</v>
      </c>
      <c r="Z2" s="91" t="s">
        <v>761</v>
      </c>
      <c r="AA2" s="91" t="s">
        <v>762</v>
      </c>
    </row>
    <row r="3" spans="2:28" x14ac:dyDescent="0.2">
      <c r="B3" t="s">
        <v>313</v>
      </c>
      <c r="C3" s="52" t="s">
        <v>144</v>
      </c>
      <c r="D3" s="52" t="s">
        <v>144</v>
      </c>
      <c r="E3" s="42" t="s">
        <v>168</v>
      </c>
      <c r="F3" s="42"/>
      <c r="G3" s="53">
        <v>1</v>
      </c>
      <c r="H3" s="52">
        <v>20</v>
      </c>
      <c r="I3" s="52">
        <v>2</v>
      </c>
      <c r="J3" s="54">
        <v>4.7600002288818404</v>
      </c>
      <c r="K3" s="54">
        <v>0.92199999094009399</v>
      </c>
      <c r="L3" s="54">
        <v>1.3</v>
      </c>
      <c r="M3" s="55">
        <v>218.96001052856465</v>
      </c>
      <c r="N3" s="56">
        <f>J3*5</f>
        <v>23.800001144409201</v>
      </c>
      <c r="O3" s="29" t="s">
        <v>242</v>
      </c>
      <c r="P3" s="76" t="s">
        <v>721</v>
      </c>
      <c r="Q3" s="76">
        <v>50</v>
      </c>
      <c r="R3" s="76" t="s">
        <v>717</v>
      </c>
      <c r="S3" s="76" t="s">
        <v>498</v>
      </c>
      <c r="T3" s="76" t="s">
        <v>718</v>
      </c>
      <c r="U3" s="83"/>
      <c r="V3" s="83"/>
      <c r="W3" s="83"/>
      <c r="X3" s="83"/>
      <c r="Y3" s="84"/>
      <c r="Z3" s="84"/>
      <c r="AA3" s="84"/>
    </row>
    <row r="4" spans="2:28" x14ac:dyDescent="0.2">
      <c r="B4" t="s">
        <v>481</v>
      </c>
      <c r="C4" t="str">
        <f>C3</f>
        <v>Normal</v>
      </c>
      <c r="D4" t="str">
        <f>D3</f>
        <v>Normal</v>
      </c>
      <c r="E4" s="42">
        <v>24212</v>
      </c>
      <c r="F4" s="42"/>
      <c r="G4" s="26">
        <f>G3</f>
        <v>1</v>
      </c>
      <c r="H4" s="42" t="s">
        <v>85</v>
      </c>
      <c r="J4" s="27"/>
      <c r="K4" s="27"/>
      <c r="L4" s="54">
        <v>2.2000000000000002</v>
      </c>
      <c r="M4" s="3"/>
      <c r="N4" s="41"/>
      <c r="O4" s="29" t="s">
        <v>242</v>
      </c>
      <c r="P4" s="88" t="str">
        <f>P3</f>
        <v>M</v>
      </c>
      <c r="Q4" s="88">
        <f t="shared" ref="Q4:T4" si="0">Q3</f>
        <v>50</v>
      </c>
      <c r="R4" s="88" t="str">
        <f t="shared" si="0"/>
        <v>cauc./white</v>
      </c>
      <c r="S4" s="88" t="str">
        <f t="shared" si="0"/>
        <v>yes</v>
      </c>
      <c r="T4" s="88" t="str">
        <f t="shared" si="0"/>
        <v>no</v>
      </c>
      <c r="U4" s="83"/>
      <c r="V4" s="83"/>
      <c r="W4" s="83"/>
      <c r="X4" s="83"/>
      <c r="Y4" s="84"/>
      <c r="Z4" s="84"/>
      <c r="AA4" s="84"/>
    </row>
    <row r="5" spans="2:28" x14ac:dyDescent="0.2">
      <c r="B5" t="s">
        <v>314</v>
      </c>
      <c r="C5" s="52" t="s">
        <v>144</v>
      </c>
      <c r="D5" s="52" t="s">
        <v>144</v>
      </c>
      <c r="E5" s="42" t="s">
        <v>169</v>
      </c>
      <c r="F5" s="69">
        <v>26834</v>
      </c>
      <c r="G5" s="53">
        <f>G3+1</f>
        <v>2</v>
      </c>
      <c r="H5" s="52">
        <v>3</v>
      </c>
      <c r="I5" s="52">
        <v>2</v>
      </c>
      <c r="J5" s="54">
        <v>9.8400001525878906</v>
      </c>
      <c r="K5" s="54">
        <v>1.01699995994568</v>
      </c>
      <c r="L5" s="54">
        <v>3.7</v>
      </c>
      <c r="M5" s="55">
        <v>452.64000701904297</v>
      </c>
      <c r="N5" s="56">
        <f t="shared" ref="N5:N76" si="1">J5*5</f>
        <v>49.200000762939453</v>
      </c>
      <c r="O5" s="29" t="s">
        <v>241</v>
      </c>
      <c r="P5" s="76" t="s">
        <v>716</v>
      </c>
      <c r="Q5" s="76">
        <v>62</v>
      </c>
      <c r="R5" s="76" t="s">
        <v>717</v>
      </c>
      <c r="S5" s="76" t="s">
        <v>498</v>
      </c>
      <c r="T5" s="76" t="s">
        <v>718</v>
      </c>
      <c r="U5" s="83"/>
      <c r="V5" s="83"/>
      <c r="W5" s="83"/>
      <c r="X5" s="83"/>
      <c r="Y5" s="84"/>
      <c r="Z5" s="84"/>
      <c r="AA5" s="84"/>
    </row>
    <row r="6" spans="2:28" x14ac:dyDescent="0.2">
      <c r="B6" t="s">
        <v>315</v>
      </c>
      <c r="C6" s="52" t="s">
        <v>144</v>
      </c>
      <c r="D6" s="52" t="s">
        <v>144</v>
      </c>
      <c r="E6" s="42" t="s">
        <v>170</v>
      </c>
      <c r="F6" s="42"/>
      <c r="G6" s="53">
        <f t="shared" ref="G6:G77" si="2">G5+1</f>
        <v>3</v>
      </c>
      <c r="H6" s="52">
        <v>8</v>
      </c>
      <c r="I6" s="52">
        <v>2</v>
      </c>
      <c r="J6" s="54">
        <v>3.6800000667571999</v>
      </c>
      <c r="K6" s="54">
        <v>0.80699998140335105</v>
      </c>
      <c r="L6" s="54">
        <v>1</v>
      </c>
      <c r="M6" s="55">
        <v>169.28000307083119</v>
      </c>
      <c r="N6" s="56">
        <f t="shared" si="1"/>
        <v>18.400000333786</v>
      </c>
      <c r="O6" s="29" t="s">
        <v>242</v>
      </c>
      <c r="P6" s="76" t="s">
        <v>716</v>
      </c>
      <c r="Q6" s="76">
        <v>51</v>
      </c>
      <c r="R6" s="76" t="s">
        <v>717</v>
      </c>
      <c r="S6" s="76" t="s">
        <v>498</v>
      </c>
      <c r="T6" s="76" t="s">
        <v>718</v>
      </c>
      <c r="U6" s="83"/>
      <c r="V6" s="83"/>
      <c r="W6" s="83"/>
      <c r="X6" s="83"/>
      <c r="Y6" s="84"/>
      <c r="Z6" s="84"/>
      <c r="AA6" s="84"/>
    </row>
    <row r="7" spans="2:28" x14ac:dyDescent="0.2">
      <c r="B7" t="s">
        <v>482</v>
      </c>
      <c r="C7" t="str">
        <f>C6</f>
        <v>Normal</v>
      </c>
      <c r="D7" t="str">
        <f>D6</f>
        <v>Normal</v>
      </c>
      <c r="E7" s="42">
        <v>24213</v>
      </c>
      <c r="F7" s="42"/>
      <c r="G7" s="26">
        <f>G6</f>
        <v>3</v>
      </c>
      <c r="H7" s="42" t="s">
        <v>85</v>
      </c>
      <c r="J7" s="27"/>
      <c r="K7" s="27"/>
      <c r="L7" s="54">
        <v>1</v>
      </c>
      <c r="M7" s="3"/>
      <c r="N7" s="41"/>
      <c r="O7" s="29" t="s">
        <v>242</v>
      </c>
      <c r="P7" s="88" t="str">
        <f>P6</f>
        <v>F</v>
      </c>
      <c r="Q7" s="88">
        <f t="shared" ref="Q7" si="3">Q6</f>
        <v>51</v>
      </c>
      <c r="R7" s="88" t="str">
        <f t="shared" ref="R7" si="4">R6</f>
        <v>cauc./white</v>
      </c>
      <c r="S7" s="88" t="str">
        <f t="shared" ref="S7" si="5">S6</f>
        <v>yes</v>
      </c>
      <c r="T7" s="88" t="str">
        <f t="shared" ref="T7" si="6">T6</f>
        <v>no</v>
      </c>
      <c r="U7" s="83"/>
      <c r="V7" s="83"/>
      <c r="W7" s="83"/>
      <c r="X7" s="83"/>
      <c r="Y7" s="84"/>
      <c r="Z7" s="84"/>
      <c r="AA7" s="84"/>
    </row>
    <row r="8" spans="2:28" x14ac:dyDescent="0.2">
      <c r="B8" t="s">
        <v>316</v>
      </c>
      <c r="C8" s="52" t="s">
        <v>144</v>
      </c>
      <c r="D8" s="52" t="s">
        <v>144</v>
      </c>
      <c r="E8" s="42" t="s">
        <v>171</v>
      </c>
      <c r="F8" s="42"/>
      <c r="G8" s="53">
        <f>G6+1</f>
        <v>4</v>
      </c>
      <c r="H8" s="52">
        <v>10</v>
      </c>
      <c r="I8" s="52">
        <v>2</v>
      </c>
      <c r="J8" s="54">
        <v>17.600000381469702</v>
      </c>
      <c r="K8" s="54">
        <v>1.43799996376038</v>
      </c>
      <c r="L8" s="54">
        <v>2.2999999999999998</v>
      </c>
      <c r="M8" s="55">
        <v>809.60001754760629</v>
      </c>
      <c r="N8" s="56">
        <f t="shared" si="1"/>
        <v>88.000001907348505</v>
      </c>
      <c r="O8" s="29" t="s">
        <v>242</v>
      </c>
      <c r="P8" s="76" t="s">
        <v>721</v>
      </c>
      <c r="Q8" s="76">
        <v>49</v>
      </c>
      <c r="R8" s="76" t="s">
        <v>717</v>
      </c>
      <c r="S8" s="76" t="s">
        <v>718</v>
      </c>
      <c r="T8" s="76" t="s">
        <v>718</v>
      </c>
      <c r="U8" s="83"/>
      <c r="V8" s="83"/>
      <c r="W8" s="83"/>
      <c r="X8" s="83"/>
      <c r="Y8" s="84"/>
      <c r="Z8" s="84"/>
      <c r="AA8" s="84"/>
    </row>
    <row r="9" spans="2:28" x14ac:dyDescent="0.2">
      <c r="B9" t="s">
        <v>483</v>
      </c>
      <c r="C9" t="str">
        <f>C8</f>
        <v>Normal</v>
      </c>
      <c r="D9" t="str">
        <f>D8</f>
        <v>Normal</v>
      </c>
      <c r="E9" s="42">
        <v>24214</v>
      </c>
      <c r="F9" s="42"/>
      <c r="G9" s="26">
        <f>G8</f>
        <v>4</v>
      </c>
      <c r="H9" s="42" t="s">
        <v>85</v>
      </c>
      <c r="J9" s="27"/>
      <c r="K9" s="27"/>
      <c r="L9" s="54">
        <v>2.8</v>
      </c>
      <c r="M9" s="3"/>
      <c r="N9" s="41"/>
      <c r="O9" s="29" t="s">
        <v>292</v>
      </c>
      <c r="P9" s="88" t="str">
        <f>P8</f>
        <v>M</v>
      </c>
      <c r="Q9" s="88">
        <f t="shared" ref="Q9" si="7">Q8</f>
        <v>49</v>
      </c>
      <c r="R9" s="88" t="str">
        <f t="shared" ref="R9" si="8">R8</f>
        <v>cauc./white</v>
      </c>
      <c r="S9" s="88" t="str">
        <f t="shared" ref="S9" si="9">S8</f>
        <v>no</v>
      </c>
      <c r="T9" s="88" t="str">
        <f t="shared" ref="T9" si="10">T8</f>
        <v>no</v>
      </c>
      <c r="U9" s="83"/>
      <c r="V9" s="83"/>
      <c r="W9" s="83"/>
      <c r="X9" s="83"/>
      <c r="Y9" s="84"/>
      <c r="Z9" s="84"/>
      <c r="AA9" s="84"/>
    </row>
    <row r="10" spans="2:28" x14ac:dyDescent="0.2">
      <c r="B10" t="s">
        <v>317</v>
      </c>
      <c r="C10" s="52" t="s">
        <v>144</v>
      </c>
      <c r="D10" s="52" t="s">
        <v>144</v>
      </c>
      <c r="E10" s="42" t="s">
        <v>172</v>
      </c>
      <c r="F10" s="69">
        <v>26835</v>
      </c>
      <c r="G10" s="53">
        <f>G8+1</f>
        <v>5</v>
      </c>
      <c r="H10" s="52">
        <v>10</v>
      </c>
      <c r="I10" s="52">
        <v>2</v>
      </c>
      <c r="J10" s="54">
        <v>7.96000003814697</v>
      </c>
      <c r="K10" s="54">
        <v>1.09899997711182</v>
      </c>
      <c r="L10" s="54">
        <v>5.4</v>
      </c>
      <c r="M10" s="55">
        <v>366.16000175476063</v>
      </c>
      <c r="N10" s="56">
        <f t="shared" si="1"/>
        <v>39.800000190734849</v>
      </c>
      <c r="O10" s="29" t="s">
        <v>241</v>
      </c>
      <c r="P10" s="76" t="s">
        <v>721</v>
      </c>
      <c r="Q10" s="76">
        <v>41</v>
      </c>
      <c r="R10" s="76" t="s">
        <v>717</v>
      </c>
      <c r="S10" s="76" t="s">
        <v>498</v>
      </c>
      <c r="T10" s="76" t="s">
        <v>718</v>
      </c>
      <c r="U10" s="83"/>
      <c r="V10" s="83"/>
      <c r="W10" s="83"/>
      <c r="X10" s="83"/>
      <c r="Y10" s="84"/>
      <c r="Z10" s="84"/>
      <c r="AA10" s="84"/>
    </row>
    <row r="11" spans="2:28" x14ac:dyDescent="0.2">
      <c r="B11" t="s">
        <v>318</v>
      </c>
      <c r="C11" s="52" t="s">
        <v>144</v>
      </c>
      <c r="D11" s="52" t="s">
        <v>144</v>
      </c>
      <c r="E11" s="42" t="s">
        <v>173</v>
      </c>
      <c r="F11" s="69">
        <v>26836</v>
      </c>
      <c r="G11" s="53">
        <f t="shared" si="2"/>
        <v>6</v>
      </c>
      <c r="H11" s="52">
        <v>15</v>
      </c>
      <c r="I11" s="52">
        <v>2</v>
      </c>
      <c r="J11" s="54">
        <v>4.4800000190734899</v>
      </c>
      <c r="K11" s="54">
        <v>0.84200000762939498</v>
      </c>
      <c r="L11" s="54">
        <v>6.8</v>
      </c>
      <c r="M11" s="55">
        <v>206.08000087738054</v>
      </c>
      <c r="N11" s="56">
        <f t="shared" si="1"/>
        <v>22.400000095367449</v>
      </c>
      <c r="O11" s="29" t="s">
        <v>241</v>
      </c>
      <c r="P11" s="76" t="s">
        <v>716</v>
      </c>
      <c r="Q11" s="76">
        <v>49</v>
      </c>
      <c r="R11" s="76" t="s">
        <v>717</v>
      </c>
      <c r="S11" s="76" t="s">
        <v>718</v>
      </c>
      <c r="T11" s="76" t="s">
        <v>718</v>
      </c>
      <c r="U11" s="83"/>
      <c r="V11" s="83"/>
      <c r="W11" s="83"/>
      <c r="X11" s="83"/>
      <c r="Y11" s="84"/>
      <c r="Z11" s="84"/>
      <c r="AA11" s="84"/>
    </row>
    <row r="12" spans="2:28" x14ac:dyDescent="0.2">
      <c r="B12" t="s">
        <v>682</v>
      </c>
      <c r="C12" s="52"/>
      <c r="D12" s="52"/>
      <c r="E12" s="42"/>
      <c r="F12" s="69">
        <v>26837</v>
      </c>
      <c r="G12" s="60" t="s">
        <v>680</v>
      </c>
      <c r="H12" s="52"/>
      <c r="I12" s="52"/>
      <c r="J12" s="54"/>
      <c r="K12" s="54"/>
      <c r="L12" s="54"/>
      <c r="M12" s="55"/>
      <c r="N12" s="56"/>
      <c r="O12" s="68"/>
      <c r="P12" s="88" t="str">
        <f>P11</f>
        <v>F</v>
      </c>
      <c r="Q12" s="88">
        <f t="shared" ref="Q12" si="11">Q11</f>
        <v>49</v>
      </c>
      <c r="R12" s="88" t="str">
        <f t="shared" ref="R12" si="12">R11</f>
        <v>cauc./white</v>
      </c>
      <c r="S12" s="88" t="str">
        <f t="shared" ref="S12" si="13">S11</f>
        <v>no</v>
      </c>
      <c r="T12" s="88" t="str">
        <f t="shared" ref="T12" si="14">T11</f>
        <v>no</v>
      </c>
      <c r="U12" s="83"/>
      <c r="V12" s="83"/>
      <c r="W12" s="83"/>
      <c r="X12" s="83"/>
      <c r="Y12" s="84"/>
      <c r="Z12" s="84"/>
      <c r="AA12" s="84"/>
    </row>
    <row r="13" spans="2:28" x14ac:dyDescent="0.2">
      <c r="B13" t="s">
        <v>319</v>
      </c>
      <c r="C13" s="52" t="s">
        <v>144</v>
      </c>
      <c r="D13" s="52" t="s">
        <v>144</v>
      </c>
      <c r="E13" s="42" t="s">
        <v>174</v>
      </c>
      <c r="F13" s="69">
        <v>26838</v>
      </c>
      <c r="G13" s="53">
        <f>G11+1</f>
        <v>7</v>
      </c>
      <c r="H13" s="52">
        <v>15</v>
      </c>
      <c r="I13" s="52">
        <v>2</v>
      </c>
      <c r="J13" s="54">
        <v>8.6400003433227504</v>
      </c>
      <c r="K13" s="54">
        <v>0.90799999237060502</v>
      </c>
      <c r="L13" s="54">
        <v>4.8</v>
      </c>
      <c r="M13" s="55">
        <v>397.44001579284651</v>
      </c>
      <c r="N13" s="56">
        <f t="shared" si="1"/>
        <v>43.200001716613755</v>
      </c>
      <c r="O13" s="29" t="s">
        <v>241</v>
      </c>
      <c r="P13" s="76" t="s">
        <v>721</v>
      </c>
      <c r="Q13" s="76">
        <v>50</v>
      </c>
      <c r="R13" s="76" t="s">
        <v>717</v>
      </c>
      <c r="S13" s="76" t="s">
        <v>718</v>
      </c>
      <c r="T13" s="76" t="s">
        <v>718</v>
      </c>
      <c r="U13" s="83"/>
      <c r="V13" s="83"/>
      <c r="W13" s="83"/>
      <c r="X13" s="83"/>
      <c r="Y13" s="84"/>
      <c r="Z13" s="84"/>
      <c r="AA13" s="84"/>
    </row>
    <row r="14" spans="2:28" x14ac:dyDescent="0.2">
      <c r="B14" t="s">
        <v>320</v>
      </c>
      <c r="C14" s="52" t="s">
        <v>144</v>
      </c>
      <c r="D14" s="52" t="s">
        <v>144</v>
      </c>
      <c r="E14" s="42" t="s">
        <v>175</v>
      </c>
      <c r="F14" s="69">
        <v>26900</v>
      </c>
      <c r="G14" s="53">
        <f t="shared" si="2"/>
        <v>8</v>
      </c>
      <c r="H14" s="52">
        <v>10</v>
      </c>
      <c r="I14" s="52">
        <v>2</v>
      </c>
      <c r="J14" s="54">
        <v>5.1999998092651403</v>
      </c>
      <c r="K14" s="54">
        <v>0.88400000333786</v>
      </c>
      <c r="L14" s="54">
        <v>3.2</v>
      </c>
      <c r="M14" s="55">
        <v>239.19999122619646</v>
      </c>
      <c r="N14" s="56">
        <f t="shared" si="1"/>
        <v>25.999999046325701</v>
      </c>
      <c r="O14" s="29" t="s">
        <v>241</v>
      </c>
      <c r="P14" s="76" t="s">
        <v>721</v>
      </c>
      <c r="Q14" s="76">
        <v>62</v>
      </c>
      <c r="R14" s="76" t="s">
        <v>717</v>
      </c>
      <c r="S14" s="76" t="s">
        <v>498</v>
      </c>
      <c r="T14" s="76" t="s">
        <v>718</v>
      </c>
      <c r="U14" s="83"/>
      <c r="V14" s="83"/>
      <c r="W14" s="83"/>
      <c r="X14" s="83"/>
      <c r="Y14" s="84"/>
      <c r="Z14" s="84"/>
      <c r="AA14" s="84"/>
    </row>
    <row r="15" spans="2:28" x14ac:dyDescent="0.2">
      <c r="B15" t="s">
        <v>321</v>
      </c>
      <c r="C15" s="52" t="s">
        <v>96</v>
      </c>
      <c r="D15" s="52" t="s">
        <v>162</v>
      </c>
      <c r="E15" s="42" t="s">
        <v>176</v>
      </c>
      <c r="F15" s="69">
        <v>26901</v>
      </c>
      <c r="G15" s="53">
        <f t="shared" si="2"/>
        <v>9</v>
      </c>
      <c r="H15" s="52">
        <v>5</v>
      </c>
      <c r="I15" s="52">
        <v>2</v>
      </c>
      <c r="J15" s="54">
        <v>33.880001068115199</v>
      </c>
      <c r="K15" s="54">
        <v>1.73599994182587</v>
      </c>
      <c r="L15" s="54">
        <v>3</v>
      </c>
      <c r="M15" s="55">
        <v>1558.4800491332992</v>
      </c>
      <c r="N15" s="56">
        <f t="shared" si="1"/>
        <v>169.400005340576</v>
      </c>
      <c r="O15" s="29" t="s">
        <v>241</v>
      </c>
      <c r="P15" s="75" t="s">
        <v>716</v>
      </c>
      <c r="Q15" s="75">
        <v>50</v>
      </c>
      <c r="R15" s="75" t="s">
        <v>717</v>
      </c>
      <c r="S15" s="75" t="s">
        <v>718</v>
      </c>
      <c r="T15" s="82" t="s">
        <v>718</v>
      </c>
      <c r="U15" s="85"/>
      <c r="V15" s="85"/>
      <c r="W15" s="85"/>
      <c r="X15" s="83"/>
      <c r="Y15" s="75" t="s">
        <v>763</v>
      </c>
      <c r="Z15" s="75" t="s">
        <v>764</v>
      </c>
      <c r="AA15" s="75" t="s">
        <v>730</v>
      </c>
    </row>
    <row r="16" spans="2:28" x14ac:dyDescent="0.2">
      <c r="B16" t="s">
        <v>322</v>
      </c>
      <c r="C16" s="52" t="s">
        <v>96</v>
      </c>
      <c r="D16" s="52" t="s">
        <v>91</v>
      </c>
      <c r="E16" s="42" t="s">
        <v>177</v>
      </c>
      <c r="F16" s="69">
        <v>26902</v>
      </c>
      <c r="G16" s="53">
        <f t="shared" si="2"/>
        <v>10</v>
      </c>
      <c r="H16" s="52">
        <v>5</v>
      </c>
      <c r="I16" s="52">
        <v>2</v>
      </c>
      <c r="J16" s="54">
        <v>5.7600002288818404</v>
      </c>
      <c r="K16" s="54">
        <v>0.96600002050399802</v>
      </c>
      <c r="L16" s="54">
        <v>2.2000000000000002</v>
      </c>
      <c r="M16" s="55">
        <v>264.96001052856468</v>
      </c>
      <c r="N16" s="56">
        <f t="shared" si="1"/>
        <v>28.800001144409201</v>
      </c>
      <c r="O16" s="29" t="s">
        <v>292</v>
      </c>
      <c r="P16" s="75" t="s">
        <v>721</v>
      </c>
      <c r="Q16" s="75">
        <v>63</v>
      </c>
      <c r="R16" s="75" t="s">
        <v>717</v>
      </c>
      <c r="S16" s="75" t="s">
        <v>718</v>
      </c>
      <c r="T16" s="82" t="s">
        <v>718</v>
      </c>
      <c r="U16" s="85"/>
      <c r="V16" s="85"/>
      <c r="W16" s="85"/>
      <c r="X16" s="83"/>
      <c r="Y16" s="75" t="s">
        <v>765</v>
      </c>
      <c r="Z16" s="75" t="s">
        <v>766</v>
      </c>
      <c r="AA16" s="75" t="s">
        <v>730</v>
      </c>
    </row>
    <row r="17" spans="2:27" x14ac:dyDescent="0.2">
      <c r="B17" t="s">
        <v>323</v>
      </c>
      <c r="C17" s="52" t="s">
        <v>96</v>
      </c>
      <c r="D17" s="52" t="s">
        <v>162</v>
      </c>
      <c r="E17" s="42" t="s">
        <v>178</v>
      </c>
      <c r="F17" s="42"/>
      <c r="G17" s="53">
        <f t="shared" si="2"/>
        <v>11</v>
      </c>
      <c r="H17" s="52">
        <v>4</v>
      </c>
      <c r="I17" s="52">
        <v>2</v>
      </c>
      <c r="J17" s="54">
        <v>4.7199997901916504</v>
      </c>
      <c r="K17" s="54">
        <v>0.88099998235702504</v>
      </c>
      <c r="L17" s="54">
        <v>1.9</v>
      </c>
      <c r="M17" s="55">
        <v>217.11999034881592</v>
      </c>
      <c r="N17" s="56">
        <f t="shared" si="1"/>
        <v>23.599998950958252</v>
      </c>
      <c r="O17" s="29" t="s">
        <v>242</v>
      </c>
      <c r="P17" s="75" t="s">
        <v>716</v>
      </c>
      <c r="Q17" s="75">
        <v>60</v>
      </c>
      <c r="R17" s="75" t="s">
        <v>717</v>
      </c>
      <c r="S17" s="75" t="s">
        <v>718</v>
      </c>
      <c r="T17" s="82" t="s">
        <v>718</v>
      </c>
      <c r="U17" s="85"/>
      <c r="V17" s="85"/>
      <c r="W17" s="85"/>
      <c r="X17" s="83"/>
      <c r="Y17" s="75" t="s">
        <v>763</v>
      </c>
      <c r="Z17" s="75" t="s">
        <v>766</v>
      </c>
      <c r="AA17" s="75" t="s">
        <v>767</v>
      </c>
    </row>
    <row r="18" spans="2:27" x14ac:dyDescent="0.2">
      <c r="B18" t="s">
        <v>324</v>
      </c>
      <c r="C18" s="52" t="s">
        <v>96</v>
      </c>
      <c r="D18" s="52" t="s">
        <v>91</v>
      </c>
      <c r="E18" s="42" t="s">
        <v>179</v>
      </c>
      <c r="F18" s="69">
        <v>26839</v>
      </c>
      <c r="G18" s="53">
        <f t="shared" si="2"/>
        <v>12</v>
      </c>
      <c r="H18" s="52">
        <v>4</v>
      </c>
      <c r="I18" s="52">
        <v>2</v>
      </c>
      <c r="J18" s="54">
        <v>8.7200002670288104</v>
      </c>
      <c r="K18" s="54">
        <v>1.01400005817413</v>
      </c>
      <c r="L18" s="54">
        <v>5.8</v>
      </c>
      <c r="M18" s="55">
        <v>401.12001228332525</v>
      </c>
      <c r="N18" s="56">
        <f t="shared" si="1"/>
        <v>43.60000133514405</v>
      </c>
      <c r="O18" s="29" t="s">
        <v>241</v>
      </c>
      <c r="P18" s="75" t="s">
        <v>721</v>
      </c>
      <c r="Q18" s="75">
        <v>54</v>
      </c>
      <c r="R18" s="75" t="s">
        <v>717</v>
      </c>
      <c r="S18" s="75" t="s">
        <v>498</v>
      </c>
      <c r="T18" s="82" t="s">
        <v>718</v>
      </c>
      <c r="U18" s="85"/>
      <c r="V18" s="85"/>
      <c r="W18" s="85"/>
      <c r="X18" s="83"/>
      <c r="Y18" s="75" t="s">
        <v>765</v>
      </c>
      <c r="Z18" s="75" t="s">
        <v>766</v>
      </c>
      <c r="AA18" s="75" t="s">
        <v>730</v>
      </c>
    </row>
    <row r="19" spans="2:27" x14ac:dyDescent="0.2">
      <c r="B19" t="s">
        <v>325</v>
      </c>
      <c r="C19" s="52" t="s">
        <v>96</v>
      </c>
      <c r="D19" s="52" t="s">
        <v>162</v>
      </c>
      <c r="E19" s="42" t="s">
        <v>180</v>
      </c>
      <c r="F19" s="69">
        <v>26925</v>
      </c>
      <c r="G19" s="53">
        <f t="shared" si="2"/>
        <v>13</v>
      </c>
      <c r="H19" s="52">
        <v>6</v>
      </c>
      <c r="I19" s="52">
        <v>2</v>
      </c>
      <c r="J19" s="54">
        <v>39.959999084472699</v>
      </c>
      <c r="K19" s="54">
        <v>1.85699999332428</v>
      </c>
      <c r="L19" s="54">
        <v>2.9</v>
      </c>
      <c r="M19" s="55">
        <v>1838.1599578857442</v>
      </c>
      <c r="N19" s="56">
        <f t="shared" si="1"/>
        <v>199.79999542236351</v>
      </c>
      <c r="O19" s="29" t="s">
        <v>292</v>
      </c>
      <c r="P19" s="75" t="s">
        <v>716</v>
      </c>
      <c r="Q19" s="75">
        <v>55</v>
      </c>
      <c r="R19" s="75" t="s">
        <v>717</v>
      </c>
      <c r="S19" s="75" t="s">
        <v>498</v>
      </c>
      <c r="T19" s="82" t="s">
        <v>718</v>
      </c>
      <c r="U19" s="85"/>
      <c r="V19" s="85"/>
      <c r="W19" s="85"/>
      <c r="X19" s="83"/>
      <c r="Y19" s="75" t="s">
        <v>763</v>
      </c>
      <c r="Z19" s="75" t="s">
        <v>764</v>
      </c>
      <c r="AA19" s="75" t="s">
        <v>730</v>
      </c>
    </row>
    <row r="20" spans="2:27" x14ac:dyDescent="0.2">
      <c r="B20" t="s">
        <v>326</v>
      </c>
      <c r="C20" s="52" t="s">
        <v>96</v>
      </c>
      <c r="D20" s="52" t="s">
        <v>91</v>
      </c>
      <c r="E20" s="42" t="s">
        <v>181</v>
      </c>
      <c r="F20" s="69">
        <v>26903</v>
      </c>
      <c r="G20" s="53">
        <f t="shared" si="2"/>
        <v>14</v>
      </c>
      <c r="H20" s="52">
        <v>10</v>
      </c>
      <c r="I20" s="52">
        <v>2</v>
      </c>
      <c r="J20" s="54">
        <v>6.8400001525878897</v>
      </c>
      <c r="K20" s="54">
        <v>0.94999998807907104</v>
      </c>
      <c r="L20" s="54">
        <v>5.8</v>
      </c>
      <c r="M20" s="55">
        <v>314.64000701904291</v>
      </c>
      <c r="N20" s="56">
        <f t="shared" si="1"/>
        <v>34.200000762939446</v>
      </c>
      <c r="O20" s="29" t="s">
        <v>241</v>
      </c>
      <c r="P20" s="75" t="s">
        <v>721</v>
      </c>
      <c r="Q20" s="75">
        <v>48</v>
      </c>
      <c r="R20" s="75" t="s">
        <v>717</v>
      </c>
      <c r="S20" s="75" t="s">
        <v>498</v>
      </c>
      <c r="T20" s="82" t="s">
        <v>718</v>
      </c>
      <c r="U20" s="85"/>
      <c r="V20" s="85"/>
      <c r="W20" s="85"/>
      <c r="X20" s="83"/>
      <c r="Y20" s="75" t="s">
        <v>765</v>
      </c>
      <c r="Z20" s="75" t="s">
        <v>766</v>
      </c>
      <c r="AA20" s="75" t="s">
        <v>730</v>
      </c>
    </row>
    <row r="21" spans="2:27" x14ac:dyDescent="0.2">
      <c r="B21" t="s">
        <v>327</v>
      </c>
      <c r="C21" s="52" t="s">
        <v>96</v>
      </c>
      <c r="D21" s="52" t="s">
        <v>162</v>
      </c>
      <c r="E21" s="42" t="s">
        <v>182</v>
      </c>
      <c r="F21" s="42"/>
      <c r="G21" s="53">
        <f t="shared" si="2"/>
        <v>15</v>
      </c>
      <c r="H21" s="52">
        <v>15</v>
      </c>
      <c r="I21" s="52">
        <v>2</v>
      </c>
      <c r="J21" s="54">
        <v>6.4400000572204599</v>
      </c>
      <c r="K21" s="54">
        <v>0.85600000619888295</v>
      </c>
      <c r="L21" s="54">
        <v>1.8</v>
      </c>
      <c r="M21" s="55">
        <v>296.24000263214117</v>
      </c>
      <c r="N21" s="56">
        <f t="shared" si="1"/>
        <v>32.200000286102302</v>
      </c>
      <c r="O21" s="29" t="s">
        <v>242</v>
      </c>
      <c r="P21" s="75" t="s">
        <v>716</v>
      </c>
      <c r="Q21" s="75">
        <v>51</v>
      </c>
      <c r="R21" s="75" t="s">
        <v>717</v>
      </c>
      <c r="S21" s="75" t="s">
        <v>718</v>
      </c>
      <c r="T21" s="82" t="s">
        <v>718</v>
      </c>
      <c r="U21" s="85"/>
      <c r="V21" s="85"/>
      <c r="W21" s="85"/>
      <c r="X21" s="83"/>
      <c r="Y21" s="75" t="s">
        <v>763</v>
      </c>
      <c r="Z21" s="75" t="s">
        <v>766</v>
      </c>
      <c r="AA21" s="75" t="s">
        <v>767</v>
      </c>
    </row>
    <row r="22" spans="2:27" x14ac:dyDescent="0.2">
      <c r="B22" t="s">
        <v>484</v>
      </c>
      <c r="C22" t="str">
        <f>C21</f>
        <v>Polyp</v>
      </c>
      <c r="D22" t="str">
        <f>D21</f>
        <v>Benign</v>
      </c>
      <c r="E22" s="42">
        <v>24215</v>
      </c>
      <c r="F22" s="42"/>
      <c r="G22" s="26">
        <f>G21</f>
        <v>15</v>
      </c>
      <c r="H22" s="42" t="s">
        <v>85</v>
      </c>
      <c r="J22" s="27"/>
      <c r="K22" s="27"/>
      <c r="L22" s="54">
        <v>1.9</v>
      </c>
      <c r="M22" s="3"/>
      <c r="N22" s="41"/>
      <c r="O22" s="29" t="s">
        <v>242</v>
      </c>
      <c r="P22" s="88" t="str">
        <f>P21</f>
        <v>F</v>
      </c>
      <c r="Q22" s="88">
        <f t="shared" ref="Q22" si="15">Q21</f>
        <v>51</v>
      </c>
      <c r="R22" s="88" t="str">
        <f t="shared" ref="R22" si="16">R21</f>
        <v>cauc./white</v>
      </c>
      <c r="S22" s="88" t="str">
        <f t="shared" ref="S22" si="17">S21</f>
        <v>no</v>
      </c>
      <c r="T22" s="88" t="str">
        <f t="shared" ref="T22" si="18">T21</f>
        <v>no</v>
      </c>
      <c r="U22" s="83"/>
      <c r="V22" s="83"/>
      <c r="W22" s="83"/>
      <c r="X22" s="83"/>
      <c r="Y22" s="47" t="str">
        <f>Y21</f>
        <v>Hyperplastic polyp</v>
      </c>
      <c r="Z22" s="47" t="str">
        <f>Z21</f>
        <v>Sessile</v>
      </c>
      <c r="AA22" s="47" t="str">
        <f>AA21</f>
        <v>sigmoid</v>
      </c>
    </row>
    <row r="23" spans="2:27" x14ac:dyDescent="0.2">
      <c r="B23" t="s">
        <v>328</v>
      </c>
      <c r="C23" s="52" t="s">
        <v>96</v>
      </c>
      <c r="D23" s="52" t="s">
        <v>162</v>
      </c>
      <c r="E23" s="42" t="s">
        <v>183</v>
      </c>
      <c r="F23" s="69">
        <v>26904</v>
      </c>
      <c r="G23" s="53">
        <f>G21+1</f>
        <v>16</v>
      </c>
      <c r="H23" s="52">
        <v>3</v>
      </c>
      <c r="I23" s="52">
        <v>2</v>
      </c>
      <c r="J23" s="54">
        <v>32.159999847412102</v>
      </c>
      <c r="K23" s="54">
        <v>1.7029999494552599</v>
      </c>
      <c r="L23" s="54">
        <v>3.2</v>
      </c>
      <c r="M23" s="55">
        <v>1479.3599929809568</v>
      </c>
      <c r="N23" s="56">
        <f t="shared" si="1"/>
        <v>160.79999923706052</v>
      </c>
      <c r="O23" s="29" t="s">
        <v>241</v>
      </c>
      <c r="P23" s="75" t="s">
        <v>721</v>
      </c>
      <c r="Q23" s="75">
        <v>53</v>
      </c>
      <c r="R23" s="75" t="s">
        <v>717</v>
      </c>
      <c r="S23" s="75" t="s">
        <v>718</v>
      </c>
      <c r="T23" s="82" t="s">
        <v>718</v>
      </c>
      <c r="U23" s="85"/>
      <c r="V23" s="85"/>
      <c r="W23" s="85"/>
      <c r="X23" s="83"/>
      <c r="Y23" s="75" t="s">
        <v>763</v>
      </c>
      <c r="Z23" s="75" t="s">
        <v>766</v>
      </c>
      <c r="AA23" s="75" t="s">
        <v>767</v>
      </c>
    </row>
    <row r="24" spans="2:27" x14ac:dyDescent="0.2">
      <c r="B24" t="s">
        <v>55</v>
      </c>
      <c r="C24" s="52" t="s">
        <v>97</v>
      </c>
      <c r="D24" s="52" t="s">
        <v>92</v>
      </c>
      <c r="E24" s="42" t="s">
        <v>184</v>
      </c>
      <c r="F24" s="69">
        <v>26840</v>
      </c>
      <c r="G24" s="53">
        <f t="shared" si="2"/>
        <v>17</v>
      </c>
      <c r="H24" s="52">
        <v>8</v>
      </c>
      <c r="I24" s="52">
        <v>2</v>
      </c>
      <c r="J24" s="54">
        <v>8.8800001144409197</v>
      </c>
      <c r="K24" s="54">
        <v>1.01800000667572</v>
      </c>
      <c r="L24" s="54">
        <v>2.9</v>
      </c>
      <c r="M24" s="55">
        <v>408.48000526428228</v>
      </c>
      <c r="N24" s="56">
        <f t="shared" si="1"/>
        <v>44.400000572204597</v>
      </c>
      <c r="O24" s="29" t="s">
        <v>241</v>
      </c>
      <c r="P24" s="76" t="s">
        <v>716</v>
      </c>
      <c r="Q24" s="76">
        <v>53</v>
      </c>
      <c r="R24" s="76" t="s">
        <v>717</v>
      </c>
      <c r="S24" s="81"/>
      <c r="T24" s="76" t="s">
        <v>718</v>
      </c>
      <c r="U24" s="76" t="s">
        <v>754</v>
      </c>
      <c r="V24" s="76" t="s">
        <v>755</v>
      </c>
      <c r="W24" s="76" t="s">
        <v>730</v>
      </c>
      <c r="X24" s="76" t="s">
        <v>718</v>
      </c>
      <c r="Y24" s="84"/>
      <c r="Z24" s="84"/>
      <c r="AA24" s="84"/>
    </row>
    <row r="25" spans="2:27" x14ac:dyDescent="0.2">
      <c r="B25" t="s">
        <v>50</v>
      </c>
      <c r="C25" s="52" t="s">
        <v>97</v>
      </c>
      <c r="D25" s="52" t="s">
        <v>93</v>
      </c>
      <c r="E25" s="42" t="s">
        <v>185</v>
      </c>
      <c r="F25" s="69">
        <v>26905</v>
      </c>
      <c r="G25" s="53">
        <f t="shared" si="2"/>
        <v>18</v>
      </c>
      <c r="H25" s="52">
        <v>4</v>
      </c>
      <c r="I25" s="52">
        <v>2</v>
      </c>
      <c r="J25" s="54">
        <v>6.4400000572204599</v>
      </c>
      <c r="K25" s="54">
        <v>0.91500002145767201</v>
      </c>
      <c r="L25" s="54">
        <v>4</v>
      </c>
      <c r="M25" s="55">
        <v>296.24000263214117</v>
      </c>
      <c r="N25" s="56">
        <f t="shared" si="1"/>
        <v>32.200000286102302</v>
      </c>
      <c r="O25" s="29" t="s">
        <v>241</v>
      </c>
      <c r="P25" s="76" t="s">
        <v>721</v>
      </c>
      <c r="Q25" s="76">
        <v>54</v>
      </c>
      <c r="R25" s="76" t="s">
        <v>717</v>
      </c>
      <c r="S25" s="81"/>
      <c r="T25" s="76" t="s">
        <v>718</v>
      </c>
      <c r="U25" s="76" t="s">
        <v>745</v>
      </c>
      <c r="V25" s="76" t="s">
        <v>746</v>
      </c>
      <c r="W25" s="76" t="s">
        <v>730</v>
      </c>
      <c r="X25" s="76" t="s">
        <v>498</v>
      </c>
      <c r="Y25" s="84"/>
      <c r="Z25" s="84"/>
      <c r="AA25" s="84"/>
    </row>
    <row r="26" spans="2:27" x14ac:dyDescent="0.2">
      <c r="B26" t="s">
        <v>46</v>
      </c>
      <c r="C26" s="52" t="s">
        <v>97</v>
      </c>
      <c r="D26" s="52" t="s">
        <v>94</v>
      </c>
      <c r="E26" s="42" t="s">
        <v>186</v>
      </c>
      <c r="F26" s="69">
        <v>26841</v>
      </c>
      <c r="G26" s="53">
        <f t="shared" si="2"/>
        <v>19</v>
      </c>
      <c r="H26" s="52">
        <v>3</v>
      </c>
      <c r="I26" s="52">
        <v>2</v>
      </c>
      <c r="J26" s="54">
        <v>5.03999996185303</v>
      </c>
      <c r="K26" s="54">
        <v>0.808000028133392</v>
      </c>
      <c r="L26" s="54">
        <v>5.4</v>
      </c>
      <c r="M26" s="55">
        <v>231.83999824523937</v>
      </c>
      <c r="N26" s="56">
        <f t="shared" si="1"/>
        <v>25.199999809265151</v>
      </c>
      <c r="O26" s="29" t="s">
        <v>241</v>
      </c>
      <c r="P26" s="76" t="s">
        <v>721</v>
      </c>
      <c r="Q26" s="76">
        <v>47</v>
      </c>
      <c r="R26" s="76" t="s">
        <v>717</v>
      </c>
      <c r="S26" s="81"/>
      <c r="T26" s="76" t="s">
        <v>718</v>
      </c>
      <c r="U26" s="76" t="s">
        <v>738</v>
      </c>
      <c r="V26" s="76" t="s">
        <v>739</v>
      </c>
      <c r="W26" s="76" t="s">
        <v>734</v>
      </c>
      <c r="X26" s="76" t="s">
        <v>498</v>
      </c>
      <c r="Y26" s="84"/>
      <c r="Z26" s="84"/>
      <c r="AA26" s="84"/>
    </row>
    <row r="27" spans="2:27" x14ac:dyDescent="0.2">
      <c r="B27" t="s">
        <v>683</v>
      </c>
      <c r="C27" s="52"/>
      <c r="D27" s="52"/>
      <c r="E27" s="42"/>
      <c r="F27" s="69">
        <v>26842</v>
      </c>
      <c r="G27" s="60" t="s">
        <v>681</v>
      </c>
      <c r="H27" s="52"/>
      <c r="I27" s="52"/>
      <c r="J27" s="54"/>
      <c r="K27" s="54"/>
      <c r="L27" s="54"/>
      <c r="M27" s="55"/>
      <c r="N27" s="56"/>
      <c r="O27" s="68"/>
      <c r="P27" s="88" t="str">
        <f>P26</f>
        <v>M</v>
      </c>
      <c r="Q27" s="88">
        <f t="shared" ref="Q27" si="19">Q26</f>
        <v>47</v>
      </c>
      <c r="R27" s="88" t="str">
        <f t="shared" ref="R27" si="20">R26</f>
        <v>cauc./white</v>
      </c>
      <c r="S27" s="88">
        <f t="shared" ref="S27" si="21">S26</f>
        <v>0</v>
      </c>
      <c r="T27" s="88" t="str">
        <f t="shared" ref="T27" si="22">T26</f>
        <v>no</v>
      </c>
      <c r="U27" s="88" t="str">
        <f>U26</f>
        <v>2,7x4,3cm</v>
      </c>
      <c r="V27" s="88" t="str">
        <f t="shared" ref="V27:X27" si="23">V26</f>
        <v>T3aN2aM0</v>
      </c>
      <c r="W27" s="88" t="str">
        <f t="shared" si="23"/>
        <v>sigmoid colon</v>
      </c>
      <c r="X27" s="88" t="str">
        <f t="shared" si="23"/>
        <v>yes</v>
      </c>
      <c r="Y27" s="84"/>
      <c r="Z27" s="84"/>
      <c r="AA27" s="84"/>
    </row>
    <row r="28" spans="2:27" x14ac:dyDescent="0.2">
      <c r="B28" t="s">
        <v>329</v>
      </c>
      <c r="C28" s="52" t="s">
        <v>97</v>
      </c>
      <c r="D28" s="52" t="s">
        <v>94</v>
      </c>
      <c r="E28" s="42" t="s">
        <v>187</v>
      </c>
      <c r="F28" s="69">
        <v>26949</v>
      </c>
      <c r="G28" s="53">
        <f>G26+1</f>
        <v>20</v>
      </c>
      <c r="H28" s="52">
        <v>6</v>
      </c>
      <c r="I28" s="52">
        <v>2</v>
      </c>
      <c r="J28" s="54">
        <v>5.1999998092651403</v>
      </c>
      <c r="K28" s="54">
        <v>0.855000019073486</v>
      </c>
      <c r="L28" s="54">
        <v>6.5</v>
      </c>
      <c r="M28" s="55">
        <v>239.19999122619646</v>
      </c>
      <c r="N28" s="56">
        <f t="shared" si="1"/>
        <v>25.999999046325701</v>
      </c>
      <c r="O28" s="29" t="s">
        <v>241</v>
      </c>
      <c r="P28" s="77" t="s">
        <v>716</v>
      </c>
      <c r="Q28" s="77">
        <v>47</v>
      </c>
      <c r="R28" s="77" t="s">
        <v>717</v>
      </c>
      <c r="S28" s="77" t="s">
        <v>498</v>
      </c>
      <c r="T28" s="77" t="s">
        <v>718</v>
      </c>
      <c r="U28" s="78" t="s">
        <v>719</v>
      </c>
      <c r="V28" s="77" t="s">
        <v>720</v>
      </c>
      <c r="W28" s="79"/>
      <c r="X28" s="79"/>
      <c r="Y28" s="84"/>
      <c r="Z28" s="84"/>
      <c r="AA28" s="84"/>
    </row>
    <row r="29" spans="2:27" x14ac:dyDescent="0.2">
      <c r="B29" t="s">
        <v>56</v>
      </c>
      <c r="C29" s="52" t="s">
        <v>97</v>
      </c>
      <c r="D29" s="52" t="s">
        <v>92</v>
      </c>
      <c r="E29" s="42" t="s">
        <v>188</v>
      </c>
      <c r="F29" s="69">
        <v>26906</v>
      </c>
      <c r="G29" s="53">
        <f t="shared" si="2"/>
        <v>21</v>
      </c>
      <c r="H29" s="52">
        <v>5</v>
      </c>
      <c r="I29" s="52">
        <v>2</v>
      </c>
      <c r="J29" s="54">
        <v>4.5199999809265101</v>
      </c>
      <c r="K29" s="54">
        <v>0.93400001525878895</v>
      </c>
      <c r="L29" s="54">
        <v>7.2</v>
      </c>
      <c r="M29" s="55">
        <v>207.91999912261946</v>
      </c>
      <c r="N29" s="56">
        <f t="shared" si="1"/>
        <v>22.599999904632551</v>
      </c>
      <c r="O29" s="29" t="s">
        <v>241</v>
      </c>
      <c r="P29" s="76" t="s">
        <v>716</v>
      </c>
      <c r="Q29" s="76">
        <v>58</v>
      </c>
      <c r="R29" s="76" t="s">
        <v>717</v>
      </c>
      <c r="S29" s="81"/>
      <c r="T29" s="76" t="s">
        <v>718</v>
      </c>
      <c r="U29" s="76" t="s">
        <v>738</v>
      </c>
      <c r="V29" s="76" t="s">
        <v>755</v>
      </c>
      <c r="W29" s="76" t="s">
        <v>730</v>
      </c>
      <c r="X29" s="76" t="s">
        <v>718</v>
      </c>
      <c r="Y29" s="84"/>
      <c r="Z29" s="84"/>
      <c r="AA29" s="84"/>
    </row>
    <row r="30" spans="2:27" x14ac:dyDescent="0.2">
      <c r="B30" t="s">
        <v>51</v>
      </c>
      <c r="C30" s="52" t="s">
        <v>97</v>
      </c>
      <c r="D30" s="52" t="s">
        <v>93</v>
      </c>
      <c r="E30" s="42" t="s">
        <v>189</v>
      </c>
      <c r="F30" s="42"/>
      <c r="G30" s="53">
        <f t="shared" si="2"/>
        <v>22</v>
      </c>
      <c r="H30" s="53">
        <v>3</v>
      </c>
      <c r="I30" s="52">
        <v>2</v>
      </c>
      <c r="J30" s="54">
        <v>6.8400001525878897</v>
      </c>
      <c r="K30" s="54">
        <v>0.98799997568130504</v>
      </c>
      <c r="L30" s="54">
        <v>2.5</v>
      </c>
      <c r="M30" s="55">
        <v>314.64000701904291</v>
      </c>
      <c r="N30" s="56">
        <f t="shared" si="1"/>
        <v>34.200000762939446</v>
      </c>
      <c r="O30" s="29" t="s">
        <v>242</v>
      </c>
      <c r="P30" s="76" t="s">
        <v>716</v>
      </c>
      <c r="Q30" s="76">
        <v>58</v>
      </c>
      <c r="R30" s="76" t="s">
        <v>717</v>
      </c>
      <c r="S30" s="81"/>
      <c r="T30" s="76" t="s">
        <v>718</v>
      </c>
      <c r="U30" s="76" t="s">
        <v>747</v>
      </c>
      <c r="V30" s="76" t="s">
        <v>748</v>
      </c>
      <c r="W30" s="76" t="s">
        <v>730</v>
      </c>
      <c r="X30" s="76" t="s">
        <v>498</v>
      </c>
      <c r="Y30" s="84"/>
      <c r="Z30" s="84"/>
      <c r="AA30" s="84"/>
    </row>
    <row r="31" spans="2:27" x14ac:dyDescent="0.2">
      <c r="B31" t="s">
        <v>47</v>
      </c>
      <c r="C31" s="52" t="s">
        <v>97</v>
      </c>
      <c r="D31" s="52" t="s">
        <v>94</v>
      </c>
      <c r="E31" s="42" t="s">
        <v>190</v>
      </c>
      <c r="F31" s="42"/>
      <c r="G31" s="53">
        <f t="shared" si="2"/>
        <v>23</v>
      </c>
      <c r="H31" s="53">
        <v>2</v>
      </c>
      <c r="I31" s="52">
        <v>2</v>
      </c>
      <c r="J31" s="54">
        <v>7.1999998092651403</v>
      </c>
      <c r="K31" s="54">
        <v>1.16100001335144</v>
      </c>
      <c r="L31" s="54">
        <v>3.2</v>
      </c>
      <c r="M31" s="55">
        <v>331.19999122619646</v>
      </c>
      <c r="N31" s="56">
        <f t="shared" si="1"/>
        <v>35.999999046325698</v>
      </c>
      <c r="O31" s="29" t="s">
        <v>242</v>
      </c>
      <c r="P31" s="76" t="s">
        <v>716</v>
      </c>
      <c r="Q31" s="76">
        <v>42</v>
      </c>
      <c r="R31" s="76" t="s">
        <v>717</v>
      </c>
      <c r="S31" s="81"/>
      <c r="T31" s="76" t="s">
        <v>718</v>
      </c>
      <c r="U31" s="76" t="s">
        <v>740</v>
      </c>
      <c r="V31" s="76" t="s">
        <v>741</v>
      </c>
      <c r="W31" s="76" t="s">
        <v>730</v>
      </c>
      <c r="X31" s="76" t="s">
        <v>498</v>
      </c>
      <c r="Y31" s="84"/>
      <c r="Z31" s="84"/>
      <c r="AA31" s="84"/>
    </row>
    <row r="32" spans="2:27" x14ac:dyDescent="0.2">
      <c r="B32" t="s">
        <v>41</v>
      </c>
      <c r="C32" s="52" t="s">
        <v>97</v>
      </c>
      <c r="D32" s="52" t="s">
        <v>163</v>
      </c>
      <c r="E32" s="42" t="s">
        <v>191</v>
      </c>
      <c r="F32" s="69">
        <v>26907</v>
      </c>
      <c r="G32" s="53">
        <f t="shared" si="2"/>
        <v>24</v>
      </c>
      <c r="H32" s="52">
        <v>4</v>
      </c>
      <c r="I32" s="52">
        <v>2</v>
      </c>
      <c r="J32" s="54">
        <v>6.0799999237060502</v>
      </c>
      <c r="K32" s="54">
        <v>1.0340000391006501</v>
      </c>
      <c r="L32" s="54">
        <v>6</v>
      </c>
      <c r="M32" s="55">
        <v>279.67999649047829</v>
      </c>
      <c r="N32" s="56">
        <f t="shared" si="1"/>
        <v>30.399999618530252</v>
      </c>
      <c r="O32" s="29" t="s">
        <v>291</v>
      </c>
      <c r="P32" s="76" t="s">
        <v>716</v>
      </c>
      <c r="Q32" s="76">
        <v>55</v>
      </c>
      <c r="R32" s="76" t="s">
        <v>717</v>
      </c>
      <c r="S32" s="81"/>
      <c r="T32" s="76" t="s">
        <v>718</v>
      </c>
      <c r="U32" s="76" t="s">
        <v>728</v>
      </c>
      <c r="V32" s="76" t="s">
        <v>729</v>
      </c>
      <c r="W32" s="76" t="s">
        <v>730</v>
      </c>
      <c r="X32" s="76" t="s">
        <v>498</v>
      </c>
      <c r="Y32" s="84"/>
      <c r="Z32" s="84"/>
      <c r="AA32" s="84"/>
    </row>
    <row r="33" spans="2:27" x14ac:dyDescent="0.2">
      <c r="B33" t="s">
        <v>330</v>
      </c>
      <c r="C33" s="52" t="s">
        <v>144</v>
      </c>
      <c r="D33" s="52" t="s">
        <v>144</v>
      </c>
      <c r="E33" s="42" t="s">
        <v>192</v>
      </c>
      <c r="F33" s="69">
        <v>26908</v>
      </c>
      <c r="G33" s="53">
        <f t="shared" si="2"/>
        <v>25</v>
      </c>
      <c r="H33" s="52">
        <v>20</v>
      </c>
      <c r="I33" s="52">
        <v>2</v>
      </c>
      <c r="J33" s="54">
        <v>6.2399997711181596</v>
      </c>
      <c r="K33" s="54">
        <v>1.1219999790191699</v>
      </c>
      <c r="L33" s="54">
        <v>5.9</v>
      </c>
      <c r="M33" s="55">
        <v>287.03998947143532</v>
      </c>
      <c r="N33" s="56">
        <f t="shared" si="1"/>
        <v>31.199998855590799</v>
      </c>
      <c r="O33" s="29" t="s">
        <v>241</v>
      </c>
      <c r="P33" s="76" t="s">
        <v>721</v>
      </c>
      <c r="Q33" s="76">
        <v>53</v>
      </c>
      <c r="R33" s="76" t="s">
        <v>717</v>
      </c>
      <c r="S33" s="76" t="s">
        <v>718</v>
      </c>
      <c r="T33" s="76" t="s">
        <v>718</v>
      </c>
      <c r="U33" s="83"/>
      <c r="V33" s="83"/>
      <c r="W33" s="83"/>
      <c r="X33" s="83"/>
      <c r="Y33" s="84"/>
      <c r="Z33" s="84"/>
      <c r="AA33" s="84"/>
    </row>
    <row r="34" spans="2:27" x14ac:dyDescent="0.2">
      <c r="B34" t="s">
        <v>331</v>
      </c>
      <c r="C34" s="52" t="s">
        <v>144</v>
      </c>
      <c r="D34" s="52" t="s">
        <v>144</v>
      </c>
      <c r="E34" s="42" t="s">
        <v>193</v>
      </c>
      <c r="F34" s="69">
        <v>26909</v>
      </c>
      <c r="G34" s="53">
        <f t="shared" si="2"/>
        <v>26</v>
      </c>
      <c r="H34" s="52">
        <v>15</v>
      </c>
      <c r="I34" s="52">
        <v>2</v>
      </c>
      <c r="J34" s="54">
        <v>6.3200001716613796</v>
      </c>
      <c r="K34" s="54">
        <v>0.99400001764297496</v>
      </c>
      <c r="L34" s="54">
        <v>7.1</v>
      </c>
      <c r="M34" s="55">
        <v>290.72000789642345</v>
      </c>
      <c r="N34" s="56">
        <f t="shared" si="1"/>
        <v>31.600000858306899</v>
      </c>
      <c r="O34" s="29" t="s">
        <v>241</v>
      </c>
      <c r="P34" s="76" t="s">
        <v>721</v>
      </c>
      <c r="Q34" s="76">
        <v>54</v>
      </c>
      <c r="R34" s="76" t="s">
        <v>717</v>
      </c>
      <c r="S34" s="76" t="s">
        <v>498</v>
      </c>
      <c r="T34" s="76" t="s">
        <v>718</v>
      </c>
      <c r="U34" s="83"/>
      <c r="V34" s="83"/>
      <c r="W34" s="83"/>
      <c r="X34" s="83"/>
      <c r="Y34" s="84"/>
      <c r="Z34" s="84"/>
      <c r="AA34" s="84"/>
    </row>
    <row r="35" spans="2:27" x14ac:dyDescent="0.2">
      <c r="B35" t="s">
        <v>332</v>
      </c>
      <c r="C35" s="52" t="s">
        <v>144</v>
      </c>
      <c r="D35" s="52" t="s">
        <v>144</v>
      </c>
      <c r="E35" s="42" t="s">
        <v>194</v>
      </c>
      <c r="F35" s="69">
        <v>26910</v>
      </c>
      <c r="G35" s="53">
        <f t="shared" si="2"/>
        <v>27</v>
      </c>
      <c r="H35" s="52">
        <v>8</v>
      </c>
      <c r="I35" s="52">
        <v>2</v>
      </c>
      <c r="J35" s="54">
        <v>29.360000610351602</v>
      </c>
      <c r="K35" s="54">
        <v>1.81700003147125</v>
      </c>
      <c r="L35" s="57" t="s">
        <v>85</v>
      </c>
      <c r="M35" s="55">
        <v>1350.5600280761737</v>
      </c>
      <c r="N35" s="56">
        <f t="shared" si="1"/>
        <v>146.80000305175801</v>
      </c>
      <c r="O35" s="29" t="s">
        <v>241</v>
      </c>
      <c r="P35" s="76" t="s">
        <v>716</v>
      </c>
      <c r="Q35" s="76">
        <v>58</v>
      </c>
      <c r="R35" s="76" t="s">
        <v>717</v>
      </c>
      <c r="S35" s="76" t="s">
        <v>498</v>
      </c>
      <c r="T35" s="76" t="s">
        <v>718</v>
      </c>
      <c r="U35" s="83"/>
      <c r="V35" s="83"/>
      <c r="W35" s="83"/>
      <c r="X35" s="83"/>
      <c r="Y35" s="84"/>
      <c r="Z35" s="84"/>
      <c r="AA35" s="84"/>
    </row>
    <row r="36" spans="2:27" x14ac:dyDescent="0.2">
      <c r="B36" t="s">
        <v>333</v>
      </c>
      <c r="C36" s="52" t="s">
        <v>144</v>
      </c>
      <c r="D36" s="52" t="s">
        <v>144</v>
      </c>
      <c r="E36" s="42" t="s">
        <v>195</v>
      </c>
      <c r="F36" s="69">
        <v>26911</v>
      </c>
      <c r="G36" s="53">
        <f t="shared" si="2"/>
        <v>28</v>
      </c>
      <c r="H36" s="52">
        <v>20</v>
      </c>
      <c r="I36" s="52">
        <v>2</v>
      </c>
      <c r="J36" s="54">
        <v>12.680000305175801</v>
      </c>
      <c r="K36" s="54">
        <v>1.10800004005432</v>
      </c>
      <c r="L36" s="54">
        <v>5.8</v>
      </c>
      <c r="M36" s="55">
        <v>583.28001403808685</v>
      </c>
      <c r="N36" s="56">
        <f t="shared" si="1"/>
        <v>63.400001525879006</v>
      </c>
      <c r="O36" s="29" t="s">
        <v>241</v>
      </c>
      <c r="P36" s="76" t="s">
        <v>721</v>
      </c>
      <c r="Q36" s="76">
        <v>62</v>
      </c>
      <c r="R36" s="76" t="s">
        <v>717</v>
      </c>
      <c r="S36" s="76" t="s">
        <v>498</v>
      </c>
      <c r="T36" s="76" t="s">
        <v>718</v>
      </c>
      <c r="U36" s="83"/>
      <c r="V36" s="83"/>
      <c r="W36" s="83"/>
      <c r="X36" s="83"/>
      <c r="Y36" s="84"/>
      <c r="Z36" s="84"/>
      <c r="AA36" s="84"/>
    </row>
    <row r="37" spans="2:27" x14ac:dyDescent="0.2">
      <c r="B37" t="s">
        <v>334</v>
      </c>
      <c r="C37" s="52" t="s">
        <v>96</v>
      </c>
      <c r="D37" s="52" t="s">
        <v>91</v>
      </c>
      <c r="E37" s="42" t="s">
        <v>196</v>
      </c>
      <c r="F37" s="69">
        <v>26912</v>
      </c>
      <c r="G37" s="53">
        <f t="shared" si="2"/>
        <v>29</v>
      </c>
      <c r="H37" s="52">
        <v>6</v>
      </c>
      <c r="I37" s="52">
        <v>2</v>
      </c>
      <c r="J37" s="54">
        <v>7.5999999046325701</v>
      </c>
      <c r="K37" s="54">
        <v>0.97899997234344505</v>
      </c>
      <c r="L37" s="54">
        <v>5.4</v>
      </c>
      <c r="M37" s="55">
        <v>349.5999956130982</v>
      </c>
      <c r="N37" s="56">
        <f t="shared" si="1"/>
        <v>37.999999523162849</v>
      </c>
      <c r="O37" s="29" t="s">
        <v>241</v>
      </c>
      <c r="P37" s="75" t="s">
        <v>716</v>
      </c>
      <c r="Q37" s="75">
        <v>60</v>
      </c>
      <c r="R37" s="75" t="s">
        <v>717</v>
      </c>
      <c r="S37" s="75" t="s">
        <v>718</v>
      </c>
      <c r="T37" s="82" t="s">
        <v>718</v>
      </c>
      <c r="U37" s="86"/>
      <c r="V37" s="86"/>
      <c r="W37" s="86"/>
      <c r="X37" s="83"/>
      <c r="Y37" s="75" t="s">
        <v>765</v>
      </c>
      <c r="Z37" s="75" t="s">
        <v>764</v>
      </c>
      <c r="AA37" s="75" t="s">
        <v>730</v>
      </c>
    </row>
    <row r="38" spans="2:27" x14ac:dyDescent="0.2">
      <c r="B38" t="s">
        <v>335</v>
      </c>
      <c r="C38" s="52" t="s">
        <v>96</v>
      </c>
      <c r="D38" s="52" t="s">
        <v>91</v>
      </c>
      <c r="E38" s="42" t="s">
        <v>197</v>
      </c>
      <c r="F38" s="69">
        <v>26950</v>
      </c>
      <c r="G38" s="53">
        <f t="shared" si="2"/>
        <v>30</v>
      </c>
      <c r="H38" s="52">
        <v>5</v>
      </c>
      <c r="I38" s="52">
        <v>2</v>
      </c>
      <c r="J38" s="54">
        <v>7.4400000572204599</v>
      </c>
      <c r="K38" s="54">
        <v>1.1849999427795399</v>
      </c>
      <c r="L38" s="54">
        <v>3.6</v>
      </c>
      <c r="M38" s="55">
        <v>342.24000263214117</v>
      </c>
      <c r="N38" s="56">
        <f t="shared" si="1"/>
        <v>37.200000286102302</v>
      </c>
      <c r="O38" s="29" t="s">
        <v>292</v>
      </c>
      <c r="P38" s="75" t="s">
        <v>721</v>
      </c>
      <c r="Q38" s="75">
        <v>64</v>
      </c>
      <c r="R38" s="75" t="s">
        <v>717</v>
      </c>
      <c r="S38" s="75" t="s">
        <v>718</v>
      </c>
      <c r="T38" s="82" t="s">
        <v>718</v>
      </c>
      <c r="U38" s="86"/>
      <c r="V38" s="86"/>
      <c r="W38" s="86"/>
      <c r="X38" s="83"/>
      <c r="Y38" s="75" t="s">
        <v>765</v>
      </c>
      <c r="Z38" s="75" t="s">
        <v>766</v>
      </c>
      <c r="AA38" s="75" t="s">
        <v>730</v>
      </c>
    </row>
    <row r="39" spans="2:27" x14ac:dyDescent="0.2">
      <c r="B39" t="s">
        <v>336</v>
      </c>
      <c r="C39" s="52" t="s">
        <v>96</v>
      </c>
      <c r="D39" s="52" t="s">
        <v>162</v>
      </c>
      <c r="E39" s="42" t="s">
        <v>198</v>
      </c>
      <c r="F39" s="69">
        <v>26926</v>
      </c>
      <c r="G39" s="53">
        <f t="shared" si="2"/>
        <v>31</v>
      </c>
      <c r="H39" s="52">
        <v>6</v>
      </c>
      <c r="I39" s="52">
        <v>2</v>
      </c>
      <c r="J39" s="54">
        <v>7.8000001907348597</v>
      </c>
      <c r="K39" s="54">
        <v>1.1540000438690201</v>
      </c>
      <c r="L39" s="54">
        <v>6.3</v>
      </c>
      <c r="M39" s="55">
        <v>358.80000877380354</v>
      </c>
      <c r="N39" s="56">
        <f t="shared" si="1"/>
        <v>39.000000953674302</v>
      </c>
      <c r="O39" s="29" t="s">
        <v>241</v>
      </c>
      <c r="P39" s="75" t="s">
        <v>716</v>
      </c>
      <c r="Q39" s="75">
        <v>57</v>
      </c>
      <c r="R39" s="75" t="s">
        <v>717</v>
      </c>
      <c r="S39" s="75" t="s">
        <v>498</v>
      </c>
      <c r="T39" s="82" t="s">
        <v>718</v>
      </c>
      <c r="U39" s="86"/>
      <c r="V39" s="86"/>
      <c r="W39" s="86"/>
      <c r="X39" s="83"/>
      <c r="Y39" s="75" t="s">
        <v>763</v>
      </c>
      <c r="Z39" s="75" t="s">
        <v>766</v>
      </c>
      <c r="AA39" s="75" t="s">
        <v>730</v>
      </c>
    </row>
    <row r="40" spans="2:27" x14ac:dyDescent="0.2">
      <c r="B40" t="s">
        <v>337</v>
      </c>
      <c r="C40" s="52" t="s">
        <v>96</v>
      </c>
      <c r="D40" s="52" t="s">
        <v>162</v>
      </c>
      <c r="E40" s="42" t="s">
        <v>199</v>
      </c>
      <c r="F40" s="69">
        <v>26927</v>
      </c>
      <c r="G40" s="53">
        <f t="shared" si="2"/>
        <v>32</v>
      </c>
      <c r="H40" s="52">
        <v>4</v>
      </c>
      <c r="I40" s="52">
        <v>2</v>
      </c>
      <c r="J40" s="54">
        <v>5.8800001144409197</v>
      </c>
      <c r="K40" s="54">
        <v>1.0210000276565601</v>
      </c>
      <c r="L40" s="54">
        <v>5.7</v>
      </c>
      <c r="M40" s="55">
        <v>270.48000526428228</v>
      </c>
      <c r="N40" s="56">
        <f t="shared" si="1"/>
        <v>29.400000572204597</v>
      </c>
      <c r="O40" s="29" t="s">
        <v>241</v>
      </c>
      <c r="P40" s="75" t="s">
        <v>721</v>
      </c>
      <c r="Q40" s="75">
        <v>52</v>
      </c>
      <c r="R40" s="75" t="s">
        <v>717</v>
      </c>
      <c r="S40" s="75" t="s">
        <v>498</v>
      </c>
      <c r="T40" s="82" t="s">
        <v>718</v>
      </c>
      <c r="U40" s="86"/>
      <c r="V40" s="86"/>
      <c r="W40" s="86"/>
      <c r="X40" s="83"/>
      <c r="Y40" s="75" t="s">
        <v>763</v>
      </c>
      <c r="Z40" s="75" t="s">
        <v>764</v>
      </c>
      <c r="AA40" s="75" t="s">
        <v>730</v>
      </c>
    </row>
    <row r="41" spans="2:27" x14ac:dyDescent="0.2">
      <c r="B41" t="s">
        <v>59</v>
      </c>
      <c r="C41" s="52" t="s">
        <v>97</v>
      </c>
      <c r="D41" s="52" t="s">
        <v>92</v>
      </c>
      <c r="E41" s="42" t="s">
        <v>200</v>
      </c>
      <c r="F41" s="69">
        <v>26913</v>
      </c>
      <c r="G41" s="53">
        <f t="shared" si="2"/>
        <v>33</v>
      </c>
      <c r="H41" s="52">
        <v>10</v>
      </c>
      <c r="I41" s="52">
        <v>2</v>
      </c>
      <c r="J41" s="54">
        <v>9.3199996948242205</v>
      </c>
      <c r="K41" s="54">
        <v>0.971000015735626</v>
      </c>
      <c r="L41" s="54">
        <v>6.2</v>
      </c>
      <c r="M41" s="55">
        <v>428.71998596191412</v>
      </c>
      <c r="N41" s="56">
        <f t="shared" si="1"/>
        <v>46.599998474121101</v>
      </c>
      <c r="O41" s="29" t="s">
        <v>241</v>
      </c>
      <c r="P41" s="76" t="s">
        <v>716</v>
      </c>
      <c r="Q41" s="76">
        <v>54</v>
      </c>
      <c r="R41" s="76" t="s">
        <v>717</v>
      </c>
      <c r="S41" s="81"/>
      <c r="T41" s="76" t="s">
        <v>718</v>
      </c>
      <c r="U41" s="76" t="s">
        <v>757</v>
      </c>
      <c r="V41" s="76" t="s">
        <v>755</v>
      </c>
      <c r="W41" s="76" t="s">
        <v>734</v>
      </c>
      <c r="X41" s="76" t="s">
        <v>718</v>
      </c>
      <c r="Y41" s="84"/>
      <c r="Z41" s="84"/>
      <c r="AA41" s="84"/>
    </row>
    <row r="42" spans="2:27" x14ac:dyDescent="0.2">
      <c r="B42" t="s">
        <v>54</v>
      </c>
      <c r="C42" s="52" t="s">
        <v>97</v>
      </c>
      <c r="D42" s="52" t="s">
        <v>93</v>
      </c>
      <c r="E42" s="42" t="s">
        <v>201</v>
      </c>
      <c r="F42" s="69">
        <v>26951</v>
      </c>
      <c r="G42" s="53">
        <f t="shared" si="2"/>
        <v>34</v>
      </c>
      <c r="H42" s="52">
        <v>15</v>
      </c>
      <c r="I42" s="52">
        <v>2</v>
      </c>
      <c r="J42" s="54">
        <v>3.8399999141693102</v>
      </c>
      <c r="K42" s="54">
        <v>0.94099998474121105</v>
      </c>
      <c r="L42" s="54">
        <v>2.9</v>
      </c>
      <c r="M42" s="55">
        <v>176.63999605178827</v>
      </c>
      <c r="N42" s="56">
        <f t="shared" si="1"/>
        <v>19.199999570846551</v>
      </c>
      <c r="O42" s="29" t="s">
        <v>292</v>
      </c>
      <c r="P42" s="76" t="s">
        <v>721</v>
      </c>
      <c r="Q42" s="76">
        <v>55</v>
      </c>
      <c r="R42" s="76" t="s">
        <v>717</v>
      </c>
      <c r="S42" s="81"/>
      <c r="T42" s="76" t="s">
        <v>718</v>
      </c>
      <c r="U42" s="76" t="s">
        <v>753</v>
      </c>
      <c r="V42" s="76" t="s">
        <v>752</v>
      </c>
      <c r="W42" s="76" t="s">
        <v>734</v>
      </c>
      <c r="X42" s="76" t="s">
        <v>498</v>
      </c>
      <c r="Y42" s="84"/>
      <c r="Z42" s="84"/>
      <c r="AA42" s="84"/>
    </row>
    <row r="43" spans="2:27" x14ac:dyDescent="0.2">
      <c r="B43" t="s">
        <v>49</v>
      </c>
      <c r="C43" s="52" t="s">
        <v>97</v>
      </c>
      <c r="D43" s="52" t="s">
        <v>94</v>
      </c>
      <c r="E43" s="42" t="s">
        <v>202</v>
      </c>
      <c r="F43" s="69">
        <v>26914</v>
      </c>
      <c r="G43" s="53">
        <f t="shared" si="2"/>
        <v>35</v>
      </c>
      <c r="H43" s="52">
        <v>6</v>
      </c>
      <c r="I43" s="52">
        <v>2</v>
      </c>
      <c r="J43" s="54">
        <v>11.1199998855591</v>
      </c>
      <c r="K43" s="54">
        <v>1.4179999828338601</v>
      </c>
      <c r="L43" s="54">
        <v>4.7</v>
      </c>
      <c r="M43" s="55">
        <v>511.51999473571857</v>
      </c>
      <c r="N43" s="56">
        <f t="shared" si="1"/>
        <v>55.599999427795495</v>
      </c>
      <c r="O43" s="29" t="s">
        <v>241</v>
      </c>
      <c r="P43" s="76" t="s">
        <v>716</v>
      </c>
      <c r="Q43" s="76">
        <v>53</v>
      </c>
      <c r="R43" s="76" t="s">
        <v>717</v>
      </c>
      <c r="S43" s="81"/>
      <c r="T43" s="76" t="s">
        <v>718</v>
      </c>
      <c r="U43" s="76" t="s">
        <v>743</v>
      </c>
      <c r="V43" s="76" t="s">
        <v>744</v>
      </c>
      <c r="W43" s="76" t="s">
        <v>730</v>
      </c>
      <c r="X43" s="76" t="s">
        <v>498</v>
      </c>
      <c r="Y43" s="84"/>
      <c r="Z43" s="84"/>
      <c r="AA43" s="84"/>
    </row>
    <row r="44" spans="2:27" x14ac:dyDescent="0.2">
      <c r="B44" t="s">
        <v>338</v>
      </c>
      <c r="C44" s="52" t="s">
        <v>144</v>
      </c>
      <c r="D44" s="52" t="s">
        <v>144</v>
      </c>
      <c r="E44" s="42" t="s">
        <v>203</v>
      </c>
      <c r="F44" s="42"/>
      <c r="G44" s="53">
        <f t="shared" si="2"/>
        <v>36</v>
      </c>
      <c r="H44" s="52">
        <v>6</v>
      </c>
      <c r="I44" s="52">
        <v>2</v>
      </c>
      <c r="J44" s="54">
        <v>18.280000686645501</v>
      </c>
      <c r="K44" s="54">
        <v>1.5650000572204601</v>
      </c>
      <c r="L44" s="54">
        <v>1.6</v>
      </c>
      <c r="M44" s="55">
        <v>840.88003158569302</v>
      </c>
      <c r="N44" s="56">
        <f t="shared" si="1"/>
        <v>91.400003433227511</v>
      </c>
      <c r="O44" s="29" t="s">
        <v>242</v>
      </c>
      <c r="P44" s="76" t="s">
        <v>721</v>
      </c>
      <c r="Q44" s="76">
        <v>67</v>
      </c>
      <c r="R44" s="76" t="s">
        <v>717</v>
      </c>
      <c r="S44" s="76" t="s">
        <v>718</v>
      </c>
      <c r="T44" s="76" t="s">
        <v>718</v>
      </c>
      <c r="U44" s="83"/>
      <c r="V44" s="83"/>
      <c r="W44" s="83"/>
      <c r="X44" s="83"/>
      <c r="Y44" s="84"/>
      <c r="Z44" s="84"/>
      <c r="AA44" s="84"/>
    </row>
    <row r="45" spans="2:27" x14ac:dyDescent="0.2">
      <c r="B45" t="s">
        <v>45</v>
      </c>
      <c r="C45" s="52" t="s">
        <v>97</v>
      </c>
      <c r="D45" s="52" t="s">
        <v>163</v>
      </c>
      <c r="E45" s="42" t="s">
        <v>204</v>
      </c>
      <c r="F45" s="42"/>
      <c r="G45" s="53">
        <f t="shared" si="2"/>
        <v>37</v>
      </c>
      <c r="H45" s="52">
        <v>6</v>
      </c>
      <c r="I45" s="52">
        <v>2</v>
      </c>
      <c r="J45" s="57" t="s">
        <v>85</v>
      </c>
      <c r="K45" s="57" t="s">
        <v>85</v>
      </c>
      <c r="L45" s="54">
        <v>1</v>
      </c>
      <c r="M45" s="55">
        <v>0</v>
      </c>
      <c r="N45" s="57" t="s">
        <v>85</v>
      </c>
      <c r="O45" s="29" t="s">
        <v>242</v>
      </c>
      <c r="P45" s="76" t="s">
        <v>721</v>
      </c>
      <c r="Q45" s="76">
        <v>49</v>
      </c>
      <c r="R45" s="76" t="s">
        <v>717</v>
      </c>
      <c r="S45" s="81"/>
      <c r="T45" s="76" t="s">
        <v>718</v>
      </c>
      <c r="U45" s="76" t="s">
        <v>736</v>
      </c>
      <c r="V45" s="76" t="s">
        <v>737</v>
      </c>
      <c r="W45" s="76" t="s">
        <v>730</v>
      </c>
      <c r="X45" s="76" t="s">
        <v>498</v>
      </c>
      <c r="Y45" s="84"/>
      <c r="Z45" s="84"/>
      <c r="AA45" s="84"/>
    </row>
    <row r="46" spans="2:27" x14ac:dyDescent="0.2">
      <c r="B46" t="s">
        <v>486</v>
      </c>
      <c r="C46" t="str">
        <f>C45</f>
        <v>Cancer</v>
      </c>
      <c r="D46" t="str">
        <f>D45</f>
        <v>Stage IV</v>
      </c>
      <c r="E46" s="42">
        <v>24217</v>
      </c>
      <c r="F46" s="42"/>
      <c r="G46" s="26">
        <f>G45</f>
        <v>37</v>
      </c>
      <c r="H46" s="42" t="s">
        <v>85</v>
      </c>
      <c r="J46" s="28"/>
      <c r="K46" s="28"/>
      <c r="L46" s="54">
        <v>1.2</v>
      </c>
      <c r="M46" s="3"/>
      <c r="N46" s="28"/>
      <c r="O46" s="29" t="s">
        <v>242</v>
      </c>
      <c r="P46" s="88" t="str">
        <f>P45</f>
        <v>M</v>
      </c>
      <c r="Q46" s="88">
        <f t="shared" ref="Q46" si="24">Q45</f>
        <v>49</v>
      </c>
      <c r="R46" s="88" t="str">
        <f t="shared" ref="R46" si="25">R45</f>
        <v>cauc./white</v>
      </c>
      <c r="S46" s="88">
        <f t="shared" ref="S46" si="26">S45</f>
        <v>0</v>
      </c>
      <c r="T46" s="88" t="str">
        <f t="shared" ref="T46" si="27">T45</f>
        <v>no</v>
      </c>
      <c r="U46" s="88" t="str">
        <f>U45</f>
        <v>5,1x4,0cm</v>
      </c>
      <c r="V46" s="88" t="str">
        <f t="shared" ref="V46" si="28">V45</f>
        <v>T4N2aM1</v>
      </c>
      <c r="W46" s="88" t="str">
        <f t="shared" ref="W46" si="29">W45</f>
        <v>rectum</v>
      </c>
      <c r="X46" s="88" t="str">
        <f t="shared" ref="X46" si="30">X45</f>
        <v>yes</v>
      </c>
      <c r="Y46" s="84"/>
      <c r="Z46" s="84"/>
      <c r="AA46" s="84"/>
    </row>
    <row r="47" spans="2:27" x14ac:dyDescent="0.2">
      <c r="B47" t="s">
        <v>339</v>
      </c>
      <c r="C47" s="52" t="s">
        <v>97</v>
      </c>
      <c r="D47" s="52" t="s">
        <v>163</v>
      </c>
      <c r="E47" s="42" t="s">
        <v>205</v>
      </c>
      <c r="F47" s="69">
        <v>26843</v>
      </c>
      <c r="G47" s="53">
        <f>G45+1</f>
        <v>38</v>
      </c>
      <c r="H47" s="52">
        <v>3</v>
      </c>
      <c r="I47" s="52">
        <v>2</v>
      </c>
      <c r="J47" s="54">
        <v>10.319999694824199</v>
      </c>
      <c r="K47" s="54">
        <v>1.31599998474121</v>
      </c>
      <c r="L47" s="54">
        <v>5.9</v>
      </c>
      <c r="M47" s="55">
        <v>474.71998596191315</v>
      </c>
      <c r="N47" s="56">
        <f t="shared" si="1"/>
        <v>51.599998474120994</v>
      </c>
      <c r="O47" s="29" t="s">
        <v>241</v>
      </c>
      <c r="P47" s="77" t="s">
        <v>716</v>
      </c>
      <c r="Q47" s="77">
        <v>49</v>
      </c>
      <c r="R47" s="77" t="s">
        <v>717</v>
      </c>
      <c r="S47" s="77" t="s">
        <v>718</v>
      </c>
      <c r="T47" s="77" t="s">
        <v>718</v>
      </c>
      <c r="U47" s="78" t="s">
        <v>719</v>
      </c>
      <c r="V47" s="77" t="s">
        <v>723</v>
      </c>
      <c r="W47" s="79"/>
      <c r="X47" s="79"/>
      <c r="Y47" s="84"/>
      <c r="Z47" s="84"/>
      <c r="AA47" s="84"/>
    </row>
    <row r="48" spans="2:27" x14ac:dyDescent="0.2">
      <c r="B48" t="s">
        <v>340</v>
      </c>
      <c r="C48" s="52" t="s">
        <v>144</v>
      </c>
      <c r="D48" s="52" t="s">
        <v>144</v>
      </c>
      <c r="E48" s="42" t="s">
        <v>206</v>
      </c>
      <c r="F48" s="42"/>
      <c r="G48" s="53">
        <f t="shared" si="2"/>
        <v>39</v>
      </c>
      <c r="H48" s="52">
        <v>8</v>
      </c>
      <c r="I48" s="52">
        <v>2</v>
      </c>
      <c r="J48" s="54">
        <v>4.5199999809265101</v>
      </c>
      <c r="K48" s="54">
        <v>0.86299997568130504</v>
      </c>
      <c r="L48" s="54">
        <v>1</v>
      </c>
      <c r="M48" s="55">
        <v>207.91999912261946</v>
      </c>
      <c r="N48" s="56">
        <f t="shared" si="1"/>
        <v>22.599999904632551</v>
      </c>
      <c r="O48" s="29" t="s">
        <v>242</v>
      </c>
      <c r="P48" s="76" t="s">
        <v>721</v>
      </c>
      <c r="Q48" s="76">
        <v>47</v>
      </c>
      <c r="R48" s="76" t="s">
        <v>717</v>
      </c>
      <c r="S48" s="76" t="s">
        <v>498</v>
      </c>
      <c r="T48" s="76" t="s">
        <v>718</v>
      </c>
      <c r="U48" s="83"/>
      <c r="V48" s="83"/>
      <c r="W48" s="83"/>
      <c r="X48" s="83"/>
      <c r="Y48" s="84"/>
      <c r="Z48" s="84"/>
      <c r="AA48" s="84"/>
    </row>
    <row r="49" spans="2:27" x14ac:dyDescent="0.2">
      <c r="B49" t="s">
        <v>487</v>
      </c>
      <c r="C49" t="str">
        <f>C48</f>
        <v>Normal</v>
      </c>
      <c r="D49" t="str">
        <f>D48</f>
        <v>Normal</v>
      </c>
      <c r="E49" s="42">
        <v>24218</v>
      </c>
      <c r="F49" s="42"/>
      <c r="G49" s="26">
        <f>G48</f>
        <v>39</v>
      </c>
      <c r="H49" s="42" t="s">
        <v>85</v>
      </c>
      <c r="J49" s="27"/>
      <c r="K49" s="27"/>
      <c r="L49" s="54">
        <v>4.9000000000000004</v>
      </c>
      <c r="M49" s="3"/>
      <c r="N49" s="41"/>
      <c r="O49" s="29" t="s">
        <v>242</v>
      </c>
      <c r="P49" s="88" t="str">
        <f>P48</f>
        <v>M</v>
      </c>
      <c r="Q49" s="88">
        <f t="shared" ref="Q49" si="31">Q48</f>
        <v>47</v>
      </c>
      <c r="R49" s="88" t="str">
        <f t="shared" ref="R49" si="32">R48</f>
        <v>cauc./white</v>
      </c>
      <c r="S49" s="88" t="str">
        <f t="shared" ref="S49" si="33">S48</f>
        <v>yes</v>
      </c>
      <c r="T49" s="88" t="str">
        <f t="shared" ref="T49" si="34">T48</f>
        <v>no</v>
      </c>
      <c r="U49" s="83"/>
      <c r="V49" s="83"/>
      <c r="W49" s="83"/>
      <c r="X49" s="83"/>
      <c r="Y49" s="84"/>
      <c r="Z49" s="84"/>
      <c r="AA49" s="84"/>
    </row>
    <row r="50" spans="2:27" x14ac:dyDescent="0.2">
      <c r="B50" t="s">
        <v>341</v>
      </c>
      <c r="C50" s="52" t="s">
        <v>97</v>
      </c>
      <c r="D50" s="52" t="s">
        <v>94</v>
      </c>
      <c r="E50" s="42" t="s">
        <v>207</v>
      </c>
      <c r="F50" s="69">
        <v>26915</v>
      </c>
      <c r="G50" s="53">
        <f>G48+1</f>
        <v>40</v>
      </c>
      <c r="H50" s="52">
        <v>3</v>
      </c>
      <c r="I50" s="52">
        <v>2</v>
      </c>
      <c r="J50" s="54">
        <v>4</v>
      </c>
      <c r="K50" s="54">
        <v>1</v>
      </c>
      <c r="L50" s="54">
        <v>5.8</v>
      </c>
      <c r="M50" s="55">
        <v>184</v>
      </c>
      <c r="N50" s="56">
        <f t="shared" si="1"/>
        <v>20</v>
      </c>
      <c r="O50" s="29" t="s">
        <v>241</v>
      </c>
      <c r="P50" s="77" t="s">
        <v>721</v>
      </c>
      <c r="Q50" s="77">
        <v>52</v>
      </c>
      <c r="R50" s="77" t="s">
        <v>717</v>
      </c>
      <c r="S50" s="77" t="s">
        <v>718</v>
      </c>
      <c r="T50" s="77" t="s">
        <v>718</v>
      </c>
      <c r="U50" s="78" t="s">
        <v>719</v>
      </c>
      <c r="V50" s="77" t="s">
        <v>724</v>
      </c>
      <c r="W50" s="79"/>
      <c r="X50" s="79"/>
      <c r="Y50" s="84"/>
      <c r="Z50" s="84"/>
      <c r="AA50" s="84"/>
    </row>
    <row r="51" spans="2:27" x14ac:dyDescent="0.2">
      <c r="B51" t="s">
        <v>342</v>
      </c>
      <c r="C51" s="52" t="s">
        <v>97</v>
      </c>
      <c r="D51" s="52" t="s">
        <v>94</v>
      </c>
      <c r="E51" s="42" t="s">
        <v>208</v>
      </c>
      <c r="F51" s="69">
        <v>26916</v>
      </c>
      <c r="G51" s="53">
        <f t="shared" si="2"/>
        <v>41</v>
      </c>
      <c r="H51" s="52">
        <v>6</v>
      </c>
      <c r="I51" s="52">
        <v>2</v>
      </c>
      <c r="J51" s="54">
        <v>3.4400000572204599</v>
      </c>
      <c r="K51" s="54">
        <v>0.85100001096725497</v>
      </c>
      <c r="L51" s="54">
        <v>7</v>
      </c>
      <c r="M51" s="55">
        <v>158.24000263214114</v>
      </c>
      <c r="N51" s="56">
        <f t="shared" si="1"/>
        <v>17.200000286102298</v>
      </c>
      <c r="O51" s="29" t="s">
        <v>241</v>
      </c>
      <c r="P51" s="77" t="s">
        <v>716</v>
      </c>
      <c r="Q51" s="77">
        <v>56</v>
      </c>
      <c r="R51" s="77" t="s">
        <v>717</v>
      </c>
      <c r="S51" s="77" t="s">
        <v>718</v>
      </c>
      <c r="T51" s="77" t="s">
        <v>498</v>
      </c>
      <c r="U51" s="78" t="s">
        <v>719</v>
      </c>
      <c r="V51" s="77" t="s">
        <v>720</v>
      </c>
      <c r="W51" s="79"/>
      <c r="X51" s="79"/>
      <c r="Y51" s="84"/>
      <c r="Z51" s="84"/>
      <c r="AA51" s="84"/>
    </row>
    <row r="52" spans="2:27" x14ac:dyDescent="0.2">
      <c r="B52" t="s">
        <v>343</v>
      </c>
      <c r="C52" s="52" t="s">
        <v>97</v>
      </c>
      <c r="D52" s="52" t="s">
        <v>94</v>
      </c>
      <c r="E52" s="42" t="s">
        <v>209</v>
      </c>
      <c r="F52" s="42"/>
      <c r="G52" s="53">
        <f t="shared" si="2"/>
        <v>42</v>
      </c>
      <c r="H52" s="52">
        <v>4</v>
      </c>
      <c r="I52" s="52">
        <v>2</v>
      </c>
      <c r="J52" s="54">
        <v>13.4799995422363</v>
      </c>
      <c r="K52" s="54">
        <v>1.53199994564056</v>
      </c>
      <c r="L52" s="54">
        <v>1.6</v>
      </c>
      <c r="M52" s="55">
        <v>620.07997894286973</v>
      </c>
      <c r="N52" s="56">
        <f t="shared" si="1"/>
        <v>67.399997711181499</v>
      </c>
      <c r="O52" s="29" t="s">
        <v>242</v>
      </c>
      <c r="P52" s="77" t="s">
        <v>721</v>
      </c>
      <c r="Q52" s="77">
        <v>45</v>
      </c>
      <c r="R52" s="77" t="s">
        <v>717</v>
      </c>
      <c r="S52" s="77" t="s">
        <v>718</v>
      </c>
      <c r="T52" s="77" t="s">
        <v>498</v>
      </c>
      <c r="U52" s="78" t="s">
        <v>719</v>
      </c>
      <c r="V52" s="77" t="s">
        <v>720</v>
      </c>
      <c r="W52" s="79"/>
      <c r="X52" s="79"/>
      <c r="Y52" s="84"/>
      <c r="Z52" s="84"/>
      <c r="AA52" s="84"/>
    </row>
    <row r="53" spans="2:27" x14ac:dyDescent="0.2">
      <c r="B53" t="s">
        <v>344</v>
      </c>
      <c r="C53" s="52" t="s">
        <v>144</v>
      </c>
      <c r="D53" s="52" t="s">
        <v>144</v>
      </c>
      <c r="E53" s="42" t="s">
        <v>210</v>
      </c>
      <c r="F53" s="69">
        <v>26917</v>
      </c>
      <c r="G53" s="53">
        <f t="shared" si="2"/>
        <v>43</v>
      </c>
      <c r="H53" s="52">
        <v>4</v>
      </c>
      <c r="I53" s="52">
        <v>2</v>
      </c>
      <c r="J53" s="54">
        <v>8</v>
      </c>
      <c r="K53" s="54">
        <v>1.20500004291534</v>
      </c>
      <c r="L53" s="54">
        <v>2.9</v>
      </c>
      <c r="M53" s="55">
        <v>368</v>
      </c>
      <c r="N53" s="56">
        <f t="shared" si="1"/>
        <v>40</v>
      </c>
      <c r="O53" s="29" t="s">
        <v>241</v>
      </c>
      <c r="P53" s="80" t="s">
        <v>716</v>
      </c>
      <c r="Q53" s="80">
        <v>50</v>
      </c>
      <c r="R53" s="80" t="s">
        <v>717</v>
      </c>
      <c r="S53" s="80" t="s">
        <v>718</v>
      </c>
      <c r="T53" s="80" t="s">
        <v>718</v>
      </c>
      <c r="U53" s="87"/>
      <c r="V53" s="87"/>
      <c r="W53" s="83"/>
      <c r="X53" s="83"/>
      <c r="Y53" s="84"/>
      <c r="Z53" s="84"/>
      <c r="AA53" s="84"/>
    </row>
    <row r="54" spans="2:27" x14ac:dyDescent="0.2">
      <c r="B54" t="s">
        <v>345</v>
      </c>
      <c r="C54" s="52" t="s">
        <v>144</v>
      </c>
      <c r="D54" s="52" t="s">
        <v>144</v>
      </c>
      <c r="E54" s="42" t="s">
        <v>211</v>
      </c>
      <c r="F54" s="69">
        <v>26918</v>
      </c>
      <c r="G54" s="53">
        <f t="shared" si="2"/>
        <v>44</v>
      </c>
      <c r="H54" s="52">
        <v>8</v>
      </c>
      <c r="I54" s="52">
        <v>2</v>
      </c>
      <c r="J54" s="54">
        <v>3.9200000762939502</v>
      </c>
      <c r="K54" s="54">
        <v>1.0770000219345099</v>
      </c>
      <c r="L54" s="54">
        <v>7.6</v>
      </c>
      <c r="M54" s="55">
        <v>180.32000350952171</v>
      </c>
      <c r="N54" s="56">
        <f t="shared" si="1"/>
        <v>19.600000381469751</v>
      </c>
      <c r="O54" s="29" t="s">
        <v>241</v>
      </c>
      <c r="P54" s="76" t="s">
        <v>716</v>
      </c>
      <c r="Q54" s="76">
        <v>42</v>
      </c>
      <c r="R54" s="76" t="s">
        <v>717</v>
      </c>
      <c r="S54" s="76" t="s">
        <v>718</v>
      </c>
      <c r="T54" s="76" t="s">
        <v>718</v>
      </c>
      <c r="U54" s="87"/>
      <c r="V54" s="87"/>
      <c r="W54" s="83"/>
      <c r="X54" s="83"/>
      <c r="Y54" s="84"/>
      <c r="Z54" s="84"/>
      <c r="AA54" s="84"/>
    </row>
    <row r="55" spans="2:27" x14ac:dyDescent="0.2">
      <c r="B55" t="s">
        <v>346</v>
      </c>
      <c r="C55" s="52" t="s">
        <v>144</v>
      </c>
      <c r="D55" s="52" t="s">
        <v>144</v>
      </c>
      <c r="E55" s="42" t="s">
        <v>212</v>
      </c>
      <c r="F55" s="42"/>
      <c r="G55" s="53">
        <f t="shared" si="2"/>
        <v>45</v>
      </c>
      <c r="H55" s="52">
        <v>4</v>
      </c>
      <c r="I55" s="52">
        <v>2</v>
      </c>
      <c r="J55" s="54">
        <v>5.1199998855590803</v>
      </c>
      <c r="K55" s="54">
        <v>0.77600002288818404</v>
      </c>
      <c r="L55" s="54">
        <v>1.3</v>
      </c>
      <c r="M55" s="55">
        <v>235.51999473571769</v>
      </c>
      <c r="N55" s="56">
        <f t="shared" si="1"/>
        <v>25.599999427795403</v>
      </c>
      <c r="O55" s="29" t="s">
        <v>242</v>
      </c>
      <c r="P55" s="80" t="s">
        <v>716</v>
      </c>
      <c r="Q55" s="80">
        <v>60</v>
      </c>
      <c r="R55" s="80" t="s">
        <v>717</v>
      </c>
      <c r="S55" s="80" t="s">
        <v>718</v>
      </c>
      <c r="T55" s="80" t="s">
        <v>718</v>
      </c>
      <c r="U55" s="87"/>
      <c r="V55" s="87"/>
      <c r="W55" s="83"/>
      <c r="X55" s="83"/>
      <c r="Y55" s="84"/>
      <c r="Z55" s="84"/>
      <c r="AA55" s="84"/>
    </row>
    <row r="56" spans="2:27" x14ac:dyDescent="0.2">
      <c r="B56" t="s">
        <v>347</v>
      </c>
      <c r="C56" s="52" t="s">
        <v>144</v>
      </c>
      <c r="D56" s="52" t="s">
        <v>144</v>
      </c>
      <c r="E56" s="42" t="s">
        <v>213</v>
      </c>
      <c r="F56" s="69">
        <v>26919</v>
      </c>
      <c r="G56" s="53">
        <f t="shared" si="2"/>
        <v>46</v>
      </c>
      <c r="H56" s="52">
        <v>20</v>
      </c>
      <c r="I56" s="52">
        <v>2</v>
      </c>
      <c r="J56" s="54">
        <v>9.4799995422363299</v>
      </c>
      <c r="K56" s="54">
        <v>0.90100002288818404</v>
      </c>
      <c r="L56" s="54">
        <v>5.9</v>
      </c>
      <c r="M56" s="55">
        <v>436.07997894287115</v>
      </c>
      <c r="N56" s="56">
        <f t="shared" si="1"/>
        <v>47.399997711181648</v>
      </c>
      <c r="O56" s="29" t="s">
        <v>241</v>
      </c>
      <c r="P56" s="76" t="s">
        <v>721</v>
      </c>
      <c r="Q56" s="76">
        <v>54</v>
      </c>
      <c r="R56" s="76" t="s">
        <v>717</v>
      </c>
      <c r="S56" s="76" t="s">
        <v>498</v>
      </c>
      <c r="T56" s="76" t="s">
        <v>718</v>
      </c>
      <c r="U56" s="83"/>
      <c r="V56" s="83"/>
      <c r="W56" s="83"/>
      <c r="X56" s="83"/>
      <c r="Y56" s="84"/>
      <c r="Z56" s="84"/>
      <c r="AA56" s="84"/>
    </row>
    <row r="57" spans="2:27" x14ac:dyDescent="0.2">
      <c r="B57" t="s">
        <v>42</v>
      </c>
      <c r="C57" s="52" t="s">
        <v>97</v>
      </c>
      <c r="D57" s="52" t="s">
        <v>163</v>
      </c>
      <c r="E57" s="42" t="s">
        <v>214</v>
      </c>
      <c r="F57" s="69">
        <v>26952</v>
      </c>
      <c r="G57" s="53">
        <f t="shared" si="2"/>
        <v>47</v>
      </c>
      <c r="H57" s="52">
        <v>3</v>
      </c>
      <c r="I57" s="52">
        <v>2</v>
      </c>
      <c r="J57" s="54">
        <v>12.7200002670288</v>
      </c>
      <c r="K57" s="54">
        <v>1.4129999876022299</v>
      </c>
      <c r="L57" s="54">
        <v>6</v>
      </c>
      <c r="M57" s="55">
        <v>585.12001228332474</v>
      </c>
      <c r="N57" s="56">
        <f t="shared" si="1"/>
        <v>63.600001335144</v>
      </c>
      <c r="O57" s="29" t="s">
        <v>241</v>
      </c>
      <c r="P57" s="76" t="s">
        <v>721</v>
      </c>
      <c r="Q57" s="76">
        <v>58</v>
      </c>
      <c r="R57" s="76" t="s">
        <v>717</v>
      </c>
      <c r="S57" s="81"/>
      <c r="T57" s="76" t="s">
        <v>718</v>
      </c>
      <c r="U57" s="76" t="s">
        <v>731</v>
      </c>
      <c r="V57" s="76" t="s">
        <v>723</v>
      </c>
      <c r="W57" s="76" t="s">
        <v>730</v>
      </c>
      <c r="X57" s="76" t="s">
        <v>498</v>
      </c>
      <c r="Y57" s="84"/>
      <c r="Z57" s="84"/>
      <c r="AA57" s="84"/>
    </row>
    <row r="58" spans="2:27" x14ac:dyDescent="0.2">
      <c r="B58" t="s">
        <v>348</v>
      </c>
      <c r="C58" s="52" t="s">
        <v>144</v>
      </c>
      <c r="D58" s="52" t="s">
        <v>144</v>
      </c>
      <c r="E58" s="42" t="s">
        <v>215</v>
      </c>
      <c r="F58" s="69">
        <v>26928</v>
      </c>
      <c r="G58" s="53">
        <f t="shared" si="2"/>
        <v>48</v>
      </c>
      <c r="H58" s="52">
        <v>6</v>
      </c>
      <c r="I58" s="52">
        <v>2</v>
      </c>
      <c r="J58" s="54">
        <v>8.4799995422363299</v>
      </c>
      <c r="K58" s="54">
        <v>1.1460000276565601</v>
      </c>
      <c r="L58" s="54">
        <v>3.3</v>
      </c>
      <c r="M58" s="55">
        <v>390.07997894287115</v>
      </c>
      <c r="N58" s="56">
        <f t="shared" si="1"/>
        <v>42.399997711181648</v>
      </c>
      <c r="O58" s="29" t="s">
        <v>241</v>
      </c>
      <c r="P58" s="80" t="s">
        <v>721</v>
      </c>
      <c r="Q58" s="80">
        <v>48</v>
      </c>
      <c r="R58" s="80" t="s">
        <v>717</v>
      </c>
      <c r="S58" s="80" t="s">
        <v>718</v>
      </c>
      <c r="T58" s="80" t="s">
        <v>718</v>
      </c>
      <c r="U58" s="87"/>
      <c r="V58" s="87"/>
      <c r="W58" s="83"/>
      <c r="X58" s="83"/>
      <c r="Y58" s="84"/>
      <c r="Z58" s="84"/>
      <c r="AA58" s="84"/>
    </row>
    <row r="59" spans="2:27" x14ac:dyDescent="0.2">
      <c r="B59" t="s">
        <v>349</v>
      </c>
      <c r="C59" s="52" t="s">
        <v>144</v>
      </c>
      <c r="D59" s="52" t="s">
        <v>144</v>
      </c>
      <c r="E59" s="42" t="s">
        <v>216</v>
      </c>
      <c r="F59" s="42"/>
      <c r="G59" s="53">
        <f t="shared" si="2"/>
        <v>49</v>
      </c>
      <c r="H59" s="52">
        <v>6</v>
      </c>
      <c r="I59" s="52">
        <v>2</v>
      </c>
      <c r="J59" s="54">
        <v>34.919998168945298</v>
      </c>
      <c r="K59" s="54">
        <v>1.4700000286102299</v>
      </c>
      <c r="L59" s="54">
        <v>2</v>
      </c>
      <c r="M59" s="55">
        <v>1606.3199157714837</v>
      </c>
      <c r="N59" s="56">
        <f t="shared" si="1"/>
        <v>174.59999084472651</v>
      </c>
      <c r="O59" s="29" t="s">
        <v>242</v>
      </c>
      <c r="P59" s="76" t="s">
        <v>716</v>
      </c>
      <c r="Q59" s="76">
        <v>53</v>
      </c>
      <c r="R59" s="76" t="s">
        <v>717</v>
      </c>
      <c r="S59" s="76" t="s">
        <v>718</v>
      </c>
      <c r="T59" s="76" t="s">
        <v>718</v>
      </c>
      <c r="U59" s="83"/>
      <c r="V59" s="83"/>
      <c r="W59" s="83"/>
      <c r="X59" s="83"/>
      <c r="Y59" s="84"/>
      <c r="Z59" s="84"/>
      <c r="AA59" s="84"/>
    </row>
    <row r="60" spans="2:27" x14ac:dyDescent="0.2">
      <c r="B60" t="s">
        <v>350</v>
      </c>
      <c r="C60" s="52" t="s">
        <v>144</v>
      </c>
      <c r="D60" s="52" t="s">
        <v>144</v>
      </c>
      <c r="E60" s="42" t="s">
        <v>217</v>
      </c>
      <c r="F60" s="69">
        <v>26929</v>
      </c>
      <c r="G60" s="53">
        <f t="shared" si="2"/>
        <v>50</v>
      </c>
      <c r="H60" s="52">
        <v>10</v>
      </c>
      <c r="I60" s="52">
        <v>2</v>
      </c>
      <c r="J60" s="54">
        <v>29</v>
      </c>
      <c r="K60" s="54">
        <v>1.6549999713897701</v>
      </c>
      <c r="L60" s="54">
        <v>5</v>
      </c>
      <c r="M60" s="55">
        <v>1334</v>
      </c>
      <c r="N60" s="56">
        <f t="shared" si="1"/>
        <v>145</v>
      </c>
      <c r="O60" s="29" t="s">
        <v>241</v>
      </c>
      <c r="P60" s="76" t="s">
        <v>716</v>
      </c>
      <c r="Q60" s="76">
        <v>50</v>
      </c>
      <c r="R60" s="76" t="s">
        <v>717</v>
      </c>
      <c r="S60" s="76" t="s">
        <v>718</v>
      </c>
      <c r="T60" s="76" t="s">
        <v>718</v>
      </c>
      <c r="U60" s="83"/>
      <c r="V60" s="83"/>
      <c r="W60" s="83"/>
      <c r="X60" s="83"/>
      <c r="Y60" s="84"/>
      <c r="Z60" s="84"/>
      <c r="AA60" s="84"/>
    </row>
    <row r="61" spans="2:27" x14ac:dyDescent="0.2">
      <c r="B61" t="s">
        <v>351</v>
      </c>
      <c r="C61" s="52" t="s">
        <v>144</v>
      </c>
      <c r="D61" s="52" t="s">
        <v>144</v>
      </c>
      <c r="E61" s="42" t="s">
        <v>218</v>
      </c>
      <c r="F61" s="69">
        <v>26930</v>
      </c>
      <c r="G61" s="53">
        <f t="shared" si="2"/>
        <v>51</v>
      </c>
      <c r="H61" s="52">
        <v>10</v>
      </c>
      <c r="I61" s="52">
        <v>2</v>
      </c>
      <c r="J61" s="54">
        <v>10.6400003433228</v>
      </c>
      <c r="K61" s="54">
        <v>1.1770000457763701</v>
      </c>
      <c r="L61" s="54">
        <v>2.2999999999999998</v>
      </c>
      <c r="M61" s="55">
        <v>489.44001579284878</v>
      </c>
      <c r="N61" s="56">
        <f t="shared" si="1"/>
        <v>53.200001716613997</v>
      </c>
      <c r="O61" s="29" t="s">
        <v>241</v>
      </c>
      <c r="P61" s="76" t="s">
        <v>721</v>
      </c>
      <c r="Q61" s="76">
        <v>63</v>
      </c>
      <c r="R61" s="76" t="s">
        <v>717</v>
      </c>
      <c r="S61" s="76" t="s">
        <v>498</v>
      </c>
      <c r="T61" s="76" t="s">
        <v>718</v>
      </c>
      <c r="U61" s="83"/>
      <c r="V61" s="83"/>
      <c r="W61" s="83"/>
      <c r="X61" s="83"/>
      <c r="Y61" s="84"/>
      <c r="Z61" s="84"/>
      <c r="AA61" s="84"/>
    </row>
    <row r="62" spans="2:27" x14ac:dyDescent="0.2">
      <c r="B62" t="s">
        <v>352</v>
      </c>
      <c r="C62" s="52" t="s">
        <v>144</v>
      </c>
      <c r="D62" s="52" t="s">
        <v>144</v>
      </c>
      <c r="E62" s="42" t="s">
        <v>219</v>
      </c>
      <c r="F62" s="42"/>
      <c r="G62" s="53">
        <f t="shared" si="2"/>
        <v>52</v>
      </c>
      <c r="H62" s="52">
        <v>8</v>
      </c>
      <c r="I62" s="52">
        <v>2</v>
      </c>
      <c r="J62" s="54">
        <v>5.7600002288818404</v>
      </c>
      <c r="K62" s="54">
        <v>0.86699998378753695</v>
      </c>
      <c r="L62" s="54">
        <v>1.1000000000000001</v>
      </c>
      <c r="M62" s="55">
        <v>264.96001052856468</v>
      </c>
      <c r="N62" s="56">
        <f t="shared" si="1"/>
        <v>28.800001144409201</v>
      </c>
      <c r="O62" s="29" t="s">
        <v>242</v>
      </c>
      <c r="P62" s="76" t="s">
        <v>721</v>
      </c>
      <c r="Q62" s="76">
        <v>60</v>
      </c>
      <c r="R62" s="76" t="s">
        <v>717</v>
      </c>
      <c r="S62" s="76" t="s">
        <v>498</v>
      </c>
      <c r="T62" s="76" t="s">
        <v>718</v>
      </c>
      <c r="U62" s="83"/>
      <c r="V62" s="83"/>
      <c r="W62" s="83"/>
      <c r="X62" s="83"/>
      <c r="Y62" s="84"/>
      <c r="Z62" s="84"/>
      <c r="AA62" s="84"/>
    </row>
    <row r="63" spans="2:27" x14ac:dyDescent="0.2">
      <c r="B63" t="s">
        <v>488</v>
      </c>
      <c r="C63" t="str">
        <f>C62</f>
        <v>Normal</v>
      </c>
      <c r="D63" t="str">
        <f>D62</f>
        <v>Normal</v>
      </c>
      <c r="E63" s="42">
        <v>24220</v>
      </c>
      <c r="F63" s="42"/>
      <c r="G63" s="26">
        <f>G62</f>
        <v>52</v>
      </c>
      <c r="H63" s="42" t="s">
        <v>85</v>
      </c>
      <c r="J63" s="27"/>
      <c r="K63" s="27"/>
      <c r="L63" s="54">
        <v>1.3</v>
      </c>
      <c r="M63" s="3"/>
      <c r="N63" s="41"/>
      <c r="O63" s="29" t="s">
        <v>242</v>
      </c>
      <c r="P63" s="88" t="str">
        <f>P62</f>
        <v>M</v>
      </c>
      <c r="Q63" s="88">
        <f t="shared" ref="Q63" si="35">Q62</f>
        <v>60</v>
      </c>
      <c r="R63" s="88" t="str">
        <f t="shared" ref="R63" si="36">R62</f>
        <v>cauc./white</v>
      </c>
      <c r="S63" s="88" t="str">
        <f t="shared" ref="S63" si="37">S62</f>
        <v>yes</v>
      </c>
      <c r="T63" s="88" t="str">
        <f t="shared" ref="T63" si="38">T62</f>
        <v>no</v>
      </c>
      <c r="U63" s="83"/>
      <c r="V63" s="83"/>
      <c r="W63" s="83"/>
      <c r="X63" s="83"/>
      <c r="Y63" s="84"/>
      <c r="Z63" s="84"/>
      <c r="AA63" s="84"/>
    </row>
    <row r="64" spans="2:27" x14ac:dyDescent="0.2">
      <c r="B64" t="s">
        <v>353</v>
      </c>
      <c r="C64" s="52" t="s">
        <v>96</v>
      </c>
      <c r="D64" s="52" t="s">
        <v>162</v>
      </c>
      <c r="E64" s="42" t="s">
        <v>220</v>
      </c>
      <c r="F64" s="69">
        <v>26953</v>
      </c>
      <c r="G64" s="53">
        <f>G62+1</f>
        <v>53</v>
      </c>
      <c r="H64" s="52">
        <v>5</v>
      </c>
      <c r="I64" s="52">
        <v>2</v>
      </c>
      <c r="J64" s="54">
        <v>6.0799999237060502</v>
      </c>
      <c r="K64" s="54">
        <v>0.95599997043609597</v>
      </c>
      <c r="L64" s="54">
        <v>3</v>
      </c>
      <c r="M64" s="55">
        <v>279.67999649047829</v>
      </c>
      <c r="N64" s="56">
        <f t="shared" si="1"/>
        <v>30.399999618530252</v>
      </c>
      <c r="O64" s="29" t="s">
        <v>241</v>
      </c>
      <c r="P64" s="75" t="s">
        <v>721</v>
      </c>
      <c r="Q64" s="75">
        <v>62</v>
      </c>
      <c r="R64" s="75" t="s">
        <v>717</v>
      </c>
      <c r="S64" s="75" t="s">
        <v>498</v>
      </c>
      <c r="T64" s="82" t="s">
        <v>718</v>
      </c>
      <c r="U64" s="86"/>
      <c r="V64" s="86"/>
      <c r="W64" s="86"/>
      <c r="X64" s="83"/>
      <c r="Y64" s="75" t="s">
        <v>763</v>
      </c>
      <c r="Z64" s="75" t="s">
        <v>764</v>
      </c>
      <c r="AA64" s="75" t="s">
        <v>767</v>
      </c>
    </row>
    <row r="65" spans="2:27" x14ac:dyDescent="0.2">
      <c r="B65" t="s">
        <v>354</v>
      </c>
      <c r="C65" s="52" t="s">
        <v>96</v>
      </c>
      <c r="D65" s="52" t="s">
        <v>91</v>
      </c>
      <c r="E65" s="42" t="s">
        <v>221</v>
      </c>
      <c r="F65" s="69">
        <v>26924</v>
      </c>
      <c r="G65" s="53">
        <f t="shared" si="2"/>
        <v>54</v>
      </c>
      <c r="H65" s="52">
        <v>6</v>
      </c>
      <c r="I65" s="52">
        <v>2</v>
      </c>
      <c r="J65" s="54">
        <v>6.1199998855590803</v>
      </c>
      <c r="K65" s="54">
        <v>0.86900001764297496</v>
      </c>
      <c r="L65" s="54">
        <v>6.5</v>
      </c>
      <c r="M65" s="55">
        <v>281.51999473571772</v>
      </c>
      <c r="N65" s="56">
        <f t="shared" si="1"/>
        <v>30.599999427795403</v>
      </c>
      <c r="O65" s="29" t="s">
        <v>241</v>
      </c>
      <c r="P65" s="75" t="s">
        <v>721</v>
      </c>
      <c r="Q65" s="75">
        <v>55</v>
      </c>
      <c r="R65" s="75" t="s">
        <v>717</v>
      </c>
      <c r="S65" s="75" t="s">
        <v>718</v>
      </c>
      <c r="T65" s="82" t="s">
        <v>718</v>
      </c>
      <c r="U65" s="86"/>
      <c r="V65" s="86"/>
      <c r="W65" s="86"/>
      <c r="X65" s="83"/>
      <c r="Y65" s="75" t="s">
        <v>765</v>
      </c>
      <c r="Z65" s="75" t="s">
        <v>766</v>
      </c>
      <c r="AA65" s="75" t="s">
        <v>730</v>
      </c>
    </row>
    <row r="66" spans="2:27" x14ac:dyDescent="0.2">
      <c r="B66" t="s">
        <v>355</v>
      </c>
      <c r="C66" s="52" t="s">
        <v>96</v>
      </c>
      <c r="D66" s="52" t="s">
        <v>91</v>
      </c>
      <c r="E66" s="42" t="s">
        <v>222</v>
      </c>
      <c r="F66" s="69">
        <v>26844</v>
      </c>
      <c r="G66" s="53">
        <f t="shared" si="2"/>
        <v>55</v>
      </c>
      <c r="H66" s="52">
        <v>9</v>
      </c>
      <c r="I66" s="52">
        <v>2</v>
      </c>
      <c r="J66" s="54">
        <v>14.1199998855591</v>
      </c>
      <c r="K66" s="54">
        <v>1.0509999990463299</v>
      </c>
      <c r="L66" s="54">
        <v>3.7</v>
      </c>
      <c r="M66" s="55">
        <v>649.51999473571857</v>
      </c>
      <c r="N66" s="56">
        <f t="shared" si="1"/>
        <v>70.599999427795495</v>
      </c>
      <c r="O66" s="29" t="s">
        <v>241</v>
      </c>
      <c r="P66" s="75" t="s">
        <v>721</v>
      </c>
      <c r="Q66" s="75">
        <v>48</v>
      </c>
      <c r="R66" s="75" t="s">
        <v>717</v>
      </c>
      <c r="S66" s="75" t="s">
        <v>498</v>
      </c>
      <c r="T66" s="82" t="s">
        <v>718</v>
      </c>
      <c r="U66" s="86"/>
      <c r="V66" s="86"/>
      <c r="W66" s="86"/>
      <c r="X66" s="83"/>
      <c r="Y66" s="75" t="s">
        <v>765</v>
      </c>
      <c r="Z66" s="75" t="s">
        <v>766</v>
      </c>
      <c r="AA66" s="75" t="s">
        <v>730</v>
      </c>
    </row>
    <row r="67" spans="2:27" x14ac:dyDescent="0.2">
      <c r="B67" t="s">
        <v>356</v>
      </c>
      <c r="C67" s="52" t="s">
        <v>96</v>
      </c>
      <c r="D67" s="52" t="s">
        <v>162</v>
      </c>
      <c r="E67" s="42" t="s">
        <v>223</v>
      </c>
      <c r="F67" s="42"/>
      <c r="G67" s="53">
        <f t="shared" si="2"/>
        <v>56</v>
      </c>
      <c r="H67" s="52">
        <v>6</v>
      </c>
      <c r="I67" s="52">
        <v>2</v>
      </c>
      <c r="J67" s="54">
        <v>6.5599999427795401</v>
      </c>
      <c r="K67" s="54">
        <v>1.05799996852875</v>
      </c>
      <c r="L67" s="54">
        <v>1.1000000000000001</v>
      </c>
      <c r="M67" s="55">
        <v>301.75999736785883</v>
      </c>
      <c r="N67" s="56">
        <f t="shared" si="1"/>
        <v>32.799999713897698</v>
      </c>
      <c r="O67" s="29" t="s">
        <v>291</v>
      </c>
      <c r="P67" s="75" t="s">
        <v>716</v>
      </c>
      <c r="Q67" s="75">
        <v>51</v>
      </c>
      <c r="R67" s="75" t="s">
        <v>717</v>
      </c>
      <c r="S67" s="75" t="s">
        <v>498</v>
      </c>
      <c r="T67" s="82" t="s">
        <v>718</v>
      </c>
      <c r="U67" s="86"/>
      <c r="V67" s="86"/>
      <c r="W67" s="86"/>
      <c r="X67" s="83"/>
      <c r="Y67" s="75" t="s">
        <v>763</v>
      </c>
      <c r="Z67" s="75" t="s">
        <v>766</v>
      </c>
      <c r="AA67" s="75" t="s">
        <v>767</v>
      </c>
    </row>
    <row r="68" spans="2:27" x14ac:dyDescent="0.2">
      <c r="B68" t="s">
        <v>357</v>
      </c>
      <c r="C68" s="52" t="s">
        <v>96</v>
      </c>
      <c r="D68" s="52" t="s">
        <v>162</v>
      </c>
      <c r="E68" s="42" t="s">
        <v>224</v>
      </c>
      <c r="F68" s="69">
        <v>26954</v>
      </c>
      <c r="G68" s="53">
        <f t="shared" si="2"/>
        <v>57</v>
      </c>
      <c r="H68" s="52">
        <v>4</v>
      </c>
      <c r="I68" s="52">
        <v>2</v>
      </c>
      <c r="J68" s="54">
        <v>6.4000000953674299</v>
      </c>
      <c r="K68" s="54">
        <v>0.92500001192092896</v>
      </c>
      <c r="L68" s="54">
        <v>2.4</v>
      </c>
      <c r="M68" s="55">
        <v>294.4000043869018</v>
      </c>
      <c r="N68" s="56">
        <f t="shared" si="1"/>
        <v>32.000000476837151</v>
      </c>
      <c r="O68" s="29" t="s">
        <v>291</v>
      </c>
      <c r="P68" s="75" t="s">
        <v>721</v>
      </c>
      <c r="Q68" s="75">
        <v>62</v>
      </c>
      <c r="R68" s="75" t="s">
        <v>717</v>
      </c>
      <c r="S68" s="75" t="s">
        <v>718</v>
      </c>
      <c r="T68" s="82" t="s">
        <v>718</v>
      </c>
      <c r="U68" s="86"/>
      <c r="V68" s="86"/>
      <c r="W68" s="86"/>
      <c r="X68" s="83"/>
      <c r="Y68" s="75" t="s">
        <v>763</v>
      </c>
      <c r="Z68" s="75" t="s">
        <v>764</v>
      </c>
      <c r="AA68" s="75" t="s">
        <v>767</v>
      </c>
    </row>
    <row r="69" spans="2:27" x14ac:dyDescent="0.2">
      <c r="B69" t="s">
        <v>358</v>
      </c>
      <c r="C69" s="52" t="s">
        <v>96</v>
      </c>
      <c r="D69" s="52" t="s">
        <v>91</v>
      </c>
      <c r="E69" s="42" t="s">
        <v>225</v>
      </c>
      <c r="F69" s="69">
        <v>26845</v>
      </c>
      <c r="G69" s="53">
        <f t="shared" si="2"/>
        <v>58</v>
      </c>
      <c r="H69" s="52">
        <v>3</v>
      </c>
      <c r="I69" s="52">
        <v>2</v>
      </c>
      <c r="J69" s="54">
        <v>17.319999694824201</v>
      </c>
      <c r="K69" s="54">
        <v>1.2660000324249301</v>
      </c>
      <c r="L69" s="54">
        <v>5.8</v>
      </c>
      <c r="M69" s="55">
        <v>796.71998596191327</v>
      </c>
      <c r="N69" s="56">
        <f t="shared" si="1"/>
        <v>86.599998474121008</v>
      </c>
      <c r="O69" s="29" t="s">
        <v>241</v>
      </c>
      <c r="P69" s="75" t="s">
        <v>721</v>
      </c>
      <c r="Q69" s="75">
        <v>55</v>
      </c>
      <c r="R69" s="75" t="s">
        <v>717</v>
      </c>
      <c r="S69" s="75" t="s">
        <v>718</v>
      </c>
      <c r="T69" s="82" t="s">
        <v>718</v>
      </c>
      <c r="U69" s="86"/>
      <c r="V69" s="86"/>
      <c r="W69" s="86"/>
      <c r="X69" s="83"/>
      <c r="Y69" s="75" t="s">
        <v>765</v>
      </c>
      <c r="Z69" s="75" t="s">
        <v>766</v>
      </c>
      <c r="AA69" s="75" t="s">
        <v>730</v>
      </c>
    </row>
    <row r="70" spans="2:27" x14ac:dyDescent="0.2">
      <c r="B70" t="s">
        <v>359</v>
      </c>
      <c r="C70" s="52" t="s">
        <v>96</v>
      </c>
      <c r="D70" s="52" t="s">
        <v>91</v>
      </c>
      <c r="E70" s="42" t="s">
        <v>226</v>
      </c>
      <c r="F70" s="69">
        <v>26955</v>
      </c>
      <c r="G70" s="53">
        <f t="shared" si="2"/>
        <v>59</v>
      </c>
      <c r="H70" s="52">
        <v>5</v>
      </c>
      <c r="I70" s="52">
        <v>2</v>
      </c>
      <c r="J70" s="54">
        <v>12.039999961853001</v>
      </c>
      <c r="K70" s="54">
        <v>1.21399998664856</v>
      </c>
      <c r="L70" s="54">
        <v>4</v>
      </c>
      <c r="M70" s="55">
        <v>553.83999824523801</v>
      </c>
      <c r="N70" s="56">
        <f t="shared" si="1"/>
        <v>60.199999809265002</v>
      </c>
      <c r="O70" s="29" t="s">
        <v>292</v>
      </c>
      <c r="P70" s="75" t="s">
        <v>716</v>
      </c>
      <c r="Q70" s="75">
        <v>47</v>
      </c>
      <c r="R70" s="75" t="s">
        <v>717</v>
      </c>
      <c r="S70" s="75" t="s">
        <v>718</v>
      </c>
      <c r="T70" s="82" t="s">
        <v>718</v>
      </c>
      <c r="U70" s="86"/>
      <c r="V70" s="86"/>
      <c r="W70" s="86"/>
      <c r="X70" s="83"/>
      <c r="Y70" s="75" t="s">
        <v>768</v>
      </c>
      <c r="Z70" s="75" t="s">
        <v>766</v>
      </c>
      <c r="AA70" s="75" t="s">
        <v>730</v>
      </c>
    </row>
    <row r="71" spans="2:27" x14ac:dyDescent="0.2">
      <c r="B71" t="s">
        <v>57</v>
      </c>
      <c r="C71" s="52" t="s">
        <v>97</v>
      </c>
      <c r="D71" s="52" t="s">
        <v>92</v>
      </c>
      <c r="E71" s="42" t="s">
        <v>227</v>
      </c>
      <c r="F71" s="69">
        <v>26956</v>
      </c>
      <c r="G71" s="53">
        <f t="shared" si="2"/>
        <v>60</v>
      </c>
      <c r="H71" s="52">
        <v>4</v>
      </c>
      <c r="I71" s="52">
        <v>2</v>
      </c>
      <c r="J71" s="54">
        <v>10.199999809265099</v>
      </c>
      <c r="K71" s="54">
        <v>1.0160000324249301</v>
      </c>
      <c r="L71" s="54">
        <v>3.1</v>
      </c>
      <c r="M71" s="55">
        <v>469.19999122619458</v>
      </c>
      <c r="N71" s="56">
        <f t="shared" si="1"/>
        <v>50.999999046325499</v>
      </c>
      <c r="O71" s="29" t="s">
        <v>241</v>
      </c>
      <c r="P71" s="76" t="s">
        <v>721</v>
      </c>
      <c r="Q71" s="76">
        <v>61</v>
      </c>
      <c r="R71" s="76" t="s">
        <v>717</v>
      </c>
      <c r="S71" s="81"/>
      <c r="T71" s="76" t="s">
        <v>718</v>
      </c>
      <c r="U71" s="76" t="s">
        <v>756</v>
      </c>
      <c r="V71" s="76" t="s">
        <v>755</v>
      </c>
      <c r="W71" s="76" t="s">
        <v>734</v>
      </c>
      <c r="X71" s="76" t="s">
        <v>718</v>
      </c>
      <c r="Y71" s="84"/>
      <c r="Z71" s="84"/>
      <c r="AA71" s="84"/>
    </row>
    <row r="72" spans="2:27" x14ac:dyDescent="0.2">
      <c r="B72" t="s">
        <v>52</v>
      </c>
      <c r="C72" s="52" t="s">
        <v>97</v>
      </c>
      <c r="D72" s="52" t="s">
        <v>93</v>
      </c>
      <c r="E72" s="42" t="s">
        <v>228</v>
      </c>
      <c r="F72" s="42"/>
      <c r="G72" s="53">
        <f t="shared" si="2"/>
        <v>61</v>
      </c>
      <c r="H72" s="52">
        <v>5</v>
      </c>
      <c r="I72" s="52">
        <v>2</v>
      </c>
      <c r="J72" s="54">
        <v>5.6799998283386204</v>
      </c>
      <c r="K72" s="54">
        <v>0.87699997425079301</v>
      </c>
      <c r="L72" s="54">
        <v>1</v>
      </c>
      <c r="M72" s="55">
        <v>261.27999210357655</v>
      </c>
      <c r="N72" s="56">
        <f t="shared" si="1"/>
        <v>28.399999141693101</v>
      </c>
      <c r="O72" s="29" t="s">
        <v>242</v>
      </c>
      <c r="P72" s="76" t="s">
        <v>721</v>
      </c>
      <c r="Q72" s="76">
        <v>62</v>
      </c>
      <c r="R72" s="76" t="s">
        <v>717</v>
      </c>
      <c r="S72" s="81"/>
      <c r="T72" s="76" t="s">
        <v>718</v>
      </c>
      <c r="U72" s="76" t="s">
        <v>749</v>
      </c>
      <c r="V72" s="76" t="s">
        <v>750</v>
      </c>
      <c r="W72" s="76" t="s">
        <v>730</v>
      </c>
      <c r="X72" s="76" t="s">
        <v>498</v>
      </c>
      <c r="Y72" s="84"/>
      <c r="Z72" s="84"/>
      <c r="AA72" s="84"/>
    </row>
    <row r="73" spans="2:27" x14ac:dyDescent="0.2">
      <c r="B73" t="s">
        <v>86</v>
      </c>
      <c r="C73" s="52" t="s">
        <v>97</v>
      </c>
      <c r="D73" s="52" t="s">
        <v>94</v>
      </c>
      <c r="E73" s="42" t="s">
        <v>229</v>
      </c>
      <c r="F73" s="42"/>
      <c r="G73" s="53">
        <f t="shared" si="2"/>
        <v>62</v>
      </c>
      <c r="H73" s="64">
        <v>2</v>
      </c>
      <c r="I73" s="52">
        <v>2</v>
      </c>
      <c r="J73" s="54">
        <v>7.6399998664856001</v>
      </c>
      <c r="K73" s="54">
        <v>1</v>
      </c>
      <c r="L73" s="54">
        <v>4.5</v>
      </c>
      <c r="M73" s="55">
        <v>351.43999385833763</v>
      </c>
      <c r="N73" s="56">
        <f t="shared" si="1"/>
        <v>38.199999332428</v>
      </c>
      <c r="O73" s="29" t="s">
        <v>242</v>
      </c>
      <c r="P73" s="76" t="s">
        <v>721</v>
      </c>
      <c r="Q73" s="76">
        <v>54</v>
      </c>
      <c r="R73" s="76" t="s">
        <v>717</v>
      </c>
      <c r="S73" s="81"/>
      <c r="T73" s="76" t="s">
        <v>718</v>
      </c>
      <c r="U73" s="76" t="s">
        <v>742</v>
      </c>
      <c r="V73" s="76" t="s">
        <v>722</v>
      </c>
      <c r="W73" s="76" t="s">
        <v>730</v>
      </c>
      <c r="X73" s="76" t="s">
        <v>498</v>
      </c>
      <c r="Y73" s="84"/>
      <c r="Z73" s="84"/>
      <c r="AA73" s="84"/>
    </row>
    <row r="74" spans="2:27" x14ac:dyDescent="0.2">
      <c r="B74" t="s">
        <v>58</v>
      </c>
      <c r="C74" s="52" t="s">
        <v>97</v>
      </c>
      <c r="D74" s="52" t="s">
        <v>92</v>
      </c>
      <c r="E74" s="42" t="s">
        <v>230</v>
      </c>
      <c r="F74" s="69">
        <v>26957</v>
      </c>
      <c r="G74" s="53">
        <f t="shared" si="2"/>
        <v>63</v>
      </c>
      <c r="H74" s="52">
        <v>12</v>
      </c>
      <c r="I74" s="52">
        <v>2</v>
      </c>
      <c r="J74" s="54">
        <v>9.3199996948242205</v>
      </c>
      <c r="K74" s="54">
        <v>0.92500001192092896</v>
      </c>
      <c r="L74" s="54">
        <v>2.4</v>
      </c>
      <c r="M74" s="55">
        <v>428.71998596191412</v>
      </c>
      <c r="N74" s="56">
        <f t="shared" si="1"/>
        <v>46.599998474121101</v>
      </c>
      <c r="O74" s="29" t="s">
        <v>291</v>
      </c>
      <c r="P74" s="76" t="s">
        <v>721</v>
      </c>
      <c r="Q74" s="76">
        <v>65</v>
      </c>
      <c r="R74" s="76" t="s">
        <v>717</v>
      </c>
      <c r="S74" s="81"/>
      <c r="T74" s="76" t="s">
        <v>718</v>
      </c>
      <c r="U74" s="76" t="s">
        <v>742</v>
      </c>
      <c r="V74" s="76" t="s">
        <v>755</v>
      </c>
      <c r="W74" s="76" t="s">
        <v>730</v>
      </c>
      <c r="X74" s="76" t="s">
        <v>718</v>
      </c>
      <c r="Y74" s="84"/>
      <c r="Z74" s="84"/>
      <c r="AA74" s="84"/>
    </row>
    <row r="75" spans="2:27" x14ac:dyDescent="0.2">
      <c r="B75" t="s">
        <v>53</v>
      </c>
      <c r="C75" s="52" t="s">
        <v>97</v>
      </c>
      <c r="D75" s="52" t="s">
        <v>93</v>
      </c>
      <c r="E75" s="42" t="s">
        <v>231</v>
      </c>
      <c r="F75" s="42"/>
      <c r="G75" s="53">
        <f t="shared" si="2"/>
        <v>64</v>
      </c>
      <c r="H75" s="65">
        <v>2</v>
      </c>
      <c r="I75" s="52">
        <v>2</v>
      </c>
      <c r="J75" s="58">
        <v>53.159999847412102</v>
      </c>
      <c r="K75" s="58">
        <v>1.8329999446868901</v>
      </c>
      <c r="L75" s="58">
        <v>2.2000000000000002</v>
      </c>
      <c r="M75" s="59">
        <v>2445.3599929809566</v>
      </c>
      <c r="N75" s="56">
        <f t="shared" si="1"/>
        <v>265.79999923706049</v>
      </c>
      <c r="O75" s="30" t="s">
        <v>242</v>
      </c>
      <c r="P75" s="76" t="s">
        <v>716</v>
      </c>
      <c r="Q75" s="76">
        <v>60</v>
      </c>
      <c r="R75" s="76" t="s">
        <v>717</v>
      </c>
      <c r="S75" s="81"/>
      <c r="T75" s="76" t="s">
        <v>718</v>
      </c>
      <c r="U75" s="76" t="s">
        <v>751</v>
      </c>
      <c r="V75" s="76" t="s">
        <v>752</v>
      </c>
      <c r="W75" s="76" t="s">
        <v>734</v>
      </c>
      <c r="X75" s="76" t="s">
        <v>498</v>
      </c>
      <c r="Y75" s="84"/>
      <c r="Z75" s="84"/>
      <c r="AA75" s="84"/>
    </row>
    <row r="76" spans="2:27" x14ac:dyDescent="0.2">
      <c r="B76" t="s">
        <v>360</v>
      </c>
      <c r="C76" s="52" t="s">
        <v>97</v>
      </c>
      <c r="D76" s="52" t="s">
        <v>94</v>
      </c>
      <c r="E76" s="42" t="s">
        <v>232</v>
      </c>
      <c r="F76" s="42"/>
      <c r="G76" s="53">
        <f t="shared" si="2"/>
        <v>65</v>
      </c>
      <c r="H76" s="64">
        <v>2</v>
      </c>
      <c r="I76" s="52">
        <v>1</v>
      </c>
      <c r="J76" s="54">
        <v>7.4800000190734899</v>
      </c>
      <c r="K76" s="54">
        <v>0.93500000238418601</v>
      </c>
      <c r="L76" s="54">
        <v>1</v>
      </c>
      <c r="M76" s="55">
        <v>344.08000087738054</v>
      </c>
      <c r="N76" s="56">
        <f t="shared" si="1"/>
        <v>37.400000095367446</v>
      </c>
      <c r="O76" s="29" t="s">
        <v>242</v>
      </c>
      <c r="P76" s="77" t="s">
        <v>721</v>
      </c>
      <c r="Q76" s="77">
        <v>59</v>
      </c>
      <c r="R76" s="77" t="s">
        <v>717</v>
      </c>
      <c r="S76" s="77" t="s">
        <v>498</v>
      </c>
      <c r="T76" s="77" t="s">
        <v>718</v>
      </c>
      <c r="U76" s="78" t="s">
        <v>719</v>
      </c>
      <c r="V76" s="77" t="s">
        <v>722</v>
      </c>
      <c r="W76" s="79"/>
      <c r="X76" s="79"/>
      <c r="Y76" s="84"/>
      <c r="Z76" s="84"/>
      <c r="AA76" s="84"/>
    </row>
    <row r="77" spans="2:27" x14ac:dyDescent="0.2">
      <c r="B77" t="s">
        <v>361</v>
      </c>
      <c r="C77" s="52" t="s">
        <v>144</v>
      </c>
      <c r="D77" s="52" t="s">
        <v>144</v>
      </c>
      <c r="E77" s="42" t="s">
        <v>233</v>
      </c>
      <c r="F77" s="69">
        <v>26931</v>
      </c>
      <c r="G77" s="53">
        <f t="shared" si="2"/>
        <v>66</v>
      </c>
      <c r="H77" s="52">
        <v>2</v>
      </c>
      <c r="I77" s="52">
        <v>1</v>
      </c>
      <c r="J77" s="54">
        <v>30.319999694824201</v>
      </c>
      <c r="K77" s="54">
        <v>1.70000004768372</v>
      </c>
      <c r="L77" s="54">
        <v>3</v>
      </c>
      <c r="M77" s="55">
        <v>1394.7199859619132</v>
      </c>
      <c r="N77" s="56">
        <f t="shared" ref="N77:N135" si="39">J77*5</f>
        <v>151.59999847412101</v>
      </c>
      <c r="O77" s="29" t="s">
        <v>241</v>
      </c>
      <c r="P77" s="80" t="s">
        <v>721</v>
      </c>
      <c r="Q77" s="80">
        <v>54</v>
      </c>
      <c r="R77" s="80" t="s">
        <v>717</v>
      </c>
      <c r="S77" s="80" t="s">
        <v>498</v>
      </c>
      <c r="T77" s="80" t="s">
        <v>718</v>
      </c>
      <c r="U77" s="87"/>
      <c r="V77" s="87"/>
      <c r="W77" s="83"/>
      <c r="X77" s="83"/>
      <c r="Y77" s="84"/>
      <c r="Z77" s="84"/>
      <c r="AA77" s="84"/>
    </row>
    <row r="78" spans="2:27" x14ac:dyDescent="0.2">
      <c r="B78" t="s">
        <v>362</v>
      </c>
      <c r="C78" s="52" t="s">
        <v>144</v>
      </c>
      <c r="D78" s="52" t="s">
        <v>144</v>
      </c>
      <c r="E78" s="42" t="s">
        <v>234</v>
      </c>
      <c r="F78" s="69">
        <v>26958</v>
      </c>
      <c r="G78" s="53">
        <f t="shared" ref="G78:G141" si="40">G77+1</f>
        <v>67</v>
      </c>
      <c r="H78" s="52">
        <v>2</v>
      </c>
      <c r="I78" s="52">
        <v>1</v>
      </c>
      <c r="J78" s="54">
        <v>34.240001678466797</v>
      </c>
      <c r="K78" s="54">
        <v>1.5740000009536701</v>
      </c>
      <c r="L78" s="54">
        <v>2.2000000000000002</v>
      </c>
      <c r="M78" s="55">
        <v>1575.0400772094727</v>
      </c>
      <c r="N78" s="56">
        <f t="shared" si="39"/>
        <v>171.20000839233398</v>
      </c>
      <c r="O78" s="29" t="s">
        <v>292</v>
      </c>
      <c r="P78" s="80" t="s">
        <v>721</v>
      </c>
      <c r="Q78" s="80">
        <v>63</v>
      </c>
      <c r="R78" s="80" t="s">
        <v>717</v>
      </c>
      <c r="S78" s="80" t="s">
        <v>718</v>
      </c>
      <c r="T78" s="80" t="s">
        <v>718</v>
      </c>
      <c r="U78" s="87"/>
      <c r="V78" s="87"/>
      <c r="W78" s="83"/>
      <c r="X78" s="83"/>
      <c r="Y78" s="84"/>
      <c r="Z78" s="84"/>
      <c r="AA78" s="84"/>
    </row>
    <row r="79" spans="2:27" x14ac:dyDescent="0.2">
      <c r="B79" t="s">
        <v>363</v>
      </c>
      <c r="C79" s="52" t="s">
        <v>97</v>
      </c>
      <c r="D79" s="52" t="s">
        <v>163</v>
      </c>
      <c r="E79" s="42" t="s">
        <v>235</v>
      </c>
      <c r="F79" s="69">
        <v>26959</v>
      </c>
      <c r="G79" s="53">
        <f t="shared" si="40"/>
        <v>68</v>
      </c>
      <c r="H79" s="52">
        <v>2</v>
      </c>
      <c r="I79" s="52">
        <v>1</v>
      </c>
      <c r="J79" s="54">
        <v>8.1599998474121094</v>
      </c>
      <c r="K79" s="54">
        <v>0.93199998140335105</v>
      </c>
      <c r="L79" s="54">
        <v>3.2</v>
      </c>
      <c r="M79" s="55">
        <v>375.35999298095703</v>
      </c>
      <c r="N79" s="56">
        <f t="shared" si="39"/>
        <v>40.799999237060547</v>
      </c>
      <c r="O79" s="29" t="s">
        <v>241</v>
      </c>
      <c r="P79" s="77" t="s">
        <v>716</v>
      </c>
      <c r="Q79" s="77">
        <v>63</v>
      </c>
      <c r="R79" s="77" t="s">
        <v>717</v>
      </c>
      <c r="S79" s="77" t="s">
        <v>718</v>
      </c>
      <c r="T79" s="77" t="s">
        <v>498</v>
      </c>
      <c r="U79" s="78" t="s">
        <v>719</v>
      </c>
      <c r="V79" s="77" t="s">
        <v>723</v>
      </c>
      <c r="W79" s="79"/>
      <c r="X79" s="79"/>
      <c r="Y79" s="84"/>
      <c r="Z79" s="84"/>
      <c r="AA79" s="84"/>
    </row>
    <row r="80" spans="2:27" x14ac:dyDescent="0.2">
      <c r="B80" t="s">
        <v>364</v>
      </c>
      <c r="C80" s="52" t="s">
        <v>97</v>
      </c>
      <c r="D80" s="52" t="s">
        <v>94</v>
      </c>
      <c r="E80" s="42" t="s">
        <v>236</v>
      </c>
      <c r="F80" s="42"/>
      <c r="G80" s="53">
        <f t="shared" si="40"/>
        <v>69</v>
      </c>
      <c r="H80" s="64">
        <v>2</v>
      </c>
      <c r="I80" s="52">
        <v>1</v>
      </c>
      <c r="J80" s="54">
        <v>6.0799999237060502</v>
      </c>
      <c r="K80" s="54">
        <v>0.83499997854232799</v>
      </c>
      <c r="L80" s="54">
        <v>1.1000000000000001</v>
      </c>
      <c r="M80" s="55">
        <v>279.67999649047829</v>
      </c>
      <c r="N80" s="56">
        <f t="shared" si="39"/>
        <v>30.399999618530252</v>
      </c>
      <c r="O80" s="29" t="s">
        <v>242</v>
      </c>
      <c r="P80" s="77" t="s">
        <v>721</v>
      </c>
      <c r="Q80" s="77">
        <v>53</v>
      </c>
      <c r="R80" s="77" t="s">
        <v>717</v>
      </c>
      <c r="S80" s="77" t="s">
        <v>498</v>
      </c>
      <c r="T80" s="77" t="s">
        <v>718</v>
      </c>
      <c r="U80" s="78" t="s">
        <v>719</v>
      </c>
      <c r="V80" s="77" t="s">
        <v>722</v>
      </c>
      <c r="W80" s="79"/>
      <c r="X80" s="79"/>
      <c r="Y80" s="84"/>
      <c r="Z80" s="84"/>
      <c r="AA80" s="84"/>
    </row>
    <row r="81" spans="2:27" x14ac:dyDescent="0.2">
      <c r="B81" t="s">
        <v>365</v>
      </c>
      <c r="C81" s="52" t="s">
        <v>144</v>
      </c>
      <c r="D81" s="52" t="s">
        <v>144</v>
      </c>
      <c r="E81" s="42" t="s">
        <v>237</v>
      </c>
      <c r="F81" s="69">
        <v>26960</v>
      </c>
      <c r="G81" s="53">
        <f t="shared" si="40"/>
        <v>70</v>
      </c>
      <c r="H81" s="52">
        <v>2</v>
      </c>
      <c r="I81" s="52">
        <v>1</v>
      </c>
      <c r="J81" s="54">
        <v>13.319999694824199</v>
      </c>
      <c r="K81" s="54">
        <v>1.34300005435944</v>
      </c>
      <c r="L81" s="54">
        <v>2.1</v>
      </c>
      <c r="M81" s="55">
        <v>612.71998596191315</v>
      </c>
      <c r="N81" s="56">
        <f t="shared" si="39"/>
        <v>66.599998474120994</v>
      </c>
      <c r="O81" s="29" t="s">
        <v>292</v>
      </c>
      <c r="P81" s="80" t="s">
        <v>716</v>
      </c>
      <c r="Q81" s="80">
        <v>55</v>
      </c>
      <c r="R81" s="80" t="s">
        <v>717</v>
      </c>
      <c r="S81" s="80" t="s">
        <v>498</v>
      </c>
      <c r="T81" s="80" t="s">
        <v>718</v>
      </c>
      <c r="U81" s="87"/>
      <c r="V81" s="87"/>
      <c r="W81" s="83"/>
      <c r="X81" s="83"/>
      <c r="Y81" s="84"/>
      <c r="Z81" s="84"/>
      <c r="AA81" s="84"/>
    </row>
    <row r="82" spans="2:27" x14ac:dyDescent="0.2">
      <c r="B82" t="s">
        <v>44</v>
      </c>
      <c r="C82" s="52" t="s">
        <v>97</v>
      </c>
      <c r="D82" s="52" t="s">
        <v>163</v>
      </c>
      <c r="E82" s="42" t="s">
        <v>238</v>
      </c>
      <c r="F82" s="42"/>
      <c r="G82" s="53">
        <f t="shared" si="40"/>
        <v>71</v>
      </c>
      <c r="H82" s="64">
        <v>2</v>
      </c>
      <c r="I82" s="52">
        <v>1</v>
      </c>
      <c r="J82" s="54">
        <v>9.4399995803833008</v>
      </c>
      <c r="K82" s="54">
        <v>1.15699994564056</v>
      </c>
      <c r="L82" s="54">
        <v>1.4</v>
      </c>
      <c r="M82" s="55">
        <v>434.23998069763184</v>
      </c>
      <c r="N82" s="56">
        <f t="shared" si="39"/>
        <v>47.199997901916504</v>
      </c>
      <c r="O82" s="29" t="s">
        <v>242</v>
      </c>
      <c r="P82" s="76" t="s">
        <v>716</v>
      </c>
      <c r="Q82" s="76">
        <v>51</v>
      </c>
      <c r="R82" s="76" t="s">
        <v>717</v>
      </c>
      <c r="S82" s="81"/>
      <c r="T82" s="76" t="s">
        <v>718</v>
      </c>
      <c r="U82" s="76" t="s">
        <v>735</v>
      </c>
      <c r="V82" s="76" t="s">
        <v>723</v>
      </c>
      <c r="W82" s="76" t="s">
        <v>730</v>
      </c>
      <c r="X82" s="76" t="s">
        <v>498</v>
      </c>
      <c r="Y82" s="84"/>
      <c r="Z82" s="84"/>
      <c r="AA82" s="84"/>
    </row>
    <row r="83" spans="2:27" x14ac:dyDescent="0.2">
      <c r="B83" t="s">
        <v>43</v>
      </c>
      <c r="C83" s="52" t="s">
        <v>97</v>
      </c>
      <c r="D83" s="52" t="s">
        <v>163</v>
      </c>
      <c r="E83" s="42" t="s">
        <v>239</v>
      </c>
      <c r="F83" s="42"/>
      <c r="G83" s="53">
        <f t="shared" si="40"/>
        <v>72</v>
      </c>
      <c r="H83" s="64">
        <v>2</v>
      </c>
      <c r="I83" s="52">
        <v>1</v>
      </c>
      <c r="J83" s="54">
        <v>4.8800001144409197</v>
      </c>
      <c r="K83" s="54">
        <v>0.82400000095367398</v>
      </c>
      <c r="L83" s="54">
        <v>1</v>
      </c>
      <c r="M83" s="55">
        <v>224.48000526428231</v>
      </c>
      <c r="N83" s="56">
        <f t="shared" si="39"/>
        <v>24.400000572204597</v>
      </c>
      <c r="O83" s="29" t="s">
        <v>242</v>
      </c>
      <c r="P83" s="76" t="s">
        <v>716</v>
      </c>
      <c r="Q83" s="76">
        <v>62</v>
      </c>
      <c r="R83" s="76" t="s">
        <v>717</v>
      </c>
      <c r="S83" s="81"/>
      <c r="T83" s="76" t="s">
        <v>718</v>
      </c>
      <c r="U83" s="76" t="s">
        <v>732</v>
      </c>
      <c r="V83" s="76" t="s">
        <v>733</v>
      </c>
      <c r="W83" s="76" t="s">
        <v>734</v>
      </c>
      <c r="X83" s="76" t="s">
        <v>498</v>
      </c>
      <c r="Y83" s="84"/>
      <c r="Z83" s="84"/>
      <c r="AA83" s="84"/>
    </row>
    <row r="84" spans="2:27" x14ac:dyDescent="0.2">
      <c r="B84" t="s">
        <v>111</v>
      </c>
      <c r="C84" s="52" t="s">
        <v>96</v>
      </c>
      <c r="D84" s="52" t="s">
        <v>91</v>
      </c>
      <c r="E84" s="42" t="s">
        <v>243</v>
      </c>
      <c r="F84" s="69">
        <v>26932</v>
      </c>
      <c r="G84" s="53">
        <f t="shared" si="40"/>
        <v>73</v>
      </c>
      <c r="H84" s="52">
        <v>3</v>
      </c>
      <c r="I84" s="52">
        <v>2</v>
      </c>
      <c r="J84" s="54">
        <v>34.560001373291001</v>
      </c>
      <c r="K84" s="54">
        <v>1.78100001811981</v>
      </c>
      <c r="L84" s="54">
        <v>2.1</v>
      </c>
      <c r="M84" s="52"/>
      <c r="N84" s="56">
        <f t="shared" si="39"/>
        <v>172.80000686645502</v>
      </c>
      <c r="O84" s="29" t="s">
        <v>291</v>
      </c>
      <c r="P84" s="75" t="s">
        <v>721</v>
      </c>
      <c r="Q84" s="75">
        <v>37</v>
      </c>
      <c r="R84" s="75" t="s">
        <v>717</v>
      </c>
      <c r="S84" s="75" t="s">
        <v>498</v>
      </c>
      <c r="T84" s="82" t="s">
        <v>718</v>
      </c>
      <c r="U84" s="86"/>
      <c r="V84" s="86"/>
      <c r="W84" s="86"/>
      <c r="X84" s="83"/>
      <c r="Y84" s="75" t="s">
        <v>769</v>
      </c>
      <c r="Z84" s="75" t="s">
        <v>770</v>
      </c>
      <c r="AA84" s="75" t="s">
        <v>730</v>
      </c>
    </row>
    <row r="85" spans="2:27" x14ac:dyDescent="0.2">
      <c r="B85" t="s">
        <v>112</v>
      </c>
      <c r="C85" s="52" t="s">
        <v>96</v>
      </c>
      <c r="D85" s="52" t="s">
        <v>91</v>
      </c>
      <c r="E85" s="42" t="s">
        <v>244</v>
      </c>
      <c r="F85" s="69">
        <v>26933</v>
      </c>
      <c r="G85" s="53">
        <f t="shared" si="40"/>
        <v>74</v>
      </c>
      <c r="H85" s="52">
        <v>4</v>
      </c>
      <c r="I85" s="52">
        <v>2</v>
      </c>
      <c r="J85" s="54">
        <v>9.3999996185302699</v>
      </c>
      <c r="K85" s="54">
        <v>1.2300000190734901</v>
      </c>
      <c r="L85" s="54">
        <v>2.4</v>
      </c>
      <c r="M85" s="52"/>
      <c r="N85" s="56">
        <f t="shared" si="39"/>
        <v>46.999998092651353</v>
      </c>
      <c r="O85" s="29" t="s">
        <v>291</v>
      </c>
      <c r="P85" s="75" t="s">
        <v>716</v>
      </c>
      <c r="Q85" s="75">
        <v>44</v>
      </c>
      <c r="R85" s="75" t="s">
        <v>717</v>
      </c>
      <c r="S85" s="75" t="s">
        <v>498</v>
      </c>
      <c r="T85" s="82" t="s">
        <v>718</v>
      </c>
      <c r="U85" s="86"/>
      <c r="V85" s="86"/>
      <c r="W85" s="86"/>
      <c r="X85" s="83"/>
      <c r="Y85" s="75" t="s">
        <v>771</v>
      </c>
      <c r="Z85" s="75" t="s">
        <v>772</v>
      </c>
      <c r="AA85" s="75" t="s">
        <v>730</v>
      </c>
    </row>
    <row r="86" spans="2:27" x14ac:dyDescent="0.2">
      <c r="B86" t="s">
        <v>113</v>
      </c>
      <c r="C86" s="52" t="s">
        <v>96</v>
      </c>
      <c r="D86" s="52" t="s">
        <v>91</v>
      </c>
      <c r="E86" s="42" t="s">
        <v>245</v>
      </c>
      <c r="F86" s="69">
        <v>26934</v>
      </c>
      <c r="G86" s="53">
        <f t="shared" si="40"/>
        <v>75</v>
      </c>
      <c r="H86" s="52">
        <v>4</v>
      </c>
      <c r="I86" s="52">
        <v>2</v>
      </c>
      <c r="J86" s="54">
        <v>7.7199997901916504</v>
      </c>
      <c r="K86" s="54">
        <v>1.2699999809265099</v>
      </c>
      <c r="L86" s="54">
        <v>2.4</v>
      </c>
      <c r="M86" s="52"/>
      <c r="N86" s="56">
        <f t="shared" si="39"/>
        <v>38.599998950958252</v>
      </c>
      <c r="O86" s="29" t="s">
        <v>291</v>
      </c>
      <c r="P86" s="75" t="s">
        <v>721</v>
      </c>
      <c r="Q86" s="75">
        <v>52</v>
      </c>
      <c r="R86" s="75" t="s">
        <v>717</v>
      </c>
      <c r="S86" s="75" t="s">
        <v>718</v>
      </c>
      <c r="T86" s="82" t="s">
        <v>718</v>
      </c>
      <c r="U86" s="86"/>
      <c r="V86" s="86"/>
      <c r="W86" s="86"/>
      <c r="X86" s="83"/>
      <c r="Y86" s="75" t="s">
        <v>771</v>
      </c>
      <c r="Z86" s="75" t="s">
        <v>772</v>
      </c>
      <c r="AA86" s="75" t="s">
        <v>730</v>
      </c>
    </row>
    <row r="87" spans="2:27" x14ac:dyDescent="0.2">
      <c r="B87" t="s">
        <v>114</v>
      </c>
      <c r="C87" s="52" t="s">
        <v>96</v>
      </c>
      <c r="D87" s="52" t="s">
        <v>91</v>
      </c>
      <c r="E87" s="42" t="s">
        <v>246</v>
      </c>
      <c r="F87" s="69">
        <v>26921</v>
      </c>
      <c r="G87" s="53">
        <f t="shared" si="40"/>
        <v>76</v>
      </c>
      <c r="H87" s="52">
        <v>2</v>
      </c>
      <c r="I87" s="52">
        <v>2</v>
      </c>
      <c r="J87" s="54">
        <v>6.7199997901916504</v>
      </c>
      <c r="K87" s="54">
        <v>1.08399999141693</v>
      </c>
      <c r="L87" s="54">
        <v>6.5</v>
      </c>
      <c r="M87" s="52"/>
      <c r="N87" s="56">
        <f t="shared" si="39"/>
        <v>33.599998950958252</v>
      </c>
      <c r="O87" s="29" t="s">
        <v>241</v>
      </c>
      <c r="P87" s="75" t="s">
        <v>716</v>
      </c>
      <c r="Q87" s="75">
        <v>68</v>
      </c>
      <c r="R87" s="75" t="s">
        <v>717</v>
      </c>
      <c r="S87" s="75" t="s">
        <v>718</v>
      </c>
      <c r="T87" s="82" t="s">
        <v>718</v>
      </c>
      <c r="U87" s="86"/>
      <c r="V87" s="86"/>
      <c r="W87" s="86"/>
      <c r="X87" s="83"/>
      <c r="Y87" s="75" t="s">
        <v>769</v>
      </c>
      <c r="Z87" s="75" t="s">
        <v>770</v>
      </c>
      <c r="AA87" s="75" t="s">
        <v>730</v>
      </c>
    </row>
    <row r="88" spans="2:27" x14ac:dyDescent="0.2">
      <c r="B88" t="s">
        <v>115</v>
      </c>
      <c r="C88" s="52" t="s">
        <v>96</v>
      </c>
      <c r="D88" s="52" t="s">
        <v>91</v>
      </c>
      <c r="E88" s="42" t="s">
        <v>247</v>
      </c>
      <c r="F88" s="69">
        <v>26922</v>
      </c>
      <c r="G88" s="53">
        <f t="shared" si="40"/>
        <v>77</v>
      </c>
      <c r="H88" s="52">
        <v>1</v>
      </c>
      <c r="I88" s="52">
        <v>1</v>
      </c>
      <c r="J88" s="54">
        <v>6</v>
      </c>
      <c r="K88" s="54">
        <v>1.04900002479553</v>
      </c>
      <c r="L88" s="54">
        <v>6.5</v>
      </c>
      <c r="M88" s="52"/>
      <c r="N88" s="56">
        <f t="shared" si="39"/>
        <v>30</v>
      </c>
      <c r="O88" s="29" t="s">
        <v>241</v>
      </c>
      <c r="P88" s="75" t="s">
        <v>716</v>
      </c>
      <c r="Q88" s="75">
        <v>50</v>
      </c>
      <c r="R88" s="75" t="s">
        <v>717</v>
      </c>
      <c r="S88" s="75" t="s">
        <v>718</v>
      </c>
      <c r="T88" s="82" t="s">
        <v>718</v>
      </c>
      <c r="U88" s="86"/>
      <c r="V88" s="86"/>
      <c r="W88" s="86"/>
      <c r="X88" s="83"/>
      <c r="Y88" s="75" t="s">
        <v>769</v>
      </c>
      <c r="Z88" s="75" t="s">
        <v>772</v>
      </c>
      <c r="AA88" s="75" t="s">
        <v>767</v>
      </c>
    </row>
    <row r="89" spans="2:27" x14ac:dyDescent="0.2">
      <c r="B89" t="s">
        <v>116</v>
      </c>
      <c r="C89" s="52" t="s">
        <v>96</v>
      </c>
      <c r="D89" s="52" t="s">
        <v>91</v>
      </c>
      <c r="E89" s="42" t="s">
        <v>248</v>
      </c>
      <c r="F89" s="69">
        <v>26935</v>
      </c>
      <c r="G89" s="53">
        <f t="shared" si="40"/>
        <v>78</v>
      </c>
      <c r="H89" s="52">
        <v>2</v>
      </c>
      <c r="I89" s="52">
        <v>1</v>
      </c>
      <c r="J89" s="54">
        <v>9.6400003433227504</v>
      </c>
      <c r="K89" s="54">
        <v>1.1529999971389799</v>
      </c>
      <c r="L89" s="54">
        <v>5.2</v>
      </c>
      <c r="M89" s="52"/>
      <c r="N89" s="56">
        <f t="shared" si="39"/>
        <v>48.200001716613755</v>
      </c>
      <c r="O89" s="29" t="s">
        <v>241</v>
      </c>
      <c r="P89" s="75" t="s">
        <v>721</v>
      </c>
      <c r="Q89" s="75">
        <v>47</v>
      </c>
      <c r="R89" s="75" t="s">
        <v>717</v>
      </c>
      <c r="S89" s="75" t="s">
        <v>718</v>
      </c>
      <c r="T89" s="82" t="s">
        <v>718</v>
      </c>
      <c r="U89" s="86"/>
      <c r="V89" s="86"/>
      <c r="W89" s="86"/>
      <c r="X89" s="83"/>
      <c r="Y89" s="75" t="s">
        <v>771</v>
      </c>
      <c r="Z89" s="75" t="s">
        <v>772</v>
      </c>
      <c r="AA89" s="75" t="s">
        <v>730</v>
      </c>
    </row>
    <row r="90" spans="2:27" x14ac:dyDescent="0.2">
      <c r="B90" t="s">
        <v>117</v>
      </c>
      <c r="C90" s="52" t="s">
        <v>96</v>
      </c>
      <c r="D90" s="52" t="s">
        <v>91</v>
      </c>
      <c r="E90" s="42" t="s">
        <v>249</v>
      </c>
      <c r="F90" s="69">
        <v>26936</v>
      </c>
      <c r="G90" s="53">
        <f t="shared" si="40"/>
        <v>79</v>
      </c>
      <c r="H90" s="52">
        <v>15</v>
      </c>
      <c r="I90" s="52">
        <v>2</v>
      </c>
      <c r="J90" s="54">
        <v>8.3999996185302699</v>
      </c>
      <c r="K90" s="54">
        <v>1.1050000190734901</v>
      </c>
      <c r="L90" s="54">
        <v>4.3</v>
      </c>
      <c r="M90" s="52"/>
      <c r="N90" s="56">
        <f t="shared" si="39"/>
        <v>41.999998092651353</v>
      </c>
      <c r="O90" s="29" t="s">
        <v>241</v>
      </c>
      <c r="P90" s="75" t="s">
        <v>716</v>
      </c>
      <c r="Q90" s="75">
        <v>53</v>
      </c>
      <c r="R90" s="75" t="s">
        <v>717</v>
      </c>
      <c r="S90" s="75" t="s">
        <v>498</v>
      </c>
      <c r="T90" s="82" t="s">
        <v>718</v>
      </c>
      <c r="U90" s="86"/>
      <c r="V90" s="86"/>
      <c r="W90" s="86"/>
      <c r="X90" s="83"/>
      <c r="Y90" s="75" t="s">
        <v>769</v>
      </c>
      <c r="Z90" s="75" t="s">
        <v>772</v>
      </c>
      <c r="AA90" s="75" t="s">
        <v>730</v>
      </c>
    </row>
    <row r="91" spans="2:27" x14ac:dyDescent="0.2">
      <c r="B91" t="s">
        <v>118</v>
      </c>
      <c r="C91" s="52" t="s">
        <v>96</v>
      </c>
      <c r="D91" s="52" t="s">
        <v>91</v>
      </c>
      <c r="E91" s="42" t="s">
        <v>250</v>
      </c>
      <c r="F91" s="69">
        <v>26937</v>
      </c>
      <c r="G91" s="53">
        <f t="shared" si="40"/>
        <v>80</v>
      </c>
      <c r="H91" s="52">
        <v>10</v>
      </c>
      <c r="I91" s="52">
        <v>2</v>
      </c>
      <c r="J91" s="54">
        <v>7.8000001907348597</v>
      </c>
      <c r="K91" s="54">
        <v>1.3359999656677199</v>
      </c>
      <c r="L91" s="54">
        <v>2.8</v>
      </c>
      <c r="M91" s="52"/>
      <c r="N91" s="56">
        <f t="shared" si="39"/>
        <v>39.000000953674302</v>
      </c>
      <c r="O91" s="29" t="s">
        <v>241</v>
      </c>
      <c r="P91" s="75" t="s">
        <v>716</v>
      </c>
      <c r="Q91" s="75">
        <v>61</v>
      </c>
      <c r="R91" s="75" t="s">
        <v>717</v>
      </c>
      <c r="S91" s="75" t="s">
        <v>718</v>
      </c>
      <c r="T91" s="82" t="s">
        <v>718</v>
      </c>
      <c r="U91" s="86"/>
      <c r="V91" s="86"/>
      <c r="W91" s="86"/>
      <c r="X91" s="83"/>
      <c r="Y91" s="75" t="s">
        <v>769</v>
      </c>
      <c r="Z91" s="75" t="s">
        <v>770</v>
      </c>
      <c r="AA91" s="75" t="s">
        <v>730</v>
      </c>
    </row>
    <row r="92" spans="2:27" x14ac:dyDescent="0.2">
      <c r="B92" t="s">
        <v>119</v>
      </c>
      <c r="C92" s="52" t="s">
        <v>96</v>
      </c>
      <c r="D92" s="52" t="s">
        <v>91</v>
      </c>
      <c r="E92" s="42" t="s">
        <v>251</v>
      </c>
      <c r="F92" s="69">
        <v>26938</v>
      </c>
      <c r="G92" s="53">
        <f t="shared" si="40"/>
        <v>81</v>
      </c>
      <c r="H92" s="52">
        <v>5</v>
      </c>
      <c r="I92" s="52">
        <v>2</v>
      </c>
      <c r="J92" s="54">
        <v>6.0799999237060502</v>
      </c>
      <c r="K92" s="54">
        <v>1.1009999513626101</v>
      </c>
      <c r="L92" s="54">
        <v>5.2</v>
      </c>
      <c r="M92" s="52"/>
      <c r="N92" s="56">
        <f t="shared" si="39"/>
        <v>30.399999618530252</v>
      </c>
      <c r="O92" s="29" t="s">
        <v>241</v>
      </c>
      <c r="P92" s="75" t="s">
        <v>721</v>
      </c>
      <c r="Q92" s="75">
        <v>67</v>
      </c>
      <c r="R92" s="75" t="s">
        <v>717</v>
      </c>
      <c r="S92" s="75" t="s">
        <v>718</v>
      </c>
      <c r="T92" s="82" t="s">
        <v>718</v>
      </c>
      <c r="U92" s="86"/>
      <c r="V92" s="86"/>
      <c r="W92" s="86"/>
      <c r="X92" s="83"/>
      <c r="Y92" s="75" t="s">
        <v>769</v>
      </c>
      <c r="Z92" s="75" t="s">
        <v>770</v>
      </c>
      <c r="AA92" s="75" t="s">
        <v>730</v>
      </c>
    </row>
    <row r="93" spans="2:27" x14ac:dyDescent="0.2">
      <c r="B93" t="s">
        <v>121</v>
      </c>
      <c r="C93" s="52" t="s">
        <v>97</v>
      </c>
      <c r="D93" s="52" t="s">
        <v>94</v>
      </c>
      <c r="E93" s="42" t="s">
        <v>252</v>
      </c>
      <c r="F93" s="42"/>
      <c r="G93" s="53">
        <f t="shared" si="40"/>
        <v>82</v>
      </c>
      <c r="H93" s="52">
        <v>10</v>
      </c>
      <c r="I93" s="52">
        <v>2</v>
      </c>
      <c r="J93" s="54">
        <v>6</v>
      </c>
      <c r="K93" s="54">
        <v>1</v>
      </c>
      <c r="L93" s="54">
        <v>1.9</v>
      </c>
      <c r="M93" s="52"/>
      <c r="N93" s="56">
        <f t="shared" si="39"/>
        <v>30</v>
      </c>
      <c r="O93" s="4" t="s">
        <v>242</v>
      </c>
      <c r="P93" s="80" t="s">
        <v>721</v>
      </c>
      <c r="Q93" s="80">
        <v>60</v>
      </c>
      <c r="R93" s="80" t="s">
        <v>717</v>
      </c>
      <c r="S93" s="80" t="s">
        <v>718</v>
      </c>
      <c r="T93" s="80" t="s">
        <v>718</v>
      </c>
      <c r="U93" s="78" t="s">
        <v>719</v>
      </c>
      <c r="V93" s="80" t="s">
        <v>720</v>
      </c>
      <c r="W93" s="79"/>
      <c r="X93" s="79"/>
      <c r="Y93" s="84"/>
      <c r="Z93" s="84"/>
      <c r="AA93" s="84"/>
    </row>
    <row r="94" spans="2:27" x14ac:dyDescent="0.2">
      <c r="B94" t="s">
        <v>489</v>
      </c>
      <c r="C94" t="str">
        <f>C93</f>
        <v>Cancer</v>
      </c>
      <c r="D94" t="str">
        <f>D93</f>
        <v>Stage III</v>
      </c>
      <c r="E94" s="42">
        <v>24222</v>
      </c>
      <c r="F94" s="42"/>
      <c r="G94" s="26">
        <f>G93</f>
        <v>82</v>
      </c>
      <c r="H94" s="42" t="s">
        <v>85</v>
      </c>
      <c r="J94" s="27"/>
      <c r="K94" s="27"/>
      <c r="L94" s="54">
        <v>2.8</v>
      </c>
      <c r="N94" s="41"/>
      <c r="O94" s="29" t="s">
        <v>242</v>
      </c>
      <c r="P94" s="88" t="str">
        <f>P93</f>
        <v>M</v>
      </c>
      <c r="Q94" s="88">
        <f t="shared" ref="Q94" si="41">Q93</f>
        <v>60</v>
      </c>
      <c r="R94" s="88" t="str">
        <f t="shared" ref="R94" si="42">R93</f>
        <v>cauc./white</v>
      </c>
      <c r="S94" s="88" t="str">
        <f t="shared" ref="S94" si="43">S93</f>
        <v>no</v>
      </c>
      <c r="T94" s="88" t="str">
        <f t="shared" ref="T94" si="44">T93</f>
        <v>no</v>
      </c>
      <c r="U94" s="88" t="str">
        <f>U93</f>
        <v>less than 1.5 cm</v>
      </c>
      <c r="V94" s="88" t="str">
        <f t="shared" ref="V94" si="45">V93</f>
        <v>T3bN2M0</v>
      </c>
      <c r="W94" s="88">
        <f t="shared" ref="W94" si="46">W93</f>
        <v>0</v>
      </c>
      <c r="X94" s="88">
        <f t="shared" ref="X94" si="47">X93</f>
        <v>0</v>
      </c>
      <c r="Y94" s="84"/>
      <c r="Z94" s="84"/>
      <c r="AA94" s="84"/>
    </row>
    <row r="95" spans="2:27" x14ac:dyDescent="0.2">
      <c r="B95" t="s">
        <v>122</v>
      </c>
      <c r="C95" s="52" t="s">
        <v>144</v>
      </c>
      <c r="D95" s="52" t="s">
        <v>144</v>
      </c>
      <c r="E95" s="42" t="s">
        <v>253</v>
      </c>
      <c r="F95" s="69">
        <v>26939</v>
      </c>
      <c r="G95" s="53">
        <f>G93+1</f>
        <v>83</v>
      </c>
      <c r="H95" s="52">
        <v>8</v>
      </c>
      <c r="I95" s="52">
        <v>1</v>
      </c>
      <c r="J95" s="54">
        <v>7.3600001335143999</v>
      </c>
      <c r="K95" s="54">
        <v>1.15699994564056</v>
      </c>
      <c r="L95" s="54">
        <v>2.6</v>
      </c>
      <c r="M95" s="52"/>
      <c r="N95" s="56">
        <f t="shared" si="39"/>
        <v>36.800000667572</v>
      </c>
      <c r="O95" s="29" t="s">
        <v>241</v>
      </c>
      <c r="P95" s="75" t="s">
        <v>721</v>
      </c>
      <c r="Q95" s="75">
        <v>60</v>
      </c>
      <c r="R95" s="75" t="s">
        <v>717</v>
      </c>
      <c r="S95" s="75" t="s">
        <v>498</v>
      </c>
      <c r="T95" s="75" t="s">
        <v>718</v>
      </c>
      <c r="U95" s="83"/>
      <c r="V95" s="83"/>
      <c r="W95" s="83"/>
      <c r="X95" s="83"/>
      <c r="Y95" s="84"/>
      <c r="Z95" s="84"/>
      <c r="AA95" s="84"/>
    </row>
    <row r="96" spans="2:27" x14ac:dyDescent="0.2">
      <c r="B96" t="s">
        <v>123</v>
      </c>
      <c r="C96" s="52" t="s">
        <v>144</v>
      </c>
      <c r="D96" s="52" t="s">
        <v>144</v>
      </c>
      <c r="E96" s="42" t="s">
        <v>254</v>
      </c>
      <c r="F96" s="69">
        <v>26940</v>
      </c>
      <c r="G96" s="53">
        <f t="shared" si="40"/>
        <v>84</v>
      </c>
      <c r="H96" s="52">
        <v>4</v>
      </c>
      <c r="I96" s="52">
        <v>1</v>
      </c>
      <c r="J96" s="54">
        <v>4.6799998283386204</v>
      </c>
      <c r="K96" s="54">
        <v>1.09300005435944</v>
      </c>
      <c r="L96" s="54">
        <v>2.4</v>
      </c>
      <c r="M96" s="52"/>
      <c r="N96" s="56">
        <f t="shared" si="39"/>
        <v>23.399999141693101</v>
      </c>
      <c r="O96" s="29" t="s">
        <v>291</v>
      </c>
      <c r="P96" s="75" t="s">
        <v>721</v>
      </c>
      <c r="Q96" s="75">
        <v>55</v>
      </c>
      <c r="R96" s="75" t="s">
        <v>717</v>
      </c>
      <c r="S96" s="75" t="s">
        <v>498</v>
      </c>
      <c r="T96" s="75" t="s">
        <v>718</v>
      </c>
      <c r="U96" s="83"/>
      <c r="V96" s="83"/>
      <c r="W96" s="83"/>
      <c r="X96" s="83"/>
      <c r="Y96" s="84"/>
      <c r="Z96" s="84"/>
      <c r="AA96" s="84"/>
    </row>
    <row r="97" spans="2:27" x14ac:dyDescent="0.2">
      <c r="B97" t="s">
        <v>124</v>
      </c>
      <c r="C97" s="52" t="s">
        <v>144</v>
      </c>
      <c r="D97" s="52" t="s">
        <v>144</v>
      </c>
      <c r="E97" s="42" t="s">
        <v>255</v>
      </c>
      <c r="F97" s="42"/>
      <c r="G97" s="53">
        <f t="shared" si="40"/>
        <v>85</v>
      </c>
      <c r="H97" s="52">
        <v>4</v>
      </c>
      <c r="I97" s="52">
        <v>2</v>
      </c>
      <c r="J97" s="54">
        <v>6.96000003814697</v>
      </c>
      <c r="K97" s="54">
        <v>1.12999999523163</v>
      </c>
      <c r="L97" s="54">
        <v>2.7</v>
      </c>
      <c r="M97" s="52"/>
      <c r="N97" s="56">
        <f t="shared" si="39"/>
        <v>34.800000190734849</v>
      </c>
      <c r="O97" s="4" t="s">
        <v>242</v>
      </c>
      <c r="P97" s="75" t="s">
        <v>716</v>
      </c>
      <c r="Q97" s="75">
        <v>58</v>
      </c>
      <c r="R97" s="75" t="s">
        <v>717</v>
      </c>
      <c r="S97" s="75" t="s">
        <v>498</v>
      </c>
      <c r="T97" s="75" t="s">
        <v>718</v>
      </c>
      <c r="U97" s="83"/>
      <c r="V97" s="83"/>
      <c r="W97" s="83"/>
      <c r="X97" s="83"/>
      <c r="Y97" s="84"/>
      <c r="Z97" s="84"/>
      <c r="AA97" s="84"/>
    </row>
    <row r="98" spans="2:27" x14ac:dyDescent="0.2">
      <c r="B98" t="s">
        <v>134</v>
      </c>
      <c r="C98" s="52" t="s">
        <v>144</v>
      </c>
      <c r="D98" s="52" t="s">
        <v>144</v>
      </c>
      <c r="E98" s="42" t="s">
        <v>256</v>
      </c>
      <c r="F98" s="69">
        <v>26941</v>
      </c>
      <c r="G98" s="53">
        <f t="shared" si="40"/>
        <v>86</v>
      </c>
      <c r="H98" s="52">
        <v>5</v>
      </c>
      <c r="I98" s="52">
        <v>2</v>
      </c>
      <c r="J98" s="54">
        <v>17.840000152587901</v>
      </c>
      <c r="K98" s="54">
        <v>1.63399994373322</v>
      </c>
      <c r="L98" s="54">
        <v>2.2999999999999998</v>
      </c>
      <c r="M98" s="52"/>
      <c r="N98" s="56">
        <f t="shared" si="39"/>
        <v>89.20000076293951</v>
      </c>
      <c r="O98" s="29" t="s">
        <v>241</v>
      </c>
      <c r="P98" s="75" t="s">
        <v>721</v>
      </c>
      <c r="Q98" s="75">
        <v>52</v>
      </c>
      <c r="R98" s="75" t="s">
        <v>717</v>
      </c>
      <c r="S98" s="75" t="s">
        <v>718</v>
      </c>
      <c r="T98" s="75" t="s">
        <v>718</v>
      </c>
      <c r="U98" s="83"/>
      <c r="V98" s="83"/>
      <c r="W98" s="83"/>
      <c r="X98" s="83"/>
      <c r="Y98" s="84"/>
      <c r="Z98" s="84"/>
      <c r="AA98" s="84"/>
    </row>
    <row r="99" spans="2:27" x14ac:dyDescent="0.2">
      <c r="B99" t="s">
        <v>135</v>
      </c>
      <c r="C99" s="52" t="s">
        <v>144</v>
      </c>
      <c r="D99" s="52" t="s">
        <v>144</v>
      </c>
      <c r="E99" s="42" t="s">
        <v>257</v>
      </c>
      <c r="F99" s="69">
        <v>26942</v>
      </c>
      <c r="G99" s="53">
        <f t="shared" si="40"/>
        <v>87</v>
      </c>
      <c r="H99" s="52">
        <v>5</v>
      </c>
      <c r="I99" s="52">
        <v>2</v>
      </c>
      <c r="J99" s="54">
        <v>6.4400000572204599</v>
      </c>
      <c r="K99" s="54">
        <v>0.93599998950958296</v>
      </c>
      <c r="L99" s="54">
        <v>3.1</v>
      </c>
      <c r="M99" s="52"/>
      <c r="N99" s="56">
        <f t="shared" si="39"/>
        <v>32.200000286102302</v>
      </c>
      <c r="O99" s="29" t="s">
        <v>241</v>
      </c>
      <c r="P99" s="75" t="s">
        <v>721</v>
      </c>
      <c r="Q99" s="75">
        <v>57</v>
      </c>
      <c r="R99" s="75" t="s">
        <v>717</v>
      </c>
      <c r="S99" s="75" t="s">
        <v>718</v>
      </c>
      <c r="T99" s="75" t="s">
        <v>718</v>
      </c>
      <c r="U99" s="83"/>
      <c r="V99" s="83"/>
      <c r="W99" s="83"/>
      <c r="X99" s="83"/>
      <c r="Y99" s="84"/>
      <c r="Z99" s="84"/>
      <c r="AA99" s="84"/>
    </row>
    <row r="100" spans="2:27" x14ac:dyDescent="0.2">
      <c r="B100" t="s">
        <v>136</v>
      </c>
      <c r="C100" s="52" t="s">
        <v>144</v>
      </c>
      <c r="D100" s="52" t="s">
        <v>144</v>
      </c>
      <c r="E100" s="42" t="s">
        <v>258</v>
      </c>
      <c r="F100" s="69">
        <v>26943</v>
      </c>
      <c r="G100" s="53">
        <f t="shared" si="40"/>
        <v>88</v>
      </c>
      <c r="H100" s="52">
        <v>4</v>
      </c>
      <c r="I100" s="52">
        <v>2</v>
      </c>
      <c r="J100" s="54">
        <v>9.3199996948242205</v>
      </c>
      <c r="K100" s="54">
        <v>1.31599998474121</v>
      </c>
      <c r="L100" s="54">
        <v>2.5</v>
      </c>
      <c r="M100" s="52"/>
      <c r="N100" s="56">
        <f t="shared" si="39"/>
        <v>46.599998474121101</v>
      </c>
      <c r="O100" s="4" t="s">
        <v>241</v>
      </c>
      <c r="P100" s="75" t="s">
        <v>716</v>
      </c>
      <c r="Q100" s="75">
        <v>63</v>
      </c>
      <c r="R100" s="75" t="s">
        <v>717</v>
      </c>
      <c r="S100" s="75" t="s">
        <v>718</v>
      </c>
      <c r="T100" s="75" t="s">
        <v>718</v>
      </c>
      <c r="U100" s="83"/>
      <c r="V100" s="83"/>
      <c r="W100" s="83"/>
      <c r="X100" s="83"/>
      <c r="Y100" s="84"/>
      <c r="Z100" s="84"/>
      <c r="AA100" s="84"/>
    </row>
    <row r="101" spans="2:27" x14ac:dyDescent="0.2">
      <c r="B101" t="s">
        <v>137</v>
      </c>
      <c r="C101" s="52" t="s">
        <v>144</v>
      </c>
      <c r="D101" s="52" t="s">
        <v>144</v>
      </c>
      <c r="E101" s="42" t="s">
        <v>259</v>
      </c>
      <c r="F101" s="69">
        <v>26961</v>
      </c>
      <c r="G101" s="53">
        <f t="shared" si="40"/>
        <v>89</v>
      </c>
      <c r="H101" s="52">
        <v>4</v>
      </c>
      <c r="I101" s="52">
        <v>2</v>
      </c>
      <c r="J101" s="54">
        <v>8.1599998474121094</v>
      </c>
      <c r="K101" s="54">
        <v>1.1720000505447401</v>
      </c>
      <c r="L101" s="54">
        <v>2.6</v>
      </c>
      <c r="M101" s="52"/>
      <c r="N101" s="56">
        <f t="shared" si="39"/>
        <v>40.799999237060547</v>
      </c>
      <c r="O101" s="29" t="s">
        <v>241</v>
      </c>
      <c r="P101" s="75" t="s">
        <v>716</v>
      </c>
      <c r="Q101" s="75">
        <v>55</v>
      </c>
      <c r="R101" s="75" t="s">
        <v>717</v>
      </c>
      <c r="S101" s="75" t="s">
        <v>718</v>
      </c>
      <c r="T101" s="75" t="s">
        <v>718</v>
      </c>
      <c r="U101" s="83"/>
      <c r="V101" s="83"/>
      <c r="W101" s="83"/>
      <c r="X101" s="83"/>
      <c r="Y101" s="84"/>
      <c r="Z101" s="84"/>
      <c r="AA101" s="84"/>
    </row>
    <row r="102" spans="2:27" x14ac:dyDescent="0.2">
      <c r="B102" t="s">
        <v>138</v>
      </c>
      <c r="C102" s="52" t="s">
        <v>144</v>
      </c>
      <c r="D102" s="52" t="s">
        <v>144</v>
      </c>
      <c r="E102" s="42" t="s">
        <v>260</v>
      </c>
      <c r="F102" s="69">
        <v>26962</v>
      </c>
      <c r="G102" s="53">
        <f t="shared" si="40"/>
        <v>90</v>
      </c>
      <c r="H102" s="52">
        <v>6</v>
      </c>
      <c r="I102" s="52">
        <v>2</v>
      </c>
      <c r="J102" s="54">
        <v>18.639999389648398</v>
      </c>
      <c r="K102" s="54">
        <v>1.62899994850159</v>
      </c>
      <c r="L102" s="54">
        <v>1.9</v>
      </c>
      <c r="M102" s="52"/>
      <c r="N102" s="56">
        <f t="shared" si="39"/>
        <v>93.199996948241989</v>
      </c>
      <c r="O102" s="29" t="s">
        <v>241</v>
      </c>
      <c r="P102" s="75" t="s">
        <v>721</v>
      </c>
      <c r="Q102" s="75">
        <v>49</v>
      </c>
      <c r="R102" s="75" t="s">
        <v>717</v>
      </c>
      <c r="S102" s="75" t="s">
        <v>718</v>
      </c>
      <c r="T102" s="75" t="s">
        <v>718</v>
      </c>
      <c r="U102" s="83"/>
      <c r="V102" s="83"/>
      <c r="W102" s="83"/>
      <c r="X102" s="83"/>
      <c r="Y102" s="84"/>
      <c r="Z102" s="84"/>
      <c r="AA102" s="84"/>
    </row>
    <row r="103" spans="2:27" x14ac:dyDescent="0.2">
      <c r="B103" t="s">
        <v>139</v>
      </c>
      <c r="C103" s="52" t="s">
        <v>144</v>
      </c>
      <c r="D103" s="52" t="s">
        <v>144</v>
      </c>
      <c r="E103" s="42" t="s">
        <v>261</v>
      </c>
      <c r="F103" s="69">
        <v>26963</v>
      </c>
      <c r="G103" s="53">
        <f t="shared" si="40"/>
        <v>91</v>
      </c>
      <c r="H103" s="52">
        <v>3</v>
      </c>
      <c r="I103" s="52">
        <v>2</v>
      </c>
      <c r="J103" s="54">
        <v>7.8800001144409197</v>
      </c>
      <c r="K103" s="54">
        <v>1.1009999513626101</v>
      </c>
      <c r="L103" s="54">
        <v>4.5</v>
      </c>
      <c r="M103" s="52"/>
      <c r="N103" s="56">
        <f t="shared" si="39"/>
        <v>39.400000572204597</v>
      </c>
      <c r="O103" s="29" t="s">
        <v>241</v>
      </c>
      <c r="P103" s="75" t="s">
        <v>716</v>
      </c>
      <c r="Q103" s="75">
        <v>53</v>
      </c>
      <c r="R103" s="75" t="s">
        <v>717</v>
      </c>
      <c r="S103" s="75" t="s">
        <v>498</v>
      </c>
      <c r="T103" s="75" t="s">
        <v>718</v>
      </c>
      <c r="U103" s="83"/>
      <c r="V103" s="83"/>
      <c r="W103" s="83"/>
      <c r="X103" s="83"/>
      <c r="Y103" s="84"/>
      <c r="Z103" s="84"/>
      <c r="AA103" s="84"/>
    </row>
    <row r="104" spans="2:27" x14ac:dyDescent="0.2">
      <c r="B104" t="s">
        <v>140</v>
      </c>
      <c r="C104" s="52" t="s">
        <v>144</v>
      </c>
      <c r="D104" s="52" t="s">
        <v>144</v>
      </c>
      <c r="E104" s="42" t="s">
        <v>262</v>
      </c>
      <c r="F104" s="69">
        <v>26964</v>
      </c>
      <c r="G104" s="53">
        <f t="shared" si="40"/>
        <v>92</v>
      </c>
      <c r="H104" s="52">
        <v>6</v>
      </c>
      <c r="I104" s="52">
        <v>2</v>
      </c>
      <c r="J104" s="54">
        <v>5.1199998855590803</v>
      </c>
      <c r="K104" s="54">
        <v>1.13300001621246</v>
      </c>
      <c r="L104" s="54">
        <v>6</v>
      </c>
      <c r="M104" s="52"/>
      <c r="N104" s="56">
        <f t="shared" si="39"/>
        <v>25.599999427795403</v>
      </c>
      <c r="O104" s="29" t="s">
        <v>241</v>
      </c>
      <c r="P104" s="75" t="s">
        <v>716</v>
      </c>
      <c r="Q104" s="75">
        <v>58</v>
      </c>
      <c r="R104" s="75" t="s">
        <v>717</v>
      </c>
      <c r="S104" s="75" t="s">
        <v>718</v>
      </c>
      <c r="T104" s="75" t="s">
        <v>718</v>
      </c>
      <c r="U104" s="83"/>
      <c r="V104" s="83"/>
      <c r="W104" s="83"/>
      <c r="X104" s="83"/>
      <c r="Y104" s="84"/>
      <c r="Z104" s="84"/>
      <c r="AA104" s="84"/>
    </row>
    <row r="105" spans="2:27" x14ac:dyDescent="0.2">
      <c r="B105" t="s">
        <v>141</v>
      </c>
      <c r="C105" s="52" t="s">
        <v>144</v>
      </c>
      <c r="D105" s="52" t="s">
        <v>144</v>
      </c>
      <c r="E105" s="42" t="s">
        <v>263</v>
      </c>
      <c r="F105" s="69">
        <v>26965</v>
      </c>
      <c r="G105" s="53">
        <f t="shared" si="40"/>
        <v>93</v>
      </c>
      <c r="H105" s="52">
        <v>4</v>
      </c>
      <c r="I105" s="52">
        <v>2</v>
      </c>
      <c r="J105" s="54">
        <v>8.1999998092651403</v>
      </c>
      <c r="K105" s="54">
        <v>1.3059999942779501</v>
      </c>
      <c r="L105" s="54">
        <v>5.6</v>
      </c>
      <c r="M105" s="52"/>
      <c r="N105" s="56">
        <f t="shared" si="39"/>
        <v>40.999999046325698</v>
      </c>
      <c r="O105" s="29" t="s">
        <v>241</v>
      </c>
      <c r="P105" s="75" t="s">
        <v>721</v>
      </c>
      <c r="Q105" s="75">
        <v>61</v>
      </c>
      <c r="R105" s="75" t="s">
        <v>717</v>
      </c>
      <c r="S105" s="75" t="s">
        <v>498</v>
      </c>
      <c r="T105" s="75" t="s">
        <v>718</v>
      </c>
      <c r="U105" s="83"/>
      <c r="V105" s="83"/>
      <c r="W105" s="83"/>
      <c r="X105" s="83"/>
      <c r="Y105" s="84"/>
      <c r="Z105" s="84"/>
      <c r="AA105" s="84"/>
    </row>
    <row r="106" spans="2:27" x14ac:dyDescent="0.2">
      <c r="B106" t="s">
        <v>142</v>
      </c>
      <c r="C106" s="52" t="s">
        <v>144</v>
      </c>
      <c r="D106" s="52" t="s">
        <v>144</v>
      </c>
      <c r="E106" s="42" t="s">
        <v>264</v>
      </c>
      <c r="F106" s="42"/>
      <c r="G106" s="53">
        <f t="shared" si="40"/>
        <v>94</v>
      </c>
      <c r="H106" s="52">
        <v>8</v>
      </c>
      <c r="I106" s="52">
        <v>2</v>
      </c>
      <c r="J106" s="54">
        <v>5.0799999237060502</v>
      </c>
      <c r="K106" s="54">
        <v>1</v>
      </c>
      <c r="L106" s="54">
        <v>3.4</v>
      </c>
      <c r="M106" s="52"/>
      <c r="N106" s="56">
        <f t="shared" si="39"/>
        <v>25.399999618530252</v>
      </c>
      <c r="O106" s="4" t="s">
        <v>242</v>
      </c>
      <c r="P106" s="75" t="s">
        <v>721</v>
      </c>
      <c r="Q106" s="75">
        <v>65</v>
      </c>
      <c r="R106" s="75" t="s">
        <v>717</v>
      </c>
      <c r="S106" s="75" t="s">
        <v>718</v>
      </c>
      <c r="T106" s="75" t="s">
        <v>718</v>
      </c>
      <c r="U106" s="83"/>
      <c r="V106" s="83"/>
      <c r="W106" s="83"/>
      <c r="X106" s="83"/>
      <c r="Y106" s="84"/>
      <c r="Z106" s="84"/>
      <c r="AA106" s="84"/>
    </row>
    <row r="107" spans="2:27" x14ac:dyDescent="0.2">
      <c r="B107" t="s">
        <v>490</v>
      </c>
      <c r="C107" t="str">
        <f>C106</f>
        <v>Normal</v>
      </c>
      <c r="D107" t="str">
        <f>D106</f>
        <v>Normal</v>
      </c>
      <c r="E107" s="42">
        <v>24223</v>
      </c>
      <c r="F107" s="42"/>
      <c r="G107" s="26">
        <f>G106</f>
        <v>94</v>
      </c>
      <c r="H107" s="42" t="s">
        <v>85</v>
      </c>
      <c r="J107" s="27"/>
      <c r="K107" s="27"/>
      <c r="L107" s="54">
        <v>2.4</v>
      </c>
      <c r="N107" s="41"/>
      <c r="O107" s="29" t="s">
        <v>292</v>
      </c>
      <c r="P107" s="88" t="str">
        <f>P106</f>
        <v>M</v>
      </c>
      <c r="Q107" s="88">
        <f t="shared" ref="Q107" si="48">Q106</f>
        <v>65</v>
      </c>
      <c r="R107" s="88" t="str">
        <f t="shared" ref="R107" si="49">R106</f>
        <v>cauc./white</v>
      </c>
      <c r="S107" s="88" t="str">
        <f t="shared" ref="S107" si="50">S106</f>
        <v>no</v>
      </c>
      <c r="T107" s="88" t="str">
        <f t="shared" ref="T107" si="51">T106</f>
        <v>no</v>
      </c>
      <c r="U107" s="83"/>
      <c r="V107" s="83"/>
      <c r="W107" s="83"/>
      <c r="X107" s="83"/>
      <c r="Y107" s="84"/>
      <c r="Z107" s="84"/>
      <c r="AA107" s="84"/>
    </row>
    <row r="108" spans="2:27" x14ac:dyDescent="0.2">
      <c r="B108" t="s">
        <v>143</v>
      </c>
      <c r="C108" s="52" t="s">
        <v>144</v>
      </c>
      <c r="D108" s="52" t="s">
        <v>144</v>
      </c>
      <c r="E108" s="42" t="s">
        <v>265</v>
      </c>
      <c r="F108" s="42"/>
      <c r="G108" s="53">
        <f>G106+1</f>
        <v>95</v>
      </c>
      <c r="H108" s="52">
        <v>6</v>
      </c>
      <c r="I108" s="52">
        <v>2</v>
      </c>
      <c r="J108" s="54">
        <v>9.1999998092651403</v>
      </c>
      <c r="K108" s="54">
        <v>1.11699998378754</v>
      </c>
      <c r="L108" s="54">
        <v>2.2000000000000002</v>
      </c>
      <c r="M108" s="52"/>
      <c r="N108" s="56">
        <f t="shared" si="39"/>
        <v>45.999999046325698</v>
      </c>
      <c r="O108" s="4" t="s">
        <v>242</v>
      </c>
      <c r="P108" s="75" t="s">
        <v>716</v>
      </c>
      <c r="Q108" s="75">
        <v>54</v>
      </c>
      <c r="R108" s="75" t="s">
        <v>717</v>
      </c>
      <c r="S108" s="75" t="s">
        <v>718</v>
      </c>
      <c r="T108" s="75" t="s">
        <v>718</v>
      </c>
      <c r="U108" s="83"/>
      <c r="V108" s="83"/>
      <c r="W108" s="83"/>
      <c r="X108" s="83"/>
      <c r="Y108" s="84"/>
      <c r="Z108" s="84"/>
      <c r="AA108" s="84"/>
    </row>
    <row r="109" spans="2:27" x14ac:dyDescent="0.2">
      <c r="B109" t="s">
        <v>125</v>
      </c>
      <c r="C109" s="52" t="s">
        <v>144</v>
      </c>
      <c r="D109" s="52" t="s">
        <v>144</v>
      </c>
      <c r="E109" s="42" t="s">
        <v>266</v>
      </c>
      <c r="F109" s="69">
        <v>26966</v>
      </c>
      <c r="G109" s="53">
        <f t="shared" si="40"/>
        <v>96</v>
      </c>
      <c r="H109" s="52">
        <v>4</v>
      </c>
      <c r="I109" s="52">
        <v>1</v>
      </c>
      <c r="J109" s="54">
        <v>12.319999694824199</v>
      </c>
      <c r="K109" s="54">
        <v>1.29999995231628</v>
      </c>
      <c r="L109" s="54">
        <v>3</v>
      </c>
      <c r="M109" s="52"/>
      <c r="N109" s="56">
        <f t="shared" si="39"/>
        <v>61.599998474120994</v>
      </c>
      <c r="O109" s="4" t="s">
        <v>241</v>
      </c>
      <c r="P109" s="75" t="s">
        <v>721</v>
      </c>
      <c r="Q109" s="75">
        <v>52</v>
      </c>
      <c r="R109" s="75" t="s">
        <v>717</v>
      </c>
      <c r="S109" s="75" t="s">
        <v>498</v>
      </c>
      <c r="T109" s="75" t="s">
        <v>718</v>
      </c>
      <c r="U109" s="83"/>
      <c r="V109" s="83"/>
      <c r="W109" s="83"/>
      <c r="X109" s="83"/>
      <c r="Y109" s="84"/>
      <c r="Z109" s="84"/>
      <c r="AA109" s="84"/>
    </row>
    <row r="110" spans="2:27" x14ac:dyDescent="0.2">
      <c r="B110" t="s">
        <v>120</v>
      </c>
      <c r="C110" s="52" t="s">
        <v>96</v>
      </c>
      <c r="D110" s="52" t="s">
        <v>91</v>
      </c>
      <c r="E110" s="42" t="s">
        <v>267</v>
      </c>
      <c r="F110" s="69">
        <v>26967</v>
      </c>
      <c r="G110" s="53">
        <f t="shared" si="40"/>
        <v>97</v>
      </c>
      <c r="H110" s="52">
        <v>12</v>
      </c>
      <c r="I110" s="52">
        <v>2</v>
      </c>
      <c r="J110" s="54">
        <v>19.040000915527301</v>
      </c>
      <c r="K110" s="54">
        <v>1.64699995517731</v>
      </c>
      <c r="L110" s="54">
        <v>2.4</v>
      </c>
      <c r="M110" s="52"/>
      <c r="N110" s="56">
        <f t="shared" si="39"/>
        <v>95.200004577636506</v>
      </c>
      <c r="O110" s="4" t="s">
        <v>241</v>
      </c>
      <c r="P110" s="75" t="s">
        <v>716</v>
      </c>
      <c r="Q110" s="75">
        <v>62</v>
      </c>
      <c r="R110" s="75" t="s">
        <v>717</v>
      </c>
      <c r="S110" s="75" t="s">
        <v>498</v>
      </c>
      <c r="T110" s="82" t="s">
        <v>718</v>
      </c>
      <c r="U110" s="86"/>
      <c r="V110" s="86"/>
      <c r="W110" s="86"/>
      <c r="X110" s="83"/>
      <c r="Y110" s="75" t="s">
        <v>769</v>
      </c>
      <c r="Z110" s="75" t="s">
        <v>772</v>
      </c>
      <c r="AA110" s="75" t="s">
        <v>767</v>
      </c>
    </row>
    <row r="111" spans="2:27" x14ac:dyDescent="0.2">
      <c r="B111" t="s">
        <v>145</v>
      </c>
      <c r="C111" s="52" t="s">
        <v>96</v>
      </c>
      <c r="D111" s="52" t="s">
        <v>91</v>
      </c>
      <c r="E111" s="42" t="s">
        <v>268</v>
      </c>
      <c r="F111" s="69">
        <v>26968</v>
      </c>
      <c r="G111" s="53">
        <f t="shared" si="40"/>
        <v>98</v>
      </c>
      <c r="H111" s="52">
        <v>8</v>
      </c>
      <c r="I111" s="52">
        <v>2</v>
      </c>
      <c r="J111" s="54">
        <v>6.8800001144409197</v>
      </c>
      <c r="K111" s="54">
        <v>1.2649999856948899</v>
      </c>
      <c r="L111" s="54">
        <v>3.4</v>
      </c>
      <c r="M111" s="52"/>
      <c r="N111" s="56">
        <f t="shared" si="39"/>
        <v>34.400000572204597</v>
      </c>
      <c r="O111" s="4" t="s">
        <v>241</v>
      </c>
      <c r="P111" s="75" t="s">
        <v>721</v>
      </c>
      <c r="Q111" s="75">
        <v>55</v>
      </c>
      <c r="R111" s="75" t="s">
        <v>717</v>
      </c>
      <c r="S111" s="75" t="s">
        <v>718</v>
      </c>
      <c r="T111" s="82" t="s">
        <v>718</v>
      </c>
      <c r="U111" s="86"/>
      <c r="V111" s="86"/>
      <c r="W111" s="86"/>
      <c r="X111" s="83"/>
      <c r="Y111" s="75" t="s">
        <v>769</v>
      </c>
      <c r="Z111" s="75" t="s">
        <v>772</v>
      </c>
      <c r="AA111" s="75" t="s">
        <v>767</v>
      </c>
    </row>
    <row r="112" spans="2:27" x14ac:dyDescent="0.2">
      <c r="B112" t="s">
        <v>146</v>
      </c>
      <c r="C112" s="52" t="s">
        <v>96</v>
      </c>
      <c r="D112" s="52" t="s">
        <v>91</v>
      </c>
      <c r="E112" s="42" t="s">
        <v>269</v>
      </c>
      <c r="F112" s="42"/>
      <c r="G112" s="53">
        <f t="shared" si="40"/>
        <v>99</v>
      </c>
      <c r="H112" s="52">
        <v>2</v>
      </c>
      <c r="I112" s="52">
        <v>1</v>
      </c>
      <c r="J112" s="54">
        <v>4.7600002288818404</v>
      </c>
      <c r="K112" s="54">
        <v>1.0920000076293901</v>
      </c>
      <c r="L112" s="54">
        <v>2.8</v>
      </c>
      <c r="M112" s="52"/>
      <c r="N112" s="56">
        <f t="shared" si="39"/>
        <v>23.800001144409201</v>
      </c>
      <c r="O112" s="34" t="s">
        <v>291</v>
      </c>
      <c r="P112" s="75" t="s">
        <v>721</v>
      </c>
      <c r="Q112" s="75">
        <v>53</v>
      </c>
      <c r="R112" s="75" t="s">
        <v>717</v>
      </c>
      <c r="S112" s="75" t="s">
        <v>498</v>
      </c>
      <c r="T112" s="82" t="s">
        <v>718</v>
      </c>
      <c r="U112" s="86"/>
      <c r="V112" s="86"/>
      <c r="W112" s="86"/>
      <c r="X112" s="83"/>
      <c r="Y112" s="75" t="s">
        <v>771</v>
      </c>
      <c r="Z112" s="75" t="s">
        <v>772</v>
      </c>
      <c r="AA112" s="75" t="s">
        <v>730</v>
      </c>
    </row>
    <row r="113" spans="2:27" x14ac:dyDescent="0.2">
      <c r="B113" t="s">
        <v>147</v>
      </c>
      <c r="C113" s="52" t="s">
        <v>96</v>
      </c>
      <c r="D113" s="52" t="s">
        <v>91</v>
      </c>
      <c r="E113" s="42" t="s">
        <v>270</v>
      </c>
      <c r="F113" s="42"/>
      <c r="G113" s="53">
        <f t="shared" si="40"/>
        <v>100</v>
      </c>
      <c r="H113" s="64">
        <v>2</v>
      </c>
      <c r="I113" s="52">
        <v>1</v>
      </c>
      <c r="J113" s="54">
        <v>18.920000076293899</v>
      </c>
      <c r="K113" s="54">
        <v>1.64199995994568</v>
      </c>
      <c r="L113" s="54">
        <v>2.1</v>
      </c>
      <c r="M113" s="52"/>
      <c r="N113" s="56">
        <f t="shared" si="39"/>
        <v>94.600000381469499</v>
      </c>
      <c r="O113" s="4" t="s">
        <v>242</v>
      </c>
      <c r="P113" s="75" t="s">
        <v>721</v>
      </c>
      <c r="Q113" s="75">
        <v>62</v>
      </c>
      <c r="R113" s="75" t="s">
        <v>717</v>
      </c>
      <c r="S113" s="75" t="s">
        <v>718</v>
      </c>
      <c r="T113" s="82" t="s">
        <v>718</v>
      </c>
      <c r="U113" s="86"/>
      <c r="V113" s="86"/>
      <c r="W113" s="86"/>
      <c r="X113" s="83"/>
      <c r="Y113" s="75" t="s">
        <v>771</v>
      </c>
      <c r="Z113" s="75" t="s">
        <v>772</v>
      </c>
      <c r="AA113" s="75" t="s">
        <v>730</v>
      </c>
    </row>
    <row r="114" spans="2:27" x14ac:dyDescent="0.2">
      <c r="B114" t="s">
        <v>148</v>
      </c>
      <c r="C114" s="52" t="s">
        <v>96</v>
      </c>
      <c r="D114" s="52" t="s">
        <v>91</v>
      </c>
      <c r="E114" s="42" t="s">
        <v>271</v>
      </c>
      <c r="F114" s="69">
        <v>26969</v>
      </c>
      <c r="G114" s="53">
        <f t="shared" si="40"/>
        <v>101</v>
      </c>
      <c r="H114" s="52">
        <v>4</v>
      </c>
      <c r="I114" s="52">
        <v>2</v>
      </c>
      <c r="J114" s="54">
        <v>12.5200004577637</v>
      </c>
      <c r="K114" s="54">
        <v>1.1139999628067001</v>
      </c>
      <c r="L114" s="54">
        <v>4.2</v>
      </c>
      <c r="M114" s="52"/>
      <c r="N114" s="56">
        <f t="shared" si="39"/>
        <v>62.600002288818501</v>
      </c>
      <c r="O114" s="4" t="s">
        <v>241</v>
      </c>
      <c r="P114" s="75" t="s">
        <v>721</v>
      </c>
      <c r="Q114" s="75">
        <v>49</v>
      </c>
      <c r="R114" s="75" t="s">
        <v>717</v>
      </c>
      <c r="S114" s="75" t="s">
        <v>718</v>
      </c>
      <c r="T114" s="82" t="s">
        <v>718</v>
      </c>
      <c r="U114" s="86"/>
      <c r="V114" s="86"/>
      <c r="W114" s="86"/>
      <c r="X114" s="83"/>
      <c r="Y114" s="75" t="s">
        <v>769</v>
      </c>
      <c r="Z114" s="75" t="s">
        <v>770</v>
      </c>
      <c r="AA114" s="75" t="s">
        <v>730</v>
      </c>
    </row>
    <row r="115" spans="2:27" x14ac:dyDescent="0.2">
      <c r="B115" t="s">
        <v>149</v>
      </c>
      <c r="C115" s="52" t="s">
        <v>96</v>
      </c>
      <c r="D115" s="52" t="s">
        <v>91</v>
      </c>
      <c r="E115" s="42" t="s">
        <v>272</v>
      </c>
      <c r="F115" s="69">
        <v>26970</v>
      </c>
      <c r="G115" s="53">
        <f t="shared" si="40"/>
        <v>102</v>
      </c>
      <c r="H115" s="52">
        <v>2</v>
      </c>
      <c r="I115" s="52">
        <v>1</v>
      </c>
      <c r="J115" s="54">
        <v>7.8800001144409197</v>
      </c>
      <c r="K115" s="54">
        <v>1.1009999513626101</v>
      </c>
      <c r="L115" s="54">
        <v>5.6</v>
      </c>
      <c r="M115" s="52"/>
      <c r="N115" s="56">
        <f t="shared" si="39"/>
        <v>39.400000572204597</v>
      </c>
      <c r="O115" s="4" t="s">
        <v>241</v>
      </c>
      <c r="P115" s="75" t="s">
        <v>716</v>
      </c>
      <c r="Q115" s="75">
        <v>54</v>
      </c>
      <c r="R115" s="75" t="s">
        <v>717</v>
      </c>
      <c r="S115" s="75" t="s">
        <v>718</v>
      </c>
      <c r="T115" s="82" t="s">
        <v>718</v>
      </c>
      <c r="U115" s="86"/>
      <c r="V115" s="86"/>
      <c r="W115" s="86"/>
      <c r="X115" s="83"/>
      <c r="Y115" s="75" t="s">
        <v>769</v>
      </c>
      <c r="Z115" s="75" t="s">
        <v>772</v>
      </c>
      <c r="AA115" s="75" t="s">
        <v>767</v>
      </c>
    </row>
    <row r="116" spans="2:27" x14ac:dyDescent="0.2">
      <c r="B116" t="s">
        <v>150</v>
      </c>
      <c r="C116" s="52" t="s">
        <v>96</v>
      </c>
      <c r="D116" s="52" t="s">
        <v>91</v>
      </c>
      <c r="E116" s="42" t="s">
        <v>273</v>
      </c>
      <c r="F116" s="42"/>
      <c r="G116" s="53">
        <f t="shared" si="40"/>
        <v>103</v>
      </c>
      <c r="H116" s="52">
        <v>6</v>
      </c>
      <c r="I116" s="52">
        <v>2</v>
      </c>
      <c r="J116" s="54">
        <v>13.5200004577637</v>
      </c>
      <c r="K116" s="54">
        <v>1.4630000591278101</v>
      </c>
      <c r="L116" s="54">
        <v>2.1</v>
      </c>
      <c r="M116" s="52"/>
      <c r="N116" s="56">
        <f t="shared" si="39"/>
        <v>67.600002288818501</v>
      </c>
      <c r="O116" s="4" t="s">
        <v>242</v>
      </c>
      <c r="P116" s="75" t="s">
        <v>716</v>
      </c>
      <c r="Q116" s="75">
        <v>60</v>
      </c>
      <c r="R116" s="75" t="s">
        <v>717</v>
      </c>
      <c r="S116" s="75" t="s">
        <v>498</v>
      </c>
      <c r="T116" s="82" t="s">
        <v>718</v>
      </c>
      <c r="U116" s="86"/>
      <c r="V116" s="86"/>
      <c r="W116" s="86"/>
      <c r="X116" s="83"/>
      <c r="Y116" s="75" t="s">
        <v>769</v>
      </c>
      <c r="Z116" s="75" t="s">
        <v>772</v>
      </c>
      <c r="AA116" s="75" t="s">
        <v>767</v>
      </c>
    </row>
    <row r="117" spans="2:27" x14ac:dyDescent="0.2">
      <c r="B117" t="s">
        <v>491</v>
      </c>
      <c r="C117" t="str">
        <f>C116</f>
        <v>Polyp</v>
      </c>
      <c r="D117" t="str">
        <f>D116</f>
        <v>Adenoma</v>
      </c>
      <c r="E117" s="42">
        <v>24225</v>
      </c>
      <c r="F117" s="42"/>
      <c r="G117" s="26">
        <f>G116</f>
        <v>103</v>
      </c>
      <c r="H117" s="42" t="s">
        <v>85</v>
      </c>
      <c r="J117" s="27"/>
      <c r="K117" s="27"/>
      <c r="L117" s="54">
        <v>2.2999999999999998</v>
      </c>
      <c r="N117" s="41"/>
      <c r="O117" s="4" t="s">
        <v>241</v>
      </c>
      <c r="P117" s="88" t="str">
        <f>P116</f>
        <v>F</v>
      </c>
      <c r="Q117" s="88">
        <f t="shared" ref="Q117" si="52">Q116</f>
        <v>60</v>
      </c>
      <c r="R117" s="88" t="str">
        <f t="shared" ref="R117" si="53">R116</f>
        <v>cauc./white</v>
      </c>
      <c r="S117" s="88" t="str">
        <f t="shared" ref="S117" si="54">S116</f>
        <v>yes</v>
      </c>
      <c r="T117" s="88" t="str">
        <f t="shared" ref="T117" si="55">T116</f>
        <v>no</v>
      </c>
      <c r="U117" s="86"/>
      <c r="V117" s="86"/>
      <c r="W117" s="86"/>
      <c r="X117" s="83"/>
      <c r="Y117" s="47" t="str">
        <f>Y116</f>
        <v>Adenomatous polyps</v>
      </c>
      <c r="Z117" s="47" t="str">
        <f>Z116</f>
        <v>sessile</v>
      </c>
      <c r="AA117" s="47" t="str">
        <f>AA116</f>
        <v>sigmoid</v>
      </c>
    </row>
    <row r="118" spans="2:27" x14ac:dyDescent="0.2">
      <c r="B118" t="s">
        <v>151</v>
      </c>
      <c r="C118" s="52" t="s">
        <v>96</v>
      </c>
      <c r="D118" s="52" t="s">
        <v>91</v>
      </c>
      <c r="E118" s="42" t="s">
        <v>274</v>
      </c>
      <c r="F118" s="69">
        <v>26971</v>
      </c>
      <c r="G118" s="53">
        <f>G116+1</f>
        <v>104</v>
      </c>
      <c r="H118" s="52">
        <v>20</v>
      </c>
      <c r="I118" s="52">
        <v>2</v>
      </c>
      <c r="J118" s="54">
        <v>10.8800001144409</v>
      </c>
      <c r="K118" s="54">
        <v>1.3739999532699601</v>
      </c>
      <c r="L118" s="54">
        <v>4.2</v>
      </c>
      <c r="M118" s="52"/>
      <c r="N118" s="56">
        <f t="shared" si="39"/>
        <v>54.400000572204505</v>
      </c>
      <c r="O118" s="4" t="s">
        <v>241</v>
      </c>
      <c r="P118" s="75" t="s">
        <v>721</v>
      </c>
      <c r="Q118" s="75">
        <v>35</v>
      </c>
      <c r="R118" s="75" t="s">
        <v>717</v>
      </c>
      <c r="S118" s="75" t="s">
        <v>718</v>
      </c>
      <c r="T118" s="82" t="s">
        <v>718</v>
      </c>
      <c r="U118" s="86"/>
      <c r="V118" s="86"/>
      <c r="W118" s="86"/>
      <c r="X118" s="83"/>
      <c r="Y118" s="75" t="s">
        <v>769</v>
      </c>
      <c r="Z118" s="75" t="s">
        <v>772</v>
      </c>
      <c r="AA118" s="75" t="s">
        <v>767</v>
      </c>
    </row>
    <row r="119" spans="2:27" x14ac:dyDescent="0.2">
      <c r="B119" t="s">
        <v>152</v>
      </c>
      <c r="C119" s="52" t="s">
        <v>96</v>
      </c>
      <c r="D119" s="52" t="s">
        <v>91</v>
      </c>
      <c r="E119" s="42" t="s">
        <v>275</v>
      </c>
      <c r="F119" s="69">
        <v>26923</v>
      </c>
      <c r="G119" s="53">
        <f t="shared" si="40"/>
        <v>105</v>
      </c>
      <c r="H119" s="52">
        <v>6</v>
      </c>
      <c r="I119" s="52">
        <v>2</v>
      </c>
      <c r="J119" s="54">
        <v>14.920000076293899</v>
      </c>
      <c r="K119" s="54">
        <v>1.1269999742507899</v>
      </c>
      <c r="L119" s="54">
        <v>4.5999999999999996</v>
      </c>
      <c r="M119" s="52"/>
      <c r="N119" s="56">
        <f t="shared" si="39"/>
        <v>74.600000381469499</v>
      </c>
      <c r="O119" s="4" t="s">
        <v>241</v>
      </c>
      <c r="P119" s="75" t="s">
        <v>716</v>
      </c>
      <c r="Q119" s="75">
        <v>58</v>
      </c>
      <c r="R119" s="75" t="s">
        <v>717</v>
      </c>
      <c r="S119" s="75" t="s">
        <v>718</v>
      </c>
      <c r="T119" s="82" t="s">
        <v>718</v>
      </c>
      <c r="U119" s="86"/>
      <c r="V119" s="86"/>
      <c r="W119" s="86"/>
      <c r="X119" s="83"/>
      <c r="Y119" s="75" t="s">
        <v>771</v>
      </c>
      <c r="Z119" s="75" t="s">
        <v>770</v>
      </c>
      <c r="AA119" s="75" t="s">
        <v>730</v>
      </c>
    </row>
    <row r="120" spans="2:27" x14ac:dyDescent="0.2">
      <c r="B120" t="s">
        <v>153</v>
      </c>
      <c r="C120" s="52" t="s">
        <v>144</v>
      </c>
      <c r="D120" s="52" t="s">
        <v>144</v>
      </c>
      <c r="E120" s="42" t="s">
        <v>276</v>
      </c>
      <c r="F120" s="42"/>
      <c r="G120" s="53">
        <f t="shared" si="40"/>
        <v>106</v>
      </c>
      <c r="H120" s="52">
        <v>4</v>
      </c>
      <c r="I120" s="52">
        <v>2</v>
      </c>
      <c r="J120" s="54">
        <v>8.6400003433227504</v>
      </c>
      <c r="K120" s="54">
        <v>1.1799999475479099</v>
      </c>
      <c r="L120" s="54">
        <v>4.0999999999999996</v>
      </c>
      <c r="M120" s="52"/>
      <c r="N120" s="56">
        <f t="shared" si="39"/>
        <v>43.200001716613755</v>
      </c>
      <c r="O120" s="4" t="s">
        <v>242</v>
      </c>
      <c r="P120" s="75" t="s">
        <v>721</v>
      </c>
      <c r="Q120" s="75">
        <v>51</v>
      </c>
      <c r="R120" s="75" t="s">
        <v>717</v>
      </c>
      <c r="S120" s="75" t="s">
        <v>718</v>
      </c>
      <c r="T120" s="75" t="s">
        <v>718</v>
      </c>
      <c r="U120" s="83"/>
      <c r="V120" s="83"/>
      <c r="W120" s="83"/>
      <c r="X120" s="83"/>
      <c r="Y120" s="84"/>
      <c r="Z120" s="84"/>
      <c r="AA120" s="84"/>
    </row>
    <row r="121" spans="2:27" x14ac:dyDescent="0.2">
      <c r="B121" t="s">
        <v>126</v>
      </c>
      <c r="C121" s="52" t="s">
        <v>144</v>
      </c>
      <c r="D121" s="52" t="s">
        <v>144</v>
      </c>
      <c r="E121" s="42" t="s">
        <v>277</v>
      </c>
      <c r="F121" s="42"/>
      <c r="G121" s="53">
        <f t="shared" si="40"/>
        <v>107</v>
      </c>
      <c r="H121" s="52">
        <v>4</v>
      </c>
      <c r="I121" s="52">
        <v>2</v>
      </c>
      <c r="J121" s="54">
        <v>6.2399997711181596</v>
      </c>
      <c r="K121" s="54">
        <v>1.21899998188019</v>
      </c>
      <c r="L121" s="54">
        <v>6.8</v>
      </c>
      <c r="M121" s="52"/>
      <c r="N121" s="56">
        <f t="shared" si="39"/>
        <v>31.199998855590799</v>
      </c>
      <c r="O121" s="4" t="s">
        <v>242</v>
      </c>
      <c r="P121" s="75" t="s">
        <v>716</v>
      </c>
      <c r="Q121" s="75">
        <v>56</v>
      </c>
      <c r="R121" s="75" t="s">
        <v>717</v>
      </c>
      <c r="S121" s="75" t="s">
        <v>498</v>
      </c>
      <c r="T121" s="75" t="s">
        <v>718</v>
      </c>
      <c r="U121" s="83"/>
      <c r="V121" s="83"/>
      <c r="W121" s="83"/>
      <c r="X121" s="83"/>
      <c r="Y121" s="84"/>
      <c r="Z121" s="84"/>
      <c r="AA121" s="84"/>
    </row>
    <row r="122" spans="2:27" x14ac:dyDescent="0.2">
      <c r="B122" t="s">
        <v>127</v>
      </c>
      <c r="C122" s="52" t="s">
        <v>144</v>
      </c>
      <c r="D122" s="52" t="s">
        <v>144</v>
      </c>
      <c r="E122" s="42" t="s">
        <v>278</v>
      </c>
      <c r="F122" s="69">
        <v>26944</v>
      </c>
      <c r="G122" s="53">
        <f t="shared" si="40"/>
        <v>108</v>
      </c>
      <c r="H122" s="52">
        <v>6</v>
      </c>
      <c r="I122" s="52">
        <v>2</v>
      </c>
      <c r="J122" s="54">
        <v>8.7200002670288104</v>
      </c>
      <c r="K122" s="54">
        <v>1.12999999523163</v>
      </c>
      <c r="L122" s="54">
        <v>5</v>
      </c>
      <c r="M122" s="52"/>
      <c r="N122" s="56">
        <f t="shared" si="39"/>
        <v>43.60000133514405</v>
      </c>
      <c r="O122" s="4" t="s">
        <v>241</v>
      </c>
      <c r="P122" s="75" t="s">
        <v>721</v>
      </c>
      <c r="Q122" s="75">
        <v>62</v>
      </c>
      <c r="R122" s="75" t="s">
        <v>717</v>
      </c>
      <c r="S122" s="75" t="s">
        <v>718</v>
      </c>
      <c r="T122" s="75" t="s">
        <v>718</v>
      </c>
      <c r="U122" s="83"/>
      <c r="V122" s="83"/>
      <c r="W122" s="83"/>
      <c r="X122" s="83"/>
      <c r="Y122" s="84"/>
      <c r="Z122" s="84"/>
      <c r="AA122" s="84"/>
    </row>
    <row r="123" spans="2:27" x14ac:dyDescent="0.2">
      <c r="B123" t="s">
        <v>128</v>
      </c>
      <c r="C123" s="52" t="s">
        <v>144</v>
      </c>
      <c r="D123" s="52" t="s">
        <v>144</v>
      </c>
      <c r="E123" s="42" t="s">
        <v>279</v>
      </c>
      <c r="F123" s="42"/>
      <c r="G123" s="53">
        <f t="shared" si="40"/>
        <v>109</v>
      </c>
      <c r="H123" s="52">
        <v>4</v>
      </c>
      <c r="I123" s="52">
        <v>2</v>
      </c>
      <c r="J123" s="54">
        <v>71.680000305175795</v>
      </c>
      <c r="K123" s="54">
        <v>2.07599997520447</v>
      </c>
      <c r="L123" s="54">
        <v>1.9</v>
      </c>
      <c r="M123" s="52"/>
      <c r="N123" s="56">
        <f t="shared" si="39"/>
        <v>358.40000152587896</v>
      </c>
      <c r="O123" s="4" t="s">
        <v>242</v>
      </c>
      <c r="P123" s="75" t="s">
        <v>716</v>
      </c>
      <c r="Q123" s="75">
        <v>60</v>
      </c>
      <c r="R123" s="75" t="s">
        <v>717</v>
      </c>
      <c r="S123" s="75" t="s">
        <v>718</v>
      </c>
      <c r="T123" s="75" t="s">
        <v>718</v>
      </c>
      <c r="U123" s="83"/>
      <c r="V123" s="83"/>
      <c r="W123" s="83"/>
      <c r="X123" s="83"/>
      <c r="Y123" s="84"/>
      <c r="Z123" s="84"/>
      <c r="AA123" s="84"/>
    </row>
    <row r="124" spans="2:27" x14ac:dyDescent="0.2">
      <c r="B124" t="s">
        <v>129</v>
      </c>
      <c r="C124" s="52" t="s">
        <v>144</v>
      </c>
      <c r="D124" s="52" t="s">
        <v>144</v>
      </c>
      <c r="E124" s="42" t="s">
        <v>280</v>
      </c>
      <c r="F124" s="42"/>
      <c r="G124" s="53">
        <f t="shared" si="40"/>
        <v>110</v>
      </c>
      <c r="H124" s="64">
        <v>3</v>
      </c>
      <c r="I124" s="52">
        <v>2</v>
      </c>
      <c r="J124" s="54">
        <v>19.360000610351602</v>
      </c>
      <c r="K124" s="54">
        <v>1.60800004005432</v>
      </c>
      <c r="L124" s="54">
        <v>1.7</v>
      </c>
      <c r="M124" s="52"/>
      <c r="N124" s="56">
        <f t="shared" si="39"/>
        <v>96.800003051758011</v>
      </c>
      <c r="O124" s="4" t="s">
        <v>242</v>
      </c>
      <c r="P124" s="75" t="s">
        <v>721</v>
      </c>
      <c r="Q124" s="75">
        <v>54</v>
      </c>
      <c r="R124" s="75" t="s">
        <v>717</v>
      </c>
      <c r="S124" s="75" t="s">
        <v>718</v>
      </c>
      <c r="T124" s="75" t="s">
        <v>718</v>
      </c>
      <c r="U124" s="83"/>
      <c r="V124" s="83"/>
      <c r="W124" s="83"/>
      <c r="X124" s="83"/>
      <c r="Y124" s="84"/>
      <c r="Z124" s="84"/>
      <c r="AA124" s="84"/>
    </row>
    <row r="125" spans="2:27" x14ac:dyDescent="0.2">
      <c r="B125" t="s">
        <v>130</v>
      </c>
      <c r="C125" s="52" t="s">
        <v>144</v>
      </c>
      <c r="D125" s="52" t="s">
        <v>144</v>
      </c>
      <c r="E125" s="42" t="s">
        <v>281</v>
      </c>
      <c r="F125" s="42"/>
      <c r="G125" s="53">
        <f t="shared" si="40"/>
        <v>111</v>
      </c>
      <c r="H125" s="52">
        <v>4</v>
      </c>
      <c r="I125" s="52">
        <v>1</v>
      </c>
      <c r="J125" s="54">
        <v>5.1599998474121103</v>
      </c>
      <c r="K125" s="54">
        <v>1.04900002479553</v>
      </c>
      <c r="L125" s="54">
        <v>1</v>
      </c>
      <c r="M125" s="52"/>
      <c r="N125" s="56">
        <f t="shared" si="39"/>
        <v>25.79999923706055</v>
      </c>
      <c r="O125" s="4" t="s">
        <v>242</v>
      </c>
      <c r="P125" s="75" t="s">
        <v>716</v>
      </c>
      <c r="Q125" s="75">
        <v>53</v>
      </c>
      <c r="R125" s="75" t="s">
        <v>717</v>
      </c>
      <c r="S125" s="75" t="s">
        <v>718</v>
      </c>
      <c r="T125" s="75" t="s">
        <v>718</v>
      </c>
      <c r="U125" s="83"/>
      <c r="V125" s="83"/>
      <c r="W125" s="83"/>
      <c r="X125" s="83"/>
      <c r="Y125" s="84"/>
      <c r="Z125" s="84"/>
      <c r="AA125" s="84"/>
    </row>
    <row r="126" spans="2:27" x14ac:dyDescent="0.2">
      <c r="B126" t="s">
        <v>131</v>
      </c>
      <c r="C126" s="52" t="s">
        <v>144</v>
      </c>
      <c r="D126" s="52" t="s">
        <v>144</v>
      </c>
      <c r="E126" s="42" t="s">
        <v>282</v>
      </c>
      <c r="F126" s="69">
        <v>26972</v>
      </c>
      <c r="G126" s="53">
        <f t="shared" si="40"/>
        <v>112</v>
      </c>
      <c r="H126" s="52">
        <v>4</v>
      </c>
      <c r="I126" s="52">
        <v>2</v>
      </c>
      <c r="J126" s="54">
        <v>7.7600002288818404</v>
      </c>
      <c r="K126" s="54">
        <v>1.20500004291534</v>
      </c>
      <c r="L126" s="54">
        <v>3.1</v>
      </c>
      <c r="M126" s="52"/>
      <c r="N126" s="56">
        <f t="shared" si="39"/>
        <v>38.800001144409201</v>
      </c>
      <c r="O126" s="4" t="s">
        <v>241</v>
      </c>
      <c r="P126" s="75" t="s">
        <v>716</v>
      </c>
      <c r="Q126" s="75">
        <v>63</v>
      </c>
      <c r="R126" s="75" t="s">
        <v>717</v>
      </c>
      <c r="S126" s="75" t="s">
        <v>718</v>
      </c>
      <c r="T126" s="75" t="s">
        <v>718</v>
      </c>
      <c r="U126" s="83"/>
      <c r="V126" s="83"/>
      <c r="W126" s="83"/>
      <c r="X126" s="83"/>
      <c r="Y126" s="84"/>
      <c r="Z126" s="84"/>
      <c r="AA126" s="84"/>
    </row>
    <row r="127" spans="2:27" x14ac:dyDescent="0.2">
      <c r="B127" t="s">
        <v>154</v>
      </c>
      <c r="C127" s="52" t="s">
        <v>144</v>
      </c>
      <c r="D127" s="52" t="s">
        <v>144</v>
      </c>
      <c r="E127" s="42" t="s">
        <v>283</v>
      </c>
      <c r="F127" s="42"/>
      <c r="G127" s="53">
        <f t="shared" si="40"/>
        <v>113</v>
      </c>
      <c r="H127" s="52">
        <v>4</v>
      </c>
      <c r="I127" s="52">
        <v>2</v>
      </c>
      <c r="J127" s="54">
        <v>7.4800000190734899</v>
      </c>
      <c r="K127" s="54">
        <v>1.3359999656677199</v>
      </c>
      <c r="L127" s="54">
        <v>2.4</v>
      </c>
      <c r="M127" s="52"/>
      <c r="N127" s="56">
        <f t="shared" si="39"/>
        <v>37.400000095367446</v>
      </c>
      <c r="O127" s="34" t="s">
        <v>291</v>
      </c>
      <c r="P127" s="75" t="s">
        <v>716</v>
      </c>
      <c r="Q127" s="75">
        <v>61</v>
      </c>
      <c r="R127" s="75" t="s">
        <v>717</v>
      </c>
      <c r="S127" s="75" t="s">
        <v>718</v>
      </c>
      <c r="T127" s="75" t="s">
        <v>718</v>
      </c>
      <c r="U127" s="83"/>
      <c r="V127" s="83"/>
      <c r="W127" s="83"/>
      <c r="X127" s="83"/>
      <c r="Y127" s="84"/>
      <c r="Z127" s="84"/>
      <c r="AA127" s="84"/>
    </row>
    <row r="128" spans="2:27" x14ac:dyDescent="0.2">
      <c r="B128" t="s">
        <v>155</v>
      </c>
      <c r="C128" s="52" t="s">
        <v>144</v>
      </c>
      <c r="D128" s="52" t="s">
        <v>144</v>
      </c>
      <c r="E128" s="42" t="s">
        <v>284</v>
      </c>
      <c r="F128" s="42"/>
      <c r="G128" s="53">
        <f t="shared" si="40"/>
        <v>114</v>
      </c>
      <c r="H128" s="52">
        <v>2</v>
      </c>
      <c r="I128" s="52">
        <v>1</v>
      </c>
      <c r="J128" s="54">
        <v>14.5200004577637</v>
      </c>
      <c r="K128" s="54">
        <v>1.2599999904632599</v>
      </c>
      <c r="L128" s="54">
        <v>3.8</v>
      </c>
      <c r="M128" s="52"/>
      <c r="N128" s="56">
        <f t="shared" si="39"/>
        <v>72.600002288818501</v>
      </c>
      <c r="O128" s="4" t="s">
        <v>241</v>
      </c>
      <c r="P128" s="75" t="s">
        <v>716</v>
      </c>
      <c r="Q128" s="75">
        <v>54</v>
      </c>
      <c r="R128" s="75" t="s">
        <v>717</v>
      </c>
      <c r="S128" s="75" t="s">
        <v>498</v>
      </c>
      <c r="T128" s="75" t="s">
        <v>718</v>
      </c>
      <c r="U128" s="83"/>
      <c r="V128" s="83"/>
      <c r="W128" s="83"/>
      <c r="X128" s="83"/>
      <c r="Y128" s="84"/>
      <c r="Z128" s="84"/>
      <c r="AA128" s="84"/>
    </row>
    <row r="129" spans="2:27" x14ac:dyDescent="0.2">
      <c r="B129" t="s">
        <v>156</v>
      </c>
      <c r="C129" s="52" t="s">
        <v>144</v>
      </c>
      <c r="D129" s="52" t="s">
        <v>144</v>
      </c>
      <c r="E129" s="42" t="s">
        <v>285</v>
      </c>
      <c r="F129" s="42"/>
      <c r="G129" s="53">
        <f t="shared" si="40"/>
        <v>115</v>
      </c>
      <c r="H129" s="52">
        <v>10</v>
      </c>
      <c r="I129" s="52">
        <v>2</v>
      </c>
      <c r="J129" s="54">
        <v>50.119998931884801</v>
      </c>
      <c r="K129" s="54">
        <v>1.86699998378754</v>
      </c>
      <c r="L129" s="54">
        <v>2.7</v>
      </c>
      <c r="M129" s="52"/>
      <c r="N129" s="56">
        <f t="shared" si="39"/>
        <v>250.599994659424</v>
      </c>
      <c r="O129" s="34" t="s">
        <v>291</v>
      </c>
      <c r="P129" s="75" t="s">
        <v>716</v>
      </c>
      <c r="Q129" s="75">
        <v>50</v>
      </c>
      <c r="R129" s="75" t="s">
        <v>717</v>
      </c>
      <c r="S129" s="75" t="s">
        <v>718</v>
      </c>
      <c r="T129" s="75" t="s">
        <v>718</v>
      </c>
      <c r="U129" s="83"/>
      <c r="V129" s="83"/>
      <c r="W129" s="83"/>
      <c r="X129" s="83"/>
      <c r="Y129" s="84"/>
      <c r="Z129" s="84"/>
      <c r="AA129" s="84"/>
    </row>
    <row r="130" spans="2:27" x14ac:dyDescent="0.2">
      <c r="B130" t="s">
        <v>157</v>
      </c>
      <c r="C130" s="52" t="s">
        <v>144</v>
      </c>
      <c r="D130" s="52" t="s">
        <v>144</v>
      </c>
      <c r="E130" s="42" t="s">
        <v>286</v>
      </c>
      <c r="F130" s="69">
        <v>26945</v>
      </c>
      <c r="G130" s="53">
        <f t="shared" si="40"/>
        <v>116</v>
      </c>
      <c r="H130" s="52">
        <v>4</v>
      </c>
      <c r="I130" s="52">
        <v>2</v>
      </c>
      <c r="J130" s="54">
        <v>9.5600004196166992</v>
      </c>
      <c r="K130" s="54">
        <v>1.3819999694824201</v>
      </c>
      <c r="L130" s="54">
        <v>2.7</v>
      </c>
      <c r="M130" s="52"/>
      <c r="N130" s="56">
        <f t="shared" si="39"/>
        <v>47.800002098083496</v>
      </c>
      <c r="O130" s="34" t="s">
        <v>291</v>
      </c>
      <c r="P130" s="75" t="s">
        <v>721</v>
      </c>
      <c r="Q130" s="75">
        <v>63</v>
      </c>
      <c r="R130" s="75" t="s">
        <v>717</v>
      </c>
      <c r="S130" s="75" t="s">
        <v>718</v>
      </c>
      <c r="T130" s="75" t="s">
        <v>718</v>
      </c>
      <c r="U130" s="83"/>
      <c r="V130" s="83"/>
      <c r="W130" s="83"/>
      <c r="X130" s="83"/>
      <c r="Y130" s="84"/>
      <c r="Z130" s="84"/>
      <c r="AA130" s="84"/>
    </row>
    <row r="131" spans="2:27" x14ac:dyDescent="0.2">
      <c r="B131" t="s">
        <v>158</v>
      </c>
      <c r="C131" s="52" t="s">
        <v>144</v>
      </c>
      <c r="D131" s="52" t="s">
        <v>144</v>
      </c>
      <c r="E131" s="42" t="s">
        <v>287</v>
      </c>
      <c r="F131" s="42"/>
      <c r="G131" s="53">
        <f t="shared" si="40"/>
        <v>117</v>
      </c>
      <c r="H131" s="52">
        <v>10</v>
      </c>
      <c r="I131" s="52">
        <v>2</v>
      </c>
      <c r="J131" s="54">
        <v>24.399999618530298</v>
      </c>
      <c r="K131" s="54">
        <v>1.3229999542236299</v>
      </c>
      <c r="L131" s="54">
        <v>1</v>
      </c>
      <c r="M131" s="52"/>
      <c r="N131" s="56">
        <f t="shared" si="39"/>
        <v>121.9999980926515</v>
      </c>
      <c r="O131" s="4" t="s">
        <v>242</v>
      </c>
      <c r="P131" s="75" t="s">
        <v>716</v>
      </c>
      <c r="Q131" s="75">
        <v>60</v>
      </c>
      <c r="R131" s="75" t="s">
        <v>717</v>
      </c>
      <c r="S131" s="75" t="s">
        <v>498</v>
      </c>
      <c r="T131" s="75" t="s">
        <v>718</v>
      </c>
      <c r="U131" s="83"/>
      <c r="V131" s="83"/>
      <c r="W131" s="83"/>
      <c r="X131" s="83"/>
      <c r="Y131" s="84"/>
      <c r="Z131" s="84"/>
      <c r="AA131" s="84"/>
    </row>
    <row r="132" spans="2:27" x14ac:dyDescent="0.2">
      <c r="B132" t="s">
        <v>492</v>
      </c>
      <c r="C132" t="str">
        <f>C131</f>
        <v>Normal</v>
      </c>
      <c r="D132" t="str">
        <f>D131</f>
        <v>Normal</v>
      </c>
      <c r="E132" s="42">
        <v>24226</v>
      </c>
      <c r="F132" s="42"/>
      <c r="G132" s="26">
        <f>G131</f>
        <v>117</v>
      </c>
      <c r="H132" s="42" t="s">
        <v>85</v>
      </c>
      <c r="J132" s="27"/>
      <c r="K132" s="27"/>
      <c r="L132" s="54">
        <v>1.6</v>
      </c>
      <c r="N132" s="41"/>
      <c r="O132" s="29" t="s">
        <v>292</v>
      </c>
      <c r="P132" s="88" t="str">
        <f>P131</f>
        <v>F</v>
      </c>
      <c r="Q132" s="88">
        <f t="shared" ref="Q132" si="56">Q131</f>
        <v>60</v>
      </c>
      <c r="R132" s="88" t="str">
        <f t="shared" ref="R132" si="57">R131</f>
        <v>cauc./white</v>
      </c>
      <c r="S132" s="88" t="str">
        <f t="shared" ref="S132" si="58">S131</f>
        <v>yes</v>
      </c>
      <c r="T132" s="88" t="str">
        <f t="shared" ref="T132" si="59">T131</f>
        <v>no</v>
      </c>
      <c r="U132" s="83"/>
      <c r="V132" s="83"/>
      <c r="W132" s="83"/>
      <c r="X132" s="83"/>
      <c r="Y132" s="84"/>
      <c r="Z132" s="84"/>
      <c r="AA132" s="84"/>
    </row>
    <row r="133" spans="2:27" x14ac:dyDescent="0.2">
      <c r="B133" t="s">
        <v>159</v>
      </c>
      <c r="C133" s="52" t="s">
        <v>144</v>
      </c>
      <c r="D133" s="52" t="s">
        <v>144</v>
      </c>
      <c r="E133" s="42" t="s">
        <v>288</v>
      </c>
      <c r="F133" s="69">
        <v>26946</v>
      </c>
      <c r="G133" s="53">
        <f>G131+1</f>
        <v>118</v>
      </c>
      <c r="H133" s="52">
        <v>15</v>
      </c>
      <c r="I133" s="52">
        <v>2</v>
      </c>
      <c r="J133" s="54">
        <v>27.559999465942401</v>
      </c>
      <c r="K133" s="54">
        <v>1.76699995994568</v>
      </c>
      <c r="L133" s="54">
        <v>1.3</v>
      </c>
      <c r="M133" s="52"/>
      <c r="N133" s="56">
        <f t="shared" si="39"/>
        <v>137.799997329712</v>
      </c>
      <c r="O133" s="34" t="s">
        <v>291</v>
      </c>
      <c r="P133" s="75" t="s">
        <v>716</v>
      </c>
      <c r="Q133" s="75">
        <v>54</v>
      </c>
      <c r="R133" s="75" t="s">
        <v>717</v>
      </c>
      <c r="S133" s="75" t="s">
        <v>718</v>
      </c>
      <c r="T133" s="75" t="s">
        <v>718</v>
      </c>
      <c r="U133" s="83"/>
      <c r="V133" s="83"/>
      <c r="W133" s="83"/>
      <c r="X133" s="83"/>
      <c r="Y133" s="84"/>
      <c r="Z133" s="84"/>
      <c r="AA133" s="84"/>
    </row>
    <row r="134" spans="2:27" x14ac:dyDescent="0.2">
      <c r="B134" t="s">
        <v>160</v>
      </c>
      <c r="C134" s="52" t="s">
        <v>144</v>
      </c>
      <c r="D134" s="52" t="s">
        <v>144</v>
      </c>
      <c r="E134" s="42" t="s">
        <v>289</v>
      </c>
      <c r="F134" s="69">
        <v>26947</v>
      </c>
      <c r="G134" s="53">
        <f t="shared" si="40"/>
        <v>119</v>
      </c>
      <c r="H134" s="52">
        <v>20</v>
      </c>
      <c r="I134" s="52">
        <v>2</v>
      </c>
      <c r="J134" s="54">
        <v>22.600000381469702</v>
      </c>
      <c r="K134" s="54">
        <v>1.5690000057220499</v>
      </c>
      <c r="L134" s="54">
        <v>3.2</v>
      </c>
      <c r="M134" s="52"/>
      <c r="N134" s="56">
        <f t="shared" si="39"/>
        <v>113.0000019073485</v>
      </c>
      <c r="O134" s="34" t="s">
        <v>291</v>
      </c>
      <c r="P134" s="75" t="s">
        <v>721</v>
      </c>
      <c r="Q134" s="75">
        <v>55</v>
      </c>
      <c r="R134" s="75" t="s">
        <v>717</v>
      </c>
      <c r="S134" s="75" t="s">
        <v>718</v>
      </c>
      <c r="T134" s="75" t="s">
        <v>718</v>
      </c>
      <c r="U134" s="83"/>
      <c r="V134" s="83"/>
      <c r="W134" s="83"/>
      <c r="X134" s="83"/>
      <c r="Y134" s="84"/>
      <c r="Z134" s="84"/>
      <c r="AA134" s="84"/>
    </row>
    <row r="135" spans="2:27" x14ac:dyDescent="0.2">
      <c r="B135" t="s">
        <v>161</v>
      </c>
      <c r="C135" s="52" t="s">
        <v>144</v>
      </c>
      <c r="D135" s="52" t="s">
        <v>144</v>
      </c>
      <c r="E135" s="42" t="s">
        <v>290</v>
      </c>
      <c r="F135" s="69">
        <v>26948</v>
      </c>
      <c r="G135" s="53">
        <f t="shared" si="40"/>
        <v>120</v>
      </c>
      <c r="H135" s="52">
        <v>15</v>
      </c>
      <c r="I135" s="52">
        <v>2</v>
      </c>
      <c r="J135" s="54">
        <v>15.680000305175801</v>
      </c>
      <c r="K135" s="54">
        <v>1.5249999761581401</v>
      </c>
      <c r="L135" s="54">
        <v>2.6</v>
      </c>
      <c r="M135" s="52"/>
      <c r="N135" s="56">
        <f t="shared" si="39"/>
        <v>78.400001525879006</v>
      </c>
      <c r="O135" s="4" t="s">
        <v>241</v>
      </c>
      <c r="P135" s="75" t="s">
        <v>721</v>
      </c>
      <c r="Q135" s="75">
        <v>48</v>
      </c>
      <c r="R135" s="75" t="s">
        <v>717</v>
      </c>
      <c r="S135" s="75" t="s">
        <v>718</v>
      </c>
      <c r="T135" s="75" t="s">
        <v>718</v>
      </c>
      <c r="U135" s="83"/>
      <c r="V135" s="83"/>
      <c r="W135" s="83"/>
      <c r="X135" s="83"/>
      <c r="Y135" s="84"/>
      <c r="Z135" s="84"/>
      <c r="AA135" s="84"/>
    </row>
    <row r="136" spans="2:27" x14ac:dyDescent="0.2">
      <c r="B136" t="s">
        <v>444</v>
      </c>
      <c r="C136" s="52" t="s">
        <v>144</v>
      </c>
      <c r="D136" s="52" t="s">
        <v>144</v>
      </c>
      <c r="E136" s="52">
        <v>24216</v>
      </c>
      <c r="F136" s="52"/>
      <c r="G136" s="26">
        <f t="shared" si="40"/>
        <v>121</v>
      </c>
      <c r="H136" s="52">
        <v>10</v>
      </c>
      <c r="L136" s="54">
        <v>1</v>
      </c>
      <c r="O136" s="29" t="s">
        <v>242</v>
      </c>
      <c r="P136" s="75" t="s">
        <v>716</v>
      </c>
      <c r="Q136" s="75">
        <v>60</v>
      </c>
      <c r="R136" s="75" t="s">
        <v>717</v>
      </c>
      <c r="S136" s="75" t="s">
        <v>718</v>
      </c>
      <c r="T136" s="75" t="s">
        <v>718</v>
      </c>
      <c r="U136" s="83"/>
      <c r="V136" s="83"/>
      <c r="W136" s="83"/>
      <c r="X136" s="83"/>
      <c r="Y136" s="84"/>
      <c r="Z136" s="84"/>
      <c r="AA136" s="84"/>
    </row>
    <row r="137" spans="2:27" x14ac:dyDescent="0.2">
      <c r="B137" t="s">
        <v>445</v>
      </c>
      <c r="C137" s="52" t="s">
        <v>144</v>
      </c>
      <c r="D137" s="52" t="s">
        <v>144</v>
      </c>
      <c r="E137" s="52">
        <v>24219</v>
      </c>
      <c r="F137" s="52"/>
      <c r="G137" s="26">
        <f t="shared" si="40"/>
        <v>122</v>
      </c>
      <c r="H137" s="52">
        <v>8</v>
      </c>
      <c r="L137" s="54">
        <v>1</v>
      </c>
      <c r="O137" s="29" t="s">
        <v>242</v>
      </c>
      <c r="P137" s="75" t="s">
        <v>721</v>
      </c>
      <c r="Q137" s="75">
        <v>64</v>
      </c>
      <c r="R137" s="75" t="s">
        <v>717</v>
      </c>
      <c r="S137" s="75" t="s">
        <v>718</v>
      </c>
      <c r="T137" s="75" t="s">
        <v>718</v>
      </c>
      <c r="U137" s="83"/>
      <c r="V137" s="83"/>
      <c r="W137" s="83"/>
      <c r="X137" s="83"/>
      <c r="Y137" s="84"/>
      <c r="Z137" s="84"/>
      <c r="AA137" s="84"/>
    </row>
    <row r="138" spans="2:27" x14ac:dyDescent="0.2">
      <c r="B138" t="s">
        <v>485</v>
      </c>
      <c r="C138" t="str">
        <f>C137</f>
        <v>Normal</v>
      </c>
      <c r="D138" t="str">
        <f>D137</f>
        <v>Normal</v>
      </c>
      <c r="E138" s="52">
        <v>24224</v>
      </c>
      <c r="F138" s="52"/>
      <c r="G138">
        <f>G137</f>
        <v>122</v>
      </c>
      <c r="H138" s="52">
        <v>8</v>
      </c>
      <c r="L138" s="54">
        <v>1</v>
      </c>
      <c r="O138" s="29" t="s">
        <v>292</v>
      </c>
      <c r="P138" s="88" t="str">
        <f>P137</f>
        <v>M</v>
      </c>
      <c r="Q138" s="88">
        <f t="shared" ref="Q138" si="60">Q137</f>
        <v>64</v>
      </c>
      <c r="R138" s="88" t="str">
        <f t="shared" ref="R138" si="61">R137</f>
        <v>cauc./white</v>
      </c>
      <c r="S138" s="88" t="str">
        <f t="shared" ref="S138" si="62">S137</f>
        <v>no</v>
      </c>
      <c r="T138" s="88" t="str">
        <f t="shared" ref="T138" si="63">T137</f>
        <v>no</v>
      </c>
      <c r="U138" s="83"/>
      <c r="V138" s="83"/>
      <c r="W138" s="83"/>
      <c r="X138" s="83"/>
      <c r="Y138" s="84"/>
      <c r="Z138" s="84"/>
      <c r="AA138" s="84"/>
    </row>
    <row r="139" spans="2:27" x14ac:dyDescent="0.2">
      <c r="B139" t="s">
        <v>446</v>
      </c>
      <c r="C139" s="52" t="s">
        <v>144</v>
      </c>
      <c r="D139" s="52" t="s">
        <v>144</v>
      </c>
      <c r="E139" s="52">
        <v>24221</v>
      </c>
      <c r="F139" s="52"/>
      <c r="G139" s="26">
        <f>G137+1</f>
        <v>123</v>
      </c>
      <c r="H139" s="52">
        <v>10</v>
      </c>
      <c r="L139" s="42" t="s">
        <v>497</v>
      </c>
      <c r="O139" s="4" t="s">
        <v>241</v>
      </c>
      <c r="P139" s="75" t="s">
        <v>721</v>
      </c>
      <c r="Q139" s="75">
        <v>52</v>
      </c>
      <c r="R139" s="75" t="s">
        <v>717</v>
      </c>
      <c r="S139" s="75" t="s">
        <v>718</v>
      </c>
      <c r="T139" s="75" t="s">
        <v>718</v>
      </c>
      <c r="U139" s="83"/>
      <c r="V139" s="83"/>
      <c r="W139" s="83"/>
      <c r="X139" s="83"/>
      <c r="Y139" s="84"/>
      <c r="Z139" s="84"/>
      <c r="AA139" s="84"/>
    </row>
    <row r="140" spans="2:27" x14ac:dyDescent="0.2">
      <c r="B140" t="s">
        <v>447</v>
      </c>
      <c r="C140" s="52" t="s">
        <v>144</v>
      </c>
      <c r="D140" s="52" t="s">
        <v>144</v>
      </c>
      <c r="E140" s="52">
        <v>24227</v>
      </c>
      <c r="F140" s="52"/>
      <c r="G140" s="26">
        <f t="shared" si="40"/>
        <v>124</v>
      </c>
      <c r="H140" s="52">
        <v>10</v>
      </c>
      <c r="L140" s="54">
        <v>1.9</v>
      </c>
      <c r="O140" s="4" t="s">
        <v>241</v>
      </c>
      <c r="P140" s="75" t="s">
        <v>716</v>
      </c>
      <c r="Q140" s="75">
        <v>46</v>
      </c>
      <c r="R140" s="75" t="s">
        <v>717</v>
      </c>
      <c r="S140" s="75" t="s">
        <v>718</v>
      </c>
      <c r="T140" s="75" t="s">
        <v>718</v>
      </c>
      <c r="U140" s="83"/>
      <c r="V140" s="83"/>
      <c r="W140" s="83"/>
      <c r="X140" s="83"/>
      <c r="Y140" s="84"/>
      <c r="Z140" s="84"/>
      <c r="AA140" s="84"/>
    </row>
    <row r="141" spans="2:27" x14ac:dyDescent="0.2">
      <c r="B141" t="s">
        <v>513</v>
      </c>
      <c r="C141" s="52" t="s">
        <v>144</v>
      </c>
      <c r="D141" s="52" t="s">
        <v>144</v>
      </c>
      <c r="E141" s="42" t="s">
        <v>522</v>
      </c>
      <c r="F141" s="42"/>
      <c r="G141" s="26">
        <f t="shared" si="40"/>
        <v>125</v>
      </c>
      <c r="H141" s="52">
        <v>3</v>
      </c>
      <c r="J141" s="54">
        <v>14.039999961853001</v>
      </c>
      <c r="K141" s="54">
        <v>1.29499995708466</v>
      </c>
      <c r="N141" s="56">
        <f t="shared" ref="N141:N164" si="64">J141*5</f>
        <v>70.199999809265009</v>
      </c>
      <c r="O141" s="4" t="s">
        <v>241</v>
      </c>
      <c r="P141" s="75" t="s">
        <v>716</v>
      </c>
      <c r="Q141" s="75">
        <v>53</v>
      </c>
      <c r="R141" s="75" t="s">
        <v>717</v>
      </c>
      <c r="S141" s="75" t="s">
        <v>498</v>
      </c>
      <c r="T141" s="75" t="s">
        <v>718</v>
      </c>
      <c r="U141" s="83"/>
      <c r="V141" s="83"/>
      <c r="W141" s="83"/>
      <c r="X141" s="83"/>
      <c r="Y141" s="84"/>
      <c r="Z141" s="84"/>
      <c r="AA141" s="84"/>
    </row>
    <row r="142" spans="2:27" x14ac:dyDescent="0.2">
      <c r="B142" t="s">
        <v>514</v>
      </c>
      <c r="C142" s="52" t="s">
        <v>144</v>
      </c>
      <c r="D142" s="52" t="s">
        <v>144</v>
      </c>
      <c r="E142" s="42" t="s">
        <v>523</v>
      </c>
      <c r="F142" s="42"/>
      <c r="G142" s="26">
        <f t="shared" ref="G142:G205" si="65">G141+1</f>
        <v>126</v>
      </c>
      <c r="H142" s="52">
        <v>5</v>
      </c>
      <c r="J142" s="54">
        <v>6.5199999809265101</v>
      </c>
      <c r="K142" s="54">
        <v>1.11600005626678</v>
      </c>
      <c r="N142" s="56">
        <f t="shared" si="64"/>
        <v>32.599999904632554</v>
      </c>
      <c r="O142" s="4" t="s">
        <v>241</v>
      </c>
      <c r="P142" s="75" t="s">
        <v>716</v>
      </c>
      <c r="Q142" s="75">
        <v>62</v>
      </c>
      <c r="R142" s="75" t="s">
        <v>717</v>
      </c>
      <c r="S142" s="75" t="s">
        <v>718</v>
      </c>
      <c r="T142" s="75" t="s">
        <v>718</v>
      </c>
      <c r="U142" s="83"/>
      <c r="V142" s="83"/>
      <c r="W142" s="83"/>
      <c r="X142" s="83"/>
      <c r="Y142" s="84"/>
      <c r="Z142" s="84"/>
      <c r="AA142" s="84"/>
    </row>
    <row r="143" spans="2:27" x14ac:dyDescent="0.2">
      <c r="B143" t="s">
        <v>515</v>
      </c>
      <c r="C143" s="52" t="s">
        <v>144</v>
      </c>
      <c r="D143" s="52" t="s">
        <v>144</v>
      </c>
      <c r="E143" s="42" t="s">
        <v>524</v>
      </c>
      <c r="F143" s="42"/>
      <c r="G143" s="26">
        <f t="shared" si="65"/>
        <v>127</v>
      </c>
      <c r="H143" s="52">
        <v>5</v>
      </c>
      <c r="J143" s="54">
        <v>9.3199996948242205</v>
      </c>
      <c r="K143" s="54">
        <v>0.971000015735626</v>
      </c>
      <c r="N143" s="56">
        <f t="shared" si="64"/>
        <v>46.599998474121101</v>
      </c>
      <c r="O143" s="4" t="s">
        <v>241</v>
      </c>
      <c r="P143" s="75" t="s">
        <v>721</v>
      </c>
      <c r="Q143" s="75">
        <v>55</v>
      </c>
      <c r="R143" s="75" t="s">
        <v>717</v>
      </c>
      <c r="S143" s="75" t="s">
        <v>498</v>
      </c>
      <c r="T143" s="75" t="s">
        <v>718</v>
      </c>
      <c r="U143" s="83"/>
      <c r="V143" s="83"/>
      <c r="W143" s="83"/>
      <c r="X143" s="83"/>
      <c r="Y143" s="84"/>
      <c r="Z143" s="84"/>
      <c r="AA143" s="84"/>
    </row>
    <row r="144" spans="2:27" x14ac:dyDescent="0.2">
      <c r="B144" t="s">
        <v>516</v>
      </c>
      <c r="C144" s="52" t="s">
        <v>144</v>
      </c>
      <c r="D144" s="52" t="s">
        <v>144</v>
      </c>
      <c r="E144" s="42" t="s">
        <v>525</v>
      </c>
      <c r="F144" s="42"/>
      <c r="G144" s="26">
        <f t="shared" si="65"/>
        <v>128</v>
      </c>
      <c r="H144" s="52">
        <v>10</v>
      </c>
      <c r="J144" s="54">
        <v>19.920000076293899</v>
      </c>
      <c r="K144" s="54">
        <v>1.5859999656677199</v>
      </c>
      <c r="N144" s="56">
        <f t="shared" si="64"/>
        <v>99.600000381469499</v>
      </c>
      <c r="O144" s="4" t="s">
        <v>241</v>
      </c>
      <c r="P144" s="75" t="s">
        <v>721</v>
      </c>
      <c r="Q144" s="75">
        <v>48</v>
      </c>
      <c r="R144" s="75" t="s">
        <v>717</v>
      </c>
      <c r="S144" s="75" t="s">
        <v>718</v>
      </c>
      <c r="T144" s="75" t="s">
        <v>718</v>
      </c>
      <c r="U144" s="83"/>
      <c r="V144" s="83"/>
      <c r="W144" s="83"/>
      <c r="X144" s="83"/>
      <c r="Y144" s="84"/>
      <c r="Z144" s="84"/>
      <c r="AA144" s="84"/>
    </row>
    <row r="145" spans="2:27" x14ac:dyDescent="0.2">
      <c r="B145" t="s">
        <v>517</v>
      </c>
      <c r="C145" s="52" t="s">
        <v>144</v>
      </c>
      <c r="D145" s="52" t="s">
        <v>144</v>
      </c>
      <c r="E145" s="42" t="s">
        <v>526</v>
      </c>
      <c r="F145" s="42"/>
      <c r="G145" s="26">
        <f t="shared" si="65"/>
        <v>129</v>
      </c>
      <c r="H145" s="52">
        <v>4</v>
      </c>
      <c r="J145" s="54">
        <v>6.5999999046325701</v>
      </c>
      <c r="K145" s="54">
        <v>0.92699998617172197</v>
      </c>
      <c r="N145" s="56">
        <f t="shared" si="64"/>
        <v>32.999999523162849</v>
      </c>
      <c r="O145" s="4" t="s">
        <v>241</v>
      </c>
      <c r="P145" s="75" t="s">
        <v>721</v>
      </c>
      <c r="Q145" s="75">
        <v>51</v>
      </c>
      <c r="R145" s="75" t="s">
        <v>717</v>
      </c>
      <c r="S145" s="75" t="s">
        <v>718</v>
      </c>
      <c r="T145" s="75" t="s">
        <v>718</v>
      </c>
      <c r="U145" s="83"/>
      <c r="V145" s="83"/>
      <c r="W145" s="83"/>
      <c r="X145" s="83"/>
      <c r="Y145" s="84"/>
      <c r="Z145" s="84"/>
      <c r="AA145" s="84"/>
    </row>
    <row r="146" spans="2:27" x14ac:dyDescent="0.2">
      <c r="B146" t="s">
        <v>518</v>
      </c>
      <c r="C146" s="52" t="s">
        <v>144</v>
      </c>
      <c r="D146" s="52" t="s">
        <v>144</v>
      </c>
      <c r="E146" s="42" t="s">
        <v>527</v>
      </c>
      <c r="F146" s="42"/>
      <c r="G146" s="26">
        <f t="shared" si="65"/>
        <v>130</v>
      </c>
      <c r="H146" s="52">
        <v>8</v>
      </c>
      <c r="J146" s="54">
        <v>7.5199999809265101</v>
      </c>
      <c r="K146" s="54">
        <v>1.2289999723434399</v>
      </c>
      <c r="N146" s="56">
        <f t="shared" si="64"/>
        <v>37.599999904632554</v>
      </c>
      <c r="O146" s="4" t="s">
        <v>241</v>
      </c>
      <c r="P146" s="75" t="s">
        <v>716</v>
      </c>
      <c r="Q146" s="75">
        <v>53</v>
      </c>
      <c r="R146" s="75" t="s">
        <v>717</v>
      </c>
      <c r="S146" s="75" t="s">
        <v>718</v>
      </c>
      <c r="T146" s="75" t="s">
        <v>718</v>
      </c>
      <c r="U146" s="83"/>
      <c r="V146" s="83"/>
      <c r="W146" s="83"/>
      <c r="X146" s="83"/>
      <c r="Y146" s="84"/>
      <c r="Z146" s="84"/>
      <c r="AA146" s="84"/>
    </row>
    <row r="147" spans="2:27" x14ac:dyDescent="0.2">
      <c r="B147" t="s">
        <v>519</v>
      </c>
      <c r="C147" s="52" t="s">
        <v>144</v>
      </c>
      <c r="D147" s="52" t="s">
        <v>144</v>
      </c>
      <c r="E147" s="42" t="s">
        <v>528</v>
      </c>
      <c r="F147" s="42"/>
      <c r="G147" s="26">
        <f t="shared" si="65"/>
        <v>131</v>
      </c>
      <c r="H147" s="52">
        <v>10</v>
      </c>
      <c r="J147" s="54">
        <v>10.960000038146999</v>
      </c>
      <c r="K147" s="54">
        <v>1.3240000009536701</v>
      </c>
      <c r="N147" s="56">
        <f t="shared" si="64"/>
        <v>54.800000190734998</v>
      </c>
      <c r="O147" s="4" t="s">
        <v>241</v>
      </c>
      <c r="P147" s="75" t="s">
        <v>721</v>
      </c>
      <c r="Q147" s="75">
        <v>62</v>
      </c>
      <c r="R147" s="75" t="s">
        <v>717</v>
      </c>
      <c r="S147" s="75" t="s">
        <v>498</v>
      </c>
      <c r="T147" s="75" t="s">
        <v>718</v>
      </c>
      <c r="U147" s="83"/>
      <c r="V147" s="83"/>
      <c r="W147" s="83"/>
      <c r="X147" s="83"/>
      <c r="Y147" s="84"/>
      <c r="Z147" s="84"/>
      <c r="AA147" s="84"/>
    </row>
    <row r="148" spans="2:27" x14ac:dyDescent="0.2">
      <c r="B148" t="s">
        <v>520</v>
      </c>
      <c r="C148" s="52" t="s">
        <v>144</v>
      </c>
      <c r="D148" s="52" t="s">
        <v>144</v>
      </c>
      <c r="E148" s="42" t="s">
        <v>529</v>
      </c>
      <c r="F148" s="42"/>
      <c r="G148" s="26">
        <f t="shared" si="65"/>
        <v>132</v>
      </c>
      <c r="H148" s="52">
        <v>10</v>
      </c>
      <c r="J148" s="54">
        <v>34.840000152587898</v>
      </c>
      <c r="K148" s="54">
        <v>1.5019999742507899</v>
      </c>
      <c r="N148" s="56">
        <f t="shared" si="64"/>
        <v>174.20000076293948</v>
      </c>
      <c r="O148" s="4" t="s">
        <v>241</v>
      </c>
      <c r="P148" s="75" t="s">
        <v>721</v>
      </c>
      <c r="Q148" s="75">
        <v>55</v>
      </c>
      <c r="R148" s="75" t="s">
        <v>717</v>
      </c>
      <c r="S148" s="75" t="s">
        <v>718</v>
      </c>
      <c r="T148" s="75" t="s">
        <v>718</v>
      </c>
      <c r="U148" s="83"/>
      <c r="V148" s="83"/>
      <c r="W148" s="83"/>
      <c r="X148" s="83"/>
      <c r="Y148" s="84"/>
      <c r="Z148" s="84"/>
      <c r="AA148" s="84"/>
    </row>
    <row r="149" spans="2:27" x14ac:dyDescent="0.2">
      <c r="B149" t="s">
        <v>451</v>
      </c>
      <c r="C149" s="52" t="s">
        <v>97</v>
      </c>
      <c r="D149" s="52" t="s">
        <v>163</v>
      </c>
      <c r="E149" s="42" t="s">
        <v>530</v>
      </c>
      <c r="F149" s="42"/>
      <c r="G149" s="26">
        <f t="shared" si="65"/>
        <v>133</v>
      </c>
      <c r="H149" s="52">
        <v>2</v>
      </c>
      <c r="J149" s="54">
        <v>8.0799999237060494</v>
      </c>
      <c r="K149" s="54">
        <v>1.1100000143051101</v>
      </c>
      <c r="N149" s="56">
        <f t="shared" si="64"/>
        <v>40.399999618530245</v>
      </c>
      <c r="O149" s="4" t="s">
        <v>241</v>
      </c>
      <c r="P149" s="75" t="s">
        <v>716</v>
      </c>
      <c r="Q149" s="75">
        <v>55</v>
      </c>
      <c r="R149" s="75" t="s">
        <v>717</v>
      </c>
      <c r="S149" s="90"/>
      <c r="T149" s="75" t="s">
        <v>718</v>
      </c>
      <c r="U149" s="75" t="s">
        <v>773</v>
      </c>
      <c r="V149" s="75" t="s">
        <v>737</v>
      </c>
      <c r="W149" s="75" t="s">
        <v>734</v>
      </c>
      <c r="X149" s="75" t="s">
        <v>498</v>
      </c>
      <c r="Y149" s="84"/>
      <c r="Z149" s="84"/>
      <c r="AA149" s="84"/>
    </row>
    <row r="150" spans="2:27" x14ac:dyDescent="0.2">
      <c r="B150" t="s">
        <v>452</v>
      </c>
      <c r="C150" s="52" t="s">
        <v>97</v>
      </c>
      <c r="D150" s="52" t="s">
        <v>163</v>
      </c>
      <c r="E150" s="42" t="s">
        <v>531</v>
      </c>
      <c r="F150" s="42"/>
      <c r="G150" s="26">
        <f t="shared" si="65"/>
        <v>134</v>
      </c>
      <c r="H150" s="52">
        <v>3</v>
      </c>
      <c r="J150" s="54">
        <v>4.4800000190734899</v>
      </c>
      <c r="K150" s="54">
        <v>1</v>
      </c>
      <c r="N150" s="56">
        <f t="shared" si="64"/>
        <v>22.400000095367449</v>
      </c>
      <c r="O150" s="4" t="s">
        <v>242</v>
      </c>
      <c r="P150" s="75" t="s">
        <v>716</v>
      </c>
      <c r="Q150" s="75">
        <v>62</v>
      </c>
      <c r="R150" s="75" t="s">
        <v>717</v>
      </c>
      <c r="S150" s="90"/>
      <c r="T150" s="75" t="s">
        <v>718</v>
      </c>
      <c r="U150" s="75" t="s">
        <v>774</v>
      </c>
      <c r="V150" s="75" t="s">
        <v>723</v>
      </c>
      <c r="W150" s="75" t="s">
        <v>734</v>
      </c>
      <c r="X150" s="75" t="s">
        <v>498</v>
      </c>
      <c r="Y150" s="84"/>
      <c r="Z150" s="84"/>
      <c r="AA150" s="84"/>
    </row>
    <row r="151" spans="2:27" x14ac:dyDescent="0.2">
      <c r="B151" t="s">
        <v>453</v>
      </c>
      <c r="C151" s="52" t="s">
        <v>97</v>
      </c>
      <c r="D151" s="52" t="s">
        <v>163</v>
      </c>
      <c r="E151" s="42" t="s">
        <v>532</v>
      </c>
      <c r="F151" s="42"/>
      <c r="G151" s="26">
        <f t="shared" si="65"/>
        <v>135</v>
      </c>
      <c r="H151" s="52">
        <v>10</v>
      </c>
      <c r="J151" s="54">
        <v>11.039999961853001</v>
      </c>
      <c r="K151" s="54">
        <v>1.3730000257492101</v>
      </c>
      <c r="N151" s="56">
        <f t="shared" si="64"/>
        <v>55.199999809265002</v>
      </c>
      <c r="O151" s="4" t="s">
        <v>241</v>
      </c>
      <c r="P151" s="75" t="s">
        <v>721</v>
      </c>
      <c r="Q151" s="75">
        <v>67</v>
      </c>
      <c r="R151" s="75" t="s">
        <v>717</v>
      </c>
      <c r="S151" s="90"/>
      <c r="T151" s="75" t="s">
        <v>718</v>
      </c>
      <c r="U151" s="75" t="s">
        <v>775</v>
      </c>
      <c r="V151" s="75" t="s">
        <v>723</v>
      </c>
      <c r="W151" s="75" t="s">
        <v>730</v>
      </c>
      <c r="X151" s="75" t="s">
        <v>498</v>
      </c>
      <c r="Y151" s="84"/>
      <c r="Z151" s="84"/>
      <c r="AA151" s="84"/>
    </row>
    <row r="152" spans="2:27" x14ac:dyDescent="0.2">
      <c r="B152" t="s">
        <v>457</v>
      </c>
      <c r="C152" s="52" t="s">
        <v>97</v>
      </c>
      <c r="D152" s="52" t="s">
        <v>94</v>
      </c>
      <c r="E152" s="42" t="s">
        <v>533</v>
      </c>
      <c r="F152" s="42"/>
      <c r="G152" s="26">
        <f t="shared" si="65"/>
        <v>136</v>
      </c>
      <c r="H152" s="52">
        <v>10</v>
      </c>
      <c r="J152" s="54">
        <v>12.079999923706101</v>
      </c>
      <c r="K152" s="54">
        <v>1.4179999828338601</v>
      </c>
      <c r="N152" s="56">
        <f t="shared" si="64"/>
        <v>60.399999618530501</v>
      </c>
      <c r="O152" s="4" t="s">
        <v>241</v>
      </c>
      <c r="P152" s="75" t="s">
        <v>721</v>
      </c>
      <c r="Q152" s="75">
        <v>58</v>
      </c>
      <c r="R152" s="75" t="s">
        <v>717</v>
      </c>
      <c r="S152" s="90"/>
      <c r="T152" s="75" t="s">
        <v>718</v>
      </c>
      <c r="U152" s="75" t="s">
        <v>779</v>
      </c>
      <c r="V152" s="75" t="s">
        <v>722</v>
      </c>
      <c r="W152" s="75" t="s">
        <v>734</v>
      </c>
      <c r="X152" s="75" t="s">
        <v>498</v>
      </c>
      <c r="Y152" s="84"/>
      <c r="Z152" s="84"/>
      <c r="AA152" s="84"/>
    </row>
    <row r="153" spans="2:27" x14ac:dyDescent="0.2">
      <c r="B153" t="s">
        <v>458</v>
      </c>
      <c r="C153" s="52" t="s">
        <v>97</v>
      </c>
      <c r="D153" s="52" t="s">
        <v>94</v>
      </c>
      <c r="E153" s="42" t="s">
        <v>534</v>
      </c>
      <c r="F153" s="42"/>
      <c r="G153" s="26">
        <f t="shared" si="65"/>
        <v>137</v>
      </c>
      <c r="H153" s="52">
        <v>10</v>
      </c>
      <c r="J153" s="54">
        <v>6.1199998855590803</v>
      </c>
      <c r="K153" s="54">
        <v>1.1770000457763701</v>
      </c>
      <c r="N153" s="56">
        <f t="shared" si="64"/>
        <v>30.599999427795403</v>
      </c>
      <c r="O153" s="4" t="s">
        <v>242</v>
      </c>
      <c r="P153" s="75" t="s">
        <v>721</v>
      </c>
      <c r="Q153" s="75">
        <v>62</v>
      </c>
      <c r="R153" s="75" t="s">
        <v>717</v>
      </c>
      <c r="S153" s="90"/>
      <c r="T153" s="75" t="s">
        <v>718</v>
      </c>
      <c r="U153" s="75" t="s">
        <v>754</v>
      </c>
      <c r="V153" s="75" t="s">
        <v>780</v>
      </c>
      <c r="W153" s="75" t="s">
        <v>730</v>
      </c>
      <c r="X153" s="75" t="s">
        <v>498</v>
      </c>
      <c r="Y153" s="84"/>
      <c r="Z153" s="84"/>
      <c r="AA153" s="84"/>
    </row>
    <row r="154" spans="2:27" x14ac:dyDescent="0.2">
      <c r="B154" t="s">
        <v>459</v>
      </c>
      <c r="C154" s="52" t="s">
        <v>97</v>
      </c>
      <c r="D154" s="52" t="s">
        <v>94</v>
      </c>
      <c r="E154" s="42" t="s">
        <v>535</v>
      </c>
      <c r="F154" s="42"/>
      <c r="G154" s="26">
        <f t="shared" si="65"/>
        <v>138</v>
      </c>
      <c r="H154" s="52">
        <v>8</v>
      </c>
      <c r="J154" s="54">
        <v>6.4000000953674299</v>
      </c>
      <c r="K154" s="54">
        <v>1.1590000391006501</v>
      </c>
      <c r="N154" s="56">
        <f t="shared" si="64"/>
        <v>32.000000476837151</v>
      </c>
      <c r="O154" s="4" t="s">
        <v>241</v>
      </c>
      <c r="P154" s="75" t="s">
        <v>716</v>
      </c>
      <c r="Q154" s="75">
        <v>63</v>
      </c>
      <c r="R154" s="75" t="s">
        <v>717</v>
      </c>
      <c r="S154" s="90"/>
      <c r="T154" s="75" t="s">
        <v>718</v>
      </c>
      <c r="U154" s="75" t="s">
        <v>781</v>
      </c>
      <c r="V154" s="75" t="s">
        <v>744</v>
      </c>
      <c r="W154" s="75" t="s">
        <v>730</v>
      </c>
      <c r="X154" s="75" t="s">
        <v>498</v>
      </c>
      <c r="Y154" s="84"/>
      <c r="Z154" s="84"/>
      <c r="AA154" s="84"/>
    </row>
    <row r="155" spans="2:27" x14ac:dyDescent="0.2">
      <c r="B155" t="s">
        <v>460</v>
      </c>
      <c r="C155" s="52" t="s">
        <v>97</v>
      </c>
      <c r="D155" s="52" t="s">
        <v>94</v>
      </c>
      <c r="E155" s="42" t="s">
        <v>536</v>
      </c>
      <c r="F155" s="42"/>
      <c r="G155" s="26">
        <f t="shared" si="65"/>
        <v>139</v>
      </c>
      <c r="H155" s="52">
        <v>10</v>
      </c>
      <c r="J155" s="54">
        <v>8.0799999237060494</v>
      </c>
      <c r="K155" s="54">
        <v>1.1809999942779501</v>
      </c>
      <c r="N155" s="56">
        <f t="shared" si="64"/>
        <v>40.399999618530245</v>
      </c>
      <c r="O155" s="4" t="s">
        <v>241</v>
      </c>
      <c r="P155" s="75" t="s">
        <v>716</v>
      </c>
      <c r="Q155" s="75">
        <v>71</v>
      </c>
      <c r="R155" s="75" t="s">
        <v>717</v>
      </c>
      <c r="S155" s="90"/>
      <c r="T155" s="75" t="s">
        <v>718</v>
      </c>
      <c r="U155" s="75" t="s">
        <v>782</v>
      </c>
      <c r="V155" s="75" t="s">
        <v>722</v>
      </c>
      <c r="W155" s="75" t="s">
        <v>730</v>
      </c>
      <c r="X155" s="75" t="s">
        <v>498</v>
      </c>
      <c r="Y155" s="84"/>
      <c r="Z155" s="84"/>
      <c r="AA155" s="84"/>
    </row>
    <row r="156" spans="2:27" x14ac:dyDescent="0.2">
      <c r="B156" t="s">
        <v>464</v>
      </c>
      <c r="C156" s="52" t="s">
        <v>97</v>
      </c>
      <c r="D156" s="52" t="s">
        <v>93</v>
      </c>
      <c r="E156" s="42" t="s">
        <v>537</v>
      </c>
      <c r="F156" s="42"/>
      <c r="G156" s="26">
        <f t="shared" si="65"/>
        <v>140</v>
      </c>
      <c r="H156" s="52">
        <v>10</v>
      </c>
      <c r="J156" s="54">
        <v>39.119998931884801</v>
      </c>
      <c r="K156" s="54">
        <v>1.8589999675750699</v>
      </c>
      <c r="N156" s="56">
        <f t="shared" si="64"/>
        <v>195.599994659424</v>
      </c>
      <c r="O156" s="4" t="s">
        <v>241</v>
      </c>
      <c r="P156" s="75" t="s">
        <v>716</v>
      </c>
      <c r="Q156" s="75">
        <v>58</v>
      </c>
      <c r="R156" s="75" t="s">
        <v>717</v>
      </c>
      <c r="S156" s="90"/>
      <c r="T156" s="75" t="s">
        <v>718</v>
      </c>
      <c r="U156" s="75" t="s">
        <v>785</v>
      </c>
      <c r="V156" s="75" t="s">
        <v>746</v>
      </c>
      <c r="W156" s="75" t="s">
        <v>730</v>
      </c>
      <c r="X156" s="75" t="s">
        <v>718</v>
      </c>
      <c r="Y156" s="84"/>
      <c r="Z156" s="84"/>
      <c r="AA156" s="84"/>
    </row>
    <row r="157" spans="2:27" x14ac:dyDescent="0.2">
      <c r="B157" t="s">
        <v>465</v>
      </c>
      <c r="C157" s="52" t="s">
        <v>97</v>
      </c>
      <c r="D157" s="52" t="s">
        <v>93</v>
      </c>
      <c r="E157" s="42" t="s">
        <v>538</v>
      </c>
      <c r="F157" s="42"/>
      <c r="G157" s="26">
        <f t="shared" si="65"/>
        <v>141</v>
      </c>
      <c r="H157" s="52">
        <v>10</v>
      </c>
      <c r="J157" s="54">
        <v>17.360000610351602</v>
      </c>
      <c r="K157" s="54">
        <v>1.2690000534057599</v>
      </c>
      <c r="N157" s="56">
        <f t="shared" si="64"/>
        <v>86.800003051758011</v>
      </c>
      <c r="O157" s="4" t="s">
        <v>241</v>
      </c>
      <c r="P157" s="75" t="s">
        <v>716</v>
      </c>
      <c r="Q157" s="75">
        <v>72</v>
      </c>
      <c r="R157" s="75" t="s">
        <v>717</v>
      </c>
      <c r="S157" s="90"/>
      <c r="T157" s="75" t="s">
        <v>718</v>
      </c>
      <c r="U157" s="75" t="s">
        <v>754</v>
      </c>
      <c r="V157" s="75" t="s">
        <v>748</v>
      </c>
      <c r="W157" s="75" t="s">
        <v>730</v>
      </c>
      <c r="X157" s="75" t="s">
        <v>718</v>
      </c>
      <c r="Y157" s="84"/>
      <c r="Z157" s="84"/>
      <c r="AA157" s="84"/>
    </row>
    <row r="158" spans="2:27" x14ac:dyDescent="0.2">
      <c r="B158" t="s">
        <v>466</v>
      </c>
      <c r="C158" s="52" t="s">
        <v>97</v>
      </c>
      <c r="D158" s="52" t="s">
        <v>93</v>
      </c>
      <c r="E158" s="42" t="s">
        <v>539</v>
      </c>
      <c r="F158" s="42"/>
      <c r="G158" s="26">
        <f t="shared" si="65"/>
        <v>142</v>
      </c>
      <c r="H158" s="52">
        <v>8</v>
      </c>
      <c r="J158" s="54">
        <v>12.7600002288818</v>
      </c>
      <c r="K158" s="54">
        <v>1.33500003814697</v>
      </c>
      <c r="N158" s="56">
        <f t="shared" si="64"/>
        <v>63.800001144409002</v>
      </c>
      <c r="O158" s="4" t="s">
        <v>241</v>
      </c>
      <c r="P158" s="75" t="s">
        <v>716</v>
      </c>
      <c r="Q158" s="75">
        <v>64</v>
      </c>
      <c r="R158" s="75" t="s">
        <v>717</v>
      </c>
      <c r="S158" s="90"/>
      <c r="T158" s="75" t="s">
        <v>718</v>
      </c>
      <c r="U158" s="75" t="s">
        <v>738</v>
      </c>
      <c r="V158" s="75" t="s">
        <v>750</v>
      </c>
      <c r="W158" s="75" t="s">
        <v>730</v>
      </c>
      <c r="X158" s="75" t="s">
        <v>718</v>
      </c>
      <c r="Y158" s="84"/>
      <c r="Z158" s="84"/>
      <c r="AA158" s="84"/>
    </row>
    <row r="159" spans="2:27" x14ac:dyDescent="0.2">
      <c r="B159" t="s">
        <v>467</v>
      </c>
      <c r="C159" s="52" t="s">
        <v>97</v>
      </c>
      <c r="D159" s="52" t="s">
        <v>93</v>
      </c>
      <c r="E159" s="42" t="s">
        <v>540</v>
      </c>
      <c r="F159" s="42"/>
      <c r="G159" s="26">
        <f t="shared" si="65"/>
        <v>143</v>
      </c>
      <c r="H159" s="52">
        <v>6</v>
      </c>
      <c r="J159" s="54">
        <v>9.0799999237060494</v>
      </c>
      <c r="K159" s="54">
        <v>1.06599998474121</v>
      </c>
      <c r="N159" s="56">
        <f t="shared" si="64"/>
        <v>45.399999618530245</v>
      </c>
      <c r="O159" s="4" t="s">
        <v>241</v>
      </c>
      <c r="P159" s="75" t="s">
        <v>721</v>
      </c>
      <c r="Q159" s="75">
        <v>56</v>
      </c>
      <c r="R159" s="75" t="s">
        <v>717</v>
      </c>
      <c r="S159" s="90"/>
      <c r="T159" s="75" t="s">
        <v>718</v>
      </c>
      <c r="U159" s="75" t="s">
        <v>756</v>
      </c>
      <c r="V159" s="75" t="s">
        <v>746</v>
      </c>
      <c r="W159" s="75" t="s">
        <v>734</v>
      </c>
      <c r="X159" s="75" t="s">
        <v>718</v>
      </c>
      <c r="Y159" s="84"/>
      <c r="Z159" s="84"/>
      <c r="AA159" s="84"/>
    </row>
    <row r="160" spans="2:27" x14ac:dyDescent="0.2">
      <c r="B160" t="s">
        <v>472</v>
      </c>
      <c r="C160" s="52" t="s">
        <v>97</v>
      </c>
      <c r="D160" s="52" t="s">
        <v>92</v>
      </c>
      <c r="E160" s="42" t="s">
        <v>541</v>
      </c>
      <c r="F160" s="42"/>
      <c r="G160" s="26">
        <f t="shared" si="65"/>
        <v>144</v>
      </c>
      <c r="H160" s="52">
        <v>10</v>
      </c>
      <c r="J160" s="54">
        <v>8.8400001525878906</v>
      </c>
      <c r="K160" s="54">
        <v>1.3559999465942401</v>
      </c>
      <c r="N160" s="56">
        <f t="shared" si="64"/>
        <v>44.200000762939453</v>
      </c>
      <c r="O160" s="4" t="s">
        <v>241</v>
      </c>
      <c r="P160" s="75" t="s">
        <v>716</v>
      </c>
      <c r="Q160" s="75">
        <v>58</v>
      </c>
      <c r="R160" s="75" t="s">
        <v>717</v>
      </c>
      <c r="S160" s="90"/>
      <c r="T160" s="75" t="s">
        <v>718</v>
      </c>
      <c r="U160" s="75" t="s">
        <v>788</v>
      </c>
      <c r="V160" s="75" t="s">
        <v>755</v>
      </c>
      <c r="W160" s="75" t="s">
        <v>734</v>
      </c>
      <c r="X160" s="75" t="s">
        <v>718</v>
      </c>
      <c r="Y160" s="84"/>
      <c r="Z160" s="84"/>
      <c r="AA160" s="84"/>
    </row>
    <row r="161" spans="2:27" x14ac:dyDescent="0.2">
      <c r="B161" t="s">
        <v>473</v>
      </c>
      <c r="C161" s="52" t="s">
        <v>97</v>
      </c>
      <c r="D161" s="52" t="s">
        <v>92</v>
      </c>
      <c r="E161" s="42" t="s">
        <v>542</v>
      </c>
      <c r="F161" s="42"/>
      <c r="G161" s="26">
        <f t="shared" si="65"/>
        <v>145</v>
      </c>
      <c r="H161" s="52">
        <v>10</v>
      </c>
      <c r="J161" s="54">
        <v>83.879997253417997</v>
      </c>
      <c r="K161" s="54">
        <v>2.0069999694824201</v>
      </c>
      <c r="N161" s="56">
        <f t="shared" si="64"/>
        <v>419.39998626708996</v>
      </c>
      <c r="O161" s="4" t="s">
        <v>241</v>
      </c>
      <c r="P161" s="75" t="s">
        <v>721</v>
      </c>
      <c r="Q161" s="75">
        <v>72</v>
      </c>
      <c r="R161" s="75" t="s">
        <v>717</v>
      </c>
      <c r="S161" s="90"/>
      <c r="T161" s="75" t="s">
        <v>718</v>
      </c>
      <c r="U161" s="75" t="s">
        <v>789</v>
      </c>
      <c r="V161" s="75" t="s">
        <v>755</v>
      </c>
      <c r="W161" s="75" t="s">
        <v>730</v>
      </c>
      <c r="X161" s="75" t="s">
        <v>718</v>
      </c>
      <c r="Y161" s="84"/>
      <c r="Z161" s="84"/>
      <c r="AA161" s="84"/>
    </row>
    <row r="162" spans="2:27" x14ac:dyDescent="0.2">
      <c r="B162" t="s">
        <v>474</v>
      </c>
      <c r="C162" s="52" t="s">
        <v>97</v>
      </c>
      <c r="D162" s="52" t="s">
        <v>92</v>
      </c>
      <c r="E162" s="42" t="s">
        <v>543</v>
      </c>
      <c r="F162" s="42"/>
      <c r="G162" s="26">
        <f t="shared" si="65"/>
        <v>146</v>
      </c>
      <c r="H162" s="52">
        <v>10</v>
      </c>
      <c r="J162" s="54">
        <v>23.2399997711182</v>
      </c>
      <c r="K162" s="54">
        <v>1.79900002479553</v>
      </c>
      <c r="N162" s="56">
        <f t="shared" si="64"/>
        <v>116.19999885559099</v>
      </c>
      <c r="O162" s="4" t="s">
        <v>241</v>
      </c>
      <c r="P162" s="75" t="s">
        <v>721</v>
      </c>
      <c r="Q162" s="75">
        <v>64</v>
      </c>
      <c r="R162" s="75" t="s">
        <v>717</v>
      </c>
      <c r="S162" s="90"/>
      <c r="T162" s="75" t="s">
        <v>718</v>
      </c>
      <c r="U162" s="75" t="s">
        <v>790</v>
      </c>
      <c r="V162" s="75" t="s">
        <v>755</v>
      </c>
      <c r="W162" s="75" t="s">
        <v>734</v>
      </c>
      <c r="X162" s="75" t="s">
        <v>718</v>
      </c>
      <c r="Y162" s="84"/>
      <c r="Z162" s="84"/>
      <c r="AA162" s="84"/>
    </row>
    <row r="163" spans="2:27" x14ac:dyDescent="0.2">
      <c r="B163" t="s">
        <v>475</v>
      </c>
      <c r="C163" s="52" t="s">
        <v>97</v>
      </c>
      <c r="D163" s="52" t="s">
        <v>92</v>
      </c>
      <c r="E163" s="42" t="s">
        <v>544</v>
      </c>
      <c r="F163" s="42"/>
      <c r="G163" s="26">
        <f t="shared" si="65"/>
        <v>147</v>
      </c>
      <c r="H163" s="52">
        <v>13</v>
      </c>
      <c r="J163" s="54">
        <v>26.559999465942401</v>
      </c>
      <c r="K163" s="54">
        <v>1.7029999494552599</v>
      </c>
      <c r="N163" s="56">
        <f t="shared" si="64"/>
        <v>132.799997329712</v>
      </c>
      <c r="O163" s="4" t="s">
        <v>241</v>
      </c>
      <c r="P163" s="75" t="s">
        <v>721</v>
      </c>
      <c r="Q163" s="75">
        <v>56</v>
      </c>
      <c r="R163" s="75" t="s">
        <v>717</v>
      </c>
      <c r="S163" s="90"/>
      <c r="T163" s="75" t="s">
        <v>718</v>
      </c>
      <c r="U163" s="75" t="s">
        <v>786</v>
      </c>
      <c r="V163" s="75" t="s">
        <v>755</v>
      </c>
      <c r="W163" s="75" t="s">
        <v>734</v>
      </c>
      <c r="X163" s="75" t="s">
        <v>718</v>
      </c>
      <c r="Y163" s="84"/>
      <c r="Z163" s="84"/>
      <c r="AA163" s="84"/>
    </row>
    <row r="164" spans="2:27" x14ac:dyDescent="0.2">
      <c r="B164" t="s">
        <v>521</v>
      </c>
      <c r="C164" s="52" t="s">
        <v>144</v>
      </c>
      <c r="D164" s="52" t="s">
        <v>144</v>
      </c>
      <c r="E164" s="42" t="s">
        <v>545</v>
      </c>
      <c r="F164" s="42"/>
      <c r="G164" s="26">
        <f t="shared" si="65"/>
        <v>148</v>
      </c>
      <c r="H164" s="52">
        <v>6</v>
      </c>
      <c r="J164" s="54">
        <v>31.440000534057599</v>
      </c>
      <c r="K164" s="54">
        <v>1.8760000467300399</v>
      </c>
      <c r="N164" s="56">
        <f t="shared" si="64"/>
        <v>157.200002670288</v>
      </c>
      <c r="O164" s="4" t="s">
        <v>241</v>
      </c>
      <c r="P164" s="80" t="s">
        <v>721</v>
      </c>
      <c r="Q164" s="80">
        <v>53</v>
      </c>
      <c r="R164" s="80" t="s">
        <v>717</v>
      </c>
      <c r="S164" s="80" t="s">
        <v>718</v>
      </c>
      <c r="T164" s="80" t="s">
        <v>718</v>
      </c>
      <c r="U164" s="84"/>
      <c r="V164" s="84"/>
      <c r="W164" s="84"/>
      <c r="X164" s="84"/>
      <c r="Y164" s="84"/>
      <c r="Z164" s="84"/>
      <c r="AA164" s="84"/>
    </row>
    <row r="165" spans="2:27" x14ac:dyDescent="0.2">
      <c r="B165" t="s">
        <v>502</v>
      </c>
      <c r="C165" s="52" t="s">
        <v>144</v>
      </c>
      <c r="D165" s="52" t="s">
        <v>144</v>
      </c>
      <c r="E165" s="4"/>
      <c r="F165" s="4"/>
      <c r="G165" s="26">
        <f t="shared" si="65"/>
        <v>149</v>
      </c>
      <c r="H165" s="52">
        <v>8</v>
      </c>
      <c r="O165" s="4"/>
      <c r="P165" s="75" t="s">
        <v>716</v>
      </c>
      <c r="Q165" s="75">
        <v>47</v>
      </c>
      <c r="R165" s="75" t="s">
        <v>717</v>
      </c>
      <c r="S165" s="75" t="s">
        <v>498</v>
      </c>
      <c r="T165" s="75" t="s">
        <v>718</v>
      </c>
      <c r="U165" s="84"/>
      <c r="V165" s="84"/>
      <c r="W165" s="84"/>
      <c r="X165" s="84"/>
      <c r="Y165" s="84"/>
      <c r="Z165" s="84"/>
      <c r="AA165" s="84"/>
    </row>
    <row r="166" spans="2:27" x14ac:dyDescent="0.2">
      <c r="B166" t="s">
        <v>503</v>
      </c>
      <c r="C166" s="52" t="s">
        <v>144</v>
      </c>
      <c r="D166" s="52" t="s">
        <v>144</v>
      </c>
      <c r="G166" s="26">
        <f t="shared" si="65"/>
        <v>150</v>
      </c>
      <c r="H166" s="52">
        <v>5</v>
      </c>
      <c r="O166" s="4"/>
      <c r="P166" s="75" t="s">
        <v>721</v>
      </c>
      <c r="Q166" s="75">
        <v>57</v>
      </c>
      <c r="R166" s="75" t="s">
        <v>717</v>
      </c>
      <c r="S166" s="75" t="s">
        <v>498</v>
      </c>
      <c r="T166" s="75" t="s">
        <v>718</v>
      </c>
      <c r="U166" s="84"/>
      <c r="V166" s="84"/>
      <c r="W166" s="84"/>
      <c r="X166" s="84"/>
      <c r="Y166" s="84"/>
      <c r="Z166" s="84"/>
      <c r="AA166" s="84"/>
    </row>
    <row r="167" spans="2:27" x14ac:dyDescent="0.2">
      <c r="B167" t="s">
        <v>504</v>
      </c>
      <c r="C167" s="52" t="s">
        <v>144</v>
      </c>
      <c r="D167" s="52" t="s">
        <v>144</v>
      </c>
      <c r="G167" s="26">
        <f t="shared" si="65"/>
        <v>151</v>
      </c>
      <c r="H167" s="52">
        <v>5</v>
      </c>
      <c r="O167" s="4"/>
      <c r="P167" s="75" t="s">
        <v>721</v>
      </c>
      <c r="Q167" s="75">
        <v>45</v>
      </c>
      <c r="R167" s="75" t="s">
        <v>717</v>
      </c>
      <c r="S167" s="75" t="s">
        <v>718</v>
      </c>
      <c r="T167" s="75" t="s">
        <v>718</v>
      </c>
      <c r="U167" s="84"/>
      <c r="V167" s="84"/>
      <c r="W167" s="84"/>
      <c r="X167" s="84"/>
      <c r="Y167" s="84"/>
      <c r="Z167" s="84"/>
      <c r="AA167" s="84"/>
    </row>
    <row r="168" spans="2:27" x14ac:dyDescent="0.2">
      <c r="B168" t="s">
        <v>505</v>
      </c>
      <c r="C168" s="52" t="s">
        <v>144</v>
      </c>
      <c r="D168" s="52" t="s">
        <v>144</v>
      </c>
      <c r="G168" s="26">
        <f t="shared" si="65"/>
        <v>152</v>
      </c>
      <c r="H168" s="52">
        <v>6</v>
      </c>
      <c r="O168" s="4"/>
      <c r="P168" s="75" t="s">
        <v>716</v>
      </c>
      <c r="Q168" s="75">
        <v>39</v>
      </c>
      <c r="R168" s="75" t="s">
        <v>717</v>
      </c>
      <c r="S168" s="75" t="s">
        <v>718</v>
      </c>
      <c r="T168" s="75" t="s">
        <v>718</v>
      </c>
      <c r="U168" s="84"/>
      <c r="V168" s="84"/>
      <c r="W168" s="84"/>
      <c r="X168" s="84"/>
      <c r="Y168" s="84"/>
      <c r="Z168" s="84"/>
      <c r="AA168" s="84"/>
    </row>
    <row r="169" spans="2:27" x14ac:dyDescent="0.2">
      <c r="B169" t="s">
        <v>506</v>
      </c>
      <c r="C169" s="52" t="s">
        <v>144</v>
      </c>
      <c r="D169" s="52" t="s">
        <v>144</v>
      </c>
      <c r="G169" s="26">
        <f t="shared" si="65"/>
        <v>153</v>
      </c>
      <c r="H169" s="52">
        <v>10</v>
      </c>
      <c r="O169" s="4"/>
      <c r="P169" s="89" t="s">
        <v>721</v>
      </c>
      <c r="Q169" s="89">
        <v>35</v>
      </c>
      <c r="R169" s="89" t="s">
        <v>717</v>
      </c>
      <c r="S169" s="89" t="s">
        <v>498</v>
      </c>
      <c r="T169" s="89" t="s">
        <v>718</v>
      </c>
      <c r="U169" s="84"/>
      <c r="V169" s="84"/>
      <c r="W169" s="84"/>
      <c r="X169" s="84"/>
      <c r="Y169" s="84"/>
      <c r="Z169" s="84"/>
      <c r="AA169" s="84"/>
    </row>
    <row r="170" spans="2:27" x14ac:dyDescent="0.2">
      <c r="B170" t="s">
        <v>507</v>
      </c>
      <c r="C170" s="52" t="s">
        <v>144</v>
      </c>
      <c r="D170" s="52" t="s">
        <v>144</v>
      </c>
      <c r="G170" s="26">
        <f t="shared" si="65"/>
        <v>154</v>
      </c>
      <c r="H170" s="52">
        <v>8</v>
      </c>
      <c r="O170" s="4"/>
      <c r="P170" s="89" t="s">
        <v>716</v>
      </c>
      <c r="Q170" s="89">
        <v>42</v>
      </c>
      <c r="R170" s="89" t="s">
        <v>717</v>
      </c>
      <c r="S170" s="89" t="s">
        <v>498</v>
      </c>
      <c r="T170" s="89" t="s">
        <v>718</v>
      </c>
      <c r="U170" s="84"/>
      <c r="V170" s="84"/>
      <c r="W170" s="84"/>
      <c r="X170" s="84"/>
      <c r="Y170" s="84"/>
      <c r="Z170" s="84"/>
      <c r="AA170" s="84"/>
    </row>
    <row r="171" spans="2:27" x14ac:dyDescent="0.2">
      <c r="B171" t="s">
        <v>508</v>
      </c>
      <c r="C171" s="52" t="s">
        <v>144</v>
      </c>
      <c r="D171" s="52" t="s">
        <v>144</v>
      </c>
      <c r="G171" s="26">
        <f t="shared" si="65"/>
        <v>155</v>
      </c>
      <c r="H171" s="52">
        <v>3</v>
      </c>
      <c r="O171" s="4"/>
      <c r="P171" s="89" t="s">
        <v>721</v>
      </c>
      <c r="Q171" s="89">
        <v>54</v>
      </c>
      <c r="R171" s="89" t="s">
        <v>717</v>
      </c>
      <c r="S171" s="89" t="s">
        <v>498</v>
      </c>
      <c r="T171" s="89" t="s">
        <v>718</v>
      </c>
      <c r="U171" s="84"/>
      <c r="V171" s="84"/>
      <c r="W171" s="84"/>
      <c r="X171" s="84"/>
      <c r="Y171" s="84"/>
      <c r="Z171" s="84"/>
      <c r="AA171" s="84"/>
    </row>
    <row r="172" spans="2:27" x14ac:dyDescent="0.2">
      <c r="B172" t="s">
        <v>509</v>
      </c>
      <c r="C172" s="52" t="s">
        <v>144</v>
      </c>
      <c r="D172" s="52" t="s">
        <v>144</v>
      </c>
      <c r="G172" s="26">
        <f t="shared" si="65"/>
        <v>156</v>
      </c>
      <c r="H172" s="52">
        <v>10</v>
      </c>
      <c r="O172" s="4"/>
      <c r="P172" s="80" t="s">
        <v>716</v>
      </c>
      <c r="Q172" s="80">
        <v>51</v>
      </c>
      <c r="R172" s="80" t="s">
        <v>717</v>
      </c>
      <c r="S172" s="80" t="s">
        <v>718</v>
      </c>
      <c r="T172" s="80" t="s">
        <v>718</v>
      </c>
      <c r="U172" s="84"/>
      <c r="V172" s="84"/>
      <c r="W172" s="84"/>
      <c r="X172" s="84"/>
      <c r="Y172" s="84"/>
      <c r="Z172" s="84"/>
      <c r="AA172" s="84"/>
    </row>
    <row r="173" spans="2:27" x14ac:dyDescent="0.2">
      <c r="B173" t="s">
        <v>510</v>
      </c>
      <c r="C173" s="52" t="s">
        <v>97</v>
      </c>
      <c r="D173" s="52" t="s">
        <v>163</v>
      </c>
      <c r="G173" s="26">
        <f t="shared" si="65"/>
        <v>157</v>
      </c>
      <c r="H173" s="64">
        <v>2</v>
      </c>
      <c r="O173" s="4"/>
      <c r="P173" s="75" t="s">
        <v>721</v>
      </c>
      <c r="Q173" s="75">
        <v>54</v>
      </c>
      <c r="R173" s="75" t="s">
        <v>717</v>
      </c>
      <c r="S173" s="90"/>
      <c r="T173" s="75" t="s">
        <v>718</v>
      </c>
      <c r="U173" s="75" t="s">
        <v>776</v>
      </c>
      <c r="V173" s="75" t="s">
        <v>737</v>
      </c>
      <c r="W173" s="75" t="s">
        <v>730</v>
      </c>
      <c r="X173" s="75" t="s">
        <v>498</v>
      </c>
      <c r="Y173" s="84"/>
      <c r="Z173" s="84"/>
      <c r="AA173" s="84"/>
    </row>
    <row r="174" spans="2:27" x14ac:dyDescent="0.2">
      <c r="B174" t="s">
        <v>455</v>
      </c>
      <c r="C174" s="52" t="s">
        <v>97</v>
      </c>
      <c r="D174" s="52" t="s">
        <v>163</v>
      </c>
      <c r="G174" s="26">
        <f t="shared" si="65"/>
        <v>158</v>
      </c>
      <c r="H174" s="64">
        <v>2</v>
      </c>
      <c r="O174" s="4"/>
      <c r="P174" s="75" t="s">
        <v>716</v>
      </c>
      <c r="Q174" s="75">
        <v>60</v>
      </c>
      <c r="R174" s="75" t="s">
        <v>717</v>
      </c>
      <c r="S174" s="90"/>
      <c r="T174" s="75" t="s">
        <v>718</v>
      </c>
      <c r="U174" s="75" t="s">
        <v>777</v>
      </c>
      <c r="V174" s="75" t="s">
        <v>737</v>
      </c>
      <c r="W174" s="75" t="s">
        <v>730</v>
      </c>
      <c r="X174" s="75" t="s">
        <v>498</v>
      </c>
      <c r="Y174" s="84"/>
      <c r="Z174" s="84"/>
      <c r="AA174" s="84"/>
    </row>
    <row r="175" spans="2:27" x14ac:dyDescent="0.2">
      <c r="B175" t="s">
        <v>456</v>
      </c>
      <c r="C175" s="52" t="s">
        <v>97</v>
      </c>
      <c r="D175" s="52" t="s">
        <v>163</v>
      </c>
      <c r="G175" s="26">
        <f t="shared" si="65"/>
        <v>159</v>
      </c>
      <c r="H175" s="52">
        <v>4</v>
      </c>
      <c r="O175" s="4"/>
      <c r="P175" s="75" t="s">
        <v>721</v>
      </c>
      <c r="Q175" s="75">
        <v>70</v>
      </c>
      <c r="R175" s="75" t="s">
        <v>717</v>
      </c>
      <c r="S175" s="90"/>
      <c r="T175" s="75" t="s">
        <v>718</v>
      </c>
      <c r="U175" s="75" t="s">
        <v>778</v>
      </c>
      <c r="V175" s="75" t="s">
        <v>723</v>
      </c>
      <c r="W175" s="75" t="s">
        <v>730</v>
      </c>
      <c r="X175" s="75" t="s">
        <v>498</v>
      </c>
      <c r="Y175" s="84"/>
      <c r="Z175" s="84"/>
      <c r="AA175" s="84"/>
    </row>
    <row r="176" spans="2:27" x14ac:dyDescent="0.2">
      <c r="B176" t="s">
        <v>461</v>
      </c>
      <c r="C176" s="52" t="s">
        <v>97</v>
      </c>
      <c r="D176" s="52" t="s">
        <v>94</v>
      </c>
      <c r="G176" s="26">
        <f t="shared" si="65"/>
        <v>160</v>
      </c>
      <c r="H176" s="64">
        <v>2</v>
      </c>
      <c r="O176" s="4"/>
      <c r="P176" s="75" t="s">
        <v>721</v>
      </c>
      <c r="Q176" s="75">
        <v>55</v>
      </c>
      <c r="R176" s="75" t="s">
        <v>717</v>
      </c>
      <c r="S176" s="90"/>
      <c r="T176" s="75" t="s">
        <v>718</v>
      </c>
      <c r="U176" s="75" t="s">
        <v>783</v>
      </c>
      <c r="V176" s="75" t="s">
        <v>780</v>
      </c>
      <c r="W176" s="75" t="s">
        <v>734</v>
      </c>
      <c r="X176" s="75" t="s">
        <v>498</v>
      </c>
      <c r="Y176" s="84"/>
      <c r="Z176" s="84"/>
      <c r="AA176" s="84"/>
    </row>
    <row r="177" spans="2:27" x14ac:dyDescent="0.2">
      <c r="B177" t="s">
        <v>462</v>
      </c>
      <c r="C177" s="52" t="s">
        <v>97</v>
      </c>
      <c r="D177" s="52" t="s">
        <v>94</v>
      </c>
      <c r="G177" s="26">
        <f t="shared" si="65"/>
        <v>161</v>
      </c>
      <c r="H177" s="52">
        <v>3</v>
      </c>
      <c r="O177" s="4"/>
      <c r="P177" s="75" t="s">
        <v>721</v>
      </c>
      <c r="Q177" s="75">
        <v>49</v>
      </c>
      <c r="R177" s="75" t="s">
        <v>717</v>
      </c>
      <c r="S177" s="90"/>
      <c r="T177" s="75" t="s">
        <v>718</v>
      </c>
      <c r="U177" s="75" t="s">
        <v>753</v>
      </c>
      <c r="V177" s="75" t="s">
        <v>744</v>
      </c>
      <c r="W177" s="75" t="s">
        <v>734</v>
      </c>
      <c r="X177" s="75" t="s">
        <v>498</v>
      </c>
      <c r="Y177" s="84"/>
      <c r="Z177" s="84"/>
      <c r="AA177" s="84"/>
    </row>
    <row r="178" spans="2:27" x14ac:dyDescent="0.2">
      <c r="B178" t="s">
        <v>463</v>
      </c>
      <c r="C178" s="52" t="s">
        <v>97</v>
      </c>
      <c r="D178" s="52" t="s">
        <v>94</v>
      </c>
      <c r="G178" s="26">
        <f t="shared" si="65"/>
        <v>162</v>
      </c>
      <c r="H178" s="64">
        <v>1</v>
      </c>
      <c r="O178" s="4"/>
      <c r="P178" s="75" t="s">
        <v>721</v>
      </c>
      <c r="Q178" s="75">
        <v>65</v>
      </c>
      <c r="R178" s="75" t="s">
        <v>717</v>
      </c>
      <c r="S178" s="90"/>
      <c r="T178" s="75" t="s">
        <v>718</v>
      </c>
      <c r="U178" s="75" t="s">
        <v>784</v>
      </c>
      <c r="V178" s="75" t="s">
        <v>744</v>
      </c>
      <c r="W178" s="75" t="s">
        <v>730</v>
      </c>
      <c r="X178" s="75" t="s">
        <v>498</v>
      </c>
      <c r="Y178" s="84"/>
      <c r="Z178" s="84"/>
      <c r="AA178" s="84"/>
    </row>
    <row r="179" spans="2:27" x14ac:dyDescent="0.2">
      <c r="B179" t="s">
        <v>468</v>
      </c>
      <c r="C179" s="52" t="s">
        <v>97</v>
      </c>
      <c r="D179" s="52" t="s">
        <v>93</v>
      </c>
      <c r="G179" s="26">
        <f t="shared" si="65"/>
        <v>163</v>
      </c>
      <c r="H179" s="52">
        <v>7</v>
      </c>
      <c r="O179" s="4"/>
      <c r="P179" s="75" t="s">
        <v>721</v>
      </c>
      <c r="Q179" s="75">
        <v>66</v>
      </c>
      <c r="R179" s="75" t="s">
        <v>717</v>
      </c>
      <c r="S179" s="90"/>
      <c r="T179" s="75" t="s">
        <v>718</v>
      </c>
      <c r="U179" s="75" t="s">
        <v>742</v>
      </c>
      <c r="V179" s="75" t="s">
        <v>748</v>
      </c>
      <c r="W179" s="75" t="s">
        <v>730</v>
      </c>
      <c r="X179" s="75" t="s">
        <v>718</v>
      </c>
      <c r="Y179" s="84"/>
      <c r="Z179" s="84"/>
      <c r="AA179" s="84"/>
    </row>
    <row r="180" spans="2:27" x14ac:dyDescent="0.2">
      <c r="B180" t="s">
        <v>469</v>
      </c>
      <c r="C180" s="52" t="s">
        <v>97</v>
      </c>
      <c r="D180" s="52" t="s">
        <v>93</v>
      </c>
      <c r="G180" s="26">
        <f t="shared" si="65"/>
        <v>164</v>
      </c>
      <c r="H180" s="52">
        <v>6</v>
      </c>
      <c r="O180" s="4"/>
      <c r="P180" s="75" t="s">
        <v>721</v>
      </c>
      <c r="Q180" s="75">
        <v>69</v>
      </c>
      <c r="R180" s="75" t="s">
        <v>717</v>
      </c>
      <c r="S180" s="90"/>
      <c r="T180" s="75" t="s">
        <v>718</v>
      </c>
      <c r="U180" s="75" t="s">
        <v>757</v>
      </c>
      <c r="V180" s="75" t="s">
        <v>750</v>
      </c>
      <c r="W180" s="75" t="s">
        <v>734</v>
      </c>
      <c r="X180" s="75" t="s">
        <v>718</v>
      </c>
      <c r="Y180" s="84"/>
      <c r="Z180" s="84"/>
      <c r="AA180" s="84"/>
    </row>
    <row r="181" spans="2:27" x14ac:dyDescent="0.2">
      <c r="B181" t="s">
        <v>470</v>
      </c>
      <c r="C181" s="52" t="s">
        <v>97</v>
      </c>
      <c r="D181" s="52" t="s">
        <v>93</v>
      </c>
      <c r="G181" s="26">
        <f t="shared" si="65"/>
        <v>165</v>
      </c>
      <c r="H181" s="52">
        <v>7</v>
      </c>
      <c r="O181" s="4"/>
      <c r="P181" s="75" t="s">
        <v>716</v>
      </c>
      <c r="Q181" s="75">
        <v>51</v>
      </c>
      <c r="R181" s="75" t="s">
        <v>717</v>
      </c>
      <c r="S181" s="90"/>
      <c r="T181" s="75" t="s">
        <v>718</v>
      </c>
      <c r="U181" s="75" t="s">
        <v>786</v>
      </c>
      <c r="V181" s="75" t="s">
        <v>752</v>
      </c>
      <c r="W181" s="75" t="s">
        <v>734</v>
      </c>
      <c r="X181" s="75" t="s">
        <v>718</v>
      </c>
      <c r="Y181" s="84"/>
      <c r="Z181" s="84"/>
      <c r="AA181" s="84"/>
    </row>
    <row r="182" spans="2:27" x14ac:dyDescent="0.2">
      <c r="B182" t="s">
        <v>471</v>
      </c>
      <c r="C182" s="52" t="s">
        <v>97</v>
      </c>
      <c r="D182" s="52" t="s">
        <v>93</v>
      </c>
      <c r="G182" s="26">
        <f t="shared" si="65"/>
        <v>166</v>
      </c>
      <c r="H182" s="52">
        <v>4</v>
      </c>
      <c r="O182" s="4"/>
      <c r="P182" s="75" t="s">
        <v>721</v>
      </c>
      <c r="Q182" s="75">
        <v>54</v>
      </c>
      <c r="R182" s="75" t="s">
        <v>717</v>
      </c>
      <c r="S182" s="90"/>
      <c r="T182" s="75" t="s">
        <v>718</v>
      </c>
      <c r="U182" s="75" t="s">
        <v>787</v>
      </c>
      <c r="V182" s="75" t="s">
        <v>752</v>
      </c>
      <c r="W182" s="75" t="s">
        <v>734</v>
      </c>
      <c r="X182" s="75" t="s">
        <v>718</v>
      </c>
      <c r="Y182" s="84"/>
      <c r="Z182" s="84"/>
      <c r="AA182" s="84"/>
    </row>
    <row r="183" spans="2:27" x14ac:dyDescent="0.2">
      <c r="B183" t="s">
        <v>476</v>
      </c>
      <c r="C183" s="52" t="s">
        <v>97</v>
      </c>
      <c r="D183" s="52" t="s">
        <v>92</v>
      </c>
      <c r="G183" s="26">
        <f t="shared" si="65"/>
        <v>167</v>
      </c>
      <c r="H183" s="52">
        <v>4</v>
      </c>
      <c r="O183" s="4"/>
      <c r="P183" s="75" t="s">
        <v>721</v>
      </c>
      <c r="Q183" s="75">
        <v>66</v>
      </c>
      <c r="R183" s="75" t="s">
        <v>717</v>
      </c>
      <c r="S183" s="90"/>
      <c r="T183" s="75" t="s">
        <v>718</v>
      </c>
      <c r="U183" s="75" t="s">
        <v>787</v>
      </c>
      <c r="V183" s="75" t="s">
        <v>755</v>
      </c>
      <c r="W183" s="75" t="s">
        <v>734</v>
      </c>
      <c r="X183" s="75" t="s">
        <v>718</v>
      </c>
      <c r="Y183" s="84"/>
      <c r="Z183" s="84"/>
      <c r="AA183" s="84"/>
    </row>
    <row r="184" spans="2:27" x14ac:dyDescent="0.2">
      <c r="B184" t="s">
        <v>477</v>
      </c>
      <c r="C184" s="52" t="s">
        <v>97</v>
      </c>
      <c r="D184" s="52" t="s">
        <v>92</v>
      </c>
      <c r="G184" s="26">
        <f t="shared" si="65"/>
        <v>168</v>
      </c>
      <c r="H184" s="52">
        <v>5</v>
      </c>
      <c r="O184" s="4"/>
      <c r="P184" s="75" t="s">
        <v>721</v>
      </c>
      <c r="Q184" s="75">
        <v>69</v>
      </c>
      <c r="R184" s="75" t="s">
        <v>717</v>
      </c>
      <c r="S184" s="90"/>
      <c r="T184" s="75" t="s">
        <v>718</v>
      </c>
      <c r="U184" s="75" t="s">
        <v>791</v>
      </c>
      <c r="V184" s="75" t="s">
        <v>755</v>
      </c>
      <c r="W184" s="75" t="s">
        <v>734</v>
      </c>
      <c r="X184" s="75" t="s">
        <v>718</v>
      </c>
      <c r="Y184" s="84"/>
      <c r="Z184" s="84"/>
      <c r="AA184" s="84"/>
    </row>
    <row r="185" spans="2:27" x14ac:dyDescent="0.2">
      <c r="B185" t="s">
        <v>478</v>
      </c>
      <c r="C185" s="52" t="s">
        <v>97</v>
      </c>
      <c r="D185" s="52" t="s">
        <v>92</v>
      </c>
      <c r="G185" s="26">
        <f t="shared" si="65"/>
        <v>169</v>
      </c>
      <c r="H185" s="52">
        <v>10</v>
      </c>
      <c r="O185" s="4"/>
      <c r="P185" s="75" t="s">
        <v>721</v>
      </c>
      <c r="Q185" s="75">
        <v>73</v>
      </c>
      <c r="R185" s="75" t="s">
        <v>717</v>
      </c>
      <c r="S185" s="90"/>
      <c r="T185" s="75" t="s">
        <v>718</v>
      </c>
      <c r="U185" s="75" t="s">
        <v>792</v>
      </c>
      <c r="V185" s="75" t="s">
        <v>755</v>
      </c>
      <c r="W185" s="75" t="s">
        <v>730</v>
      </c>
      <c r="X185" s="75" t="s">
        <v>718</v>
      </c>
      <c r="Y185" s="84"/>
      <c r="Z185" s="84"/>
      <c r="AA185" s="84"/>
    </row>
    <row r="186" spans="2:27" x14ac:dyDescent="0.2">
      <c r="B186" t="s">
        <v>479</v>
      </c>
      <c r="C186" s="52" t="s">
        <v>97</v>
      </c>
      <c r="D186" s="52" t="s">
        <v>92</v>
      </c>
      <c r="G186" s="26">
        <f t="shared" si="65"/>
        <v>170</v>
      </c>
      <c r="H186" s="52">
        <v>5</v>
      </c>
      <c r="O186" s="4"/>
      <c r="P186" s="75" t="s">
        <v>721</v>
      </c>
      <c r="Q186" s="75">
        <v>75</v>
      </c>
      <c r="R186" s="75" t="s">
        <v>717</v>
      </c>
      <c r="S186" s="90"/>
      <c r="T186" s="75" t="s">
        <v>718</v>
      </c>
      <c r="U186" s="75" t="s">
        <v>793</v>
      </c>
      <c r="V186" s="75" t="s">
        <v>755</v>
      </c>
      <c r="W186" s="75" t="s">
        <v>730</v>
      </c>
      <c r="X186" s="75" t="s">
        <v>718</v>
      </c>
      <c r="Y186" s="84"/>
      <c r="Z186" s="84"/>
      <c r="AA186" s="84"/>
    </row>
    <row r="187" spans="2:27" x14ac:dyDescent="0.2">
      <c r="B187" t="s">
        <v>511</v>
      </c>
      <c r="C187" s="52" t="s">
        <v>144</v>
      </c>
      <c r="D187" s="52" t="s">
        <v>144</v>
      </c>
      <c r="G187" s="26">
        <f t="shared" si="65"/>
        <v>171</v>
      </c>
      <c r="H187" s="52">
        <v>6</v>
      </c>
      <c r="O187" s="4"/>
      <c r="P187" s="80" t="s">
        <v>721</v>
      </c>
      <c r="Q187" s="80">
        <v>62</v>
      </c>
      <c r="R187" s="80" t="s">
        <v>717</v>
      </c>
      <c r="S187" s="80" t="s">
        <v>718</v>
      </c>
      <c r="T187" s="80" t="s">
        <v>718</v>
      </c>
      <c r="U187" s="84"/>
      <c r="V187" s="84"/>
      <c r="W187" s="84"/>
      <c r="X187" s="84"/>
      <c r="Y187" s="84"/>
      <c r="Z187" s="84"/>
      <c r="AA187" s="84"/>
    </row>
    <row r="188" spans="2:27" x14ac:dyDescent="0.2">
      <c r="B188" t="s">
        <v>512</v>
      </c>
      <c r="C188" s="52" t="s">
        <v>144</v>
      </c>
      <c r="D188" s="52" t="s">
        <v>144</v>
      </c>
      <c r="G188" s="26">
        <f t="shared" si="65"/>
        <v>172</v>
      </c>
      <c r="H188" s="52">
        <v>5</v>
      </c>
      <c r="O188" s="4"/>
      <c r="P188" s="80" t="s">
        <v>721</v>
      </c>
      <c r="Q188" s="80">
        <v>55</v>
      </c>
      <c r="R188" s="80" t="s">
        <v>717</v>
      </c>
      <c r="S188" s="80" t="s">
        <v>718</v>
      </c>
      <c r="T188" s="80" t="s">
        <v>718</v>
      </c>
      <c r="U188" s="84"/>
      <c r="V188" s="84"/>
      <c r="W188" s="84"/>
      <c r="X188" s="84"/>
      <c r="Y188" s="84"/>
      <c r="Z188" s="84"/>
      <c r="AA188" s="84"/>
    </row>
    <row r="189" spans="2:27" x14ac:dyDescent="0.2">
      <c r="B189" t="s">
        <v>569</v>
      </c>
      <c r="C189" s="52" t="s">
        <v>96</v>
      </c>
      <c r="D189" s="52" t="s">
        <v>91</v>
      </c>
      <c r="G189" s="26">
        <f t="shared" si="65"/>
        <v>173</v>
      </c>
      <c r="H189" s="52">
        <v>4</v>
      </c>
      <c r="O189" s="4"/>
      <c r="P189" s="75" t="s">
        <v>721</v>
      </c>
      <c r="Q189" s="75">
        <v>45</v>
      </c>
      <c r="R189" s="75" t="s">
        <v>717</v>
      </c>
      <c r="S189" s="75" t="s">
        <v>498</v>
      </c>
      <c r="T189" s="82" t="s">
        <v>718</v>
      </c>
      <c r="U189" s="84"/>
      <c r="V189" s="84"/>
      <c r="W189" s="84"/>
      <c r="X189" s="84"/>
      <c r="Y189" s="75" t="s">
        <v>769</v>
      </c>
      <c r="Z189" s="75" t="s">
        <v>770</v>
      </c>
      <c r="AA189" s="75" t="s">
        <v>730</v>
      </c>
    </row>
    <row r="190" spans="2:27" x14ac:dyDescent="0.2">
      <c r="B190" t="s">
        <v>570</v>
      </c>
      <c r="C190" s="52" t="s">
        <v>96</v>
      </c>
      <c r="D190" s="52" t="s">
        <v>91</v>
      </c>
      <c r="G190" s="26">
        <f t="shared" si="65"/>
        <v>174</v>
      </c>
      <c r="H190" s="52">
        <v>7</v>
      </c>
      <c r="O190" s="4"/>
      <c r="P190" s="75" t="s">
        <v>721</v>
      </c>
      <c r="Q190" s="75">
        <v>57</v>
      </c>
      <c r="R190" s="75" t="s">
        <v>717</v>
      </c>
      <c r="S190" s="75" t="s">
        <v>718</v>
      </c>
      <c r="T190" s="82" t="s">
        <v>718</v>
      </c>
      <c r="U190" s="84"/>
      <c r="V190" s="84"/>
      <c r="W190" s="84"/>
      <c r="X190" s="84"/>
      <c r="Y190" s="75" t="s">
        <v>769</v>
      </c>
      <c r="Z190" s="75" t="s">
        <v>770</v>
      </c>
      <c r="AA190" s="75" t="s">
        <v>730</v>
      </c>
    </row>
    <row r="191" spans="2:27" x14ac:dyDescent="0.2">
      <c r="B191" t="s">
        <v>571</v>
      </c>
      <c r="C191" s="52" t="s">
        <v>96</v>
      </c>
      <c r="D191" s="52" t="s">
        <v>91</v>
      </c>
      <c r="G191" s="26">
        <f t="shared" si="65"/>
        <v>175</v>
      </c>
      <c r="H191" s="52">
        <v>7.5</v>
      </c>
      <c r="O191" s="4"/>
      <c r="P191" s="75" t="s">
        <v>721</v>
      </c>
      <c r="Q191" s="75">
        <v>63</v>
      </c>
      <c r="R191" s="75" t="s">
        <v>717</v>
      </c>
      <c r="S191" s="75" t="s">
        <v>498</v>
      </c>
      <c r="T191" s="82" t="s">
        <v>718</v>
      </c>
      <c r="U191" s="84"/>
      <c r="V191" s="84"/>
      <c r="W191" s="84"/>
      <c r="X191" s="84"/>
      <c r="Y191" s="75" t="s">
        <v>769</v>
      </c>
      <c r="Z191" s="75" t="s">
        <v>772</v>
      </c>
      <c r="AA191" s="75" t="s">
        <v>730</v>
      </c>
    </row>
    <row r="192" spans="2:27" x14ac:dyDescent="0.2">
      <c r="B192" t="s">
        <v>572</v>
      </c>
      <c r="C192" s="52" t="s">
        <v>96</v>
      </c>
      <c r="D192" s="52" t="s">
        <v>91</v>
      </c>
      <c r="G192" s="26">
        <f t="shared" si="65"/>
        <v>176</v>
      </c>
      <c r="H192" s="52">
        <v>10</v>
      </c>
      <c r="O192" s="4"/>
      <c r="P192" s="75" t="s">
        <v>721</v>
      </c>
      <c r="Q192" s="75">
        <v>61</v>
      </c>
      <c r="R192" s="75" t="s">
        <v>717</v>
      </c>
      <c r="S192" s="75" t="s">
        <v>498</v>
      </c>
      <c r="T192" s="82" t="s">
        <v>718</v>
      </c>
      <c r="U192" s="84"/>
      <c r="V192" s="84"/>
      <c r="W192" s="84"/>
      <c r="X192" s="84"/>
      <c r="Y192" s="75" t="s">
        <v>771</v>
      </c>
      <c r="Z192" s="75" t="s">
        <v>772</v>
      </c>
      <c r="AA192" s="75" t="s">
        <v>767</v>
      </c>
    </row>
    <row r="193" spans="2:27" x14ac:dyDescent="0.2">
      <c r="B193" t="s">
        <v>573</v>
      </c>
      <c r="C193" s="52" t="s">
        <v>96</v>
      </c>
      <c r="D193" s="52" t="s">
        <v>91</v>
      </c>
      <c r="G193" s="26">
        <f t="shared" si="65"/>
        <v>177</v>
      </c>
      <c r="H193" s="52">
        <v>5</v>
      </c>
      <c r="O193" s="4"/>
      <c r="P193" s="75" t="s">
        <v>721</v>
      </c>
      <c r="Q193" s="75">
        <v>55</v>
      </c>
      <c r="R193" s="75" t="s">
        <v>717</v>
      </c>
      <c r="S193" s="75" t="s">
        <v>718</v>
      </c>
      <c r="T193" s="82" t="s">
        <v>718</v>
      </c>
      <c r="U193" s="84"/>
      <c r="V193" s="84"/>
      <c r="W193" s="84"/>
      <c r="X193" s="84"/>
      <c r="Y193" s="75" t="s">
        <v>769</v>
      </c>
      <c r="Z193" s="75" t="s">
        <v>772</v>
      </c>
      <c r="AA193" s="75" t="s">
        <v>730</v>
      </c>
    </row>
    <row r="194" spans="2:27" x14ac:dyDescent="0.2">
      <c r="B194" t="s">
        <v>574</v>
      </c>
      <c r="C194" s="52" t="s">
        <v>96</v>
      </c>
      <c r="D194" s="52" t="s">
        <v>91</v>
      </c>
      <c r="G194" s="26">
        <f t="shared" si="65"/>
        <v>178</v>
      </c>
      <c r="H194" s="52">
        <v>5</v>
      </c>
      <c r="O194" s="4"/>
      <c r="P194" s="75" t="s">
        <v>716</v>
      </c>
      <c r="Q194" s="75">
        <v>49</v>
      </c>
      <c r="R194" s="75" t="s">
        <v>717</v>
      </c>
      <c r="S194" s="75" t="s">
        <v>718</v>
      </c>
      <c r="T194" s="82" t="s">
        <v>718</v>
      </c>
      <c r="U194" s="84"/>
      <c r="V194" s="84"/>
      <c r="W194" s="84"/>
      <c r="X194" s="84"/>
      <c r="Y194" s="75" t="s">
        <v>771</v>
      </c>
      <c r="Z194" s="75" t="s">
        <v>770</v>
      </c>
      <c r="AA194" s="75" t="s">
        <v>730</v>
      </c>
    </row>
    <row r="195" spans="2:27" x14ac:dyDescent="0.2">
      <c r="B195" t="s">
        <v>575</v>
      </c>
      <c r="C195" s="52" t="s">
        <v>96</v>
      </c>
      <c r="D195" s="52" t="s">
        <v>91</v>
      </c>
      <c r="G195" s="26">
        <f t="shared" si="65"/>
        <v>179</v>
      </c>
      <c r="H195" s="52">
        <v>5</v>
      </c>
      <c r="O195" s="4"/>
      <c r="P195" s="75" t="s">
        <v>716</v>
      </c>
      <c r="Q195" s="75">
        <v>57</v>
      </c>
      <c r="R195" s="75" t="s">
        <v>717</v>
      </c>
      <c r="S195" s="75" t="s">
        <v>498</v>
      </c>
      <c r="T195" s="82" t="s">
        <v>718</v>
      </c>
      <c r="U195" s="84"/>
      <c r="V195" s="84"/>
      <c r="W195" s="84"/>
      <c r="X195" s="84"/>
      <c r="Y195" s="75" t="s">
        <v>771</v>
      </c>
      <c r="Z195" s="75" t="s">
        <v>770</v>
      </c>
      <c r="AA195" s="75" t="s">
        <v>730</v>
      </c>
    </row>
    <row r="196" spans="2:27" x14ac:dyDescent="0.2">
      <c r="B196" t="s">
        <v>576</v>
      </c>
      <c r="C196" s="52" t="s">
        <v>96</v>
      </c>
      <c r="D196" s="52" t="s">
        <v>91</v>
      </c>
      <c r="G196" s="26">
        <f t="shared" si="65"/>
        <v>180</v>
      </c>
      <c r="H196" s="52">
        <v>9</v>
      </c>
      <c r="O196" s="4"/>
      <c r="P196" s="75" t="s">
        <v>721</v>
      </c>
      <c r="Q196" s="75">
        <v>62</v>
      </c>
      <c r="R196" s="75" t="s">
        <v>717</v>
      </c>
      <c r="S196" s="75" t="s">
        <v>498</v>
      </c>
      <c r="T196" s="82" t="s">
        <v>718</v>
      </c>
      <c r="U196" s="84"/>
      <c r="V196" s="84"/>
      <c r="W196" s="84"/>
      <c r="X196" s="84"/>
      <c r="Y196" s="75" t="s">
        <v>769</v>
      </c>
      <c r="Z196" s="75" t="s">
        <v>772</v>
      </c>
      <c r="AA196" s="75" t="s">
        <v>767</v>
      </c>
    </row>
    <row r="197" spans="2:27" x14ac:dyDescent="0.2">
      <c r="B197" t="s">
        <v>577</v>
      </c>
      <c r="C197" s="52" t="s">
        <v>96</v>
      </c>
      <c r="D197" s="52" t="s">
        <v>91</v>
      </c>
      <c r="G197" s="26">
        <f t="shared" si="65"/>
        <v>181</v>
      </c>
      <c r="H197" s="52">
        <v>6</v>
      </c>
      <c r="O197" s="4"/>
      <c r="P197" s="75" t="s">
        <v>716</v>
      </c>
      <c r="Q197" s="75">
        <v>70</v>
      </c>
      <c r="R197" s="75" t="s">
        <v>717</v>
      </c>
      <c r="S197" s="75" t="s">
        <v>718</v>
      </c>
      <c r="T197" s="82" t="s">
        <v>718</v>
      </c>
      <c r="U197" s="84"/>
      <c r="V197" s="84"/>
      <c r="W197" s="84"/>
      <c r="X197" s="84"/>
      <c r="Y197" s="75" t="s">
        <v>769</v>
      </c>
      <c r="Z197" s="75" t="s">
        <v>770</v>
      </c>
      <c r="AA197" s="75" t="s">
        <v>730</v>
      </c>
    </row>
    <row r="198" spans="2:27" x14ac:dyDescent="0.2">
      <c r="B198" t="s">
        <v>578</v>
      </c>
      <c r="C198" s="52" t="s">
        <v>96</v>
      </c>
      <c r="D198" s="52" t="s">
        <v>91</v>
      </c>
      <c r="G198" s="26">
        <f t="shared" si="65"/>
        <v>182</v>
      </c>
      <c r="H198" s="52">
        <v>5</v>
      </c>
      <c r="O198" s="4"/>
      <c r="P198" s="75" t="s">
        <v>721</v>
      </c>
      <c r="Q198" s="75">
        <v>65</v>
      </c>
      <c r="R198" s="75" t="s">
        <v>717</v>
      </c>
      <c r="S198" s="75" t="s">
        <v>718</v>
      </c>
      <c r="T198" s="82" t="s">
        <v>718</v>
      </c>
      <c r="U198" s="84"/>
      <c r="V198" s="84"/>
      <c r="W198" s="84"/>
      <c r="X198" s="84"/>
      <c r="Y198" s="75" t="s">
        <v>771</v>
      </c>
      <c r="Z198" s="75" t="s">
        <v>770</v>
      </c>
      <c r="AA198" s="75" t="s">
        <v>730</v>
      </c>
    </row>
    <row r="199" spans="2:27" x14ac:dyDescent="0.2">
      <c r="B199" t="s">
        <v>579</v>
      </c>
      <c r="C199" s="52" t="s">
        <v>96</v>
      </c>
      <c r="D199" s="52" t="s">
        <v>91</v>
      </c>
      <c r="G199" s="26">
        <f t="shared" si="65"/>
        <v>183</v>
      </c>
      <c r="H199" s="52">
        <v>5</v>
      </c>
      <c r="O199" s="4"/>
      <c r="P199" s="75" t="s">
        <v>721</v>
      </c>
      <c r="Q199" s="75">
        <v>58</v>
      </c>
      <c r="R199" s="75" t="s">
        <v>717</v>
      </c>
      <c r="S199" s="75" t="s">
        <v>498</v>
      </c>
      <c r="T199" s="82" t="s">
        <v>718</v>
      </c>
      <c r="U199" s="84"/>
      <c r="V199" s="84"/>
      <c r="W199" s="84"/>
      <c r="X199" s="84"/>
      <c r="Y199" s="75" t="s">
        <v>769</v>
      </c>
      <c r="Z199" s="75" t="s">
        <v>772</v>
      </c>
      <c r="AA199" s="75" t="s">
        <v>730</v>
      </c>
    </row>
    <row r="200" spans="2:27" x14ac:dyDescent="0.2">
      <c r="B200" t="s">
        <v>580</v>
      </c>
      <c r="C200" s="52" t="s">
        <v>96</v>
      </c>
      <c r="D200" s="52" t="s">
        <v>91</v>
      </c>
      <c r="G200" s="26">
        <f t="shared" si="65"/>
        <v>184</v>
      </c>
      <c r="H200" s="52">
        <v>6</v>
      </c>
      <c r="O200" s="4"/>
      <c r="P200" s="75" t="s">
        <v>721</v>
      </c>
      <c r="Q200" s="75">
        <v>47</v>
      </c>
      <c r="R200" s="75" t="s">
        <v>717</v>
      </c>
      <c r="S200" s="75" t="s">
        <v>718</v>
      </c>
      <c r="T200" s="82" t="s">
        <v>718</v>
      </c>
      <c r="U200" s="84"/>
      <c r="V200" s="84"/>
      <c r="W200" s="84"/>
      <c r="X200" s="84"/>
      <c r="Y200" s="75" t="s">
        <v>769</v>
      </c>
      <c r="Z200" s="75" t="s">
        <v>770</v>
      </c>
      <c r="AA200" s="75" t="s">
        <v>730</v>
      </c>
    </row>
    <row r="201" spans="2:27" x14ac:dyDescent="0.2">
      <c r="B201" t="s">
        <v>581</v>
      </c>
      <c r="C201" s="52" t="s">
        <v>97</v>
      </c>
      <c r="D201" s="52" t="s">
        <v>163</v>
      </c>
      <c r="G201" s="26">
        <f t="shared" si="65"/>
        <v>185</v>
      </c>
      <c r="H201" s="52">
        <v>5</v>
      </c>
      <c r="O201" s="4"/>
      <c r="P201" s="75" t="s">
        <v>716</v>
      </c>
      <c r="Q201" s="75">
        <v>53</v>
      </c>
      <c r="R201" s="75" t="s">
        <v>717</v>
      </c>
      <c r="S201" s="75" t="s">
        <v>718</v>
      </c>
      <c r="T201" s="75" t="s">
        <v>718</v>
      </c>
      <c r="U201" s="75" t="s">
        <v>794</v>
      </c>
      <c r="V201" s="75" t="s">
        <v>723</v>
      </c>
      <c r="W201" s="75" t="s">
        <v>734</v>
      </c>
      <c r="X201" s="75" t="s">
        <v>498</v>
      </c>
      <c r="Y201" s="84"/>
      <c r="Z201" s="84"/>
      <c r="AA201" s="84"/>
    </row>
    <row r="202" spans="2:27" x14ac:dyDescent="0.2">
      <c r="B202" t="s">
        <v>582</v>
      </c>
      <c r="C202" s="52" t="s">
        <v>97</v>
      </c>
      <c r="D202" s="52" t="s">
        <v>163</v>
      </c>
      <c r="G202" s="26">
        <f t="shared" si="65"/>
        <v>186</v>
      </c>
      <c r="H202" s="52">
        <v>3</v>
      </c>
      <c r="O202" s="4"/>
      <c r="P202" s="75" t="s">
        <v>716</v>
      </c>
      <c r="Q202" s="75">
        <v>47</v>
      </c>
      <c r="R202" s="75" t="s">
        <v>717</v>
      </c>
      <c r="S202" s="75" t="s">
        <v>498</v>
      </c>
      <c r="T202" s="75" t="s">
        <v>718</v>
      </c>
      <c r="U202" s="75" t="s">
        <v>774</v>
      </c>
      <c r="V202" s="75" t="s">
        <v>737</v>
      </c>
      <c r="W202" s="75" t="s">
        <v>734</v>
      </c>
      <c r="X202" s="75" t="s">
        <v>498</v>
      </c>
      <c r="Y202" s="84"/>
      <c r="Z202" s="84"/>
      <c r="AA202" s="84"/>
    </row>
    <row r="203" spans="2:27" x14ac:dyDescent="0.2">
      <c r="B203" t="s">
        <v>583</v>
      </c>
      <c r="C203" s="52" t="s">
        <v>97</v>
      </c>
      <c r="D203" s="52" t="s">
        <v>163</v>
      </c>
      <c r="G203" s="26">
        <f t="shared" si="65"/>
        <v>187</v>
      </c>
      <c r="H203" s="64">
        <v>1</v>
      </c>
      <c r="O203" s="4"/>
      <c r="P203" s="75" t="s">
        <v>721</v>
      </c>
      <c r="Q203" s="75">
        <v>42</v>
      </c>
      <c r="R203" s="75" t="s">
        <v>717</v>
      </c>
      <c r="S203" s="75" t="s">
        <v>718</v>
      </c>
      <c r="T203" s="75" t="s">
        <v>718</v>
      </c>
      <c r="U203" s="75" t="s">
        <v>795</v>
      </c>
      <c r="V203" s="75" t="s">
        <v>729</v>
      </c>
      <c r="W203" s="75" t="s">
        <v>730</v>
      </c>
      <c r="X203" s="75" t="s">
        <v>498</v>
      </c>
      <c r="Y203" s="84"/>
      <c r="Z203" s="84"/>
      <c r="AA203" s="84"/>
    </row>
    <row r="204" spans="2:27" x14ac:dyDescent="0.2">
      <c r="B204" t="s">
        <v>584</v>
      </c>
      <c r="C204" s="52" t="s">
        <v>97</v>
      </c>
      <c r="D204" s="52" t="s">
        <v>94</v>
      </c>
      <c r="G204" s="26">
        <f t="shared" si="65"/>
        <v>188</v>
      </c>
      <c r="H204" s="52">
        <v>5</v>
      </c>
      <c r="O204" s="4"/>
      <c r="P204" s="75" t="s">
        <v>721</v>
      </c>
      <c r="Q204" s="75">
        <v>67</v>
      </c>
      <c r="R204" s="75" t="s">
        <v>717</v>
      </c>
      <c r="S204" s="75" t="s">
        <v>718</v>
      </c>
      <c r="T204" s="75" t="s">
        <v>718</v>
      </c>
      <c r="U204" s="75" t="s">
        <v>800</v>
      </c>
      <c r="V204" s="75" t="s">
        <v>722</v>
      </c>
      <c r="W204" s="75" t="s">
        <v>734</v>
      </c>
      <c r="X204" s="75" t="s">
        <v>498</v>
      </c>
      <c r="Y204" s="84"/>
      <c r="Z204" s="84"/>
      <c r="AA204" s="84"/>
    </row>
    <row r="205" spans="2:27" x14ac:dyDescent="0.2">
      <c r="B205" t="s">
        <v>585</v>
      </c>
      <c r="C205" s="52" t="s">
        <v>97</v>
      </c>
      <c r="D205" s="52" t="s">
        <v>94</v>
      </c>
      <c r="G205" s="26">
        <f t="shared" si="65"/>
        <v>189</v>
      </c>
      <c r="H205" s="70">
        <v>0.5</v>
      </c>
      <c r="O205" s="4"/>
      <c r="P205" s="75" t="s">
        <v>721</v>
      </c>
      <c r="Q205" s="75">
        <v>54</v>
      </c>
      <c r="R205" s="75" t="s">
        <v>717</v>
      </c>
      <c r="S205" s="75" t="s">
        <v>718</v>
      </c>
      <c r="T205" s="75" t="s">
        <v>718</v>
      </c>
      <c r="U205" s="75" t="s">
        <v>745</v>
      </c>
      <c r="V205" s="75" t="s">
        <v>780</v>
      </c>
      <c r="W205" s="75" t="s">
        <v>730</v>
      </c>
      <c r="X205" s="75" t="s">
        <v>498</v>
      </c>
      <c r="Y205" s="84"/>
      <c r="Z205" s="84"/>
      <c r="AA205" s="84"/>
    </row>
    <row r="206" spans="2:27" x14ac:dyDescent="0.2">
      <c r="B206" t="s">
        <v>586</v>
      </c>
      <c r="C206" s="52" t="s">
        <v>97</v>
      </c>
      <c r="D206" s="52" t="s">
        <v>94</v>
      </c>
      <c r="G206" s="26">
        <f t="shared" ref="G206:G260" si="66">G205+1</f>
        <v>190</v>
      </c>
      <c r="H206" s="52">
        <v>5</v>
      </c>
      <c r="O206" s="4"/>
      <c r="P206" s="75" t="s">
        <v>721</v>
      </c>
      <c r="Q206" s="75">
        <v>58</v>
      </c>
      <c r="R206" s="75" t="s">
        <v>717</v>
      </c>
      <c r="S206" s="75" t="s">
        <v>718</v>
      </c>
      <c r="T206" s="75" t="s">
        <v>718</v>
      </c>
      <c r="U206" s="75" t="s">
        <v>801</v>
      </c>
      <c r="V206" s="75" t="s">
        <v>744</v>
      </c>
      <c r="W206" s="75" t="s">
        <v>730</v>
      </c>
      <c r="X206" s="75" t="s">
        <v>498</v>
      </c>
      <c r="Y206" s="84"/>
      <c r="Z206" s="84"/>
      <c r="AA206" s="84"/>
    </row>
    <row r="207" spans="2:27" x14ac:dyDescent="0.2">
      <c r="B207" t="s">
        <v>587</v>
      </c>
      <c r="C207" s="52" t="s">
        <v>97</v>
      </c>
      <c r="D207" s="52" t="s">
        <v>93</v>
      </c>
      <c r="G207" s="26">
        <f t="shared" si="66"/>
        <v>191</v>
      </c>
      <c r="H207" s="52">
        <v>5</v>
      </c>
      <c r="O207" s="4"/>
      <c r="P207" s="75" t="s">
        <v>721</v>
      </c>
      <c r="Q207" s="75">
        <v>55</v>
      </c>
      <c r="R207" s="75" t="s">
        <v>717</v>
      </c>
      <c r="S207" s="75" t="s">
        <v>718</v>
      </c>
      <c r="T207" s="75" t="s">
        <v>718</v>
      </c>
      <c r="U207" s="75" t="s">
        <v>806</v>
      </c>
      <c r="V207" s="75" t="s">
        <v>750</v>
      </c>
      <c r="W207" s="75" t="s">
        <v>734</v>
      </c>
      <c r="X207" s="75" t="s">
        <v>718</v>
      </c>
      <c r="Y207" s="84"/>
      <c r="Z207" s="84"/>
      <c r="AA207" s="84"/>
    </row>
    <row r="208" spans="2:27" x14ac:dyDescent="0.2">
      <c r="B208" t="s">
        <v>588</v>
      </c>
      <c r="C208" s="52" t="s">
        <v>97</v>
      </c>
      <c r="D208" s="52" t="s">
        <v>93</v>
      </c>
      <c r="G208" s="26">
        <f t="shared" si="66"/>
        <v>192</v>
      </c>
      <c r="H208" s="52">
        <v>8</v>
      </c>
      <c r="O208" s="4"/>
      <c r="P208" s="75" t="s">
        <v>721</v>
      </c>
      <c r="Q208" s="75">
        <v>53</v>
      </c>
      <c r="R208" s="75" t="s">
        <v>717</v>
      </c>
      <c r="S208" s="75" t="s">
        <v>498</v>
      </c>
      <c r="T208" s="75" t="s">
        <v>718</v>
      </c>
      <c r="U208" s="75" t="s">
        <v>807</v>
      </c>
      <c r="V208" s="75" t="s">
        <v>752</v>
      </c>
      <c r="W208" s="75" t="s">
        <v>730</v>
      </c>
      <c r="X208" s="75" t="s">
        <v>718</v>
      </c>
      <c r="Y208" s="84"/>
      <c r="Z208" s="84"/>
      <c r="AA208" s="84"/>
    </row>
    <row r="209" spans="2:27" x14ac:dyDescent="0.2">
      <c r="B209" t="s">
        <v>589</v>
      </c>
      <c r="C209" s="52" t="s">
        <v>97</v>
      </c>
      <c r="D209" s="52" t="s">
        <v>93</v>
      </c>
      <c r="G209" s="26">
        <f t="shared" si="66"/>
        <v>193</v>
      </c>
      <c r="H209" s="52">
        <v>5</v>
      </c>
      <c r="O209" s="4"/>
      <c r="P209" s="75" t="s">
        <v>721</v>
      </c>
      <c r="Q209" s="75">
        <v>58</v>
      </c>
      <c r="R209" s="75" t="s">
        <v>717</v>
      </c>
      <c r="S209" s="75" t="s">
        <v>718</v>
      </c>
      <c r="T209" s="75" t="s">
        <v>718</v>
      </c>
      <c r="U209" s="75" t="s">
        <v>738</v>
      </c>
      <c r="V209" s="75" t="s">
        <v>752</v>
      </c>
      <c r="W209" s="75" t="s">
        <v>730</v>
      </c>
      <c r="X209" s="75" t="s">
        <v>718</v>
      </c>
      <c r="Y209" s="84"/>
      <c r="Z209" s="84"/>
      <c r="AA209" s="84"/>
    </row>
    <row r="210" spans="2:27" x14ac:dyDescent="0.2">
      <c r="B210" t="s">
        <v>590</v>
      </c>
      <c r="C210" s="52" t="s">
        <v>97</v>
      </c>
      <c r="D210" s="52" t="s">
        <v>92</v>
      </c>
      <c r="G210" s="26">
        <f t="shared" si="66"/>
        <v>194</v>
      </c>
      <c r="H210" s="52">
        <v>5</v>
      </c>
      <c r="O210" s="4"/>
      <c r="P210" s="75" t="s">
        <v>716</v>
      </c>
      <c r="Q210" s="75">
        <v>56</v>
      </c>
      <c r="R210" s="75" t="s">
        <v>717</v>
      </c>
      <c r="S210" s="75" t="s">
        <v>498</v>
      </c>
      <c r="T210" s="75" t="s">
        <v>718</v>
      </c>
      <c r="U210" s="75" t="s">
        <v>808</v>
      </c>
      <c r="V210" s="75" t="s">
        <v>755</v>
      </c>
      <c r="W210" s="75" t="s">
        <v>730</v>
      </c>
      <c r="X210" s="75" t="s">
        <v>718</v>
      </c>
      <c r="Y210" s="84"/>
      <c r="Z210" s="84"/>
      <c r="AA210" s="84"/>
    </row>
    <row r="211" spans="2:27" x14ac:dyDescent="0.2">
      <c r="B211" t="s">
        <v>591</v>
      </c>
      <c r="C211" s="52" t="s">
        <v>97</v>
      </c>
      <c r="D211" s="52" t="s">
        <v>92</v>
      </c>
      <c r="G211" s="26">
        <f t="shared" si="66"/>
        <v>195</v>
      </c>
      <c r="H211" s="52">
        <v>4</v>
      </c>
      <c r="O211" s="4"/>
      <c r="P211" s="75" t="s">
        <v>716</v>
      </c>
      <c r="Q211" s="75">
        <v>55</v>
      </c>
      <c r="R211" s="75" t="s">
        <v>717</v>
      </c>
      <c r="S211" s="75" t="s">
        <v>498</v>
      </c>
      <c r="T211" s="75" t="s">
        <v>718</v>
      </c>
      <c r="U211" s="75" t="s">
        <v>809</v>
      </c>
      <c r="V211" s="75" t="s">
        <v>755</v>
      </c>
      <c r="W211" s="75" t="s">
        <v>734</v>
      </c>
      <c r="X211" s="75" t="s">
        <v>718</v>
      </c>
      <c r="Y211" s="84"/>
      <c r="Z211" s="84"/>
      <c r="AA211" s="84"/>
    </row>
    <row r="212" spans="2:27" x14ac:dyDescent="0.2">
      <c r="B212" t="s">
        <v>592</v>
      </c>
      <c r="C212" s="52" t="s">
        <v>97</v>
      </c>
      <c r="D212" s="52" t="s">
        <v>92</v>
      </c>
      <c r="G212" s="26">
        <f t="shared" si="66"/>
        <v>196</v>
      </c>
      <c r="H212" s="52">
        <v>9</v>
      </c>
      <c r="O212" s="4"/>
      <c r="P212" s="75" t="s">
        <v>716</v>
      </c>
      <c r="Q212" s="75">
        <v>63</v>
      </c>
      <c r="R212" s="75" t="s">
        <v>717</v>
      </c>
      <c r="S212" s="75" t="s">
        <v>718</v>
      </c>
      <c r="T212" s="75" t="s">
        <v>718</v>
      </c>
      <c r="U212" s="75" t="s">
        <v>810</v>
      </c>
      <c r="V212" s="75" t="s">
        <v>755</v>
      </c>
      <c r="W212" s="75" t="s">
        <v>730</v>
      </c>
      <c r="X212" s="75" t="s">
        <v>718</v>
      </c>
      <c r="Y212" s="84"/>
      <c r="Z212" s="84"/>
      <c r="AA212" s="84"/>
    </row>
    <row r="213" spans="2:27" x14ac:dyDescent="0.2">
      <c r="B213" t="s">
        <v>684</v>
      </c>
      <c r="C213" s="52" t="s">
        <v>96</v>
      </c>
      <c r="D213" s="52" t="s">
        <v>91</v>
      </c>
      <c r="G213" s="26">
        <f t="shared" si="66"/>
        <v>197</v>
      </c>
      <c r="H213" s="52">
        <v>4</v>
      </c>
      <c r="O213" s="4"/>
      <c r="P213" s="75" t="s">
        <v>716</v>
      </c>
      <c r="Q213" s="75">
        <v>45</v>
      </c>
      <c r="R213" s="75" t="s">
        <v>717</v>
      </c>
      <c r="S213" s="75" t="s">
        <v>718</v>
      </c>
      <c r="T213" s="82" t="s">
        <v>718</v>
      </c>
      <c r="U213" s="84"/>
      <c r="V213" s="84"/>
      <c r="W213" s="84"/>
      <c r="X213" s="84"/>
      <c r="Y213" s="75" t="s">
        <v>771</v>
      </c>
      <c r="Z213" s="75" t="s">
        <v>770</v>
      </c>
      <c r="AA213" s="75" t="s">
        <v>730</v>
      </c>
    </row>
    <row r="214" spans="2:27" x14ac:dyDescent="0.2">
      <c r="B214" t="s">
        <v>685</v>
      </c>
      <c r="C214" s="52" t="s">
        <v>96</v>
      </c>
      <c r="D214" s="52" t="s">
        <v>91</v>
      </c>
      <c r="G214" s="26">
        <f t="shared" si="66"/>
        <v>198</v>
      </c>
      <c r="H214" s="52">
        <v>8</v>
      </c>
      <c r="O214" s="4"/>
      <c r="P214" s="75" t="s">
        <v>721</v>
      </c>
      <c r="Q214" s="75">
        <v>38</v>
      </c>
      <c r="R214" s="75" t="s">
        <v>717</v>
      </c>
      <c r="S214" s="75" t="s">
        <v>718</v>
      </c>
      <c r="T214" s="82" t="s">
        <v>718</v>
      </c>
      <c r="U214" s="84"/>
      <c r="V214" s="84"/>
      <c r="W214" s="84"/>
      <c r="X214" s="84"/>
      <c r="Y214" s="75" t="s">
        <v>769</v>
      </c>
      <c r="Z214" s="75" t="s">
        <v>772</v>
      </c>
      <c r="AA214" s="75" t="s">
        <v>767</v>
      </c>
    </row>
    <row r="215" spans="2:27" x14ac:dyDescent="0.2">
      <c r="B215" t="s">
        <v>686</v>
      </c>
      <c r="C215" s="52" t="s">
        <v>96</v>
      </c>
      <c r="D215" s="52" t="s">
        <v>91</v>
      </c>
      <c r="G215" s="26">
        <f t="shared" si="66"/>
        <v>199</v>
      </c>
      <c r="H215" s="52">
        <v>4</v>
      </c>
      <c r="O215" s="4"/>
      <c r="P215" s="75" t="s">
        <v>716</v>
      </c>
      <c r="Q215" s="75">
        <v>55</v>
      </c>
      <c r="R215" s="75" t="s">
        <v>717</v>
      </c>
      <c r="S215" s="75" t="s">
        <v>718</v>
      </c>
      <c r="T215" s="82" t="s">
        <v>718</v>
      </c>
      <c r="U215" s="84"/>
      <c r="V215" s="84"/>
      <c r="W215" s="84"/>
      <c r="X215" s="84"/>
      <c r="Y215" s="75" t="s">
        <v>769</v>
      </c>
      <c r="Z215" s="75" t="s">
        <v>772</v>
      </c>
      <c r="AA215" s="75" t="s">
        <v>730</v>
      </c>
    </row>
    <row r="216" spans="2:27" x14ac:dyDescent="0.2">
      <c r="B216" t="s">
        <v>687</v>
      </c>
      <c r="C216" s="52" t="s">
        <v>96</v>
      </c>
      <c r="D216" s="52" t="s">
        <v>91</v>
      </c>
      <c r="G216" s="26">
        <f t="shared" si="66"/>
        <v>200</v>
      </c>
      <c r="H216" s="52">
        <v>5</v>
      </c>
      <c r="O216" s="4"/>
      <c r="P216" s="75" t="s">
        <v>716</v>
      </c>
      <c r="Q216" s="75">
        <v>66</v>
      </c>
      <c r="R216" s="75" t="s">
        <v>717</v>
      </c>
      <c r="S216" s="75" t="s">
        <v>498</v>
      </c>
      <c r="T216" s="82" t="s">
        <v>718</v>
      </c>
      <c r="U216" s="84"/>
      <c r="V216" s="84"/>
      <c r="W216" s="84"/>
      <c r="X216" s="84"/>
      <c r="Y216" s="75" t="s">
        <v>769</v>
      </c>
      <c r="Z216" s="75" t="s">
        <v>770</v>
      </c>
      <c r="AA216" s="75" t="s">
        <v>730</v>
      </c>
    </row>
    <row r="217" spans="2:27" x14ac:dyDescent="0.2">
      <c r="B217" t="s">
        <v>688</v>
      </c>
      <c r="C217" s="52" t="s">
        <v>96</v>
      </c>
      <c r="D217" s="52" t="s">
        <v>91</v>
      </c>
      <c r="G217" s="26">
        <f t="shared" si="66"/>
        <v>201</v>
      </c>
      <c r="H217" s="52">
        <v>9</v>
      </c>
      <c r="O217" s="4"/>
      <c r="P217" s="75" t="s">
        <v>716</v>
      </c>
      <c r="Q217" s="75">
        <v>70</v>
      </c>
      <c r="R217" s="75" t="s">
        <v>717</v>
      </c>
      <c r="S217" s="75" t="s">
        <v>718</v>
      </c>
      <c r="T217" s="82" t="s">
        <v>718</v>
      </c>
      <c r="U217" s="84"/>
      <c r="V217" s="84"/>
      <c r="W217" s="84"/>
      <c r="X217" s="84"/>
      <c r="Y217" s="75" t="s">
        <v>771</v>
      </c>
      <c r="Z217" s="75" t="s">
        <v>772</v>
      </c>
      <c r="AA217" s="75" t="s">
        <v>730</v>
      </c>
    </row>
    <row r="218" spans="2:27" x14ac:dyDescent="0.2">
      <c r="B218" t="s">
        <v>689</v>
      </c>
      <c r="C218" s="52" t="s">
        <v>96</v>
      </c>
      <c r="D218" s="52" t="s">
        <v>91</v>
      </c>
      <c r="G218" s="26">
        <f t="shared" si="66"/>
        <v>202</v>
      </c>
      <c r="H218" s="52">
        <v>9</v>
      </c>
      <c r="O218" s="4"/>
      <c r="P218" s="75" t="s">
        <v>716</v>
      </c>
      <c r="Q218" s="75">
        <v>57</v>
      </c>
      <c r="R218" s="75" t="s">
        <v>717</v>
      </c>
      <c r="S218" s="75" t="s">
        <v>718</v>
      </c>
      <c r="T218" s="82" t="s">
        <v>718</v>
      </c>
      <c r="U218" s="84"/>
      <c r="V218" s="84"/>
      <c r="W218" s="84"/>
      <c r="X218" s="84"/>
      <c r="Y218" s="75" t="s">
        <v>769</v>
      </c>
      <c r="Z218" s="75" t="s">
        <v>770</v>
      </c>
      <c r="AA218" s="75" t="s">
        <v>767</v>
      </c>
    </row>
    <row r="219" spans="2:27" x14ac:dyDescent="0.2">
      <c r="B219" t="s">
        <v>690</v>
      </c>
      <c r="C219" s="52" t="s">
        <v>96</v>
      </c>
      <c r="D219" s="52" t="s">
        <v>91</v>
      </c>
      <c r="G219" s="26">
        <f t="shared" si="66"/>
        <v>203</v>
      </c>
      <c r="H219" s="52">
        <v>4</v>
      </c>
      <c r="O219" s="4"/>
      <c r="P219" s="75" t="s">
        <v>721</v>
      </c>
      <c r="Q219" s="75">
        <v>61</v>
      </c>
      <c r="R219" s="75" t="s">
        <v>717</v>
      </c>
      <c r="S219" s="75" t="s">
        <v>718</v>
      </c>
      <c r="T219" s="82" t="s">
        <v>718</v>
      </c>
      <c r="U219" s="84"/>
      <c r="V219" s="84"/>
      <c r="W219" s="84"/>
      <c r="X219" s="84"/>
      <c r="Y219" s="75" t="s">
        <v>769</v>
      </c>
      <c r="Z219" s="75" t="s">
        <v>770</v>
      </c>
      <c r="AA219" s="75" t="s">
        <v>730</v>
      </c>
    </row>
    <row r="220" spans="2:27" x14ac:dyDescent="0.2">
      <c r="B220" t="s">
        <v>691</v>
      </c>
      <c r="C220" s="52" t="s">
        <v>96</v>
      </c>
      <c r="D220" s="52" t="s">
        <v>91</v>
      </c>
      <c r="G220" s="26">
        <f t="shared" si="66"/>
        <v>204</v>
      </c>
      <c r="H220" s="52">
        <v>10</v>
      </c>
      <c r="O220" s="4"/>
      <c r="P220" s="75" t="s">
        <v>716</v>
      </c>
      <c r="Q220" s="75">
        <v>63</v>
      </c>
      <c r="R220" s="75" t="s">
        <v>717</v>
      </c>
      <c r="S220" s="75" t="s">
        <v>718</v>
      </c>
      <c r="T220" s="82" t="s">
        <v>718</v>
      </c>
      <c r="U220" s="84"/>
      <c r="V220" s="84"/>
      <c r="W220" s="84"/>
      <c r="X220" s="84"/>
      <c r="Y220" s="75" t="s">
        <v>769</v>
      </c>
      <c r="Z220" s="75" t="s">
        <v>772</v>
      </c>
      <c r="AA220" s="75" t="s">
        <v>730</v>
      </c>
    </row>
    <row r="221" spans="2:27" x14ac:dyDescent="0.2">
      <c r="B221" t="s">
        <v>692</v>
      </c>
      <c r="C221" s="52" t="s">
        <v>96</v>
      </c>
      <c r="D221" s="52" t="s">
        <v>91</v>
      </c>
      <c r="G221" s="26">
        <f t="shared" si="66"/>
        <v>205</v>
      </c>
      <c r="H221" s="52">
        <v>5</v>
      </c>
      <c r="O221" s="4"/>
      <c r="P221" s="75" t="s">
        <v>716</v>
      </c>
      <c r="Q221" s="75">
        <v>59</v>
      </c>
      <c r="R221" s="75" t="s">
        <v>717</v>
      </c>
      <c r="S221" s="75" t="s">
        <v>718</v>
      </c>
      <c r="T221" s="82" t="s">
        <v>718</v>
      </c>
      <c r="U221" s="84"/>
      <c r="V221" s="84"/>
      <c r="W221" s="84"/>
      <c r="X221" s="84"/>
      <c r="Y221" s="75" t="s">
        <v>771</v>
      </c>
      <c r="Z221" s="75" t="s">
        <v>772</v>
      </c>
      <c r="AA221" s="75" t="s">
        <v>730</v>
      </c>
    </row>
    <row r="222" spans="2:27" x14ac:dyDescent="0.2">
      <c r="B222" t="s">
        <v>693</v>
      </c>
      <c r="C222" s="52" t="s">
        <v>96</v>
      </c>
      <c r="D222" s="52" t="s">
        <v>91</v>
      </c>
      <c r="G222" s="26">
        <f t="shared" si="66"/>
        <v>206</v>
      </c>
      <c r="H222" s="52">
        <v>7</v>
      </c>
      <c r="O222" s="4"/>
      <c r="P222" s="75" t="s">
        <v>716</v>
      </c>
      <c r="Q222" s="75">
        <v>54</v>
      </c>
      <c r="R222" s="75" t="s">
        <v>717</v>
      </c>
      <c r="S222" s="75" t="s">
        <v>718</v>
      </c>
      <c r="T222" s="82" t="s">
        <v>718</v>
      </c>
      <c r="U222" s="84"/>
      <c r="V222" s="84"/>
      <c r="W222" s="84"/>
      <c r="X222" s="84"/>
      <c r="Y222" s="75" t="s">
        <v>771</v>
      </c>
      <c r="Z222" s="75" t="s">
        <v>770</v>
      </c>
      <c r="AA222" s="75" t="s">
        <v>730</v>
      </c>
    </row>
    <row r="223" spans="2:27" x14ac:dyDescent="0.2">
      <c r="B223" t="s">
        <v>694</v>
      </c>
      <c r="C223" s="52" t="s">
        <v>96</v>
      </c>
      <c r="D223" s="52" t="s">
        <v>91</v>
      </c>
      <c r="G223" s="26">
        <f t="shared" si="66"/>
        <v>207</v>
      </c>
      <c r="H223" s="52">
        <v>9</v>
      </c>
      <c r="O223" s="4"/>
      <c r="P223" s="75" t="s">
        <v>716</v>
      </c>
      <c r="Q223" s="75">
        <v>72</v>
      </c>
      <c r="R223" s="75" t="s">
        <v>717</v>
      </c>
      <c r="S223" s="75" t="s">
        <v>498</v>
      </c>
      <c r="T223" s="82" t="s">
        <v>718</v>
      </c>
      <c r="U223" s="84"/>
      <c r="V223" s="84"/>
      <c r="W223" s="84"/>
      <c r="X223" s="84"/>
      <c r="Y223" s="75" t="s">
        <v>769</v>
      </c>
      <c r="Z223" s="75" t="s">
        <v>770</v>
      </c>
      <c r="AA223" s="75" t="s">
        <v>730</v>
      </c>
    </row>
    <row r="224" spans="2:27" x14ac:dyDescent="0.2">
      <c r="B224" t="s">
        <v>695</v>
      </c>
      <c r="C224" s="52" t="s">
        <v>96</v>
      </c>
      <c r="D224" s="52" t="s">
        <v>91</v>
      </c>
      <c r="G224" s="26">
        <f t="shared" si="66"/>
        <v>208</v>
      </c>
      <c r="H224" s="52">
        <v>9</v>
      </c>
      <c r="O224" s="4"/>
      <c r="P224" s="75" t="s">
        <v>721</v>
      </c>
      <c r="Q224" s="75">
        <v>60</v>
      </c>
      <c r="R224" s="75" t="s">
        <v>717</v>
      </c>
      <c r="S224" s="75" t="s">
        <v>498</v>
      </c>
      <c r="T224" s="82" t="s">
        <v>718</v>
      </c>
      <c r="U224" s="84"/>
      <c r="V224" s="84"/>
      <c r="W224" s="84"/>
      <c r="X224" s="84"/>
      <c r="Y224" s="75" t="s">
        <v>771</v>
      </c>
      <c r="Z224" s="75" t="s">
        <v>770</v>
      </c>
      <c r="AA224" s="75" t="s">
        <v>730</v>
      </c>
    </row>
    <row r="225" spans="2:27" x14ac:dyDescent="0.2">
      <c r="B225" t="s">
        <v>639</v>
      </c>
      <c r="C225" s="52" t="s">
        <v>97</v>
      </c>
      <c r="D225" s="52" t="s">
        <v>163</v>
      </c>
      <c r="G225" s="26">
        <f t="shared" si="66"/>
        <v>209</v>
      </c>
      <c r="H225" s="52">
        <v>5</v>
      </c>
      <c r="O225" s="4"/>
      <c r="P225" s="75" t="s">
        <v>721</v>
      </c>
      <c r="Q225" s="75">
        <v>54</v>
      </c>
      <c r="R225" s="75" t="s">
        <v>717</v>
      </c>
      <c r="S225" s="75" t="s">
        <v>718</v>
      </c>
      <c r="T225" s="75" t="s">
        <v>718</v>
      </c>
      <c r="U225" s="75" t="s">
        <v>776</v>
      </c>
      <c r="V225" s="75" t="s">
        <v>737</v>
      </c>
      <c r="W225" s="75" t="s">
        <v>730</v>
      </c>
      <c r="X225" s="75" t="s">
        <v>498</v>
      </c>
      <c r="Y225" s="84"/>
      <c r="Z225" s="84"/>
      <c r="AA225" s="84"/>
    </row>
    <row r="226" spans="2:27" x14ac:dyDescent="0.2">
      <c r="B226" t="s">
        <v>640</v>
      </c>
      <c r="C226" s="52" t="s">
        <v>97</v>
      </c>
      <c r="D226" s="52" t="s">
        <v>163</v>
      </c>
      <c r="G226" s="26">
        <f t="shared" si="66"/>
        <v>210</v>
      </c>
      <c r="H226" s="52">
        <v>3</v>
      </c>
      <c r="O226" s="4"/>
      <c r="P226" s="75" t="s">
        <v>721</v>
      </c>
      <c r="Q226" s="75">
        <v>67</v>
      </c>
      <c r="R226" s="75" t="s">
        <v>717</v>
      </c>
      <c r="S226" s="75" t="s">
        <v>498</v>
      </c>
      <c r="T226" s="75" t="s">
        <v>718</v>
      </c>
      <c r="U226" s="75" t="s">
        <v>777</v>
      </c>
      <c r="V226" s="75" t="s">
        <v>729</v>
      </c>
      <c r="W226" s="75" t="s">
        <v>730</v>
      </c>
      <c r="X226" s="75" t="s">
        <v>498</v>
      </c>
      <c r="Y226" s="84"/>
      <c r="Z226" s="84"/>
      <c r="AA226" s="84"/>
    </row>
    <row r="227" spans="2:27" x14ac:dyDescent="0.2">
      <c r="B227" t="s">
        <v>641</v>
      </c>
      <c r="C227" s="52" t="s">
        <v>97</v>
      </c>
      <c r="D227" s="52" t="s">
        <v>163</v>
      </c>
      <c r="G227" s="26">
        <f t="shared" si="66"/>
        <v>211</v>
      </c>
      <c r="H227" s="52">
        <v>9</v>
      </c>
      <c r="O227" s="4"/>
      <c r="P227" s="75" t="s">
        <v>721</v>
      </c>
      <c r="Q227" s="75">
        <v>53</v>
      </c>
      <c r="R227" s="75" t="s">
        <v>717</v>
      </c>
      <c r="S227" s="75" t="s">
        <v>718</v>
      </c>
      <c r="T227" s="75" t="s">
        <v>718</v>
      </c>
      <c r="U227" s="75" t="s">
        <v>796</v>
      </c>
      <c r="V227" s="75" t="s">
        <v>723</v>
      </c>
      <c r="W227" s="75" t="s">
        <v>730</v>
      </c>
      <c r="X227" s="75" t="s">
        <v>498</v>
      </c>
      <c r="Y227" s="84"/>
      <c r="Z227" s="84"/>
      <c r="AA227" s="84"/>
    </row>
    <row r="228" spans="2:27" x14ac:dyDescent="0.2">
      <c r="B228" t="s">
        <v>648</v>
      </c>
      <c r="C228" s="52" t="s">
        <v>97</v>
      </c>
      <c r="D228" s="52" t="s">
        <v>94</v>
      </c>
      <c r="G228" s="26">
        <f t="shared" si="66"/>
        <v>212</v>
      </c>
      <c r="H228" s="52">
        <v>7</v>
      </c>
      <c r="O228" s="4"/>
      <c r="P228" s="75" t="s">
        <v>721</v>
      </c>
      <c r="Q228" s="75">
        <v>62</v>
      </c>
      <c r="R228" s="75" t="s">
        <v>717</v>
      </c>
      <c r="S228" s="75" t="s">
        <v>498</v>
      </c>
      <c r="T228" s="75" t="s">
        <v>718</v>
      </c>
      <c r="U228" s="75" t="s">
        <v>802</v>
      </c>
      <c r="V228" s="75" t="s">
        <v>722</v>
      </c>
      <c r="W228" s="75" t="s">
        <v>730</v>
      </c>
      <c r="X228" s="75" t="s">
        <v>498</v>
      </c>
      <c r="Y228" s="84"/>
      <c r="Z228" s="84"/>
      <c r="AA228" s="84"/>
    </row>
    <row r="229" spans="2:27" x14ac:dyDescent="0.2">
      <c r="B229" t="s">
        <v>649</v>
      </c>
      <c r="C229" s="52" t="s">
        <v>97</v>
      </c>
      <c r="D229" s="52" t="s">
        <v>94</v>
      </c>
      <c r="G229" s="26">
        <f t="shared" si="66"/>
        <v>213</v>
      </c>
      <c r="H229" s="52">
        <v>4</v>
      </c>
      <c r="O229" s="4"/>
      <c r="P229" s="75" t="s">
        <v>721</v>
      </c>
      <c r="Q229" s="75">
        <v>60</v>
      </c>
      <c r="R229" s="75" t="s">
        <v>717</v>
      </c>
      <c r="S229" s="75" t="s">
        <v>718</v>
      </c>
      <c r="T229" s="75" t="s">
        <v>718</v>
      </c>
      <c r="U229" s="75" t="s">
        <v>751</v>
      </c>
      <c r="V229" s="75" t="s">
        <v>780</v>
      </c>
      <c r="W229" s="75" t="s">
        <v>734</v>
      </c>
      <c r="X229" s="75" t="s">
        <v>498</v>
      </c>
      <c r="Y229" s="84"/>
      <c r="Z229" s="84"/>
      <c r="AA229" s="84"/>
    </row>
    <row r="230" spans="2:27" x14ac:dyDescent="0.2">
      <c r="B230" t="s">
        <v>650</v>
      </c>
      <c r="C230" s="52" t="s">
        <v>97</v>
      </c>
      <c r="D230" s="52" t="s">
        <v>94</v>
      </c>
      <c r="G230" s="26">
        <f t="shared" si="66"/>
        <v>214</v>
      </c>
      <c r="H230" s="52">
        <v>9</v>
      </c>
      <c r="O230" s="4"/>
      <c r="P230" s="75" t="s">
        <v>716</v>
      </c>
      <c r="Q230" s="75">
        <v>55</v>
      </c>
      <c r="R230" s="75" t="s">
        <v>717</v>
      </c>
      <c r="S230" s="75" t="s">
        <v>718</v>
      </c>
      <c r="T230" s="75" t="s">
        <v>718</v>
      </c>
      <c r="U230" s="75" t="s">
        <v>753</v>
      </c>
      <c r="V230" s="75" t="s">
        <v>744</v>
      </c>
      <c r="W230" s="75" t="s">
        <v>734</v>
      </c>
      <c r="X230" s="75" t="s">
        <v>498</v>
      </c>
      <c r="Y230" s="84"/>
      <c r="Z230" s="84"/>
      <c r="AA230" s="84"/>
    </row>
    <row r="231" spans="2:27" x14ac:dyDescent="0.2">
      <c r="B231" t="s">
        <v>656</v>
      </c>
      <c r="C231" s="52" t="s">
        <v>97</v>
      </c>
      <c r="D231" s="52" t="s">
        <v>93</v>
      </c>
      <c r="G231" s="26">
        <f t="shared" si="66"/>
        <v>215</v>
      </c>
      <c r="H231" s="52">
        <v>10</v>
      </c>
      <c r="O231" s="4"/>
      <c r="P231" s="75" t="s">
        <v>721</v>
      </c>
      <c r="Q231" s="75">
        <v>61</v>
      </c>
      <c r="R231" s="75" t="s">
        <v>717</v>
      </c>
      <c r="S231" s="75" t="s">
        <v>718</v>
      </c>
      <c r="T231" s="75" t="s">
        <v>718</v>
      </c>
      <c r="U231" s="75" t="s">
        <v>756</v>
      </c>
      <c r="V231" s="75" t="s">
        <v>746</v>
      </c>
      <c r="W231" s="75" t="s">
        <v>734</v>
      </c>
      <c r="X231" s="75" t="s">
        <v>718</v>
      </c>
      <c r="Y231" s="84"/>
      <c r="Z231" s="84"/>
      <c r="AA231" s="84"/>
    </row>
    <row r="232" spans="2:27" x14ac:dyDescent="0.2">
      <c r="B232" t="s">
        <v>657</v>
      </c>
      <c r="C232" s="52" t="s">
        <v>97</v>
      </c>
      <c r="D232" s="52" t="s">
        <v>93</v>
      </c>
      <c r="G232" s="26">
        <f t="shared" si="66"/>
        <v>216</v>
      </c>
      <c r="H232" s="52">
        <v>6</v>
      </c>
      <c r="O232" s="4"/>
      <c r="P232" s="75" t="s">
        <v>716</v>
      </c>
      <c r="Q232" s="75">
        <v>65</v>
      </c>
      <c r="R232" s="75" t="s">
        <v>717</v>
      </c>
      <c r="S232" s="75" t="s">
        <v>718</v>
      </c>
      <c r="T232" s="75" t="s">
        <v>718</v>
      </c>
      <c r="U232" s="75" t="s">
        <v>742</v>
      </c>
      <c r="V232" s="75" t="s">
        <v>748</v>
      </c>
      <c r="W232" s="75" t="s">
        <v>730</v>
      </c>
      <c r="X232" s="75" t="s">
        <v>718</v>
      </c>
      <c r="Y232" s="84"/>
      <c r="Z232" s="84"/>
      <c r="AA232" s="84"/>
    </row>
    <row r="233" spans="2:27" x14ac:dyDescent="0.2">
      <c r="B233" t="s">
        <v>658</v>
      </c>
      <c r="C233" s="52" t="s">
        <v>97</v>
      </c>
      <c r="D233" s="52" t="s">
        <v>93</v>
      </c>
      <c r="G233" s="26">
        <f t="shared" si="66"/>
        <v>217</v>
      </c>
      <c r="H233" s="52">
        <v>9</v>
      </c>
      <c r="O233" s="4"/>
      <c r="P233" s="75" t="s">
        <v>716</v>
      </c>
      <c r="Q233" s="75">
        <v>54</v>
      </c>
      <c r="R233" s="75" t="s">
        <v>717</v>
      </c>
      <c r="S233" s="75" t="s">
        <v>498</v>
      </c>
      <c r="T233" s="75" t="s">
        <v>718</v>
      </c>
      <c r="U233" s="75" t="s">
        <v>757</v>
      </c>
      <c r="V233" s="75" t="s">
        <v>750</v>
      </c>
      <c r="W233" s="75" t="s">
        <v>734</v>
      </c>
      <c r="X233" s="75" t="s">
        <v>718</v>
      </c>
      <c r="Y233" s="84"/>
      <c r="Z233" s="84"/>
      <c r="AA233" s="84"/>
    </row>
    <row r="234" spans="2:27" x14ac:dyDescent="0.2">
      <c r="B234" t="s">
        <v>667</v>
      </c>
      <c r="C234" s="52" t="s">
        <v>97</v>
      </c>
      <c r="D234" s="52" t="s">
        <v>92</v>
      </c>
      <c r="G234" s="26">
        <f t="shared" si="66"/>
        <v>218</v>
      </c>
      <c r="H234" s="52">
        <v>3</v>
      </c>
      <c r="O234" s="4"/>
      <c r="P234" s="75" t="s">
        <v>721</v>
      </c>
      <c r="Q234" s="75">
        <v>70</v>
      </c>
      <c r="R234" s="75" t="s">
        <v>717</v>
      </c>
      <c r="S234" s="75" t="s">
        <v>718</v>
      </c>
      <c r="T234" s="75" t="s">
        <v>718</v>
      </c>
      <c r="U234" s="75" t="s">
        <v>811</v>
      </c>
      <c r="V234" s="75" t="s">
        <v>755</v>
      </c>
      <c r="W234" s="75" t="s">
        <v>734</v>
      </c>
      <c r="X234" s="75" t="s">
        <v>718</v>
      </c>
      <c r="Y234" s="84"/>
      <c r="Z234" s="84"/>
      <c r="AA234" s="84"/>
    </row>
    <row r="235" spans="2:27" x14ac:dyDescent="0.2">
      <c r="B235" t="s">
        <v>668</v>
      </c>
      <c r="C235" s="52" t="s">
        <v>97</v>
      </c>
      <c r="D235" s="52" t="s">
        <v>92</v>
      </c>
      <c r="G235" s="26">
        <f t="shared" si="66"/>
        <v>219</v>
      </c>
      <c r="H235" s="52">
        <v>10</v>
      </c>
      <c r="O235" s="4"/>
      <c r="P235" s="75" t="s">
        <v>716</v>
      </c>
      <c r="Q235" s="75">
        <v>52</v>
      </c>
      <c r="R235" s="75" t="s">
        <v>717</v>
      </c>
      <c r="S235" s="75" t="s">
        <v>498</v>
      </c>
      <c r="T235" s="75" t="s">
        <v>718</v>
      </c>
      <c r="U235" s="75" t="s">
        <v>812</v>
      </c>
      <c r="V235" s="75" t="s">
        <v>755</v>
      </c>
      <c r="W235" s="75" t="s">
        <v>730</v>
      </c>
      <c r="X235" s="75" t="s">
        <v>718</v>
      </c>
      <c r="Y235" s="84"/>
      <c r="Z235" s="84"/>
      <c r="AA235" s="84"/>
    </row>
    <row r="236" spans="2:27" x14ac:dyDescent="0.2">
      <c r="B236" t="s">
        <v>669</v>
      </c>
      <c r="C236" s="52" t="s">
        <v>97</v>
      </c>
      <c r="D236" s="52" t="s">
        <v>92</v>
      </c>
      <c r="G236" s="26">
        <f t="shared" si="66"/>
        <v>220</v>
      </c>
      <c r="H236" s="52">
        <v>3</v>
      </c>
      <c r="O236" s="4"/>
      <c r="P236" s="75" t="s">
        <v>721</v>
      </c>
      <c r="Q236" s="75">
        <v>50</v>
      </c>
      <c r="R236" s="75" t="s">
        <v>717</v>
      </c>
      <c r="S236" s="75" t="s">
        <v>718</v>
      </c>
      <c r="T236" s="75" t="s">
        <v>718</v>
      </c>
      <c r="U236" s="75" t="s">
        <v>813</v>
      </c>
      <c r="V236" s="75" t="s">
        <v>755</v>
      </c>
      <c r="W236" s="75" t="s">
        <v>734</v>
      </c>
      <c r="X236" s="75" t="s">
        <v>718</v>
      </c>
      <c r="Y236" s="84"/>
      <c r="Z236" s="84"/>
      <c r="AA236" s="84"/>
    </row>
    <row r="237" spans="2:27" x14ac:dyDescent="0.2">
      <c r="B237" t="s">
        <v>696</v>
      </c>
      <c r="C237" s="52" t="s">
        <v>96</v>
      </c>
      <c r="D237" s="52" t="s">
        <v>91</v>
      </c>
      <c r="G237" s="26">
        <f t="shared" si="66"/>
        <v>221</v>
      </c>
      <c r="H237" s="52">
        <v>7</v>
      </c>
      <c r="O237" s="4"/>
      <c r="P237" s="75" t="s">
        <v>721</v>
      </c>
      <c r="Q237" s="75">
        <v>75</v>
      </c>
      <c r="R237" s="75" t="s">
        <v>717</v>
      </c>
      <c r="S237" s="75" t="s">
        <v>718</v>
      </c>
      <c r="T237" s="82" t="s">
        <v>718</v>
      </c>
      <c r="U237" s="84"/>
      <c r="V237" s="84"/>
      <c r="W237" s="84"/>
      <c r="X237" s="84"/>
      <c r="Y237" s="75" t="s">
        <v>769</v>
      </c>
      <c r="Z237" s="75" t="s">
        <v>770</v>
      </c>
      <c r="AA237" s="75" t="s">
        <v>767</v>
      </c>
    </row>
    <row r="238" spans="2:27" x14ac:dyDescent="0.2">
      <c r="B238" t="s">
        <v>697</v>
      </c>
      <c r="C238" s="52" t="s">
        <v>96</v>
      </c>
      <c r="D238" s="52" t="s">
        <v>91</v>
      </c>
      <c r="G238" s="26">
        <f t="shared" si="66"/>
        <v>222</v>
      </c>
      <c r="H238" s="52">
        <v>9</v>
      </c>
      <c r="O238" s="4"/>
      <c r="P238" s="75" t="s">
        <v>716</v>
      </c>
      <c r="Q238" s="75">
        <v>71</v>
      </c>
      <c r="R238" s="75" t="s">
        <v>717</v>
      </c>
      <c r="S238" s="75" t="s">
        <v>718</v>
      </c>
      <c r="T238" s="82" t="s">
        <v>718</v>
      </c>
      <c r="U238" s="84"/>
      <c r="V238" s="84"/>
      <c r="W238" s="84"/>
      <c r="X238" s="84"/>
      <c r="Y238" s="75" t="s">
        <v>769</v>
      </c>
      <c r="Z238" s="75" t="s">
        <v>772</v>
      </c>
      <c r="AA238" s="75" t="s">
        <v>730</v>
      </c>
    </row>
    <row r="239" spans="2:27" x14ac:dyDescent="0.2">
      <c r="B239" t="s">
        <v>698</v>
      </c>
      <c r="C239" s="52" t="s">
        <v>96</v>
      </c>
      <c r="D239" s="52" t="s">
        <v>91</v>
      </c>
      <c r="G239" s="26">
        <f t="shared" si="66"/>
        <v>223</v>
      </c>
      <c r="H239" s="52">
        <v>10</v>
      </c>
      <c r="O239" s="4"/>
      <c r="P239" s="75" t="s">
        <v>721</v>
      </c>
      <c r="Q239" s="75">
        <v>63</v>
      </c>
      <c r="R239" s="75" t="s">
        <v>717</v>
      </c>
      <c r="S239" s="75" t="s">
        <v>718</v>
      </c>
      <c r="T239" s="82" t="s">
        <v>718</v>
      </c>
      <c r="U239" s="84"/>
      <c r="V239" s="84"/>
      <c r="W239" s="84"/>
      <c r="X239" s="84"/>
      <c r="Y239" s="75" t="s">
        <v>769</v>
      </c>
      <c r="Z239" s="75" t="s">
        <v>772</v>
      </c>
      <c r="AA239" s="75" t="s">
        <v>767</v>
      </c>
    </row>
    <row r="240" spans="2:27" x14ac:dyDescent="0.2">
      <c r="B240" t="s">
        <v>699</v>
      </c>
      <c r="C240" s="52" t="s">
        <v>96</v>
      </c>
      <c r="D240" s="52" t="s">
        <v>91</v>
      </c>
      <c r="G240" s="26">
        <f t="shared" si="66"/>
        <v>224</v>
      </c>
      <c r="H240" s="52">
        <v>7</v>
      </c>
      <c r="O240" s="4"/>
      <c r="P240" s="75" t="s">
        <v>721</v>
      </c>
      <c r="Q240" s="75">
        <v>65</v>
      </c>
      <c r="R240" s="75" t="s">
        <v>717</v>
      </c>
      <c r="S240" s="75" t="s">
        <v>718</v>
      </c>
      <c r="T240" s="82" t="s">
        <v>718</v>
      </c>
      <c r="U240" s="84"/>
      <c r="V240" s="84"/>
      <c r="W240" s="84"/>
      <c r="X240" s="84"/>
      <c r="Y240" s="75" t="s">
        <v>769</v>
      </c>
      <c r="Z240" s="75" t="s">
        <v>772</v>
      </c>
      <c r="AA240" s="75" t="s">
        <v>767</v>
      </c>
    </row>
    <row r="241" spans="2:27" x14ac:dyDescent="0.2">
      <c r="B241" t="s">
        <v>700</v>
      </c>
      <c r="C241" s="52" t="s">
        <v>96</v>
      </c>
      <c r="D241" s="52" t="s">
        <v>91</v>
      </c>
      <c r="G241" s="26">
        <f t="shared" si="66"/>
        <v>225</v>
      </c>
      <c r="H241" s="52">
        <v>9</v>
      </c>
      <c r="O241" s="4"/>
      <c r="P241" s="75" t="s">
        <v>716</v>
      </c>
      <c r="Q241" s="75">
        <v>59</v>
      </c>
      <c r="R241" s="75" t="s">
        <v>717</v>
      </c>
      <c r="S241" s="75" t="s">
        <v>718</v>
      </c>
      <c r="T241" s="82" t="s">
        <v>718</v>
      </c>
      <c r="U241" s="84"/>
      <c r="V241" s="84"/>
      <c r="W241" s="84"/>
      <c r="X241" s="84"/>
      <c r="Y241" s="75" t="s">
        <v>769</v>
      </c>
      <c r="Z241" s="75" t="s">
        <v>772</v>
      </c>
      <c r="AA241" s="75" t="s">
        <v>730</v>
      </c>
    </row>
    <row r="242" spans="2:27" x14ac:dyDescent="0.2">
      <c r="B242" t="s">
        <v>701</v>
      </c>
      <c r="C242" s="52" t="s">
        <v>96</v>
      </c>
      <c r="D242" s="52" t="s">
        <v>91</v>
      </c>
      <c r="G242" s="26">
        <f t="shared" si="66"/>
        <v>226</v>
      </c>
      <c r="H242" s="52">
        <v>7</v>
      </c>
      <c r="O242" s="4"/>
      <c r="P242" s="75" t="s">
        <v>721</v>
      </c>
      <c r="Q242" s="75">
        <v>51</v>
      </c>
      <c r="R242" s="75" t="s">
        <v>717</v>
      </c>
      <c r="S242" s="75" t="s">
        <v>718</v>
      </c>
      <c r="T242" s="82" t="s">
        <v>718</v>
      </c>
      <c r="U242" s="84"/>
      <c r="V242" s="84"/>
      <c r="W242" s="84"/>
      <c r="X242" s="84"/>
      <c r="Y242" s="75" t="s">
        <v>769</v>
      </c>
      <c r="Z242" s="75" t="s">
        <v>772</v>
      </c>
      <c r="AA242" s="75" t="s">
        <v>730</v>
      </c>
    </row>
    <row r="243" spans="2:27" x14ac:dyDescent="0.2">
      <c r="B243" t="s">
        <v>702</v>
      </c>
      <c r="C243" s="52" t="s">
        <v>96</v>
      </c>
      <c r="D243" s="52" t="s">
        <v>91</v>
      </c>
      <c r="G243" s="26">
        <f t="shared" si="66"/>
        <v>227</v>
      </c>
      <c r="H243" s="52">
        <v>9</v>
      </c>
      <c r="O243" s="4"/>
      <c r="P243" s="75" t="s">
        <v>721</v>
      </c>
      <c r="Q243" s="75">
        <v>63</v>
      </c>
      <c r="R243" s="75" t="s">
        <v>717</v>
      </c>
      <c r="S243" s="75" t="s">
        <v>498</v>
      </c>
      <c r="T243" s="82" t="s">
        <v>718</v>
      </c>
      <c r="U243" s="84"/>
      <c r="V243" s="84"/>
      <c r="W243" s="84"/>
      <c r="X243" s="84"/>
      <c r="Y243" s="75" t="s">
        <v>771</v>
      </c>
      <c r="Z243" s="75" t="s">
        <v>770</v>
      </c>
      <c r="AA243" s="75" t="s">
        <v>767</v>
      </c>
    </row>
    <row r="244" spans="2:27" x14ac:dyDescent="0.2">
      <c r="B244" t="s">
        <v>703</v>
      </c>
      <c r="C244" s="52" t="s">
        <v>96</v>
      </c>
      <c r="D244" s="52" t="s">
        <v>91</v>
      </c>
      <c r="G244" s="26">
        <f t="shared" si="66"/>
        <v>228</v>
      </c>
      <c r="H244" s="52">
        <v>9</v>
      </c>
      <c r="O244" s="4"/>
      <c r="P244" s="75" t="s">
        <v>721</v>
      </c>
      <c r="Q244" s="75">
        <v>61</v>
      </c>
      <c r="R244" s="75" t="s">
        <v>717</v>
      </c>
      <c r="S244" s="75" t="s">
        <v>718</v>
      </c>
      <c r="T244" s="82" t="s">
        <v>718</v>
      </c>
      <c r="U244" s="84"/>
      <c r="V244" s="84"/>
      <c r="W244" s="84"/>
      <c r="X244" s="84"/>
      <c r="Y244" s="75" t="s">
        <v>769</v>
      </c>
      <c r="Z244" s="75" t="s">
        <v>772</v>
      </c>
      <c r="AA244" s="75" t="s">
        <v>730</v>
      </c>
    </row>
    <row r="245" spans="2:27" x14ac:dyDescent="0.2">
      <c r="B245" t="s">
        <v>704</v>
      </c>
      <c r="C245" s="52" t="s">
        <v>96</v>
      </c>
      <c r="D245" s="52" t="s">
        <v>91</v>
      </c>
      <c r="G245" s="26">
        <f t="shared" si="66"/>
        <v>229</v>
      </c>
      <c r="H245" s="52">
        <v>6</v>
      </c>
      <c r="O245" s="4"/>
      <c r="P245" s="75" t="s">
        <v>716</v>
      </c>
      <c r="Q245" s="75">
        <v>55</v>
      </c>
      <c r="R245" s="75" t="s">
        <v>717</v>
      </c>
      <c r="S245" s="75" t="s">
        <v>498</v>
      </c>
      <c r="T245" s="82" t="s">
        <v>718</v>
      </c>
      <c r="U245" s="84"/>
      <c r="V245" s="84"/>
      <c r="W245" s="84"/>
      <c r="X245" s="84"/>
      <c r="Y245" s="75" t="s">
        <v>769</v>
      </c>
      <c r="Z245" s="75" t="s">
        <v>770</v>
      </c>
      <c r="AA245" s="75" t="s">
        <v>730</v>
      </c>
    </row>
    <row r="246" spans="2:27" x14ac:dyDescent="0.2">
      <c r="B246" t="s">
        <v>705</v>
      </c>
      <c r="C246" s="52" t="s">
        <v>96</v>
      </c>
      <c r="D246" s="52" t="s">
        <v>91</v>
      </c>
      <c r="G246" s="26">
        <f t="shared" si="66"/>
        <v>230</v>
      </c>
      <c r="H246" s="52">
        <v>8</v>
      </c>
      <c r="O246" s="4"/>
      <c r="P246" s="75" t="s">
        <v>721</v>
      </c>
      <c r="Q246" s="75">
        <v>49</v>
      </c>
      <c r="R246" s="75" t="s">
        <v>717</v>
      </c>
      <c r="S246" s="75" t="s">
        <v>718</v>
      </c>
      <c r="T246" s="82" t="s">
        <v>718</v>
      </c>
      <c r="U246" s="84"/>
      <c r="V246" s="84"/>
      <c r="W246" s="84"/>
      <c r="X246" s="84"/>
      <c r="Y246" s="75" t="s">
        <v>771</v>
      </c>
      <c r="Z246" s="75" t="s">
        <v>770</v>
      </c>
      <c r="AA246" s="75" t="s">
        <v>767</v>
      </c>
    </row>
    <row r="247" spans="2:27" x14ac:dyDescent="0.2">
      <c r="B247" t="s">
        <v>706</v>
      </c>
      <c r="C247" s="52" t="s">
        <v>96</v>
      </c>
      <c r="D247" s="52" t="s">
        <v>91</v>
      </c>
      <c r="G247" s="26">
        <f t="shared" si="66"/>
        <v>231</v>
      </c>
      <c r="H247" s="52">
        <v>7</v>
      </c>
      <c r="O247" s="4"/>
      <c r="P247" s="75" t="s">
        <v>721</v>
      </c>
      <c r="Q247" s="75">
        <v>57</v>
      </c>
      <c r="R247" s="75" t="s">
        <v>717</v>
      </c>
      <c r="S247" s="75" t="s">
        <v>718</v>
      </c>
      <c r="T247" s="82" t="s">
        <v>718</v>
      </c>
      <c r="U247" s="84"/>
      <c r="V247" s="84"/>
      <c r="W247" s="84"/>
      <c r="X247" s="84"/>
      <c r="Y247" s="75" t="s">
        <v>771</v>
      </c>
      <c r="Z247" s="75" t="s">
        <v>772</v>
      </c>
      <c r="AA247" s="75" t="s">
        <v>730</v>
      </c>
    </row>
    <row r="248" spans="2:27" x14ac:dyDescent="0.2">
      <c r="B248" t="s">
        <v>707</v>
      </c>
      <c r="C248" s="52" t="s">
        <v>96</v>
      </c>
      <c r="D248" s="52" t="s">
        <v>91</v>
      </c>
      <c r="G248" s="26">
        <f t="shared" si="66"/>
        <v>232</v>
      </c>
      <c r="H248" s="52">
        <v>7</v>
      </c>
      <c r="O248" s="4"/>
      <c r="P248" s="75" t="s">
        <v>716</v>
      </c>
      <c r="Q248" s="75">
        <v>62</v>
      </c>
      <c r="R248" s="75" t="s">
        <v>717</v>
      </c>
      <c r="S248" s="75" t="s">
        <v>718</v>
      </c>
      <c r="T248" s="82" t="s">
        <v>718</v>
      </c>
      <c r="U248" s="84"/>
      <c r="V248" s="84"/>
      <c r="W248" s="84"/>
      <c r="X248" s="84"/>
      <c r="Y248" s="75" t="s">
        <v>769</v>
      </c>
      <c r="Z248" s="75" t="s">
        <v>772</v>
      </c>
      <c r="AA248" s="75" t="s">
        <v>767</v>
      </c>
    </row>
    <row r="249" spans="2:27" x14ac:dyDescent="0.2">
      <c r="B249" t="s">
        <v>642</v>
      </c>
      <c r="C249" s="52" t="s">
        <v>97</v>
      </c>
      <c r="D249" s="52" t="s">
        <v>163</v>
      </c>
      <c r="G249" s="26">
        <f t="shared" si="66"/>
        <v>233</v>
      </c>
      <c r="H249" s="52">
        <v>10</v>
      </c>
      <c r="O249" s="4"/>
      <c r="P249" s="75" t="s">
        <v>721</v>
      </c>
      <c r="Q249" s="75">
        <v>58</v>
      </c>
      <c r="R249" s="75" t="s">
        <v>717</v>
      </c>
      <c r="S249" s="75" t="s">
        <v>718</v>
      </c>
      <c r="T249" s="75" t="s">
        <v>718</v>
      </c>
      <c r="U249" s="75" t="s">
        <v>797</v>
      </c>
      <c r="V249" s="75" t="s">
        <v>733</v>
      </c>
      <c r="W249" s="75" t="s">
        <v>734</v>
      </c>
      <c r="X249" s="75" t="s">
        <v>498</v>
      </c>
      <c r="Y249" s="84"/>
      <c r="Z249" s="84"/>
      <c r="AA249" s="84"/>
    </row>
    <row r="250" spans="2:27" x14ac:dyDescent="0.2">
      <c r="B250" t="s">
        <v>643</v>
      </c>
      <c r="C250" s="52" t="s">
        <v>97</v>
      </c>
      <c r="D250" s="52" t="s">
        <v>163</v>
      </c>
      <c r="G250" s="26">
        <f t="shared" si="66"/>
        <v>234</v>
      </c>
      <c r="H250" s="52">
        <v>6</v>
      </c>
      <c r="O250" s="4"/>
      <c r="P250" s="75" t="s">
        <v>716</v>
      </c>
      <c r="Q250" s="75">
        <v>62</v>
      </c>
      <c r="R250" s="75" t="s">
        <v>717</v>
      </c>
      <c r="S250" s="75" t="s">
        <v>718</v>
      </c>
      <c r="T250" s="75" t="s">
        <v>718</v>
      </c>
      <c r="U250" s="75" t="s">
        <v>798</v>
      </c>
      <c r="V250" s="75" t="s">
        <v>723</v>
      </c>
      <c r="W250" s="75" t="s">
        <v>730</v>
      </c>
      <c r="X250" s="75" t="s">
        <v>498</v>
      </c>
      <c r="Y250" s="84"/>
      <c r="Z250" s="84"/>
      <c r="AA250" s="84"/>
    </row>
    <row r="251" spans="2:27" x14ac:dyDescent="0.2">
      <c r="B251" t="s">
        <v>644</v>
      </c>
      <c r="C251" s="52" t="s">
        <v>97</v>
      </c>
      <c r="D251" s="52" t="s">
        <v>163</v>
      </c>
      <c r="G251" s="26">
        <f t="shared" si="66"/>
        <v>235</v>
      </c>
      <c r="H251" s="52">
        <v>9</v>
      </c>
      <c r="O251" s="4"/>
      <c r="P251" s="75" t="s">
        <v>716</v>
      </c>
      <c r="Q251" s="75">
        <v>63</v>
      </c>
      <c r="R251" s="75" t="s">
        <v>717</v>
      </c>
      <c r="S251" s="75" t="s">
        <v>718</v>
      </c>
      <c r="T251" s="75" t="s">
        <v>718</v>
      </c>
      <c r="U251" s="75" t="s">
        <v>799</v>
      </c>
      <c r="V251" s="75" t="s">
        <v>737</v>
      </c>
      <c r="W251" s="75" t="s">
        <v>730</v>
      </c>
      <c r="X251" s="75" t="s">
        <v>498</v>
      </c>
      <c r="Y251" s="84"/>
      <c r="Z251" s="84"/>
      <c r="AA251" s="84"/>
    </row>
    <row r="252" spans="2:27" x14ac:dyDescent="0.2">
      <c r="B252" t="s">
        <v>651</v>
      </c>
      <c r="C252" s="52" t="s">
        <v>97</v>
      </c>
      <c r="D252" s="52" t="s">
        <v>94</v>
      </c>
      <c r="G252" s="26">
        <f t="shared" si="66"/>
        <v>236</v>
      </c>
      <c r="H252" s="52">
        <v>9</v>
      </c>
      <c r="O252" s="4"/>
      <c r="P252" s="75" t="s">
        <v>716</v>
      </c>
      <c r="Q252" s="75">
        <v>58</v>
      </c>
      <c r="R252" s="75" t="s">
        <v>717</v>
      </c>
      <c r="S252" s="75" t="s">
        <v>718</v>
      </c>
      <c r="T252" s="75" t="s">
        <v>718</v>
      </c>
      <c r="U252" s="75" t="s">
        <v>803</v>
      </c>
      <c r="V252" s="75" t="s">
        <v>722</v>
      </c>
      <c r="W252" s="75" t="s">
        <v>730</v>
      </c>
      <c r="X252" s="75" t="s">
        <v>718</v>
      </c>
      <c r="Y252" s="84"/>
      <c r="Z252" s="84"/>
      <c r="AA252" s="84"/>
    </row>
    <row r="253" spans="2:27" x14ac:dyDescent="0.2">
      <c r="B253" t="s">
        <v>652</v>
      </c>
      <c r="C253" s="52" t="s">
        <v>97</v>
      </c>
      <c r="D253" s="52" t="s">
        <v>94</v>
      </c>
      <c r="G253" s="26">
        <f t="shared" si="66"/>
        <v>237</v>
      </c>
      <c r="H253" s="52">
        <v>9</v>
      </c>
      <c r="O253" s="4"/>
      <c r="P253" s="75" t="s">
        <v>721</v>
      </c>
      <c r="Q253" s="75">
        <v>72</v>
      </c>
      <c r="R253" s="75" t="s">
        <v>717</v>
      </c>
      <c r="S253" s="75" t="s">
        <v>498</v>
      </c>
      <c r="T253" s="75" t="s">
        <v>718</v>
      </c>
      <c r="U253" s="75" t="s">
        <v>804</v>
      </c>
      <c r="V253" s="75" t="s">
        <v>780</v>
      </c>
      <c r="W253" s="75" t="s">
        <v>730</v>
      </c>
      <c r="X253" s="75" t="s">
        <v>718</v>
      </c>
      <c r="Y253" s="84"/>
      <c r="Z253" s="84"/>
      <c r="AA253" s="84"/>
    </row>
    <row r="254" spans="2:27" x14ac:dyDescent="0.2">
      <c r="B254" t="s">
        <v>653</v>
      </c>
      <c r="C254" s="52" t="s">
        <v>97</v>
      </c>
      <c r="D254" s="52" t="s">
        <v>94</v>
      </c>
      <c r="G254" s="26">
        <f t="shared" si="66"/>
        <v>238</v>
      </c>
      <c r="H254" s="52">
        <v>3</v>
      </c>
      <c r="O254" s="4"/>
      <c r="P254" s="75" t="s">
        <v>721</v>
      </c>
      <c r="Q254" s="75">
        <v>64</v>
      </c>
      <c r="R254" s="75" t="s">
        <v>717</v>
      </c>
      <c r="S254" s="75" t="s">
        <v>718</v>
      </c>
      <c r="T254" s="75" t="s">
        <v>718</v>
      </c>
      <c r="U254" s="75" t="s">
        <v>805</v>
      </c>
      <c r="V254" s="75" t="s">
        <v>744</v>
      </c>
      <c r="W254" s="75" t="s">
        <v>730</v>
      </c>
      <c r="X254" s="75" t="s">
        <v>718</v>
      </c>
      <c r="Y254" s="84"/>
      <c r="Z254" s="84"/>
      <c r="AA254" s="84"/>
    </row>
    <row r="255" spans="2:27" x14ac:dyDescent="0.2">
      <c r="B255" t="s">
        <v>659</v>
      </c>
      <c r="C255" s="52" t="s">
        <v>97</v>
      </c>
      <c r="D255" s="52" t="s">
        <v>93</v>
      </c>
      <c r="G255" s="26">
        <f t="shared" si="66"/>
        <v>239</v>
      </c>
      <c r="H255" s="52">
        <v>9</v>
      </c>
      <c r="O255" s="4"/>
      <c r="P255" s="75" t="s">
        <v>721</v>
      </c>
      <c r="Q255" s="75">
        <v>58</v>
      </c>
      <c r="R255" s="75" t="s">
        <v>717</v>
      </c>
      <c r="S255" s="75" t="s">
        <v>498</v>
      </c>
      <c r="T255" s="75" t="s">
        <v>718</v>
      </c>
      <c r="U255" s="75" t="s">
        <v>788</v>
      </c>
      <c r="V255" s="75" t="s">
        <v>746</v>
      </c>
      <c r="W255" s="75" t="s">
        <v>734</v>
      </c>
      <c r="X255" s="75" t="s">
        <v>718</v>
      </c>
      <c r="Y255" s="84"/>
      <c r="Z255" s="84"/>
      <c r="AA255" s="84"/>
    </row>
    <row r="256" spans="2:27" x14ac:dyDescent="0.2">
      <c r="B256" t="s">
        <v>660</v>
      </c>
      <c r="C256" s="52" t="s">
        <v>97</v>
      </c>
      <c r="D256" s="52" t="s">
        <v>93</v>
      </c>
      <c r="G256" s="26">
        <f t="shared" si="66"/>
        <v>240</v>
      </c>
      <c r="H256" s="52">
        <v>4</v>
      </c>
      <c r="O256" s="4"/>
      <c r="P256" s="75" t="s">
        <v>721</v>
      </c>
      <c r="Q256" s="75">
        <v>72</v>
      </c>
      <c r="R256" s="75" t="s">
        <v>717</v>
      </c>
      <c r="S256" s="75" t="s">
        <v>718</v>
      </c>
      <c r="T256" s="75" t="s">
        <v>718</v>
      </c>
      <c r="U256" s="75" t="s">
        <v>789</v>
      </c>
      <c r="V256" s="75" t="s">
        <v>748</v>
      </c>
      <c r="W256" s="75" t="s">
        <v>730</v>
      </c>
      <c r="X256" s="75" t="s">
        <v>718</v>
      </c>
      <c r="Y256" s="84"/>
      <c r="Z256" s="84"/>
      <c r="AA256" s="84"/>
    </row>
    <row r="257" spans="2:27" x14ac:dyDescent="0.2">
      <c r="B257" t="s">
        <v>661</v>
      </c>
      <c r="C257" s="52" t="s">
        <v>97</v>
      </c>
      <c r="D257" s="52" t="s">
        <v>93</v>
      </c>
      <c r="G257" s="26">
        <f t="shared" si="66"/>
        <v>241</v>
      </c>
      <c r="H257" s="52">
        <v>7</v>
      </c>
      <c r="O257" s="4"/>
      <c r="P257" s="75" t="s">
        <v>716</v>
      </c>
      <c r="Q257" s="75">
        <v>64</v>
      </c>
      <c r="R257" s="75" t="s">
        <v>717</v>
      </c>
      <c r="S257" s="75" t="s">
        <v>498</v>
      </c>
      <c r="T257" s="75" t="s">
        <v>718</v>
      </c>
      <c r="U257" s="75" t="s">
        <v>790</v>
      </c>
      <c r="V257" s="75" t="s">
        <v>750</v>
      </c>
      <c r="W257" s="75" t="s">
        <v>734</v>
      </c>
      <c r="X257" s="75" t="s">
        <v>718</v>
      </c>
      <c r="Y257" s="84"/>
      <c r="Z257" s="84"/>
      <c r="AA257" s="84"/>
    </row>
    <row r="258" spans="2:27" x14ac:dyDescent="0.2">
      <c r="B258" t="s">
        <v>670</v>
      </c>
      <c r="C258" s="52" t="s">
        <v>97</v>
      </c>
      <c r="D258" s="52" t="s">
        <v>92</v>
      </c>
      <c r="G258" s="26">
        <f t="shared" si="66"/>
        <v>242</v>
      </c>
      <c r="H258" s="52">
        <v>5</v>
      </c>
      <c r="O258" s="4"/>
      <c r="P258" s="75" t="s">
        <v>716</v>
      </c>
      <c r="Q258" s="75">
        <v>49</v>
      </c>
      <c r="R258" s="75" t="s">
        <v>717</v>
      </c>
      <c r="S258" s="75" t="s">
        <v>718</v>
      </c>
      <c r="T258" s="75" t="s">
        <v>718</v>
      </c>
      <c r="U258" s="75" t="s">
        <v>814</v>
      </c>
      <c r="V258" s="75" t="s">
        <v>755</v>
      </c>
      <c r="W258" s="75" t="s">
        <v>734</v>
      </c>
      <c r="X258" s="75" t="s">
        <v>718</v>
      </c>
      <c r="Y258" s="84"/>
      <c r="Z258" s="84"/>
      <c r="AA258" s="84"/>
    </row>
    <row r="259" spans="2:27" x14ac:dyDescent="0.2">
      <c r="B259" t="s">
        <v>671</v>
      </c>
      <c r="C259" s="52" t="s">
        <v>97</v>
      </c>
      <c r="D259" s="52" t="s">
        <v>92</v>
      </c>
      <c r="G259" s="26">
        <f t="shared" si="66"/>
        <v>243</v>
      </c>
      <c r="H259" s="52">
        <v>5</v>
      </c>
      <c r="O259" s="4"/>
      <c r="P259" s="75" t="s">
        <v>721</v>
      </c>
      <c r="Q259" s="75">
        <v>63</v>
      </c>
      <c r="R259" s="75" t="s">
        <v>717</v>
      </c>
      <c r="S259" s="75" t="s">
        <v>718</v>
      </c>
      <c r="T259" s="75" t="s">
        <v>718</v>
      </c>
      <c r="U259" s="75" t="s">
        <v>815</v>
      </c>
      <c r="V259" s="75" t="s">
        <v>755</v>
      </c>
      <c r="W259" s="75" t="s">
        <v>730</v>
      </c>
      <c r="X259" s="75" t="s">
        <v>718</v>
      </c>
      <c r="Y259" s="84"/>
      <c r="Z259" s="84"/>
      <c r="AA259" s="84"/>
    </row>
    <row r="260" spans="2:27" x14ac:dyDescent="0.2">
      <c r="B260" t="s">
        <v>672</v>
      </c>
      <c r="C260" s="52" t="s">
        <v>97</v>
      </c>
      <c r="D260" s="52" t="s">
        <v>92</v>
      </c>
      <c r="G260" s="26">
        <f t="shared" si="66"/>
        <v>244</v>
      </c>
      <c r="H260" s="52">
        <v>6</v>
      </c>
      <c r="O260" s="4"/>
      <c r="P260" s="75" t="s">
        <v>721</v>
      </c>
      <c r="Q260" s="75">
        <v>54</v>
      </c>
      <c r="R260" s="75" t="s">
        <v>717</v>
      </c>
      <c r="S260" s="75" t="s">
        <v>498</v>
      </c>
      <c r="T260" s="75" t="s">
        <v>718</v>
      </c>
      <c r="U260" s="75" t="s">
        <v>816</v>
      </c>
      <c r="V260" s="75" t="s">
        <v>755</v>
      </c>
      <c r="W260" s="75" t="s">
        <v>730</v>
      </c>
      <c r="X260" s="75" t="s">
        <v>718</v>
      </c>
      <c r="Y260" s="84"/>
      <c r="Z260" s="84"/>
      <c r="AA260" s="84"/>
    </row>
    <row r="261" spans="2:27" x14ac:dyDescent="0.2">
      <c r="P261" s="72"/>
      <c r="Q261" s="51"/>
      <c r="R261" s="51"/>
      <c r="S261" s="52"/>
      <c r="T261" s="52"/>
      <c r="U261" s="52"/>
      <c r="V261" s="52"/>
      <c r="W261" s="52"/>
    </row>
    <row r="262" spans="2:27" x14ac:dyDescent="0.2">
      <c r="D262" t="s">
        <v>144</v>
      </c>
      <c r="E262">
        <v>43</v>
      </c>
      <c r="G262" s="35">
        <f t="shared" ref="G262:G268" si="67">E262/$E$269</f>
        <v>0.45744680851063829</v>
      </c>
    </row>
    <row r="263" spans="2:27" x14ac:dyDescent="0.2">
      <c r="D263" t="s">
        <v>162</v>
      </c>
      <c r="E263">
        <v>7</v>
      </c>
      <c r="G263" s="35">
        <f t="shared" si="67"/>
        <v>7.4468085106382975E-2</v>
      </c>
      <c r="L263" t="s">
        <v>297</v>
      </c>
      <c r="O263" s="4">
        <f>COUNTIF($O$3:$O$140,"PASS")</f>
        <v>69</v>
      </c>
    </row>
    <row r="264" spans="2:27" x14ac:dyDescent="0.2">
      <c r="D264" t="s">
        <v>91</v>
      </c>
      <c r="E264">
        <v>25</v>
      </c>
      <c r="G264" s="35">
        <f t="shared" si="67"/>
        <v>0.26595744680851063</v>
      </c>
      <c r="L264" t="s">
        <v>298</v>
      </c>
      <c r="O264" s="4">
        <f>COUNTIF($O$3:$O$140,"TBD - T")</f>
        <v>11</v>
      </c>
    </row>
    <row r="265" spans="2:27" x14ac:dyDescent="0.2">
      <c r="D265" t="s">
        <v>92</v>
      </c>
      <c r="E265">
        <v>5</v>
      </c>
      <c r="G265" s="35">
        <f t="shared" si="67"/>
        <v>5.3191489361702128E-2</v>
      </c>
      <c r="L265" t="s">
        <v>299</v>
      </c>
      <c r="O265" s="4">
        <f>COUNTIF($O$3:$O$140,"TBD - G")</f>
        <v>14</v>
      </c>
    </row>
    <row r="266" spans="2:27" x14ac:dyDescent="0.2">
      <c r="D266" t="s">
        <v>93</v>
      </c>
      <c r="E266">
        <v>3</v>
      </c>
      <c r="G266" s="35">
        <f t="shared" si="67"/>
        <v>3.1914893617021274E-2</v>
      </c>
      <c r="L266" t="s">
        <v>242</v>
      </c>
      <c r="O266" s="33">
        <f>COUNTIF($O$3:$O$140,"FAIL")</f>
        <v>42</v>
      </c>
      <c r="S266" s="35"/>
    </row>
    <row r="267" spans="2:27" x14ac:dyDescent="0.2">
      <c r="D267" t="s">
        <v>94</v>
      </c>
      <c r="E267">
        <v>7</v>
      </c>
      <c r="G267" s="35">
        <f t="shared" si="67"/>
        <v>7.4468085106382975E-2</v>
      </c>
      <c r="L267" t="s">
        <v>300</v>
      </c>
      <c r="O267">
        <f>SUM(O263:O266)</f>
        <v>136</v>
      </c>
      <c r="S267" s="35"/>
    </row>
    <row r="268" spans="2:27" x14ac:dyDescent="0.2">
      <c r="D268" t="s">
        <v>163</v>
      </c>
      <c r="E268" s="13">
        <v>4</v>
      </c>
      <c r="F268" s="14"/>
      <c r="G268" s="35">
        <f t="shared" si="67"/>
        <v>4.2553191489361701E-2</v>
      </c>
    </row>
    <row r="269" spans="2:27" x14ac:dyDescent="0.2">
      <c r="E269">
        <f>SUM(E262:E268)</f>
        <v>94</v>
      </c>
      <c r="L269" t="s">
        <v>494</v>
      </c>
      <c r="O269">
        <f>SUM(O263:O265)</f>
        <v>94</v>
      </c>
    </row>
    <row r="270" spans="2:27" x14ac:dyDescent="0.2">
      <c r="L270" t="s">
        <v>495</v>
      </c>
      <c r="O270">
        <v>124</v>
      </c>
    </row>
    <row r="271" spans="2:27" x14ac:dyDescent="0.2">
      <c r="L271" t="s">
        <v>496</v>
      </c>
      <c r="O271" s="35">
        <f>O269/O270</f>
        <v>0.75806451612903225</v>
      </c>
    </row>
    <row r="273" spans="2:16" x14ac:dyDescent="0.2">
      <c r="I273" t="s">
        <v>559</v>
      </c>
      <c r="L273" s="21" t="s">
        <v>493</v>
      </c>
      <c r="M273" s="16"/>
      <c r="N273" s="16"/>
      <c r="O273" s="16"/>
    </row>
    <row r="274" spans="2:16" x14ac:dyDescent="0.2">
      <c r="B274" t="s">
        <v>553</v>
      </c>
      <c r="D274">
        <v>17</v>
      </c>
      <c r="E274">
        <v>24</v>
      </c>
      <c r="G274" s="35">
        <f t="shared" ref="G274:G280" si="68">D274/E274</f>
        <v>0.70833333333333337</v>
      </c>
      <c r="I274">
        <v>1</v>
      </c>
      <c r="L274">
        <v>18</v>
      </c>
      <c r="M274" s="39" t="s">
        <v>293</v>
      </c>
    </row>
    <row r="275" spans="2:16" x14ac:dyDescent="0.2">
      <c r="B275" t="s">
        <v>554</v>
      </c>
      <c r="D275">
        <v>19</v>
      </c>
      <c r="E275">
        <v>24</v>
      </c>
      <c r="G275" s="35">
        <f t="shared" si="68"/>
        <v>0.79166666666666663</v>
      </c>
      <c r="I275">
        <v>0</v>
      </c>
      <c r="L275">
        <v>3</v>
      </c>
      <c r="M275" s="39" t="s">
        <v>294</v>
      </c>
    </row>
    <row r="276" spans="2:16" x14ac:dyDescent="0.2">
      <c r="B276" t="s">
        <v>555</v>
      </c>
      <c r="D276">
        <v>15</v>
      </c>
      <c r="E276">
        <v>24</v>
      </c>
      <c r="G276" s="35">
        <f t="shared" si="68"/>
        <v>0.625</v>
      </c>
      <c r="I276">
        <v>0</v>
      </c>
      <c r="L276">
        <v>6</v>
      </c>
      <c r="M276" s="39" t="s">
        <v>295</v>
      </c>
      <c r="P276" s="44"/>
    </row>
    <row r="277" spans="2:16" x14ac:dyDescent="0.2">
      <c r="B277" t="s">
        <v>556</v>
      </c>
      <c r="D277">
        <v>20</v>
      </c>
      <c r="E277">
        <v>24</v>
      </c>
      <c r="G277" s="35">
        <f t="shared" si="68"/>
        <v>0.83333333333333337</v>
      </c>
      <c r="I277">
        <v>1</v>
      </c>
      <c r="L277">
        <v>6</v>
      </c>
      <c r="M277" s="39" t="s">
        <v>296</v>
      </c>
      <c r="P277" s="44"/>
    </row>
    <row r="278" spans="2:16" x14ac:dyDescent="0.2">
      <c r="B278" t="s">
        <v>557</v>
      </c>
      <c r="D278">
        <v>16</v>
      </c>
      <c r="E278">
        <v>24</v>
      </c>
      <c r="G278" s="35">
        <f t="shared" si="68"/>
        <v>0.66666666666666663</v>
      </c>
      <c r="I278">
        <v>2</v>
      </c>
    </row>
    <row r="279" spans="2:16" x14ac:dyDescent="0.2">
      <c r="B279" t="s">
        <v>560</v>
      </c>
      <c r="D279">
        <v>2</v>
      </c>
      <c r="E279">
        <v>4</v>
      </c>
      <c r="G279" s="35">
        <f t="shared" si="68"/>
        <v>0.5</v>
      </c>
      <c r="I279">
        <v>1</v>
      </c>
    </row>
    <row r="280" spans="2:16" x14ac:dyDescent="0.2">
      <c r="B280" s="13" t="s">
        <v>558</v>
      </c>
      <c r="C280" s="13"/>
      <c r="D280" s="13">
        <v>22</v>
      </c>
      <c r="E280" s="13">
        <v>24</v>
      </c>
      <c r="F280" s="13"/>
      <c r="G280" s="66">
        <f t="shared" si="68"/>
        <v>0.91666666666666663</v>
      </c>
      <c r="H280" s="13"/>
      <c r="I280" s="13">
        <v>0</v>
      </c>
      <c r="P280" s="4"/>
    </row>
    <row r="281" spans="2:16" x14ac:dyDescent="0.2">
      <c r="B281" t="s">
        <v>87</v>
      </c>
      <c r="G281" s="35"/>
      <c r="I281">
        <f>SUM(D274:D280,I274:I280)</f>
        <v>116</v>
      </c>
      <c r="P281" s="4"/>
    </row>
    <row r="282" spans="2:16" x14ac:dyDescent="0.2">
      <c r="P282" s="4"/>
    </row>
    <row r="283" spans="2:16" x14ac:dyDescent="0.2">
      <c r="P283" s="4"/>
    </row>
    <row r="284" spans="2:16" x14ac:dyDescent="0.2">
      <c r="G284" t="s">
        <v>564</v>
      </c>
      <c r="H284" t="s">
        <v>563</v>
      </c>
      <c r="P284" s="4"/>
    </row>
    <row r="285" spans="2:16" x14ac:dyDescent="0.2">
      <c r="B285" t="s">
        <v>561</v>
      </c>
      <c r="G285" s="67" t="s">
        <v>566</v>
      </c>
      <c r="H285" s="4" t="s">
        <v>565</v>
      </c>
      <c r="P285" s="4"/>
    </row>
    <row r="286" spans="2:16" x14ac:dyDescent="0.2">
      <c r="B286" t="s">
        <v>562</v>
      </c>
      <c r="G286" s="44">
        <f>SUM(D274:D276)/SUM(E274:E276)</f>
        <v>0.70833333333333337</v>
      </c>
      <c r="H286" s="4">
        <f>SUM(E274:E276)</f>
        <v>72</v>
      </c>
      <c r="P286" s="4"/>
    </row>
    <row r="287" spans="2:16" x14ac:dyDescent="0.2">
      <c r="B287" t="s">
        <v>567</v>
      </c>
      <c r="G287" s="44">
        <f>SUM(D277:D278)/SUM(E277:E278)</f>
        <v>0.75</v>
      </c>
      <c r="H287" s="4">
        <f>SUM(E277:E278)</f>
        <v>48</v>
      </c>
    </row>
    <row r="288" spans="2:16" x14ac:dyDescent="0.2">
      <c r="B288" t="s">
        <v>568</v>
      </c>
      <c r="G288" s="44">
        <f>D280/E280</f>
        <v>0.91666666666666663</v>
      </c>
      <c r="H288" s="4">
        <f>E280</f>
        <v>24</v>
      </c>
    </row>
  </sheetData>
  <phoneticPr fontId="5" type="noConversion"/>
  <conditionalFormatting sqref="O135 O128 O113:O126 O131:O132 O3:O11 O13:O26 O28:O111">
    <cfRule type="containsText" dxfId="20" priority="19" operator="containsText" text="FAIL">
      <formula>NOT(ISERROR(SEARCH("FAIL",O3)))</formula>
    </cfRule>
    <cfRule type="containsText" dxfId="19" priority="20" operator="containsText" text="PASS">
      <formula>NOT(ISERROR(SEARCH("PASS",O3)))</formula>
    </cfRule>
  </conditionalFormatting>
  <conditionalFormatting sqref="O139">
    <cfRule type="containsText" dxfId="18" priority="17" operator="containsText" text="FAIL">
      <formula>NOT(ISERROR(SEARCH("FAIL",O139)))</formula>
    </cfRule>
    <cfRule type="containsText" dxfId="17" priority="18" operator="containsText" text="PASS">
      <formula>NOT(ISERROR(SEARCH("PASS",O139)))</formula>
    </cfRule>
  </conditionalFormatting>
  <conditionalFormatting sqref="O140">
    <cfRule type="containsText" dxfId="16" priority="15" operator="containsText" text="FAIL">
      <formula>NOT(ISERROR(SEARCH("FAIL",O140)))</formula>
    </cfRule>
    <cfRule type="containsText" dxfId="15" priority="16" operator="containsText" text="PASS">
      <formula>NOT(ISERROR(SEARCH("PASS",O140)))</formula>
    </cfRule>
  </conditionalFormatting>
  <conditionalFormatting sqref="O138">
    <cfRule type="containsText" dxfId="14" priority="13" operator="containsText" text="FAIL">
      <formula>NOT(ISERROR(SEARCH("FAIL",O138)))</formula>
    </cfRule>
    <cfRule type="containsText" dxfId="13" priority="14" operator="containsText" text="PASS">
      <formula>NOT(ISERROR(SEARCH("PASS",O138)))</formula>
    </cfRule>
  </conditionalFormatting>
  <conditionalFormatting sqref="O136">
    <cfRule type="containsText" dxfId="12" priority="11" operator="containsText" text="FAIL">
      <formula>NOT(ISERROR(SEARCH("FAIL",O136)))</formula>
    </cfRule>
    <cfRule type="containsText" dxfId="11" priority="12" operator="containsText" text="PASS">
      <formula>NOT(ISERROR(SEARCH("PASS",O136)))</formula>
    </cfRule>
  </conditionalFormatting>
  <conditionalFormatting sqref="O137">
    <cfRule type="containsText" dxfId="10" priority="9" operator="containsText" text="FAIL">
      <formula>NOT(ISERROR(SEARCH("FAIL",O137)))</formula>
    </cfRule>
    <cfRule type="containsText" dxfId="9" priority="10" operator="containsText" text="PASS">
      <formula>NOT(ISERROR(SEARCH("PASS",O137)))</formula>
    </cfRule>
  </conditionalFormatting>
  <conditionalFormatting sqref="O141:O260">
    <cfRule type="containsText" dxfId="8" priority="7" operator="containsText" text="FAIL">
      <formula>NOT(ISERROR(SEARCH("FAIL",O141)))</formula>
    </cfRule>
    <cfRule type="containsText" dxfId="7" priority="8" operator="containsText" text="PASS">
      <formula>NOT(ISERROR(SEARCH("PASS",O141)))</formula>
    </cfRule>
  </conditionalFormatting>
  <conditionalFormatting sqref="O12">
    <cfRule type="containsText" dxfId="6" priority="5" operator="containsText" text="FAIL">
      <formula>NOT(ISERROR(SEARCH("FAIL",O12)))</formula>
    </cfRule>
    <cfRule type="containsText" dxfId="5" priority="6" operator="containsText" text="PASS">
      <formula>NOT(ISERROR(SEARCH("PASS",O12)))</formula>
    </cfRule>
  </conditionalFormatting>
  <conditionalFormatting sqref="O27">
    <cfRule type="containsText" dxfId="4" priority="1" operator="containsText" text="FAIL">
      <formula>NOT(ISERROR(SEARCH("FAIL",O27)))</formula>
    </cfRule>
    <cfRule type="containsText" dxfId="3" priority="2" operator="containsText" text="PASS">
      <formula>NOT(ISERROR(SEARCH("PASS",O27)))</formula>
    </cfRule>
  </conditionalFormatting>
  <pageMargins left="0.2" right="0.2" top="0.25" bottom="0.25" header="0.3" footer="0.3"/>
  <pageSetup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52"/>
  <sheetViews>
    <sheetView showGridLines="0" workbookViewId="0"/>
  </sheetViews>
  <sheetFormatPr baseColWidth="10" defaultRowHeight="16" outlineLevelCol="1" x14ac:dyDescent="0.2"/>
  <cols>
    <col min="1" max="1" width="2.83203125" customWidth="1"/>
    <col min="2" max="2" width="4.1640625" customWidth="1"/>
    <col min="3" max="3" width="10.83203125" customWidth="1" outlineLevel="1"/>
    <col min="4" max="5" width="12.1640625" customWidth="1" outlineLevel="1"/>
    <col min="8" max="8" width="10" customWidth="1"/>
    <col min="9" max="10" width="10.83203125" customWidth="1" outlineLevel="1"/>
    <col min="14" max="14" width="10.83203125" customWidth="1"/>
    <col min="15" max="15" width="11.6640625" customWidth="1"/>
    <col min="17" max="17" width="11.6640625" customWidth="1"/>
    <col min="18" max="18" width="12.1640625" customWidth="1"/>
  </cols>
  <sheetData>
    <row r="2" spans="2:22" x14ac:dyDescent="0.2">
      <c r="B2" s="36" t="s">
        <v>301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3" spans="2:22" ht="32" x14ac:dyDescent="0.2">
      <c r="B3" s="32" t="s">
        <v>302</v>
      </c>
      <c r="C3" s="32" t="s">
        <v>90</v>
      </c>
      <c r="D3" s="32" t="s">
        <v>132</v>
      </c>
      <c r="E3" s="32" t="s">
        <v>133</v>
      </c>
      <c r="F3" s="32" t="s">
        <v>108</v>
      </c>
      <c r="G3" s="32" t="s">
        <v>677</v>
      </c>
      <c r="H3" s="32" t="s">
        <v>167</v>
      </c>
      <c r="I3" s="32" t="s">
        <v>107</v>
      </c>
      <c r="J3" s="32" t="s">
        <v>109</v>
      </c>
      <c r="K3" s="32" t="s">
        <v>164</v>
      </c>
      <c r="L3" s="32" t="s">
        <v>240</v>
      </c>
      <c r="M3" s="32" t="s">
        <v>165</v>
      </c>
      <c r="N3" s="32" t="s">
        <v>166</v>
      </c>
      <c r="O3" s="32" t="s">
        <v>303</v>
      </c>
      <c r="P3" s="32" t="s">
        <v>110</v>
      </c>
      <c r="Q3" s="32" t="s">
        <v>312</v>
      </c>
      <c r="R3" s="32" t="s">
        <v>307</v>
      </c>
      <c r="S3" s="32" t="s">
        <v>480</v>
      </c>
    </row>
    <row r="4" spans="2:22" x14ac:dyDescent="0.2">
      <c r="B4" s="38">
        <v>1</v>
      </c>
      <c r="C4" s="4" t="str">
        <f>'GTAC Key'!B5</f>
        <v>H-2</v>
      </c>
      <c r="D4" s="4" t="str">
        <f>'GTAC Key'!C5</f>
        <v>Normal</v>
      </c>
      <c r="E4" s="4" t="str">
        <f>'GTAC Key'!D5</f>
        <v>Normal</v>
      </c>
      <c r="F4" s="4" t="str">
        <f>'GTAC Key'!E5</f>
        <v>23810</v>
      </c>
      <c r="G4" s="4">
        <f>'GTAC Key'!F5</f>
        <v>26834</v>
      </c>
      <c r="H4" s="4">
        <f>'GTAC Key'!G5</f>
        <v>2</v>
      </c>
      <c r="I4" s="4">
        <f>'GTAC Key'!H5</f>
        <v>3</v>
      </c>
      <c r="J4" s="4">
        <f>'GTAC Key'!I5</f>
        <v>2</v>
      </c>
      <c r="K4" s="28">
        <f>'GTAC Key'!J5</f>
        <v>9.8400001525878906</v>
      </c>
      <c r="L4" s="28">
        <f>'GTAC Key'!K5</f>
        <v>1.01699995994568</v>
      </c>
      <c r="M4" s="28">
        <f>'GTAC Key'!L5</f>
        <v>3.7</v>
      </c>
      <c r="N4" s="28">
        <f>'GTAC Key'!M5</f>
        <v>452.64000701904297</v>
      </c>
      <c r="O4" s="28">
        <f>'GTAC Key'!N5</f>
        <v>49.200000762939453</v>
      </c>
      <c r="P4" s="4" t="str">
        <f>'GTAC Key'!O5</f>
        <v>PASS</v>
      </c>
      <c r="Q4" s="42" t="s">
        <v>306</v>
      </c>
      <c r="R4" s="42" t="s">
        <v>308</v>
      </c>
      <c r="S4" s="42" t="s">
        <v>308</v>
      </c>
      <c r="U4">
        <f>COUNTIF($E$4:$E$96,"Normal")+1</f>
        <v>36</v>
      </c>
      <c r="V4">
        <f>U4+U6</f>
        <v>43</v>
      </c>
    </row>
    <row r="5" spans="2:22" x14ac:dyDescent="0.2">
      <c r="B5" s="38">
        <f>B4+1</f>
        <v>2</v>
      </c>
      <c r="C5" s="4" t="str">
        <f>'GTAC Key'!B10</f>
        <v>H-5</v>
      </c>
      <c r="D5" s="4" t="str">
        <f>'GTAC Key'!C10</f>
        <v>Normal</v>
      </c>
      <c r="E5" s="4" t="str">
        <f>'GTAC Key'!D10</f>
        <v>Normal</v>
      </c>
      <c r="F5" s="4" t="str">
        <f>'GTAC Key'!E10</f>
        <v>23813</v>
      </c>
      <c r="G5" s="4">
        <f>'GTAC Key'!F10</f>
        <v>26835</v>
      </c>
      <c r="H5" s="4">
        <f>'GTAC Key'!G10</f>
        <v>5</v>
      </c>
      <c r="I5" s="4">
        <f>'GTAC Key'!H10</f>
        <v>10</v>
      </c>
      <c r="J5" s="4">
        <f>'GTAC Key'!I10</f>
        <v>2</v>
      </c>
      <c r="K5" s="28">
        <f>'GTAC Key'!J10</f>
        <v>7.96000003814697</v>
      </c>
      <c r="L5" s="28">
        <f>'GTAC Key'!K10</f>
        <v>1.09899997711182</v>
      </c>
      <c r="M5" s="28">
        <f>'GTAC Key'!L10</f>
        <v>5.4</v>
      </c>
      <c r="N5" s="28">
        <f>'GTAC Key'!M10</f>
        <v>366.16000175476063</v>
      </c>
      <c r="O5" s="28">
        <f>'GTAC Key'!N10</f>
        <v>39.800000190734849</v>
      </c>
      <c r="P5" s="4" t="str">
        <f>'GTAC Key'!O10</f>
        <v>PASS</v>
      </c>
      <c r="Q5" s="42" t="s">
        <v>306</v>
      </c>
      <c r="R5" s="42" t="s">
        <v>308</v>
      </c>
      <c r="S5" s="42" t="s">
        <v>308</v>
      </c>
      <c r="U5">
        <f>COUNTIF($E$4:$E$96,"Adenoma")</f>
        <v>24</v>
      </c>
      <c r="V5">
        <f>U5+SUM(U7:U10)</f>
        <v>41</v>
      </c>
    </row>
    <row r="6" spans="2:22" x14ac:dyDescent="0.2">
      <c r="B6" s="38">
        <f t="shared" ref="B6:B15" si="0">B5+1</f>
        <v>3</v>
      </c>
      <c r="C6" s="4" t="str">
        <f>'GTAC Key'!B11</f>
        <v>H-6</v>
      </c>
      <c r="D6" s="4" t="str">
        <f>'GTAC Key'!C11</f>
        <v>Normal</v>
      </c>
      <c r="E6" s="4" t="str">
        <f>'GTAC Key'!D11</f>
        <v>Normal</v>
      </c>
      <c r="F6" s="4" t="str">
        <f>'GTAC Key'!E11</f>
        <v>23814</v>
      </c>
      <c r="G6" s="4">
        <f>'GTAC Key'!F11</f>
        <v>26836</v>
      </c>
      <c r="H6" s="4">
        <f>'GTAC Key'!G11</f>
        <v>6</v>
      </c>
      <c r="I6" s="4">
        <f>'GTAC Key'!H11</f>
        <v>15</v>
      </c>
      <c r="J6" s="4">
        <f>'GTAC Key'!I11</f>
        <v>2</v>
      </c>
      <c r="K6" s="28">
        <f>'GTAC Key'!J11</f>
        <v>4.4800000190734899</v>
      </c>
      <c r="L6" s="28">
        <f>'GTAC Key'!K11</f>
        <v>0.84200000762939498</v>
      </c>
      <c r="M6" s="28">
        <f>'GTAC Key'!L11</f>
        <v>6.8</v>
      </c>
      <c r="N6" s="28">
        <f>'GTAC Key'!M11</f>
        <v>206.08000087738054</v>
      </c>
      <c r="O6" s="28">
        <f>'GTAC Key'!N11</f>
        <v>22.400000095367449</v>
      </c>
      <c r="P6" s="4" t="str">
        <f>'GTAC Key'!O11</f>
        <v>PASS</v>
      </c>
      <c r="Q6" s="42" t="s">
        <v>306</v>
      </c>
      <c r="R6" s="42" t="s">
        <v>308</v>
      </c>
      <c r="S6" s="42" t="s">
        <v>308</v>
      </c>
      <c r="T6" s="42" t="s">
        <v>305</v>
      </c>
      <c r="U6">
        <f>COUNTIF($E$4:$E$96,"Benign")</f>
        <v>7</v>
      </c>
    </row>
    <row r="7" spans="2:22" x14ac:dyDescent="0.2">
      <c r="B7" s="38">
        <f t="shared" si="0"/>
        <v>4</v>
      </c>
      <c r="C7" s="42" t="s">
        <v>304</v>
      </c>
      <c r="F7" s="42">
        <v>23814.2</v>
      </c>
      <c r="G7" s="4">
        <f>'GTAC Key'!F12</f>
        <v>26837</v>
      </c>
      <c r="H7" s="4" t="s">
        <v>678</v>
      </c>
      <c r="I7" s="4"/>
      <c r="J7" s="4"/>
      <c r="K7" s="28"/>
      <c r="L7" s="28"/>
      <c r="M7" s="28"/>
      <c r="N7" s="28"/>
      <c r="O7" s="28"/>
      <c r="P7" s="4"/>
      <c r="Q7" s="42"/>
      <c r="R7" s="42" t="s">
        <v>309</v>
      </c>
      <c r="S7" s="42" t="s">
        <v>308</v>
      </c>
      <c r="U7">
        <f>COUNTIF($E$4:$E$96,"Stage I")</f>
        <v>5</v>
      </c>
    </row>
    <row r="8" spans="2:22" x14ac:dyDescent="0.2">
      <c r="B8" s="38">
        <f t="shared" si="0"/>
        <v>5</v>
      </c>
      <c r="C8" s="4" t="str">
        <f>'GTAC Key'!B13</f>
        <v>H-7</v>
      </c>
      <c r="D8" s="4" t="str">
        <f>'GTAC Key'!C13</f>
        <v>Normal</v>
      </c>
      <c r="E8" s="4" t="str">
        <f>'GTAC Key'!D13</f>
        <v>Normal</v>
      </c>
      <c r="F8" s="4" t="str">
        <f>'GTAC Key'!E13</f>
        <v>23815</v>
      </c>
      <c r="G8" s="4">
        <f>'GTAC Key'!F13</f>
        <v>26838</v>
      </c>
      <c r="H8" s="4">
        <f>'GTAC Key'!G13</f>
        <v>7</v>
      </c>
      <c r="I8" s="4">
        <f>'GTAC Key'!H13</f>
        <v>15</v>
      </c>
      <c r="J8" s="4">
        <f>'GTAC Key'!I13</f>
        <v>2</v>
      </c>
      <c r="K8" s="28">
        <f>'GTAC Key'!J13</f>
        <v>8.6400003433227504</v>
      </c>
      <c r="L8" s="28">
        <f>'GTAC Key'!K13</f>
        <v>0.90799999237060502</v>
      </c>
      <c r="M8" s="28">
        <f>'GTAC Key'!L13</f>
        <v>4.8</v>
      </c>
      <c r="N8" s="28">
        <f>'GTAC Key'!M13</f>
        <v>397.44001579284651</v>
      </c>
      <c r="O8" s="28">
        <f>'GTAC Key'!N13</f>
        <v>43.200001716613755</v>
      </c>
      <c r="P8" s="4" t="str">
        <f>'GTAC Key'!O13</f>
        <v>PASS</v>
      </c>
      <c r="Q8" s="42" t="s">
        <v>306</v>
      </c>
      <c r="R8" s="42" t="s">
        <v>308</v>
      </c>
      <c r="S8" s="42" t="s">
        <v>308</v>
      </c>
      <c r="U8">
        <f>COUNTIF($E$4:$E$96,"Stage II")</f>
        <v>2</v>
      </c>
    </row>
    <row r="9" spans="2:22" x14ac:dyDescent="0.2">
      <c r="B9" s="38">
        <f t="shared" si="0"/>
        <v>6</v>
      </c>
      <c r="C9" s="4" t="str">
        <f>'GTAC Key'!B18</f>
        <v>P-4</v>
      </c>
      <c r="D9" s="4" t="str">
        <f>'GTAC Key'!C18</f>
        <v>Polyp</v>
      </c>
      <c r="E9" s="4" t="str">
        <f>'GTAC Key'!D18</f>
        <v>Adenoma</v>
      </c>
      <c r="F9" s="4" t="str">
        <f>'GTAC Key'!E18</f>
        <v>23820</v>
      </c>
      <c r="G9" s="4">
        <f>'GTAC Key'!F18</f>
        <v>26839</v>
      </c>
      <c r="H9" s="4">
        <f>'GTAC Key'!G18</f>
        <v>12</v>
      </c>
      <c r="I9" s="4">
        <f>'GTAC Key'!H18</f>
        <v>4</v>
      </c>
      <c r="J9" s="4">
        <f>'GTAC Key'!I18</f>
        <v>2</v>
      </c>
      <c r="K9" s="28">
        <f>'GTAC Key'!J18</f>
        <v>8.7200002670288104</v>
      </c>
      <c r="L9" s="28">
        <f>'GTAC Key'!K18</f>
        <v>1.01400005817413</v>
      </c>
      <c r="M9" s="28">
        <f>'GTAC Key'!L18</f>
        <v>5.8</v>
      </c>
      <c r="N9" s="28">
        <f>'GTAC Key'!M18</f>
        <v>401.12001228332525</v>
      </c>
      <c r="O9" s="28">
        <f>'GTAC Key'!N18</f>
        <v>43.60000133514405</v>
      </c>
      <c r="P9" s="4" t="str">
        <f>'GTAC Key'!O18</f>
        <v>PASS</v>
      </c>
      <c r="Q9" s="42" t="s">
        <v>306</v>
      </c>
      <c r="R9" s="42" t="s">
        <v>308</v>
      </c>
      <c r="S9" s="42" t="s">
        <v>308</v>
      </c>
      <c r="U9">
        <f>COUNTIF($E$4:$E$96,"Stage III")+1</f>
        <v>6</v>
      </c>
    </row>
    <row r="10" spans="2:22" x14ac:dyDescent="0.2">
      <c r="B10" s="38">
        <f t="shared" si="0"/>
        <v>7</v>
      </c>
      <c r="C10" s="4" t="str">
        <f>'GTAC Key'!B24</f>
        <v>CRC 1-1</v>
      </c>
      <c r="D10" s="4" t="str">
        <f>'GTAC Key'!C24</f>
        <v>Cancer</v>
      </c>
      <c r="E10" s="4" t="str">
        <f>'GTAC Key'!D24</f>
        <v>Stage I</v>
      </c>
      <c r="F10" s="4" t="str">
        <f>'GTAC Key'!E24</f>
        <v>23825</v>
      </c>
      <c r="G10" s="4">
        <f>'GTAC Key'!F24</f>
        <v>26840</v>
      </c>
      <c r="H10" s="4">
        <f>'GTAC Key'!G24</f>
        <v>17</v>
      </c>
      <c r="I10" s="4">
        <f>'GTAC Key'!H24</f>
        <v>8</v>
      </c>
      <c r="J10" s="4">
        <f>'GTAC Key'!I24</f>
        <v>2</v>
      </c>
      <c r="K10" s="28">
        <f>'GTAC Key'!J24</f>
        <v>8.8800001144409197</v>
      </c>
      <c r="L10" s="28">
        <f>'GTAC Key'!K24</f>
        <v>1.01800000667572</v>
      </c>
      <c r="M10" s="28">
        <f>'GTAC Key'!L24</f>
        <v>2.9</v>
      </c>
      <c r="N10" s="28">
        <f>'GTAC Key'!M24</f>
        <v>408.48000526428228</v>
      </c>
      <c r="O10" s="28">
        <f>'GTAC Key'!N24</f>
        <v>44.400000572204597</v>
      </c>
      <c r="P10" s="4" t="str">
        <f>'GTAC Key'!O24</f>
        <v>PASS</v>
      </c>
      <c r="Q10" s="42" t="s">
        <v>306</v>
      </c>
      <c r="R10" s="42" t="s">
        <v>308</v>
      </c>
      <c r="S10" s="42" t="s">
        <v>308</v>
      </c>
      <c r="U10">
        <f>COUNTIF($E$4:$E$96,"Stage IV")</f>
        <v>4</v>
      </c>
    </row>
    <row r="11" spans="2:22" x14ac:dyDescent="0.2">
      <c r="B11" s="38">
        <f t="shared" si="0"/>
        <v>8</v>
      </c>
      <c r="C11" s="4" t="str">
        <f>'GTAC Key'!B26</f>
        <v>CRC 1-3</v>
      </c>
      <c r="D11" s="4" t="str">
        <f>'GTAC Key'!C26</f>
        <v>Cancer</v>
      </c>
      <c r="E11" s="4" t="str">
        <f>'GTAC Key'!D26</f>
        <v>Stage III</v>
      </c>
      <c r="F11" s="4" t="str">
        <f>'GTAC Key'!E26</f>
        <v>23827</v>
      </c>
      <c r="G11" s="4">
        <f>'GTAC Key'!F26</f>
        <v>26841</v>
      </c>
      <c r="H11" s="4">
        <f>'GTAC Key'!G26</f>
        <v>19</v>
      </c>
      <c r="I11" s="4">
        <f>'GTAC Key'!H26</f>
        <v>3</v>
      </c>
      <c r="J11" s="4">
        <f>'GTAC Key'!I26</f>
        <v>2</v>
      </c>
      <c r="K11" s="28">
        <f>'GTAC Key'!J26</f>
        <v>5.03999996185303</v>
      </c>
      <c r="L11" s="28">
        <f>'GTAC Key'!K26</f>
        <v>0.808000028133392</v>
      </c>
      <c r="M11" s="28">
        <f>'GTAC Key'!L26</f>
        <v>5.4</v>
      </c>
      <c r="N11" s="28">
        <f>'GTAC Key'!M26</f>
        <v>231.83999824523937</v>
      </c>
      <c r="O11" s="28">
        <f>'GTAC Key'!N26</f>
        <v>25.199999809265151</v>
      </c>
      <c r="P11" s="4" t="str">
        <f>'GTAC Key'!O26</f>
        <v>PASS</v>
      </c>
      <c r="Q11" s="42" t="s">
        <v>306</v>
      </c>
      <c r="R11" s="42" t="s">
        <v>308</v>
      </c>
      <c r="S11" s="42" t="s">
        <v>308</v>
      </c>
    </row>
    <row r="12" spans="2:22" x14ac:dyDescent="0.2">
      <c r="B12" s="38">
        <f t="shared" si="0"/>
        <v>9</v>
      </c>
      <c r="C12" s="42" t="s">
        <v>46</v>
      </c>
      <c r="F12" s="42">
        <v>23827.200000000001</v>
      </c>
      <c r="G12" s="4">
        <f>'GTAC Key'!F27</f>
        <v>26842</v>
      </c>
      <c r="H12" s="4" t="s">
        <v>679</v>
      </c>
      <c r="R12" s="42" t="s">
        <v>309</v>
      </c>
      <c r="S12" s="42" t="s">
        <v>308</v>
      </c>
    </row>
    <row r="13" spans="2:22" x14ac:dyDescent="0.2">
      <c r="B13" s="38">
        <f t="shared" si="0"/>
        <v>10</v>
      </c>
      <c r="C13" s="4" t="str">
        <f>'GTAC Key'!B47</f>
        <v>C-17</v>
      </c>
      <c r="D13" s="4" t="str">
        <f>'GTAC Key'!C47</f>
        <v>Cancer</v>
      </c>
      <c r="E13" s="4" t="str">
        <f>'GTAC Key'!D47</f>
        <v>Stage IV</v>
      </c>
      <c r="F13" s="4" t="str">
        <f>'GTAC Key'!E47</f>
        <v>23846</v>
      </c>
      <c r="G13" s="4">
        <f>'GTAC Key'!F47</f>
        <v>26843</v>
      </c>
      <c r="H13" s="4">
        <f>'GTAC Key'!G47</f>
        <v>38</v>
      </c>
      <c r="I13" s="4">
        <f>'GTAC Key'!H47</f>
        <v>3</v>
      </c>
      <c r="J13" s="4">
        <f>'GTAC Key'!I47</f>
        <v>2</v>
      </c>
      <c r="K13" s="28">
        <f>'GTAC Key'!J47</f>
        <v>10.319999694824199</v>
      </c>
      <c r="L13" s="28">
        <f>'GTAC Key'!K47</f>
        <v>1.31599998474121</v>
      </c>
      <c r="M13" s="28">
        <f>'GTAC Key'!L47</f>
        <v>5.9</v>
      </c>
      <c r="N13" s="28">
        <f>'GTAC Key'!M47</f>
        <v>474.71998596191315</v>
      </c>
      <c r="O13" s="28">
        <f>'GTAC Key'!N47</f>
        <v>51.599998474120994</v>
      </c>
      <c r="P13" s="4" t="str">
        <f>'GTAC Key'!O47</f>
        <v>PASS</v>
      </c>
      <c r="Q13" s="42" t="s">
        <v>306</v>
      </c>
      <c r="R13" s="42" t="s">
        <v>308</v>
      </c>
      <c r="S13" s="42" t="s">
        <v>308</v>
      </c>
    </row>
    <row r="14" spans="2:22" x14ac:dyDescent="0.2">
      <c r="B14" s="38">
        <f t="shared" si="0"/>
        <v>11</v>
      </c>
      <c r="C14" s="4" t="str">
        <f>'GTAC Key'!B66</f>
        <v>P-11</v>
      </c>
      <c r="D14" s="4" t="str">
        <f>'GTAC Key'!C66</f>
        <v>Polyp</v>
      </c>
      <c r="E14" s="4" t="str">
        <f>'GTAC Key'!D66</f>
        <v>Adenoma</v>
      </c>
      <c r="F14" s="4" t="str">
        <f>'GTAC Key'!E66</f>
        <v>23863</v>
      </c>
      <c r="G14" s="4">
        <f>'GTAC Key'!F66</f>
        <v>26844</v>
      </c>
      <c r="H14" s="4">
        <f>'GTAC Key'!G66</f>
        <v>55</v>
      </c>
      <c r="I14" s="4">
        <f>'GTAC Key'!H66</f>
        <v>9</v>
      </c>
      <c r="J14" s="4">
        <f>'GTAC Key'!I66</f>
        <v>2</v>
      </c>
      <c r="K14" s="28">
        <f>'GTAC Key'!J66</f>
        <v>14.1199998855591</v>
      </c>
      <c r="L14" s="28">
        <f>'GTAC Key'!K66</f>
        <v>1.0509999990463299</v>
      </c>
      <c r="M14" s="28">
        <f>'GTAC Key'!L66</f>
        <v>3.7</v>
      </c>
      <c r="N14" s="28">
        <f>'GTAC Key'!M66</f>
        <v>649.51999473571857</v>
      </c>
      <c r="O14" s="28">
        <f>'GTAC Key'!N66</f>
        <v>70.599999427795495</v>
      </c>
      <c r="P14" s="4" t="str">
        <f>'GTAC Key'!O66</f>
        <v>PASS</v>
      </c>
      <c r="Q14" s="42" t="s">
        <v>306</v>
      </c>
      <c r="R14" s="42" t="s">
        <v>308</v>
      </c>
      <c r="S14" s="42" t="s">
        <v>308</v>
      </c>
    </row>
    <row r="15" spans="2:22" x14ac:dyDescent="0.2">
      <c r="B15" s="38">
        <f t="shared" si="0"/>
        <v>12</v>
      </c>
      <c r="C15" s="4" t="str">
        <f>'GTAC Key'!B69</f>
        <v>P-15</v>
      </c>
      <c r="D15" s="4" t="str">
        <f>'GTAC Key'!C69</f>
        <v>Polyp</v>
      </c>
      <c r="E15" s="4" t="str">
        <f>'GTAC Key'!D69</f>
        <v>Adenoma</v>
      </c>
      <c r="F15" s="4" t="str">
        <f>'GTAC Key'!E69</f>
        <v>23866</v>
      </c>
      <c r="G15" s="4">
        <f>'GTAC Key'!F69</f>
        <v>26845</v>
      </c>
      <c r="H15" s="4">
        <f>'GTAC Key'!G69</f>
        <v>58</v>
      </c>
      <c r="I15" s="4">
        <f>'GTAC Key'!H69</f>
        <v>3</v>
      </c>
      <c r="J15" s="4">
        <f>'GTAC Key'!I69</f>
        <v>2</v>
      </c>
      <c r="K15" s="28">
        <f>'GTAC Key'!J69</f>
        <v>17.319999694824201</v>
      </c>
      <c r="L15" s="28">
        <f>'GTAC Key'!K69</f>
        <v>1.2660000324249301</v>
      </c>
      <c r="M15" s="28">
        <f>'GTAC Key'!L69</f>
        <v>5.8</v>
      </c>
      <c r="N15" s="28">
        <f>'GTAC Key'!M69</f>
        <v>796.71998596191327</v>
      </c>
      <c r="O15" s="28">
        <f>'GTAC Key'!N69</f>
        <v>86.599998474121008</v>
      </c>
      <c r="P15" s="4" t="str">
        <f>'GTAC Key'!O69</f>
        <v>PASS</v>
      </c>
      <c r="Q15" s="42" t="s">
        <v>306</v>
      </c>
      <c r="R15" s="42" t="s">
        <v>308</v>
      </c>
      <c r="S15" s="42" t="s">
        <v>308</v>
      </c>
    </row>
    <row r="17" spans="2:20" x14ac:dyDescent="0.2">
      <c r="B17" s="36" t="s">
        <v>311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</row>
    <row r="18" spans="2:20" ht="32" x14ac:dyDescent="0.2">
      <c r="B18" s="32" t="s">
        <v>302</v>
      </c>
      <c r="C18" s="32" t="s">
        <v>90</v>
      </c>
      <c r="D18" s="32" t="s">
        <v>132</v>
      </c>
      <c r="E18" s="32" t="s">
        <v>133</v>
      </c>
      <c r="F18" s="32" t="s">
        <v>108</v>
      </c>
      <c r="G18" s="32" t="s">
        <v>677</v>
      </c>
      <c r="H18" s="32" t="s">
        <v>167</v>
      </c>
      <c r="I18" s="32" t="s">
        <v>107</v>
      </c>
      <c r="J18" s="32" t="s">
        <v>109</v>
      </c>
      <c r="K18" s="32" t="s">
        <v>164</v>
      </c>
      <c r="L18" s="32" t="s">
        <v>240</v>
      </c>
      <c r="M18" s="32" t="s">
        <v>165</v>
      </c>
      <c r="N18" s="32" t="s">
        <v>166</v>
      </c>
      <c r="O18" s="32" t="s">
        <v>303</v>
      </c>
      <c r="P18" s="32" t="s">
        <v>110</v>
      </c>
      <c r="Q18" s="32" t="s">
        <v>312</v>
      </c>
      <c r="R18" s="32" t="s">
        <v>307</v>
      </c>
      <c r="S18" s="32" t="s">
        <v>480</v>
      </c>
    </row>
    <row r="19" spans="2:20" x14ac:dyDescent="0.2">
      <c r="B19" s="38">
        <v>1</v>
      </c>
      <c r="C19" s="4" t="str">
        <f>'GTAC Key'!B14</f>
        <v>H-8</v>
      </c>
      <c r="D19" s="4" t="str">
        <f>'GTAC Key'!C14</f>
        <v>Normal</v>
      </c>
      <c r="E19" s="4" t="str">
        <f>'GTAC Key'!D14</f>
        <v>Normal</v>
      </c>
      <c r="F19" s="4" t="str">
        <f>'GTAC Key'!E14</f>
        <v>23816</v>
      </c>
      <c r="G19" s="4">
        <f>'GTAC Key'!F14</f>
        <v>26900</v>
      </c>
      <c r="H19" s="4">
        <f>'GTAC Key'!G14</f>
        <v>8</v>
      </c>
      <c r="I19">
        <f>'GTAC Key'!H14</f>
        <v>10</v>
      </c>
      <c r="J19">
        <f>'GTAC Key'!I14</f>
        <v>2</v>
      </c>
      <c r="K19" s="27">
        <f>'GTAC Key'!J14</f>
        <v>5.1999998092651403</v>
      </c>
      <c r="L19" s="27">
        <f>'GTAC Key'!K14</f>
        <v>0.88400000333786</v>
      </c>
      <c r="M19" s="27">
        <f>'GTAC Key'!L14</f>
        <v>3.2</v>
      </c>
      <c r="N19" s="27">
        <f>'GTAC Key'!M14</f>
        <v>239.19999122619646</v>
      </c>
      <c r="O19" s="27">
        <f>'GTAC Key'!N14</f>
        <v>25.999999046325701</v>
      </c>
      <c r="P19" s="4" t="str">
        <f>'GTAC Key'!O14</f>
        <v>PASS</v>
      </c>
      <c r="Q19" s="42" t="s">
        <v>310</v>
      </c>
      <c r="R19" s="29" t="s">
        <v>309</v>
      </c>
      <c r="S19" s="29"/>
    </row>
    <row r="20" spans="2:20" x14ac:dyDescent="0.2">
      <c r="B20" s="38">
        <f>B19+1</f>
        <v>2</v>
      </c>
      <c r="C20" s="4" t="str">
        <f>'GTAC Key'!B15</f>
        <v>P-1</v>
      </c>
      <c r="D20" s="4" t="str">
        <f>'GTAC Key'!C15</f>
        <v>Polyp</v>
      </c>
      <c r="E20" s="4" t="str">
        <f>'GTAC Key'!D15</f>
        <v>Benign</v>
      </c>
      <c r="F20" s="4" t="str">
        <f>'GTAC Key'!E15</f>
        <v>23817</v>
      </c>
      <c r="G20" s="4">
        <f>'GTAC Key'!F15</f>
        <v>26901</v>
      </c>
      <c r="H20" s="4">
        <f>'GTAC Key'!G15</f>
        <v>9</v>
      </c>
      <c r="I20" s="4">
        <f>'GTAC Key'!H15</f>
        <v>5</v>
      </c>
      <c r="J20" s="4">
        <f>'GTAC Key'!I15</f>
        <v>2</v>
      </c>
      <c r="K20" s="28">
        <f>'GTAC Key'!J15</f>
        <v>33.880001068115199</v>
      </c>
      <c r="L20" s="28">
        <f>'GTAC Key'!K15</f>
        <v>1.73599994182587</v>
      </c>
      <c r="M20" s="28">
        <f>'GTAC Key'!L15</f>
        <v>3</v>
      </c>
      <c r="N20" s="28">
        <f>'GTAC Key'!M15</f>
        <v>1558.4800491332992</v>
      </c>
      <c r="O20" s="28">
        <f>'GTAC Key'!N15</f>
        <v>169.400005340576</v>
      </c>
      <c r="P20" s="4" t="str">
        <f>'GTAC Key'!O15</f>
        <v>PASS</v>
      </c>
      <c r="Q20" s="42" t="s">
        <v>310</v>
      </c>
      <c r="R20" s="29" t="s">
        <v>308</v>
      </c>
      <c r="S20" s="5" t="s">
        <v>309</v>
      </c>
    </row>
    <row r="21" spans="2:20" x14ac:dyDescent="0.2">
      <c r="B21" s="38">
        <f t="shared" ref="B21:B42" si="1">B20+1</f>
        <v>3</v>
      </c>
      <c r="C21" s="4" t="str">
        <f>'GTAC Key'!B16</f>
        <v>P-2</v>
      </c>
      <c r="D21" s="4" t="str">
        <f>'GTAC Key'!C16</f>
        <v>Polyp</v>
      </c>
      <c r="E21" s="4" t="str">
        <f>'GTAC Key'!D16</f>
        <v>Adenoma</v>
      </c>
      <c r="F21" s="4" t="str">
        <f>'GTAC Key'!E16</f>
        <v>23818</v>
      </c>
      <c r="G21" s="4">
        <f>'GTAC Key'!F16</f>
        <v>26902</v>
      </c>
      <c r="H21" s="4">
        <f>'GTAC Key'!G16</f>
        <v>10</v>
      </c>
      <c r="I21" s="4">
        <f>'GTAC Key'!H16</f>
        <v>5</v>
      </c>
      <c r="J21" s="4">
        <f>'GTAC Key'!I16</f>
        <v>2</v>
      </c>
      <c r="K21" s="43">
        <f>'GTAC Key'!J16</f>
        <v>5.7600002288818404</v>
      </c>
      <c r="L21" s="43">
        <f>'GTAC Key'!K16</f>
        <v>0.96600002050399802</v>
      </c>
      <c r="M21" s="43">
        <f>'GTAC Key'!L16</f>
        <v>2.2000000000000002</v>
      </c>
      <c r="N21" s="43">
        <f>'GTAC Key'!M16</f>
        <v>264.96001052856468</v>
      </c>
      <c r="O21" s="43">
        <f>'GTAC Key'!N16</f>
        <v>28.800001144409201</v>
      </c>
      <c r="P21" s="28" t="str">
        <f>'GTAC Key'!O16</f>
        <v>TBD - T</v>
      </c>
      <c r="Q21" s="42" t="s">
        <v>366</v>
      </c>
      <c r="R21" s="29" t="s">
        <v>309</v>
      </c>
      <c r="S21" s="29"/>
    </row>
    <row r="22" spans="2:20" x14ac:dyDescent="0.2">
      <c r="B22" s="38">
        <f t="shared" si="1"/>
        <v>4</v>
      </c>
      <c r="C22" s="4" t="str">
        <f>'GTAC Key'!B20</f>
        <v>P-6</v>
      </c>
      <c r="D22" s="4" t="str">
        <f>'GTAC Key'!C20</f>
        <v>Polyp</v>
      </c>
      <c r="E22" s="4" t="str">
        <f>'GTAC Key'!D20</f>
        <v>Adenoma</v>
      </c>
      <c r="F22" s="4" t="str">
        <f>'GTAC Key'!E20</f>
        <v>23822</v>
      </c>
      <c r="G22" s="4">
        <f>'GTAC Key'!F20</f>
        <v>26903</v>
      </c>
      <c r="H22" s="4">
        <f>'GTAC Key'!G20</f>
        <v>14</v>
      </c>
      <c r="I22" s="4">
        <f>'GTAC Key'!H20</f>
        <v>10</v>
      </c>
      <c r="J22" s="4">
        <f>'GTAC Key'!I20</f>
        <v>2</v>
      </c>
      <c r="K22" s="28">
        <f>'GTAC Key'!J20</f>
        <v>6.8400001525878897</v>
      </c>
      <c r="L22" s="28">
        <f>'GTAC Key'!K20</f>
        <v>0.94999998807907104</v>
      </c>
      <c r="M22" s="28">
        <f>'GTAC Key'!L20</f>
        <v>5.8</v>
      </c>
      <c r="N22" s="28">
        <f>'GTAC Key'!M20</f>
        <v>314.64000701904291</v>
      </c>
      <c r="O22" s="28">
        <f>'GTAC Key'!N20</f>
        <v>34.200000762939446</v>
      </c>
      <c r="P22" s="4" t="str">
        <f>'GTAC Key'!O20</f>
        <v>PASS</v>
      </c>
      <c r="Q22" s="42" t="s">
        <v>306</v>
      </c>
      <c r="R22" s="29" t="s">
        <v>308</v>
      </c>
      <c r="S22" s="29"/>
    </row>
    <row r="23" spans="2:20" x14ac:dyDescent="0.2">
      <c r="B23" s="38">
        <f t="shared" si="1"/>
        <v>5</v>
      </c>
      <c r="C23" s="4" t="str">
        <f>'GTAC Key'!B23</f>
        <v>P-8</v>
      </c>
      <c r="D23" s="4" t="str">
        <f>'GTAC Key'!C23</f>
        <v>Polyp</v>
      </c>
      <c r="E23" s="4" t="str">
        <f>'GTAC Key'!D23</f>
        <v>Benign</v>
      </c>
      <c r="F23" s="4" t="str">
        <f>'GTAC Key'!E23</f>
        <v>23824</v>
      </c>
      <c r="G23" s="4">
        <f>'GTAC Key'!F23</f>
        <v>26904</v>
      </c>
      <c r="H23" s="4">
        <f>'GTAC Key'!G23</f>
        <v>16</v>
      </c>
      <c r="I23" s="4">
        <f>'GTAC Key'!H23</f>
        <v>3</v>
      </c>
      <c r="J23" s="4">
        <f>'GTAC Key'!I23</f>
        <v>2</v>
      </c>
      <c r="K23" s="28">
        <f>'GTAC Key'!J23</f>
        <v>32.159999847412102</v>
      </c>
      <c r="L23" s="28">
        <f>'GTAC Key'!K23</f>
        <v>1.7029999494552599</v>
      </c>
      <c r="M23" s="28">
        <f>'GTAC Key'!L23</f>
        <v>3.2</v>
      </c>
      <c r="N23" s="28">
        <f>'GTAC Key'!M23</f>
        <v>1479.3599929809568</v>
      </c>
      <c r="O23" s="28">
        <f>'GTAC Key'!N23</f>
        <v>160.79999923706052</v>
      </c>
      <c r="P23" s="4" t="str">
        <f>'GTAC Key'!O23</f>
        <v>PASS</v>
      </c>
      <c r="Q23" s="42" t="s">
        <v>306</v>
      </c>
      <c r="R23" s="29" t="s">
        <v>308</v>
      </c>
      <c r="S23" s="29"/>
      <c r="T23" t="s">
        <v>305</v>
      </c>
    </row>
    <row r="24" spans="2:20" x14ac:dyDescent="0.2">
      <c r="B24" s="38">
        <f t="shared" si="1"/>
        <v>6</v>
      </c>
      <c r="C24" s="4" t="str">
        <f>'GTAC Key'!B25</f>
        <v>CRC 1-2</v>
      </c>
      <c r="D24" s="4" t="str">
        <f>'GTAC Key'!C25</f>
        <v>Cancer</v>
      </c>
      <c r="E24" s="4" t="str">
        <f>'GTAC Key'!D25</f>
        <v>Stage II</v>
      </c>
      <c r="F24" s="4" t="str">
        <f>'GTAC Key'!E25</f>
        <v>23826</v>
      </c>
      <c r="G24" s="4">
        <f>'GTAC Key'!F25</f>
        <v>26905</v>
      </c>
      <c r="H24" s="4">
        <f>'GTAC Key'!G25</f>
        <v>18</v>
      </c>
      <c r="I24" s="4">
        <f>'GTAC Key'!H25</f>
        <v>4</v>
      </c>
      <c r="J24" s="4">
        <f>'GTAC Key'!I25</f>
        <v>2</v>
      </c>
      <c r="K24" s="28">
        <f>'GTAC Key'!J25</f>
        <v>6.4400000572204599</v>
      </c>
      <c r="L24" s="28">
        <f>'GTAC Key'!K25</f>
        <v>0.91500002145767201</v>
      </c>
      <c r="M24" s="28">
        <f>'GTAC Key'!L25</f>
        <v>4</v>
      </c>
      <c r="N24" s="28">
        <f>'GTAC Key'!M25</f>
        <v>296.24000263214117</v>
      </c>
      <c r="O24" s="28">
        <f>'GTAC Key'!N25</f>
        <v>32.200000286102302</v>
      </c>
      <c r="P24" s="4" t="str">
        <f>'GTAC Key'!O25</f>
        <v>PASS</v>
      </c>
      <c r="Q24" s="42" t="s">
        <v>306</v>
      </c>
      <c r="R24" s="29" t="s">
        <v>309</v>
      </c>
      <c r="S24" s="29"/>
    </row>
    <row r="25" spans="2:20" x14ac:dyDescent="0.2">
      <c r="B25" s="38">
        <f t="shared" si="1"/>
        <v>7</v>
      </c>
      <c r="C25" s="4" t="str">
        <f>'GTAC Key'!B29</f>
        <v>CRC 2-1</v>
      </c>
      <c r="D25" s="4" t="str">
        <f>'GTAC Key'!C29</f>
        <v>Cancer</v>
      </c>
      <c r="E25" s="4" t="str">
        <f>'GTAC Key'!D29</f>
        <v>Stage I</v>
      </c>
      <c r="F25" s="4" t="str">
        <f>'GTAC Key'!E29</f>
        <v>23829</v>
      </c>
      <c r="G25" s="4">
        <f>'GTAC Key'!F29</f>
        <v>26906</v>
      </c>
      <c r="H25" s="4">
        <f>'GTAC Key'!G29</f>
        <v>21</v>
      </c>
      <c r="I25" s="4">
        <f>'GTAC Key'!H29</f>
        <v>5</v>
      </c>
      <c r="J25" s="4">
        <f>'GTAC Key'!I29</f>
        <v>2</v>
      </c>
      <c r="K25" s="28">
        <f>'GTAC Key'!J29</f>
        <v>4.5199999809265101</v>
      </c>
      <c r="L25" s="28">
        <f>'GTAC Key'!K29</f>
        <v>0.93400001525878895</v>
      </c>
      <c r="M25" s="28">
        <f>'GTAC Key'!L29</f>
        <v>7.2</v>
      </c>
      <c r="N25" s="28">
        <f>'GTAC Key'!M29</f>
        <v>207.91999912261946</v>
      </c>
      <c r="O25" s="28">
        <f>'GTAC Key'!N29</f>
        <v>22.599999904632551</v>
      </c>
      <c r="P25" s="4" t="str">
        <f>'GTAC Key'!O29</f>
        <v>PASS</v>
      </c>
      <c r="Q25" s="42" t="s">
        <v>306</v>
      </c>
      <c r="R25" s="29" t="s">
        <v>309</v>
      </c>
      <c r="S25" s="29"/>
    </row>
    <row r="26" spans="2:20" x14ac:dyDescent="0.2">
      <c r="B26" s="38">
        <f t="shared" si="1"/>
        <v>8</v>
      </c>
      <c r="C26" s="4" t="str">
        <f>'GTAC Key'!B32</f>
        <v>CRC 2-4</v>
      </c>
      <c r="D26" s="4" t="str">
        <f>'GTAC Key'!C32</f>
        <v>Cancer</v>
      </c>
      <c r="E26" s="4" t="str">
        <f>'GTAC Key'!D32</f>
        <v>Stage IV</v>
      </c>
      <c r="F26" s="4" t="str">
        <f>'GTAC Key'!E32</f>
        <v>23832</v>
      </c>
      <c r="G26" s="4">
        <f>'GTAC Key'!F32</f>
        <v>26907</v>
      </c>
      <c r="H26" s="4">
        <f>'GTAC Key'!G32</f>
        <v>24</v>
      </c>
      <c r="I26" s="4">
        <f>'GTAC Key'!H32</f>
        <v>4</v>
      </c>
      <c r="J26" s="4">
        <f>'GTAC Key'!I32</f>
        <v>2</v>
      </c>
      <c r="K26" s="28">
        <f>'GTAC Key'!J32</f>
        <v>6.0799999237060502</v>
      </c>
      <c r="L26" s="28">
        <f>'GTAC Key'!K32</f>
        <v>1.0340000391006501</v>
      </c>
      <c r="M26" s="28">
        <f>'GTAC Key'!L32</f>
        <v>6</v>
      </c>
      <c r="N26" s="28">
        <f>'GTAC Key'!M32</f>
        <v>279.67999649047829</v>
      </c>
      <c r="O26" s="28">
        <f>'GTAC Key'!N32</f>
        <v>30.399999618530252</v>
      </c>
      <c r="P26" s="4" t="str">
        <f>'GTAC Key'!O32</f>
        <v>TBD - G</v>
      </c>
      <c r="Q26" s="42" t="s">
        <v>366</v>
      </c>
      <c r="R26" s="29" t="s">
        <v>309</v>
      </c>
      <c r="S26" s="29"/>
    </row>
    <row r="27" spans="2:20" x14ac:dyDescent="0.2">
      <c r="B27" s="38">
        <f t="shared" si="1"/>
        <v>9</v>
      </c>
      <c r="C27" s="4" t="str">
        <f>'GTAC Key'!B33</f>
        <v>H-17</v>
      </c>
      <c r="D27" s="4" t="str">
        <f>'GTAC Key'!C33</f>
        <v>Normal</v>
      </c>
      <c r="E27" s="4" t="str">
        <f>'GTAC Key'!D33</f>
        <v>Normal</v>
      </c>
      <c r="F27" s="4" t="str">
        <f>'GTAC Key'!E33</f>
        <v>23833</v>
      </c>
      <c r="G27" s="4">
        <f>'GTAC Key'!F33</f>
        <v>26908</v>
      </c>
      <c r="H27" s="4">
        <f>'GTAC Key'!G33</f>
        <v>25</v>
      </c>
      <c r="I27">
        <f>'GTAC Key'!H33</f>
        <v>20</v>
      </c>
      <c r="J27">
        <f>'GTAC Key'!I33</f>
        <v>2</v>
      </c>
      <c r="K27" s="27">
        <f>'GTAC Key'!J33</f>
        <v>6.2399997711181596</v>
      </c>
      <c r="L27" s="27">
        <f>'GTAC Key'!K33</f>
        <v>1.1219999790191699</v>
      </c>
      <c r="M27" s="27">
        <f>'GTAC Key'!L33</f>
        <v>5.9</v>
      </c>
      <c r="N27" s="27">
        <f>'GTAC Key'!M33</f>
        <v>287.03998947143532</v>
      </c>
      <c r="O27" s="27">
        <f>'GTAC Key'!N33</f>
        <v>31.199998855590799</v>
      </c>
      <c r="P27" s="4" t="str">
        <f>'GTAC Key'!O33</f>
        <v>PASS</v>
      </c>
      <c r="Q27" s="42" t="s">
        <v>310</v>
      </c>
      <c r="R27" s="29" t="s">
        <v>309</v>
      </c>
      <c r="S27" s="29"/>
    </row>
    <row r="28" spans="2:20" x14ac:dyDescent="0.2">
      <c r="B28" s="38">
        <f t="shared" si="1"/>
        <v>10</v>
      </c>
      <c r="C28" s="4" t="str">
        <f>'GTAC Key'!B34</f>
        <v>H-18</v>
      </c>
      <c r="D28" s="4" t="str">
        <f>'GTAC Key'!C34</f>
        <v>Normal</v>
      </c>
      <c r="E28" s="4" t="str">
        <f>'GTAC Key'!D34</f>
        <v>Normal</v>
      </c>
      <c r="F28" s="4" t="str">
        <f>'GTAC Key'!E34</f>
        <v>23834</v>
      </c>
      <c r="G28" s="4">
        <f>'GTAC Key'!F34</f>
        <v>26909</v>
      </c>
      <c r="H28" s="4">
        <f>'GTAC Key'!G34</f>
        <v>26</v>
      </c>
      <c r="I28">
        <f>'GTAC Key'!H34</f>
        <v>15</v>
      </c>
      <c r="J28">
        <f>'GTAC Key'!I34</f>
        <v>2</v>
      </c>
      <c r="K28" s="27">
        <f>'GTAC Key'!J34</f>
        <v>6.3200001716613796</v>
      </c>
      <c r="L28" s="27">
        <f>'GTAC Key'!K34</f>
        <v>0.99400001764297496</v>
      </c>
      <c r="M28" s="27">
        <f>'GTAC Key'!L34</f>
        <v>7.1</v>
      </c>
      <c r="N28" s="27">
        <f>'GTAC Key'!M34</f>
        <v>290.72000789642345</v>
      </c>
      <c r="O28" s="27">
        <f>'GTAC Key'!N34</f>
        <v>31.600000858306899</v>
      </c>
      <c r="P28" s="4" t="str">
        <f>'GTAC Key'!O34</f>
        <v>PASS</v>
      </c>
      <c r="Q28" s="42" t="s">
        <v>310</v>
      </c>
      <c r="R28" s="29" t="s">
        <v>309</v>
      </c>
      <c r="S28" s="29"/>
    </row>
    <row r="29" spans="2:20" x14ac:dyDescent="0.2">
      <c r="B29" s="38">
        <f t="shared" si="1"/>
        <v>11</v>
      </c>
      <c r="C29" s="4" t="str">
        <f>'GTAC Key'!B35</f>
        <v>H-19</v>
      </c>
      <c r="D29" s="4" t="str">
        <f>'GTAC Key'!C35</f>
        <v>Normal</v>
      </c>
      <c r="E29" s="4" t="str">
        <f>'GTAC Key'!D35</f>
        <v>Normal</v>
      </c>
      <c r="F29" s="4" t="str">
        <f>'GTAC Key'!E35</f>
        <v>23835</v>
      </c>
      <c r="G29" s="4">
        <f>'GTAC Key'!F35</f>
        <v>26910</v>
      </c>
      <c r="H29" s="4">
        <f>'GTAC Key'!G35</f>
        <v>27</v>
      </c>
      <c r="I29" s="4">
        <f>'GTAC Key'!H35</f>
        <v>8</v>
      </c>
      <c r="J29" s="4">
        <f>'GTAC Key'!I35</f>
        <v>2</v>
      </c>
      <c r="K29" s="28">
        <f>'GTAC Key'!J35</f>
        <v>29.360000610351602</v>
      </c>
      <c r="L29" s="28">
        <f>'GTAC Key'!K35</f>
        <v>1.81700003147125</v>
      </c>
      <c r="M29" s="28" t="str">
        <f>'GTAC Key'!L35</f>
        <v>N/A</v>
      </c>
      <c r="N29" s="28">
        <f>'GTAC Key'!M35</f>
        <v>1350.5600280761737</v>
      </c>
      <c r="O29" s="28">
        <f>'GTAC Key'!N35</f>
        <v>146.80000305175801</v>
      </c>
      <c r="P29" s="4" t="str">
        <f>'GTAC Key'!O57</f>
        <v>PASS</v>
      </c>
      <c r="Q29" s="42" t="s">
        <v>306</v>
      </c>
      <c r="R29" s="29" t="s">
        <v>308</v>
      </c>
      <c r="S29" s="29"/>
    </row>
    <row r="30" spans="2:20" x14ac:dyDescent="0.2">
      <c r="B30" s="38">
        <f t="shared" si="1"/>
        <v>12</v>
      </c>
      <c r="C30" s="4" t="str">
        <f>'GTAC Key'!B36</f>
        <v>H-20</v>
      </c>
      <c r="D30" s="4" t="str">
        <f>'GTAC Key'!C36</f>
        <v>Normal</v>
      </c>
      <c r="E30" s="4" t="str">
        <f>'GTAC Key'!D36</f>
        <v>Normal</v>
      </c>
      <c r="F30" s="4" t="str">
        <f>'GTAC Key'!E36</f>
        <v>23836</v>
      </c>
      <c r="G30" s="4">
        <f>'GTAC Key'!F36</f>
        <v>26911</v>
      </c>
      <c r="H30" s="4">
        <f>'GTAC Key'!G36</f>
        <v>28</v>
      </c>
      <c r="I30">
        <f>'GTAC Key'!H36</f>
        <v>20</v>
      </c>
      <c r="J30">
        <f>'GTAC Key'!I36</f>
        <v>2</v>
      </c>
      <c r="K30" s="27">
        <f>'GTAC Key'!J36</f>
        <v>12.680000305175801</v>
      </c>
      <c r="L30" s="27">
        <f>'GTAC Key'!K36</f>
        <v>1.10800004005432</v>
      </c>
      <c r="M30" s="27">
        <f>'GTAC Key'!L36</f>
        <v>5.8</v>
      </c>
      <c r="N30" s="27">
        <f>'GTAC Key'!M36</f>
        <v>583.28001403808685</v>
      </c>
      <c r="O30" s="27">
        <f>'GTAC Key'!N36</f>
        <v>63.400001525879006</v>
      </c>
      <c r="P30" s="4" t="str">
        <f>'GTAC Key'!O36</f>
        <v>PASS</v>
      </c>
      <c r="Q30" s="42" t="s">
        <v>306</v>
      </c>
      <c r="R30" s="29" t="s">
        <v>308</v>
      </c>
      <c r="S30" s="5" t="s">
        <v>309</v>
      </c>
    </row>
    <row r="31" spans="2:20" x14ac:dyDescent="0.2">
      <c r="B31" s="38">
        <f t="shared" si="1"/>
        <v>13</v>
      </c>
      <c r="C31" s="4" t="str">
        <f>'GTAC Key'!B37</f>
        <v>P-17</v>
      </c>
      <c r="D31" s="4" t="str">
        <f>'GTAC Key'!C37</f>
        <v>Polyp</v>
      </c>
      <c r="E31" s="4" t="str">
        <f>'GTAC Key'!D37</f>
        <v>Adenoma</v>
      </c>
      <c r="F31" s="4" t="str">
        <f>'GTAC Key'!E37</f>
        <v>23837</v>
      </c>
      <c r="G31" s="4">
        <f>'GTAC Key'!F37</f>
        <v>26912</v>
      </c>
      <c r="H31" s="4">
        <f>'GTAC Key'!G37</f>
        <v>29</v>
      </c>
      <c r="I31" s="4">
        <f>'GTAC Key'!H37</f>
        <v>6</v>
      </c>
      <c r="J31" s="4">
        <f>'GTAC Key'!I37</f>
        <v>2</v>
      </c>
      <c r="K31" s="28">
        <f>'GTAC Key'!J37</f>
        <v>7.5999999046325701</v>
      </c>
      <c r="L31" s="28">
        <f>'GTAC Key'!K37</f>
        <v>0.97899997234344505</v>
      </c>
      <c r="M31" s="28">
        <f>'GTAC Key'!L37</f>
        <v>5.4</v>
      </c>
      <c r="N31" s="28">
        <f>'GTAC Key'!M37</f>
        <v>349.5999956130982</v>
      </c>
      <c r="O31" s="28">
        <f>'GTAC Key'!N37</f>
        <v>37.999999523162849</v>
      </c>
      <c r="P31" s="4" t="str">
        <f>'GTAC Key'!O37</f>
        <v>PASS</v>
      </c>
      <c r="Q31" s="42" t="s">
        <v>310</v>
      </c>
      <c r="R31" s="29" t="s">
        <v>308</v>
      </c>
      <c r="S31" s="60"/>
    </row>
    <row r="32" spans="2:20" x14ac:dyDescent="0.2">
      <c r="B32" s="38">
        <f t="shared" si="1"/>
        <v>14</v>
      </c>
      <c r="C32" s="4" t="str">
        <f>'GTAC Key'!B41</f>
        <v>CRC 5-1</v>
      </c>
      <c r="D32" s="4" t="str">
        <f>'GTAC Key'!C41</f>
        <v>Cancer</v>
      </c>
      <c r="E32" s="4" t="str">
        <f>'GTAC Key'!D41</f>
        <v>Stage I</v>
      </c>
      <c r="F32" s="4" t="str">
        <f>'GTAC Key'!E41</f>
        <v>23841</v>
      </c>
      <c r="G32" s="4">
        <f>'GTAC Key'!F41</f>
        <v>26913</v>
      </c>
      <c r="H32" s="4">
        <f>'GTAC Key'!G41</f>
        <v>33</v>
      </c>
      <c r="I32" s="4">
        <f>'GTAC Key'!H41</f>
        <v>10</v>
      </c>
      <c r="J32" s="4">
        <f>'GTAC Key'!I41</f>
        <v>2</v>
      </c>
      <c r="K32" s="28">
        <f>'GTAC Key'!J41</f>
        <v>9.3199996948242205</v>
      </c>
      <c r="L32" s="28">
        <f>'GTAC Key'!K41</f>
        <v>0.971000015735626</v>
      </c>
      <c r="M32" s="28">
        <f>'GTAC Key'!L41</f>
        <v>6.2</v>
      </c>
      <c r="N32" s="28">
        <f>'GTAC Key'!M41</f>
        <v>428.71998596191412</v>
      </c>
      <c r="O32" s="28">
        <f>'GTAC Key'!N41</f>
        <v>46.599998474121101</v>
      </c>
      <c r="P32" s="4" t="str">
        <f>'GTAC Key'!O41</f>
        <v>PASS</v>
      </c>
      <c r="Q32" s="42" t="s">
        <v>306</v>
      </c>
      <c r="R32" s="29" t="s">
        <v>308</v>
      </c>
      <c r="S32" s="5" t="s">
        <v>309</v>
      </c>
    </row>
    <row r="33" spans="2:19" x14ac:dyDescent="0.2">
      <c r="B33" s="38">
        <f t="shared" si="1"/>
        <v>15</v>
      </c>
      <c r="C33" s="4" t="str">
        <f>'GTAC Key'!B43</f>
        <v>CRC 5-3</v>
      </c>
      <c r="D33" s="4" t="str">
        <f>'GTAC Key'!C43</f>
        <v>Cancer</v>
      </c>
      <c r="E33" s="4" t="str">
        <f>'GTAC Key'!D43</f>
        <v>Stage III</v>
      </c>
      <c r="F33" s="4" t="str">
        <f>'GTAC Key'!E43</f>
        <v>23843</v>
      </c>
      <c r="G33" s="4">
        <f>'GTAC Key'!F43</f>
        <v>26914</v>
      </c>
      <c r="H33" s="4">
        <f>'GTAC Key'!G43</f>
        <v>35</v>
      </c>
      <c r="I33" s="4">
        <f>'GTAC Key'!H43</f>
        <v>6</v>
      </c>
      <c r="J33" s="4">
        <f>'GTAC Key'!I43</f>
        <v>2</v>
      </c>
      <c r="K33" s="28">
        <f>'GTAC Key'!J43</f>
        <v>11.1199998855591</v>
      </c>
      <c r="L33" s="28">
        <f>'GTAC Key'!K43</f>
        <v>1.4179999828338601</v>
      </c>
      <c r="M33" s="28">
        <f>'GTAC Key'!L43</f>
        <v>4.7</v>
      </c>
      <c r="N33" s="28">
        <f>'GTAC Key'!M43</f>
        <v>511.51999473571857</v>
      </c>
      <c r="O33" s="28">
        <f>'GTAC Key'!N43</f>
        <v>55.599999427795495</v>
      </c>
      <c r="P33" s="4" t="str">
        <f>'GTAC Key'!O43</f>
        <v>PASS</v>
      </c>
      <c r="Q33" s="42" t="s">
        <v>306</v>
      </c>
      <c r="R33" s="29" t="s">
        <v>308</v>
      </c>
      <c r="S33" s="5" t="s">
        <v>309</v>
      </c>
    </row>
    <row r="34" spans="2:19" x14ac:dyDescent="0.2">
      <c r="B34" s="38">
        <f t="shared" si="1"/>
        <v>16</v>
      </c>
      <c r="C34" s="4" t="str">
        <f>'GTAC Key'!B50</f>
        <v>C-14</v>
      </c>
      <c r="D34" s="4" t="str">
        <f>'GTAC Key'!C50</f>
        <v>Cancer</v>
      </c>
      <c r="E34" s="4" t="str">
        <f>'GTAC Key'!D50</f>
        <v>Stage III</v>
      </c>
      <c r="F34" s="4" t="str">
        <f>'GTAC Key'!E50</f>
        <v>23848</v>
      </c>
      <c r="G34" s="4">
        <f>'GTAC Key'!F50</f>
        <v>26915</v>
      </c>
      <c r="H34" s="4">
        <f>'GTAC Key'!G50</f>
        <v>40</v>
      </c>
      <c r="I34" s="4">
        <f>'GTAC Key'!H50</f>
        <v>3</v>
      </c>
      <c r="J34" s="4">
        <f>'GTAC Key'!I50</f>
        <v>2</v>
      </c>
      <c r="K34" s="28">
        <f>'GTAC Key'!J50</f>
        <v>4</v>
      </c>
      <c r="L34" s="28">
        <f>'GTAC Key'!K50</f>
        <v>1</v>
      </c>
      <c r="M34" s="28">
        <f>'GTAC Key'!L50</f>
        <v>5.8</v>
      </c>
      <c r="N34" s="28">
        <f>'GTAC Key'!M50</f>
        <v>184</v>
      </c>
      <c r="O34" s="28">
        <f>'GTAC Key'!N50</f>
        <v>20</v>
      </c>
      <c r="P34" s="4" t="str">
        <f>'GTAC Key'!O50</f>
        <v>PASS</v>
      </c>
      <c r="Q34" s="42" t="s">
        <v>310</v>
      </c>
      <c r="R34" s="29" t="s">
        <v>309</v>
      </c>
      <c r="S34" s="29"/>
    </row>
    <row r="35" spans="2:19" x14ac:dyDescent="0.2">
      <c r="B35" s="38">
        <f t="shared" si="1"/>
        <v>17</v>
      </c>
      <c r="C35" s="4" t="str">
        <f>'GTAC Key'!B51</f>
        <v>C-15</v>
      </c>
      <c r="D35" s="4" t="str">
        <f>'GTAC Key'!C51</f>
        <v>Cancer</v>
      </c>
      <c r="E35" s="4" t="str">
        <f>'GTAC Key'!D51</f>
        <v>Stage III</v>
      </c>
      <c r="F35" s="4" t="str">
        <f>'GTAC Key'!E51</f>
        <v>23849</v>
      </c>
      <c r="G35" s="4">
        <f>'GTAC Key'!F51</f>
        <v>26916</v>
      </c>
      <c r="H35" s="4">
        <f>'GTAC Key'!G51</f>
        <v>41</v>
      </c>
      <c r="I35" s="4">
        <f>'GTAC Key'!H51</f>
        <v>6</v>
      </c>
      <c r="J35" s="4">
        <f>'GTAC Key'!I51</f>
        <v>2</v>
      </c>
      <c r="K35" s="28">
        <f>'GTAC Key'!J51</f>
        <v>3.4400000572204599</v>
      </c>
      <c r="L35" s="28">
        <f>'GTAC Key'!K51</f>
        <v>0.85100001096725497</v>
      </c>
      <c r="M35" s="28">
        <f>'GTAC Key'!L51</f>
        <v>7</v>
      </c>
      <c r="N35" s="28">
        <f>'GTAC Key'!M51</f>
        <v>158.24000263214114</v>
      </c>
      <c r="O35" s="28">
        <f>'GTAC Key'!N51</f>
        <v>17.200000286102298</v>
      </c>
      <c r="P35" s="4" t="str">
        <f>'GTAC Key'!O51</f>
        <v>PASS</v>
      </c>
      <c r="Q35" s="42" t="s">
        <v>306</v>
      </c>
      <c r="R35" s="29" t="s">
        <v>309</v>
      </c>
      <c r="S35" s="29"/>
    </row>
    <row r="36" spans="2:19" x14ac:dyDescent="0.2">
      <c r="B36" s="38">
        <f t="shared" si="1"/>
        <v>18</v>
      </c>
      <c r="C36" s="4" t="str">
        <f>'GTAC Key'!B53</f>
        <v>N-11</v>
      </c>
      <c r="D36" s="4" t="str">
        <f>'GTAC Key'!C53</f>
        <v>Normal</v>
      </c>
      <c r="E36" s="4" t="str">
        <f>'GTAC Key'!D53</f>
        <v>Normal</v>
      </c>
      <c r="F36" s="4" t="str">
        <f>'GTAC Key'!E53</f>
        <v>23851</v>
      </c>
      <c r="G36" s="4">
        <f>'GTAC Key'!F53</f>
        <v>26917</v>
      </c>
      <c r="H36" s="4">
        <f>'GTAC Key'!G53</f>
        <v>43</v>
      </c>
      <c r="I36">
        <f>'GTAC Key'!H53</f>
        <v>4</v>
      </c>
      <c r="J36">
        <f>'GTAC Key'!I53</f>
        <v>2</v>
      </c>
      <c r="K36" s="27">
        <f>'GTAC Key'!J53</f>
        <v>8</v>
      </c>
      <c r="L36" s="27">
        <f>'GTAC Key'!K53</f>
        <v>1.20500004291534</v>
      </c>
      <c r="M36" s="27">
        <f>'GTAC Key'!L53</f>
        <v>2.9</v>
      </c>
      <c r="N36" s="27">
        <f>'GTAC Key'!M53</f>
        <v>368</v>
      </c>
      <c r="O36" s="27">
        <f>'GTAC Key'!N53</f>
        <v>40</v>
      </c>
      <c r="P36" s="4" t="str">
        <f>'GTAC Key'!O53</f>
        <v>PASS</v>
      </c>
      <c r="Q36" s="42" t="s">
        <v>306</v>
      </c>
      <c r="R36" s="29" t="s">
        <v>308</v>
      </c>
      <c r="S36" s="29"/>
    </row>
    <row r="37" spans="2:19" x14ac:dyDescent="0.2">
      <c r="B37" s="38">
        <f t="shared" si="1"/>
        <v>19</v>
      </c>
      <c r="C37" s="4" t="str">
        <f>'GTAC Key'!B54</f>
        <v>H-10</v>
      </c>
      <c r="D37" s="4" t="str">
        <f>'GTAC Key'!C54</f>
        <v>Normal</v>
      </c>
      <c r="E37" s="4" t="str">
        <f>'GTAC Key'!D54</f>
        <v>Normal</v>
      </c>
      <c r="F37" s="4" t="str">
        <f>'GTAC Key'!E54</f>
        <v>23852</v>
      </c>
      <c r="G37" s="4">
        <f>'GTAC Key'!F54</f>
        <v>26918</v>
      </c>
      <c r="H37" s="4">
        <f>'GTAC Key'!G54</f>
        <v>44</v>
      </c>
      <c r="I37">
        <f>'GTAC Key'!H54</f>
        <v>8</v>
      </c>
      <c r="J37">
        <f>'GTAC Key'!I54</f>
        <v>2</v>
      </c>
      <c r="K37" s="27">
        <f>'GTAC Key'!J54</f>
        <v>3.9200000762939502</v>
      </c>
      <c r="L37" s="27">
        <f>'GTAC Key'!K54</f>
        <v>1.0770000219345099</v>
      </c>
      <c r="M37" s="27">
        <f>'GTAC Key'!L54</f>
        <v>7.6</v>
      </c>
      <c r="N37" s="27">
        <f>'GTAC Key'!M54</f>
        <v>180.32000350952171</v>
      </c>
      <c r="O37" s="27">
        <f>'GTAC Key'!N54</f>
        <v>19.600000381469751</v>
      </c>
      <c r="P37" s="4" t="str">
        <f>'GTAC Key'!O54</f>
        <v>PASS</v>
      </c>
      <c r="Q37" s="42" t="s">
        <v>306</v>
      </c>
      <c r="R37" s="29" t="s">
        <v>309</v>
      </c>
      <c r="S37" s="5" t="s">
        <v>309</v>
      </c>
    </row>
    <row r="38" spans="2:19" x14ac:dyDescent="0.2">
      <c r="B38" s="38">
        <f t="shared" si="1"/>
        <v>20</v>
      </c>
      <c r="C38" s="4" t="str">
        <f>'GTAC Key'!B56</f>
        <v>H-11</v>
      </c>
      <c r="D38" s="4" t="str">
        <f>'GTAC Key'!C56</f>
        <v>Normal</v>
      </c>
      <c r="E38" s="4" t="str">
        <f>'GTAC Key'!D56</f>
        <v>Normal</v>
      </c>
      <c r="F38" s="4" t="str">
        <f>'GTAC Key'!E56</f>
        <v>23854</v>
      </c>
      <c r="G38" s="4">
        <f>'GTAC Key'!F56</f>
        <v>26919</v>
      </c>
      <c r="H38" s="4">
        <f>'GTAC Key'!G56</f>
        <v>46</v>
      </c>
      <c r="I38">
        <f>'GTAC Key'!H56</f>
        <v>20</v>
      </c>
      <c r="J38">
        <f>'GTAC Key'!I56</f>
        <v>2</v>
      </c>
      <c r="K38" s="27">
        <f>'GTAC Key'!J56</f>
        <v>9.4799995422363299</v>
      </c>
      <c r="L38" s="27">
        <f>'GTAC Key'!K56</f>
        <v>0.90100002288818404</v>
      </c>
      <c r="M38" s="27">
        <f>'GTAC Key'!L56</f>
        <v>5.9</v>
      </c>
      <c r="N38" s="27">
        <f>'GTAC Key'!M56</f>
        <v>436.07997894287115</v>
      </c>
      <c r="O38" s="27">
        <f>'GTAC Key'!N56</f>
        <v>47.399997711181648</v>
      </c>
      <c r="P38" s="4" t="str">
        <f>'GTAC Key'!O56</f>
        <v>PASS</v>
      </c>
      <c r="Q38" s="42" t="s">
        <v>306</v>
      </c>
      <c r="R38" s="29" t="s">
        <v>308</v>
      </c>
      <c r="S38" s="29"/>
    </row>
    <row r="39" spans="2:19" x14ac:dyDescent="0.2">
      <c r="B39" s="38">
        <f t="shared" si="1"/>
        <v>21</v>
      </c>
      <c r="C39" s="4" t="str">
        <f>'GTAC Key'!B65</f>
        <v>P-10</v>
      </c>
      <c r="D39" s="4" t="str">
        <f>'GTAC Key'!C65</f>
        <v>Polyp</v>
      </c>
      <c r="E39" s="4" t="str">
        <f>'GTAC Key'!D65</f>
        <v>Adenoma</v>
      </c>
      <c r="F39" s="4" t="str">
        <f>'GTAC Key'!E65</f>
        <v>23862</v>
      </c>
      <c r="G39" s="4">
        <f>'GTAC Key'!F65</f>
        <v>26924</v>
      </c>
      <c r="H39" s="4">
        <f>'GTAC Key'!G65</f>
        <v>54</v>
      </c>
      <c r="I39" s="4">
        <f>'GTAC Key'!H65</f>
        <v>6</v>
      </c>
      <c r="J39" s="4">
        <f>'GTAC Key'!I65</f>
        <v>2</v>
      </c>
      <c r="K39" s="28">
        <f>'GTAC Key'!J65</f>
        <v>6.1199998855590803</v>
      </c>
      <c r="L39" s="28">
        <f>'GTAC Key'!K65</f>
        <v>0.86900001764297496</v>
      </c>
      <c r="M39" s="28">
        <f>'GTAC Key'!L65</f>
        <v>6.5</v>
      </c>
      <c r="N39" s="28">
        <f>'GTAC Key'!M65</f>
        <v>281.51999473571772</v>
      </c>
      <c r="O39" s="28">
        <f>'GTAC Key'!N65</f>
        <v>30.599999427795403</v>
      </c>
      <c r="P39" s="4" t="str">
        <f>'GTAC Key'!O65</f>
        <v>PASS</v>
      </c>
      <c r="Q39" s="42" t="s">
        <v>310</v>
      </c>
      <c r="R39" s="29" t="s">
        <v>309</v>
      </c>
      <c r="S39" s="5" t="s">
        <v>309</v>
      </c>
    </row>
    <row r="40" spans="2:19" x14ac:dyDescent="0.2">
      <c r="B40" s="38">
        <f t="shared" si="1"/>
        <v>22</v>
      </c>
      <c r="C40" s="4" t="str">
        <f>'GTAC Key'!B87</f>
        <v>P-24</v>
      </c>
      <c r="D40" s="4" t="str">
        <f>'GTAC Key'!C87</f>
        <v>Polyp</v>
      </c>
      <c r="E40" s="4" t="str">
        <f>'GTAC Key'!D87</f>
        <v>Adenoma</v>
      </c>
      <c r="F40" s="4" t="str">
        <f>'GTAC Key'!E87</f>
        <v>23923</v>
      </c>
      <c r="G40" s="4">
        <f>'GTAC Key'!F87</f>
        <v>26921</v>
      </c>
      <c r="H40" s="4">
        <f>'GTAC Key'!G87</f>
        <v>76</v>
      </c>
      <c r="I40" s="4">
        <f>'GTAC Key'!H87</f>
        <v>2</v>
      </c>
      <c r="J40" s="4">
        <f>'GTAC Key'!I87</f>
        <v>2</v>
      </c>
      <c r="K40" s="28">
        <f>'GTAC Key'!J87</f>
        <v>6.7199997901916504</v>
      </c>
      <c r="L40" s="28">
        <f>'GTAC Key'!K87</f>
        <v>1.08399999141693</v>
      </c>
      <c r="M40" s="28">
        <f>'GTAC Key'!L87</f>
        <v>6.5</v>
      </c>
      <c r="N40" s="28">
        <f>'GTAC Key'!M87</f>
        <v>0</v>
      </c>
      <c r="O40" s="28">
        <f>'GTAC Key'!N87</f>
        <v>33.599998950958252</v>
      </c>
      <c r="P40" s="4" t="str">
        <f>'GTAC Key'!O87</f>
        <v>PASS</v>
      </c>
      <c r="Q40" s="42" t="s">
        <v>306</v>
      </c>
      <c r="R40" s="29" t="s">
        <v>309</v>
      </c>
      <c r="S40" s="29"/>
    </row>
    <row r="41" spans="2:19" x14ac:dyDescent="0.2">
      <c r="B41" s="38">
        <f t="shared" si="1"/>
        <v>23</v>
      </c>
      <c r="C41" s="4" t="str">
        <f>'GTAC Key'!B88</f>
        <v>P-25</v>
      </c>
      <c r="D41" s="4" t="str">
        <f>'GTAC Key'!C88</f>
        <v>Polyp</v>
      </c>
      <c r="E41" s="4" t="str">
        <f>'GTAC Key'!D88</f>
        <v>Adenoma</v>
      </c>
      <c r="F41" s="4" t="str">
        <f>'GTAC Key'!E88</f>
        <v>23924</v>
      </c>
      <c r="G41" s="4">
        <f>'GTAC Key'!F88</f>
        <v>26922</v>
      </c>
      <c r="H41" s="4">
        <f>'GTAC Key'!G88</f>
        <v>77</v>
      </c>
      <c r="I41" s="4">
        <f>'GTAC Key'!H88</f>
        <v>1</v>
      </c>
      <c r="J41" s="4">
        <f>'GTAC Key'!I88</f>
        <v>1</v>
      </c>
      <c r="K41" s="28">
        <f>'GTAC Key'!J88</f>
        <v>6</v>
      </c>
      <c r="L41" s="28">
        <f>'GTAC Key'!K88</f>
        <v>1.04900002479553</v>
      </c>
      <c r="M41" s="28">
        <f>'GTAC Key'!L88</f>
        <v>6.5</v>
      </c>
      <c r="N41" s="28">
        <f>'GTAC Key'!M88</f>
        <v>0</v>
      </c>
      <c r="O41" s="28">
        <f>'GTAC Key'!N88</f>
        <v>30</v>
      </c>
      <c r="P41" s="4" t="str">
        <f>'GTAC Key'!O88</f>
        <v>PASS</v>
      </c>
      <c r="Q41" s="42" t="s">
        <v>306</v>
      </c>
      <c r="R41" s="29" t="s">
        <v>309</v>
      </c>
      <c r="S41" s="29"/>
    </row>
    <row r="42" spans="2:19" x14ac:dyDescent="0.2">
      <c r="B42" s="38">
        <f t="shared" si="1"/>
        <v>24</v>
      </c>
      <c r="C42" s="4" t="str">
        <f>'GTAC Key'!B119</f>
        <v>P-38</v>
      </c>
      <c r="D42" s="4" t="str">
        <f>'GTAC Key'!C119</f>
        <v>Polyp</v>
      </c>
      <c r="E42" s="4" t="str">
        <f>'GTAC Key'!D119</f>
        <v>Adenoma</v>
      </c>
      <c r="F42" s="4" t="str">
        <f>'GTAC Key'!E119</f>
        <v>23952</v>
      </c>
      <c r="G42" s="4">
        <f>'GTAC Key'!F119</f>
        <v>26923</v>
      </c>
      <c r="H42" s="4">
        <f>'GTAC Key'!G119</f>
        <v>105</v>
      </c>
      <c r="I42" s="4">
        <f>'GTAC Key'!H119</f>
        <v>6</v>
      </c>
      <c r="J42" s="4">
        <f>'GTAC Key'!I119</f>
        <v>2</v>
      </c>
      <c r="K42" s="28">
        <f>'GTAC Key'!J119</f>
        <v>14.920000076293899</v>
      </c>
      <c r="L42" s="28">
        <f>'GTAC Key'!K119</f>
        <v>1.1269999742507899</v>
      </c>
      <c r="M42" s="28">
        <f>'GTAC Key'!L119</f>
        <v>4.5999999999999996</v>
      </c>
      <c r="N42" s="28">
        <f>'GTAC Key'!M119</f>
        <v>0</v>
      </c>
      <c r="O42" s="28">
        <f>'GTAC Key'!N119</f>
        <v>74.600000381469499</v>
      </c>
      <c r="P42" s="4" t="str">
        <f>'GTAC Key'!O119</f>
        <v>PASS</v>
      </c>
      <c r="Q42" s="42" t="s">
        <v>306</v>
      </c>
      <c r="R42" s="29" t="s">
        <v>308</v>
      </c>
      <c r="S42" s="29"/>
    </row>
    <row r="43" spans="2:19" x14ac:dyDescent="0.2">
      <c r="R43" s="4"/>
      <c r="S43" s="4"/>
    </row>
    <row r="44" spans="2:19" x14ac:dyDescent="0.2">
      <c r="B44" s="36" t="s">
        <v>367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61"/>
      <c r="S44" s="61"/>
    </row>
    <row r="45" spans="2:19" ht="32" x14ac:dyDescent="0.2">
      <c r="B45" s="32" t="s">
        <v>302</v>
      </c>
      <c r="C45" s="32" t="s">
        <v>90</v>
      </c>
      <c r="D45" s="32" t="s">
        <v>132</v>
      </c>
      <c r="E45" s="32" t="s">
        <v>133</v>
      </c>
      <c r="F45" s="32" t="s">
        <v>108</v>
      </c>
      <c r="G45" s="32" t="s">
        <v>677</v>
      </c>
      <c r="H45" s="32" t="s">
        <v>167</v>
      </c>
      <c r="I45" s="32" t="s">
        <v>107</v>
      </c>
      <c r="J45" s="32" t="s">
        <v>109</v>
      </c>
      <c r="K45" s="32" t="s">
        <v>164</v>
      </c>
      <c r="L45" s="32" t="s">
        <v>240</v>
      </c>
      <c r="M45" s="32" t="s">
        <v>165</v>
      </c>
      <c r="N45" s="32" t="s">
        <v>166</v>
      </c>
      <c r="O45" s="32" t="s">
        <v>303</v>
      </c>
      <c r="P45" s="32" t="s">
        <v>110</v>
      </c>
      <c r="Q45" s="32" t="s">
        <v>312</v>
      </c>
      <c r="R45" s="32" t="s">
        <v>307</v>
      </c>
      <c r="S45" s="32" t="s">
        <v>480</v>
      </c>
    </row>
    <row r="46" spans="2:19" x14ac:dyDescent="0.2">
      <c r="B46" s="38">
        <v>1</v>
      </c>
      <c r="C46" s="4" t="str">
        <f>'GTAC Key'!B19</f>
        <v>P-5</v>
      </c>
      <c r="D46" s="4" t="str">
        <f>'GTAC Key'!C19</f>
        <v>Polyp</v>
      </c>
      <c r="E46" s="4" t="str">
        <f>'GTAC Key'!D19</f>
        <v>Benign</v>
      </c>
      <c r="F46" s="4" t="str">
        <f>'GTAC Key'!E19</f>
        <v>23821</v>
      </c>
      <c r="G46" s="4">
        <f>'GTAC Key'!F19</f>
        <v>26925</v>
      </c>
      <c r="H46" s="4">
        <f>'GTAC Key'!G19</f>
        <v>13</v>
      </c>
      <c r="I46" s="4">
        <f>'GTAC Key'!H19</f>
        <v>6</v>
      </c>
      <c r="J46" s="4">
        <f>'GTAC Key'!I19</f>
        <v>2</v>
      </c>
      <c r="K46" s="28">
        <f>'GTAC Key'!J19</f>
        <v>39.959999084472699</v>
      </c>
      <c r="L46" s="28">
        <f>'GTAC Key'!K19</f>
        <v>1.85699999332428</v>
      </c>
      <c r="M46" s="28">
        <f>'GTAC Key'!L19</f>
        <v>2.9</v>
      </c>
      <c r="N46" s="28">
        <f>'GTAC Key'!M19</f>
        <v>1838.1599578857442</v>
      </c>
      <c r="O46" s="28">
        <f>'GTAC Key'!N19</f>
        <v>199.79999542236351</v>
      </c>
      <c r="P46" s="4" t="str">
        <f>'GTAC Key'!O19</f>
        <v>TBD - T</v>
      </c>
      <c r="Q46" s="42" t="s">
        <v>310</v>
      </c>
      <c r="R46" s="62" t="s">
        <v>308</v>
      </c>
      <c r="S46" s="29"/>
    </row>
    <row r="47" spans="2:19" x14ac:dyDescent="0.2">
      <c r="B47" s="38">
        <f t="shared" ref="B47:B69" si="2">B46+1</f>
        <v>2</v>
      </c>
      <c r="C47" s="4" t="str">
        <f>'GTAC Key'!B39</f>
        <v>P-19</v>
      </c>
      <c r="D47" s="4" t="str">
        <f>'GTAC Key'!C39</f>
        <v>Polyp</v>
      </c>
      <c r="E47" s="4" t="str">
        <f>'GTAC Key'!D39</f>
        <v>Benign</v>
      </c>
      <c r="F47" s="4" t="str">
        <f>'GTAC Key'!E39</f>
        <v>23839</v>
      </c>
      <c r="G47" s="4">
        <f>'GTAC Key'!F39</f>
        <v>26926</v>
      </c>
      <c r="H47" s="4">
        <f>'GTAC Key'!G39</f>
        <v>31</v>
      </c>
      <c r="I47" s="4">
        <f>'GTAC Key'!H39</f>
        <v>6</v>
      </c>
      <c r="J47" s="4">
        <f>'GTAC Key'!I39</f>
        <v>2</v>
      </c>
      <c r="K47" s="28">
        <f>'GTAC Key'!J39</f>
        <v>7.8000001907348597</v>
      </c>
      <c r="L47" s="28">
        <f>'GTAC Key'!K39</f>
        <v>1.1540000438690201</v>
      </c>
      <c r="M47" s="28">
        <f>'GTAC Key'!L39</f>
        <v>6.3</v>
      </c>
      <c r="N47" s="28">
        <f>'GTAC Key'!M39</f>
        <v>358.80000877380354</v>
      </c>
      <c r="O47" s="28">
        <f>'GTAC Key'!N39</f>
        <v>39.000000953674302</v>
      </c>
      <c r="P47" s="4" t="str">
        <f>'GTAC Key'!O39</f>
        <v>PASS</v>
      </c>
      <c r="Q47" s="42" t="s">
        <v>306</v>
      </c>
      <c r="R47" s="62" t="s">
        <v>308</v>
      </c>
      <c r="S47" s="29"/>
    </row>
    <row r="48" spans="2:19" x14ac:dyDescent="0.2">
      <c r="B48" s="38">
        <f t="shared" si="2"/>
        <v>3</v>
      </c>
      <c r="C48" s="4" t="str">
        <f>'GTAC Key'!B40</f>
        <v>P-20</v>
      </c>
      <c r="D48" s="4" t="str">
        <f>'GTAC Key'!C40</f>
        <v>Polyp</v>
      </c>
      <c r="E48" s="4" t="str">
        <f>'GTAC Key'!D40</f>
        <v>Benign</v>
      </c>
      <c r="F48" s="4" t="str">
        <f>'GTAC Key'!E40</f>
        <v>23840</v>
      </c>
      <c r="G48" s="4">
        <f>'GTAC Key'!F40</f>
        <v>26927</v>
      </c>
      <c r="H48" s="4">
        <f>'GTAC Key'!G40</f>
        <v>32</v>
      </c>
      <c r="I48" s="4">
        <f>'GTAC Key'!H40</f>
        <v>4</v>
      </c>
      <c r="J48" s="4">
        <f>'GTAC Key'!I40</f>
        <v>2</v>
      </c>
      <c r="K48" s="28">
        <f>'GTAC Key'!J40</f>
        <v>5.8800001144409197</v>
      </c>
      <c r="L48" s="28">
        <f>'GTAC Key'!K40</f>
        <v>1.0210000276565601</v>
      </c>
      <c r="M48" s="28">
        <f>'GTAC Key'!L40</f>
        <v>5.7</v>
      </c>
      <c r="N48" s="28">
        <f>'GTAC Key'!M40</f>
        <v>270.48000526428228</v>
      </c>
      <c r="O48" s="28">
        <f>'GTAC Key'!N40</f>
        <v>29.400000572204597</v>
      </c>
      <c r="P48" s="4" t="str">
        <f>'GTAC Key'!O40</f>
        <v>PASS</v>
      </c>
      <c r="Q48" s="42" t="s">
        <v>310</v>
      </c>
      <c r="R48" s="29" t="s">
        <v>309</v>
      </c>
    </row>
    <row r="49" spans="2:20" x14ac:dyDescent="0.2">
      <c r="B49" s="38">
        <f t="shared" si="2"/>
        <v>4</v>
      </c>
      <c r="C49" s="4" t="str">
        <f>'GTAC Key'!B58</f>
        <v>N-16</v>
      </c>
      <c r="D49" s="4" t="str">
        <f>'GTAC Key'!C58</f>
        <v>Normal</v>
      </c>
      <c r="E49" s="4" t="str">
        <f>'GTAC Key'!D58</f>
        <v>Normal</v>
      </c>
      <c r="F49" s="4" t="str">
        <f>'GTAC Key'!E58</f>
        <v>23856</v>
      </c>
      <c r="G49" s="4">
        <f>'GTAC Key'!F58</f>
        <v>26928</v>
      </c>
      <c r="H49" s="4">
        <f>'GTAC Key'!G58</f>
        <v>48</v>
      </c>
      <c r="I49" s="4">
        <f>'GTAC Key'!H58</f>
        <v>6</v>
      </c>
      <c r="J49" s="4">
        <f>'GTAC Key'!I58</f>
        <v>2</v>
      </c>
      <c r="K49" s="28">
        <f>'GTAC Key'!J58</f>
        <v>8.4799995422363299</v>
      </c>
      <c r="L49" s="28">
        <f>'GTAC Key'!K58</f>
        <v>1.1460000276565601</v>
      </c>
      <c r="M49" s="28">
        <f>'GTAC Key'!L58</f>
        <v>3.3</v>
      </c>
      <c r="N49" s="28">
        <f>'GTAC Key'!M58</f>
        <v>390.07997894287115</v>
      </c>
      <c r="O49" s="28">
        <f>'GTAC Key'!N58</f>
        <v>42.399997711181648</v>
      </c>
      <c r="P49" s="4" t="str">
        <f>'GTAC Key'!O58</f>
        <v>PASS</v>
      </c>
      <c r="Q49" s="42" t="s">
        <v>306</v>
      </c>
      <c r="R49" s="29" t="s">
        <v>308</v>
      </c>
      <c r="S49" s="5" t="s">
        <v>309</v>
      </c>
    </row>
    <row r="50" spans="2:20" x14ac:dyDescent="0.2">
      <c r="B50" s="38">
        <f t="shared" si="2"/>
        <v>5</v>
      </c>
      <c r="C50" s="4" t="str">
        <f>'GTAC Key'!B60</f>
        <v>H-14</v>
      </c>
      <c r="D50" s="4" t="str">
        <f>'GTAC Key'!C60</f>
        <v>Normal</v>
      </c>
      <c r="E50" s="4" t="str">
        <f>'GTAC Key'!D60</f>
        <v>Normal</v>
      </c>
      <c r="F50" s="4" t="str">
        <f>'GTAC Key'!E60</f>
        <v>23858</v>
      </c>
      <c r="G50" s="4">
        <f>'GTAC Key'!F60</f>
        <v>26929</v>
      </c>
      <c r="H50" s="4">
        <f>'GTAC Key'!G60</f>
        <v>50</v>
      </c>
      <c r="I50" s="4">
        <f>'GTAC Key'!H60</f>
        <v>10</v>
      </c>
      <c r="J50" s="4">
        <f>'GTAC Key'!I60</f>
        <v>2</v>
      </c>
      <c r="K50" s="28">
        <f>'GTAC Key'!J60</f>
        <v>29</v>
      </c>
      <c r="L50" s="28">
        <f>'GTAC Key'!K60</f>
        <v>1.6549999713897701</v>
      </c>
      <c r="M50" s="28">
        <f>'GTAC Key'!L60</f>
        <v>5</v>
      </c>
      <c r="N50" s="28">
        <f>'GTAC Key'!M60</f>
        <v>1334</v>
      </c>
      <c r="O50" s="28">
        <f>'GTAC Key'!N60</f>
        <v>145</v>
      </c>
      <c r="P50" s="4" t="str">
        <f>'GTAC Key'!O60</f>
        <v>PASS</v>
      </c>
      <c r="Q50" s="42" t="s">
        <v>306</v>
      </c>
      <c r="R50" s="29" t="s">
        <v>308</v>
      </c>
      <c r="S50" s="29"/>
      <c r="T50" t="s">
        <v>305</v>
      </c>
    </row>
    <row r="51" spans="2:20" x14ac:dyDescent="0.2">
      <c r="B51" s="38">
        <f t="shared" si="2"/>
        <v>6</v>
      </c>
      <c r="C51" s="4" t="str">
        <f>'GTAC Key'!B61</f>
        <v>H-15</v>
      </c>
      <c r="D51" s="4" t="str">
        <f>'GTAC Key'!C61</f>
        <v>Normal</v>
      </c>
      <c r="E51" s="4" t="str">
        <f>'GTAC Key'!D61</f>
        <v>Normal</v>
      </c>
      <c r="F51" s="4" t="str">
        <f>'GTAC Key'!E61</f>
        <v>23859</v>
      </c>
      <c r="G51" s="4">
        <f>'GTAC Key'!F61</f>
        <v>26930</v>
      </c>
      <c r="H51" s="4">
        <f>'GTAC Key'!G61</f>
        <v>51</v>
      </c>
      <c r="I51" s="4">
        <f>'GTAC Key'!H61</f>
        <v>10</v>
      </c>
      <c r="J51" s="4">
        <f>'GTAC Key'!I61</f>
        <v>2</v>
      </c>
      <c r="K51" s="28">
        <f>'GTAC Key'!J61</f>
        <v>10.6400003433228</v>
      </c>
      <c r="L51" s="28">
        <f>'GTAC Key'!K61</f>
        <v>1.1770000457763701</v>
      </c>
      <c r="M51" s="28">
        <f>'GTAC Key'!L61</f>
        <v>2.2999999999999998</v>
      </c>
      <c r="N51" s="28">
        <f>'GTAC Key'!M61</f>
        <v>489.44001579284878</v>
      </c>
      <c r="O51" s="28">
        <f>'GTAC Key'!N61</f>
        <v>53.200001716613997</v>
      </c>
      <c r="P51" s="4" t="str">
        <f>'GTAC Key'!O61</f>
        <v>PASS</v>
      </c>
      <c r="Q51" s="42" t="s">
        <v>310</v>
      </c>
      <c r="R51" s="29" t="s">
        <v>308</v>
      </c>
      <c r="S51" s="29"/>
    </row>
    <row r="52" spans="2:20" x14ac:dyDescent="0.2">
      <c r="B52" s="38">
        <f t="shared" si="2"/>
        <v>7</v>
      </c>
      <c r="C52" s="4" t="str">
        <f>'GTAC Key'!B77</f>
        <v>N-14</v>
      </c>
      <c r="D52" s="4" t="str">
        <f>'GTAC Key'!C77</f>
        <v>Normal</v>
      </c>
      <c r="E52" s="4" t="str">
        <f>'GTAC Key'!D77</f>
        <v>Normal</v>
      </c>
      <c r="F52" s="4" t="str">
        <f>'GTAC Key'!E77</f>
        <v>23874</v>
      </c>
      <c r="G52" s="4">
        <f>'GTAC Key'!F77</f>
        <v>26931</v>
      </c>
      <c r="H52" s="4">
        <f>'GTAC Key'!G77</f>
        <v>66</v>
      </c>
      <c r="I52" s="4">
        <f>'GTAC Key'!H77</f>
        <v>2</v>
      </c>
      <c r="J52" s="4">
        <f>'GTAC Key'!I77</f>
        <v>1</v>
      </c>
      <c r="K52" s="28">
        <f>'GTAC Key'!J77</f>
        <v>30.319999694824201</v>
      </c>
      <c r="L52" s="28">
        <f>'GTAC Key'!K77</f>
        <v>1.70000004768372</v>
      </c>
      <c r="M52" s="28">
        <f>'GTAC Key'!L77</f>
        <v>3</v>
      </c>
      <c r="N52" s="28">
        <f>'GTAC Key'!M77</f>
        <v>1394.7199859619132</v>
      </c>
      <c r="O52" s="28">
        <f>'GTAC Key'!N77</f>
        <v>151.59999847412101</v>
      </c>
      <c r="P52" s="4" t="str">
        <f>'GTAC Key'!O77</f>
        <v>PASS</v>
      </c>
      <c r="Q52" s="42" t="s">
        <v>306</v>
      </c>
      <c r="R52" s="29" t="s">
        <v>308</v>
      </c>
      <c r="S52" s="29"/>
    </row>
    <row r="53" spans="2:20" x14ac:dyDescent="0.2">
      <c r="B53" s="38">
        <f t="shared" si="2"/>
        <v>8</v>
      </c>
      <c r="C53" s="4" t="str">
        <f>'GTAC Key'!B84</f>
        <v>P-21</v>
      </c>
      <c r="D53" s="4" t="str">
        <f>'GTAC Key'!C84</f>
        <v>Polyp</v>
      </c>
      <c r="E53" s="4" t="str">
        <f>'GTAC Key'!D84</f>
        <v>Adenoma</v>
      </c>
      <c r="F53" s="4" t="str">
        <f>'GTAC Key'!E84</f>
        <v>23920</v>
      </c>
      <c r="G53" s="4">
        <f>'GTAC Key'!F84</f>
        <v>26932</v>
      </c>
      <c r="H53" s="4">
        <f>'GTAC Key'!G84</f>
        <v>73</v>
      </c>
      <c r="I53" s="4">
        <f>'GTAC Key'!H84</f>
        <v>3</v>
      </c>
      <c r="J53" s="4">
        <f>'GTAC Key'!I84</f>
        <v>2</v>
      </c>
      <c r="K53" s="28">
        <f>'GTAC Key'!J84</f>
        <v>34.560001373291001</v>
      </c>
      <c r="L53" s="28">
        <f>'GTAC Key'!K84</f>
        <v>1.78100001811981</v>
      </c>
      <c r="M53" s="28">
        <f>'GTAC Key'!L84</f>
        <v>2.1</v>
      </c>
      <c r="N53" s="28">
        <f>'GTAC Key'!M84</f>
        <v>0</v>
      </c>
      <c r="O53" s="28">
        <f>'GTAC Key'!N84</f>
        <v>172.80000686645502</v>
      </c>
      <c r="P53" s="4" t="str">
        <f>'GTAC Key'!O84</f>
        <v>TBD - G</v>
      </c>
      <c r="Q53" s="42" t="s">
        <v>366</v>
      </c>
      <c r="R53" s="29" t="s">
        <v>309</v>
      </c>
      <c r="S53" s="5" t="s">
        <v>309</v>
      </c>
    </row>
    <row r="54" spans="2:20" x14ac:dyDescent="0.2">
      <c r="B54" s="38">
        <f t="shared" si="2"/>
        <v>9</v>
      </c>
      <c r="C54" s="4" t="str">
        <f>'GTAC Key'!B85</f>
        <v>P-22</v>
      </c>
      <c r="D54" s="4" t="str">
        <f>'GTAC Key'!C85</f>
        <v>Polyp</v>
      </c>
      <c r="E54" s="4" t="str">
        <f>'GTAC Key'!D85</f>
        <v>Adenoma</v>
      </c>
      <c r="F54" s="4" t="str">
        <f>'GTAC Key'!E85</f>
        <v>23921</v>
      </c>
      <c r="G54" s="4">
        <f>'GTAC Key'!F85</f>
        <v>26933</v>
      </c>
      <c r="H54" s="4">
        <f>'GTAC Key'!G85</f>
        <v>74</v>
      </c>
      <c r="I54" s="4">
        <f>'GTAC Key'!H85</f>
        <v>4</v>
      </c>
      <c r="J54" s="4">
        <f>'GTAC Key'!I85</f>
        <v>2</v>
      </c>
      <c r="K54" s="28">
        <f>'GTAC Key'!J85</f>
        <v>9.3999996185302699</v>
      </c>
      <c r="L54" s="28">
        <f>'GTAC Key'!K85</f>
        <v>1.2300000190734901</v>
      </c>
      <c r="M54" s="28">
        <f>'GTAC Key'!L85</f>
        <v>2.4</v>
      </c>
      <c r="N54" s="28">
        <f>'GTAC Key'!M85</f>
        <v>0</v>
      </c>
      <c r="O54" s="28">
        <f>'GTAC Key'!N85</f>
        <v>46.999998092651353</v>
      </c>
      <c r="P54" s="4" t="str">
        <f>'GTAC Key'!O85</f>
        <v>TBD - G</v>
      </c>
      <c r="Q54" s="42" t="s">
        <v>366</v>
      </c>
      <c r="R54" s="29" t="s">
        <v>309</v>
      </c>
      <c r="S54" s="29"/>
    </row>
    <row r="55" spans="2:20" x14ac:dyDescent="0.2">
      <c r="B55" s="38">
        <f t="shared" si="2"/>
        <v>10</v>
      </c>
      <c r="C55" s="4" t="str">
        <f>'GTAC Key'!B86</f>
        <v>P-23</v>
      </c>
      <c r="D55" s="4" t="str">
        <f>'GTAC Key'!C86</f>
        <v>Polyp</v>
      </c>
      <c r="E55" s="4" t="str">
        <f>'GTAC Key'!D86</f>
        <v>Adenoma</v>
      </c>
      <c r="F55" s="4" t="str">
        <f>'GTAC Key'!E86</f>
        <v>23922</v>
      </c>
      <c r="G55" s="4">
        <f>'GTAC Key'!F86</f>
        <v>26934</v>
      </c>
      <c r="H55" s="4">
        <f>'GTAC Key'!G86</f>
        <v>75</v>
      </c>
      <c r="I55" s="4">
        <f>'GTAC Key'!H86</f>
        <v>4</v>
      </c>
      <c r="J55" s="4">
        <f>'GTAC Key'!I86</f>
        <v>2</v>
      </c>
      <c r="K55" s="28">
        <f>'GTAC Key'!J86</f>
        <v>7.7199997901916504</v>
      </c>
      <c r="L55" s="28">
        <f>'GTAC Key'!K86</f>
        <v>1.2699999809265099</v>
      </c>
      <c r="M55" s="28">
        <f>'GTAC Key'!L86</f>
        <v>2.4</v>
      </c>
      <c r="N55" s="28">
        <f>'GTAC Key'!M86</f>
        <v>0</v>
      </c>
      <c r="O55" s="28">
        <f>'GTAC Key'!N86</f>
        <v>38.599998950958252</v>
      </c>
      <c r="P55" s="4" t="str">
        <f>'GTAC Key'!O86</f>
        <v>TBD - G</v>
      </c>
      <c r="Q55" s="42" t="s">
        <v>310</v>
      </c>
      <c r="R55" s="62" t="s">
        <v>308</v>
      </c>
      <c r="S55" s="29"/>
    </row>
    <row r="56" spans="2:20" x14ac:dyDescent="0.2">
      <c r="B56" s="38">
        <f t="shared" si="2"/>
        <v>11</v>
      </c>
      <c r="C56" s="4" t="str">
        <f>'GTAC Key'!B89</f>
        <v>P-26</v>
      </c>
      <c r="D56" s="4" t="str">
        <f>'GTAC Key'!C89</f>
        <v>Polyp</v>
      </c>
      <c r="E56" s="4" t="str">
        <f>'GTAC Key'!D89</f>
        <v>Adenoma</v>
      </c>
      <c r="F56" s="4" t="str">
        <f>'GTAC Key'!E89</f>
        <v>23925</v>
      </c>
      <c r="G56" s="4">
        <f>'GTAC Key'!F89</f>
        <v>26935</v>
      </c>
      <c r="H56" s="4">
        <f>'GTAC Key'!G89</f>
        <v>78</v>
      </c>
      <c r="I56" s="4">
        <f>'GTAC Key'!H89</f>
        <v>2</v>
      </c>
      <c r="J56" s="4">
        <f>'GTAC Key'!I89</f>
        <v>1</v>
      </c>
      <c r="K56" s="28">
        <f>'GTAC Key'!J89</f>
        <v>9.6400003433227504</v>
      </c>
      <c r="L56" s="28">
        <f>'GTAC Key'!K89</f>
        <v>1.1529999971389799</v>
      </c>
      <c r="M56" s="28">
        <f>'GTAC Key'!L89</f>
        <v>5.2</v>
      </c>
      <c r="N56" s="28">
        <f>'GTAC Key'!M89</f>
        <v>0</v>
      </c>
      <c r="O56" s="28">
        <f>'GTAC Key'!N89</f>
        <v>48.200001716613755</v>
      </c>
      <c r="P56" s="4" t="str">
        <f>'GTAC Key'!O89</f>
        <v>PASS</v>
      </c>
      <c r="Q56" s="42" t="s">
        <v>306</v>
      </c>
      <c r="R56" s="62" t="s">
        <v>308</v>
      </c>
      <c r="S56" s="29"/>
    </row>
    <row r="57" spans="2:20" x14ac:dyDescent="0.2">
      <c r="B57" s="38">
        <f t="shared" si="2"/>
        <v>12</v>
      </c>
      <c r="C57" s="4" t="str">
        <f>'GTAC Key'!B90</f>
        <v>P-27</v>
      </c>
      <c r="D57" s="4" t="str">
        <f>'GTAC Key'!C90</f>
        <v>Polyp</v>
      </c>
      <c r="E57" s="4" t="str">
        <f>'GTAC Key'!D90</f>
        <v>Adenoma</v>
      </c>
      <c r="F57" s="4" t="str">
        <f>'GTAC Key'!E90</f>
        <v>23926</v>
      </c>
      <c r="G57" s="4">
        <f>'GTAC Key'!F90</f>
        <v>26936</v>
      </c>
      <c r="H57" s="4">
        <f>'GTAC Key'!G90</f>
        <v>79</v>
      </c>
      <c r="I57" s="4">
        <f>'GTAC Key'!H90</f>
        <v>15</v>
      </c>
      <c r="J57" s="4">
        <f>'GTAC Key'!I90</f>
        <v>2</v>
      </c>
      <c r="K57" s="28">
        <f>'GTAC Key'!J90</f>
        <v>8.3999996185302699</v>
      </c>
      <c r="L57" s="28">
        <f>'GTAC Key'!K90</f>
        <v>1.1050000190734901</v>
      </c>
      <c r="M57" s="28">
        <f>'GTAC Key'!L90</f>
        <v>4.3</v>
      </c>
      <c r="N57" s="28">
        <f>'GTAC Key'!M90</f>
        <v>0</v>
      </c>
      <c r="O57" s="28">
        <f>'GTAC Key'!N90</f>
        <v>41.999998092651353</v>
      </c>
      <c r="P57" s="4" t="str">
        <f>'GTAC Key'!O90</f>
        <v>PASS</v>
      </c>
      <c r="Q57" s="42" t="s">
        <v>306</v>
      </c>
      <c r="R57" s="62" t="s">
        <v>308</v>
      </c>
      <c r="S57" s="5" t="s">
        <v>309</v>
      </c>
    </row>
    <row r="58" spans="2:20" x14ac:dyDescent="0.2">
      <c r="B58" s="38">
        <f t="shared" si="2"/>
        <v>13</v>
      </c>
      <c r="C58" s="4" t="str">
        <f>'GTAC Key'!B91</f>
        <v>P-28</v>
      </c>
      <c r="D58" s="4" t="str">
        <f>'GTAC Key'!C91</f>
        <v>Polyp</v>
      </c>
      <c r="E58" s="4" t="str">
        <f>'GTAC Key'!D91</f>
        <v>Adenoma</v>
      </c>
      <c r="F58" s="4" t="str">
        <f>'GTAC Key'!E91</f>
        <v>23927</v>
      </c>
      <c r="G58" s="4">
        <f>'GTAC Key'!F91</f>
        <v>26937</v>
      </c>
      <c r="H58" s="4">
        <f>'GTAC Key'!G91</f>
        <v>80</v>
      </c>
      <c r="I58" s="4">
        <f>'GTAC Key'!H91</f>
        <v>10</v>
      </c>
      <c r="J58" s="4">
        <f>'GTAC Key'!I91</f>
        <v>2</v>
      </c>
      <c r="K58" s="28">
        <f>'GTAC Key'!J91</f>
        <v>7.8000001907348597</v>
      </c>
      <c r="L58" s="28">
        <f>'GTAC Key'!K91</f>
        <v>1.3359999656677199</v>
      </c>
      <c r="M58" s="28">
        <f>'GTAC Key'!L91</f>
        <v>2.8</v>
      </c>
      <c r="N58" s="28">
        <f>'GTAC Key'!M91</f>
        <v>0</v>
      </c>
      <c r="O58" s="28">
        <f>'GTAC Key'!N91</f>
        <v>39.000000953674302</v>
      </c>
      <c r="P58" s="4" t="str">
        <f>'GTAC Key'!O91</f>
        <v>PASS</v>
      </c>
      <c r="Q58" s="42" t="s">
        <v>310</v>
      </c>
      <c r="R58" s="62" t="s">
        <v>308</v>
      </c>
      <c r="S58" s="29"/>
    </row>
    <row r="59" spans="2:20" x14ac:dyDescent="0.2">
      <c r="B59" s="38">
        <f t="shared" si="2"/>
        <v>14</v>
      </c>
      <c r="C59" s="4" t="str">
        <f>'GTAC Key'!B92</f>
        <v>P-29</v>
      </c>
      <c r="D59" s="4" t="str">
        <f>'GTAC Key'!C92</f>
        <v>Polyp</v>
      </c>
      <c r="E59" s="4" t="str">
        <f>'GTAC Key'!D92</f>
        <v>Adenoma</v>
      </c>
      <c r="F59" s="4" t="str">
        <f>'GTAC Key'!E92</f>
        <v>23928</v>
      </c>
      <c r="G59" s="4">
        <f>'GTAC Key'!F92</f>
        <v>26938</v>
      </c>
      <c r="H59" s="4">
        <f>'GTAC Key'!G92</f>
        <v>81</v>
      </c>
      <c r="I59" s="4">
        <f>'GTAC Key'!H92</f>
        <v>5</v>
      </c>
      <c r="J59" s="4">
        <f>'GTAC Key'!I92</f>
        <v>2</v>
      </c>
      <c r="K59" s="28">
        <f>'GTAC Key'!J92</f>
        <v>6.0799999237060502</v>
      </c>
      <c r="L59" s="28">
        <f>'GTAC Key'!K92</f>
        <v>1.1009999513626101</v>
      </c>
      <c r="M59" s="28">
        <f>'GTAC Key'!L92</f>
        <v>5.2</v>
      </c>
      <c r="N59" s="28">
        <f>'GTAC Key'!M92</f>
        <v>0</v>
      </c>
      <c r="O59" s="28">
        <f>'GTAC Key'!N92</f>
        <v>30.399999618530252</v>
      </c>
      <c r="P59" s="4" t="str">
        <f>'GTAC Key'!O92</f>
        <v>PASS</v>
      </c>
      <c r="Q59" s="42" t="s">
        <v>366</v>
      </c>
      <c r="R59" s="29" t="s">
        <v>309</v>
      </c>
      <c r="S59" s="29"/>
    </row>
    <row r="60" spans="2:20" x14ac:dyDescent="0.2">
      <c r="B60" s="38">
        <f t="shared" si="2"/>
        <v>15</v>
      </c>
      <c r="C60" s="4" t="str">
        <f>'GTAC Key'!B95</f>
        <v>H-21</v>
      </c>
      <c r="D60" s="4" t="str">
        <f>'GTAC Key'!C95</f>
        <v>Normal</v>
      </c>
      <c r="E60" s="4" t="str">
        <f>'GTAC Key'!D95</f>
        <v>Normal</v>
      </c>
      <c r="F60" s="4" t="str">
        <f>'GTAC Key'!E95</f>
        <v>23930</v>
      </c>
      <c r="G60" s="4">
        <f>'GTAC Key'!F95</f>
        <v>26939</v>
      </c>
      <c r="H60" s="4">
        <f>'GTAC Key'!G95</f>
        <v>83</v>
      </c>
      <c r="I60" s="4">
        <f>'GTAC Key'!H95</f>
        <v>8</v>
      </c>
      <c r="J60" s="4">
        <f>'GTAC Key'!I95</f>
        <v>1</v>
      </c>
      <c r="K60" s="28">
        <f>'GTAC Key'!J95</f>
        <v>7.3600001335143999</v>
      </c>
      <c r="L60" s="28">
        <f>'GTAC Key'!K95</f>
        <v>1.15699994564056</v>
      </c>
      <c r="M60" s="28">
        <f>'GTAC Key'!L95</f>
        <v>2.6</v>
      </c>
      <c r="N60" s="28">
        <f>'GTAC Key'!M95</f>
        <v>0</v>
      </c>
      <c r="O60" s="28">
        <f>'GTAC Key'!N95</f>
        <v>36.800000667572</v>
      </c>
      <c r="P60" s="4" t="str">
        <f>'GTAC Key'!O95</f>
        <v>PASS</v>
      </c>
      <c r="Q60" s="42" t="s">
        <v>310</v>
      </c>
      <c r="R60" s="29" t="s">
        <v>308</v>
      </c>
      <c r="S60" s="29"/>
    </row>
    <row r="61" spans="2:20" x14ac:dyDescent="0.2">
      <c r="B61" s="38">
        <f t="shared" si="2"/>
        <v>16</v>
      </c>
      <c r="C61" s="4" t="str">
        <f>'GTAC Key'!B96</f>
        <v>H-22</v>
      </c>
      <c r="D61" s="4" t="str">
        <f>'GTAC Key'!C96</f>
        <v>Normal</v>
      </c>
      <c r="E61" s="4" t="str">
        <f>'GTAC Key'!D96</f>
        <v>Normal</v>
      </c>
      <c r="F61" s="4" t="str">
        <f>'GTAC Key'!E96</f>
        <v>23931</v>
      </c>
      <c r="G61" s="4">
        <f>'GTAC Key'!F96</f>
        <v>26940</v>
      </c>
      <c r="H61" s="4">
        <f>'GTAC Key'!G96</f>
        <v>84</v>
      </c>
      <c r="I61" s="4">
        <f>'GTAC Key'!H96</f>
        <v>4</v>
      </c>
      <c r="J61" s="4">
        <f>'GTAC Key'!I96</f>
        <v>1</v>
      </c>
      <c r="K61" s="28">
        <f>'GTAC Key'!J96</f>
        <v>4.6799998283386204</v>
      </c>
      <c r="L61" s="28">
        <f>'GTAC Key'!K96</f>
        <v>1.09300005435944</v>
      </c>
      <c r="M61" s="28">
        <f>'GTAC Key'!L96</f>
        <v>2.4</v>
      </c>
      <c r="N61" s="28">
        <f>'GTAC Key'!M96</f>
        <v>0</v>
      </c>
      <c r="O61" s="28">
        <f>'GTAC Key'!N96</f>
        <v>23.399999141693101</v>
      </c>
      <c r="P61" s="4" t="str">
        <f>'GTAC Key'!O96</f>
        <v>TBD - G</v>
      </c>
      <c r="Q61" s="42" t="s">
        <v>366</v>
      </c>
      <c r="R61" s="29" t="s">
        <v>309</v>
      </c>
      <c r="S61" s="29"/>
    </row>
    <row r="62" spans="2:20" x14ac:dyDescent="0.2">
      <c r="B62" s="38">
        <f t="shared" si="2"/>
        <v>17</v>
      </c>
      <c r="C62" s="4" t="str">
        <f>'GTAC Key'!B98</f>
        <v>H-24</v>
      </c>
      <c r="D62" s="4" t="str">
        <f>'GTAC Key'!C98</f>
        <v>Normal</v>
      </c>
      <c r="E62" s="4" t="str">
        <f>'GTAC Key'!D98</f>
        <v>Normal</v>
      </c>
      <c r="F62" s="4" t="str">
        <f>'GTAC Key'!E98</f>
        <v>23933</v>
      </c>
      <c r="G62" s="4">
        <f>'GTAC Key'!F98</f>
        <v>26941</v>
      </c>
      <c r="H62" s="4">
        <f>'GTAC Key'!G98</f>
        <v>86</v>
      </c>
      <c r="I62" s="4">
        <f>'GTAC Key'!H98</f>
        <v>5</v>
      </c>
      <c r="J62" s="4">
        <f>'GTAC Key'!I98</f>
        <v>2</v>
      </c>
      <c r="K62" s="28">
        <f>'GTAC Key'!J98</f>
        <v>17.840000152587901</v>
      </c>
      <c r="L62" s="28">
        <f>'GTAC Key'!K98</f>
        <v>1.63399994373322</v>
      </c>
      <c r="M62" s="28">
        <f>'GTAC Key'!L98</f>
        <v>2.2999999999999998</v>
      </c>
      <c r="N62" s="28">
        <f>'GTAC Key'!M98</f>
        <v>0</v>
      </c>
      <c r="O62" s="28">
        <f>'GTAC Key'!N98</f>
        <v>89.20000076293951</v>
      </c>
      <c r="P62" s="4" t="str">
        <f>'GTAC Key'!O98</f>
        <v>PASS</v>
      </c>
      <c r="Q62" s="42" t="s">
        <v>306</v>
      </c>
      <c r="R62" s="29" t="s">
        <v>308</v>
      </c>
      <c r="S62" s="29"/>
    </row>
    <row r="63" spans="2:20" x14ac:dyDescent="0.2">
      <c r="B63" s="38">
        <f t="shared" si="2"/>
        <v>18</v>
      </c>
      <c r="C63" s="4" t="str">
        <f>'GTAC Key'!B99</f>
        <v>H-25</v>
      </c>
      <c r="D63" s="4" t="str">
        <f>'GTAC Key'!C99</f>
        <v>Normal</v>
      </c>
      <c r="E63" s="4" t="str">
        <f>'GTAC Key'!D99</f>
        <v>Normal</v>
      </c>
      <c r="F63" s="4" t="str">
        <f>'GTAC Key'!E99</f>
        <v>23934</v>
      </c>
      <c r="G63" s="4">
        <f>'GTAC Key'!F99</f>
        <v>26942</v>
      </c>
      <c r="H63" s="4">
        <f>'GTAC Key'!G99</f>
        <v>87</v>
      </c>
      <c r="I63" s="4">
        <f>'GTAC Key'!H99</f>
        <v>5</v>
      </c>
      <c r="J63" s="4">
        <f>'GTAC Key'!I99</f>
        <v>2</v>
      </c>
      <c r="K63" s="28">
        <f>'GTAC Key'!J99</f>
        <v>6.4400000572204599</v>
      </c>
      <c r="L63" s="28">
        <f>'GTAC Key'!K99</f>
        <v>0.93599998950958296</v>
      </c>
      <c r="M63" s="28">
        <f>'GTAC Key'!L99</f>
        <v>3.1</v>
      </c>
      <c r="N63" s="28">
        <f>'GTAC Key'!M99</f>
        <v>0</v>
      </c>
      <c r="O63" s="28">
        <f>'GTAC Key'!N99</f>
        <v>32.200000286102302</v>
      </c>
      <c r="P63" s="4" t="str">
        <f>'GTAC Key'!O99</f>
        <v>PASS</v>
      </c>
      <c r="Q63" s="42" t="s">
        <v>310</v>
      </c>
      <c r="R63" s="29" t="s">
        <v>309</v>
      </c>
      <c r="S63" s="29"/>
    </row>
    <row r="64" spans="2:20" x14ac:dyDescent="0.2">
      <c r="B64" s="38">
        <f t="shared" si="2"/>
        <v>19</v>
      </c>
      <c r="C64" s="4" t="str">
        <f>'GTAC Key'!B100</f>
        <v>H-26</v>
      </c>
      <c r="D64" s="4" t="str">
        <f>'GTAC Key'!C100</f>
        <v>Normal</v>
      </c>
      <c r="E64" s="4" t="str">
        <f>'GTAC Key'!D100</f>
        <v>Normal</v>
      </c>
      <c r="F64" s="4" t="str">
        <f>'GTAC Key'!E100</f>
        <v>23935</v>
      </c>
      <c r="G64" s="4">
        <f>'GTAC Key'!F100</f>
        <v>26943</v>
      </c>
      <c r="H64" s="4">
        <f>'GTAC Key'!G100</f>
        <v>88</v>
      </c>
      <c r="I64" s="4">
        <f>'GTAC Key'!H100</f>
        <v>4</v>
      </c>
      <c r="J64" s="4">
        <f>'GTAC Key'!I100</f>
        <v>2</v>
      </c>
      <c r="K64" s="28">
        <f>'GTAC Key'!J100</f>
        <v>9.3199996948242205</v>
      </c>
      <c r="L64" s="28">
        <f>'GTAC Key'!K100</f>
        <v>1.31599998474121</v>
      </c>
      <c r="M64" s="28">
        <f>'GTAC Key'!L100</f>
        <v>2.5</v>
      </c>
      <c r="N64" s="28">
        <f>'GTAC Key'!M100</f>
        <v>0</v>
      </c>
      <c r="O64" s="28">
        <f>'GTAC Key'!N100</f>
        <v>46.599998474121101</v>
      </c>
      <c r="P64" s="4" t="str">
        <f>'GTAC Key'!O100</f>
        <v>PASS</v>
      </c>
      <c r="Q64" s="42" t="s">
        <v>310</v>
      </c>
      <c r="R64" s="29" t="s">
        <v>308</v>
      </c>
      <c r="S64" s="29"/>
    </row>
    <row r="65" spans="2:20" x14ac:dyDescent="0.2">
      <c r="B65" s="38">
        <f t="shared" si="2"/>
        <v>20</v>
      </c>
      <c r="C65" s="4" t="str">
        <f>'GTAC Key'!B122</f>
        <v>H-36</v>
      </c>
      <c r="D65" s="4" t="str">
        <f>'GTAC Key'!C122</f>
        <v>Normal</v>
      </c>
      <c r="E65" s="4" t="str">
        <f>'GTAC Key'!D122</f>
        <v>Normal</v>
      </c>
      <c r="F65" s="4" t="str">
        <f>'GTAC Key'!E122</f>
        <v>23955</v>
      </c>
      <c r="G65" s="4">
        <f>'GTAC Key'!F122</f>
        <v>26944</v>
      </c>
      <c r="H65" s="4">
        <f>'GTAC Key'!G122</f>
        <v>108</v>
      </c>
      <c r="I65" s="4">
        <f>'GTAC Key'!H122</f>
        <v>6</v>
      </c>
      <c r="J65" s="4">
        <f>'GTAC Key'!I122</f>
        <v>2</v>
      </c>
      <c r="K65" s="28">
        <f>'GTAC Key'!J122</f>
        <v>8.7200002670288104</v>
      </c>
      <c r="L65" s="28">
        <f>'GTAC Key'!K122</f>
        <v>1.12999999523163</v>
      </c>
      <c r="M65" s="28">
        <f>'GTAC Key'!L122</f>
        <v>5</v>
      </c>
      <c r="N65" s="28">
        <f>'GTAC Key'!M122</f>
        <v>0</v>
      </c>
      <c r="O65" s="28">
        <f>'GTAC Key'!N122</f>
        <v>43.60000133514405</v>
      </c>
      <c r="P65" s="4" t="str">
        <f>'GTAC Key'!O122</f>
        <v>PASS</v>
      </c>
      <c r="Q65" s="42" t="s">
        <v>306</v>
      </c>
      <c r="R65" s="29" t="s">
        <v>308</v>
      </c>
      <c r="S65" s="5" t="s">
        <v>309</v>
      </c>
    </row>
    <row r="66" spans="2:20" x14ac:dyDescent="0.2">
      <c r="B66" s="38">
        <f t="shared" si="2"/>
        <v>21</v>
      </c>
      <c r="C66" s="4" t="str">
        <f>'GTAC Key'!B130</f>
        <v>H-44</v>
      </c>
      <c r="D66" s="4" t="str">
        <f>'GTAC Key'!C130</f>
        <v>Normal</v>
      </c>
      <c r="E66" s="4" t="str">
        <f>'GTAC Key'!D130</f>
        <v>Normal</v>
      </c>
      <c r="F66" s="4" t="str">
        <f>'GTAC Key'!E130</f>
        <v>23963</v>
      </c>
      <c r="G66" s="4">
        <f>'GTAC Key'!F130</f>
        <v>26945</v>
      </c>
      <c r="H66" s="4">
        <f>'GTAC Key'!G130</f>
        <v>116</v>
      </c>
      <c r="I66" s="4">
        <f>'GTAC Key'!H130</f>
        <v>4</v>
      </c>
      <c r="J66" s="4">
        <f>'GTAC Key'!I130</f>
        <v>2</v>
      </c>
      <c r="K66" s="28">
        <f>'GTAC Key'!J130</f>
        <v>9.5600004196166992</v>
      </c>
      <c r="L66" s="28">
        <f>'GTAC Key'!K130</f>
        <v>1.3819999694824201</v>
      </c>
      <c r="M66" s="28">
        <f>'GTAC Key'!L130</f>
        <v>2.7</v>
      </c>
      <c r="N66" s="28">
        <f>'GTAC Key'!M130</f>
        <v>0</v>
      </c>
      <c r="O66" s="28">
        <f>'GTAC Key'!N130</f>
        <v>47.800002098083496</v>
      </c>
      <c r="P66" s="4" t="str">
        <f>'GTAC Key'!O130</f>
        <v>TBD - G</v>
      </c>
      <c r="Q66" s="42" t="s">
        <v>310</v>
      </c>
      <c r="R66" s="29" t="s">
        <v>308</v>
      </c>
      <c r="S66" s="5" t="s">
        <v>309</v>
      </c>
    </row>
    <row r="67" spans="2:20" x14ac:dyDescent="0.2">
      <c r="B67" s="38">
        <f t="shared" si="2"/>
        <v>22</v>
      </c>
      <c r="C67" s="4" t="str">
        <f>'GTAC Key'!B133</f>
        <v>H-46</v>
      </c>
      <c r="D67" s="4" t="str">
        <f>'GTAC Key'!C133</f>
        <v>Normal</v>
      </c>
      <c r="E67" s="4" t="str">
        <f>'GTAC Key'!D133</f>
        <v>Normal</v>
      </c>
      <c r="F67" s="4" t="str">
        <f>'GTAC Key'!E133</f>
        <v>23965</v>
      </c>
      <c r="G67" s="4">
        <f>'GTAC Key'!F133</f>
        <v>26946</v>
      </c>
      <c r="H67" s="4">
        <f>'GTAC Key'!G133</f>
        <v>118</v>
      </c>
      <c r="I67" s="4">
        <f>'GTAC Key'!H133</f>
        <v>15</v>
      </c>
      <c r="J67" s="4">
        <f>'GTAC Key'!I133</f>
        <v>2</v>
      </c>
      <c r="K67" s="28">
        <f>'GTAC Key'!J133</f>
        <v>27.559999465942401</v>
      </c>
      <c r="L67" s="28">
        <f>'GTAC Key'!K133</f>
        <v>1.76699995994568</v>
      </c>
      <c r="M67" s="28">
        <f>'GTAC Key'!L133</f>
        <v>1.3</v>
      </c>
      <c r="N67" s="28">
        <f>'GTAC Key'!M133</f>
        <v>0</v>
      </c>
      <c r="O67" s="28">
        <f>'GTAC Key'!N133</f>
        <v>137.799997329712</v>
      </c>
      <c r="P67" s="4" t="str">
        <f>'GTAC Key'!O133</f>
        <v>TBD - G</v>
      </c>
      <c r="Q67" s="42" t="s">
        <v>366</v>
      </c>
      <c r="R67" s="29" t="s">
        <v>309</v>
      </c>
      <c r="S67" s="5" t="s">
        <v>309</v>
      </c>
    </row>
    <row r="68" spans="2:20" x14ac:dyDescent="0.2">
      <c r="B68" s="38">
        <f t="shared" si="2"/>
        <v>23</v>
      </c>
      <c r="C68" s="4" t="str">
        <f>'GTAC Key'!B134</f>
        <v>H-47</v>
      </c>
      <c r="D68" s="4" t="str">
        <f>'GTAC Key'!C134</f>
        <v>Normal</v>
      </c>
      <c r="E68" s="4" t="str">
        <f>'GTAC Key'!D134</f>
        <v>Normal</v>
      </c>
      <c r="F68" s="4" t="str">
        <f>'GTAC Key'!E134</f>
        <v>23966</v>
      </c>
      <c r="G68" s="4">
        <f>'GTAC Key'!F134</f>
        <v>26947</v>
      </c>
      <c r="H68" s="4">
        <f>'GTAC Key'!G134</f>
        <v>119</v>
      </c>
      <c r="I68" s="4">
        <f>'GTAC Key'!H134</f>
        <v>20</v>
      </c>
      <c r="J68" s="4">
        <f>'GTAC Key'!I134</f>
        <v>2</v>
      </c>
      <c r="K68" s="28">
        <f>'GTAC Key'!J134</f>
        <v>22.600000381469702</v>
      </c>
      <c r="L68" s="28">
        <f>'GTAC Key'!K134</f>
        <v>1.5690000057220499</v>
      </c>
      <c r="M68" s="28">
        <f>'GTAC Key'!L134</f>
        <v>3.2</v>
      </c>
      <c r="N68" s="28">
        <f>'GTAC Key'!M134</f>
        <v>0</v>
      </c>
      <c r="O68" s="28">
        <f>'GTAC Key'!N134</f>
        <v>113.0000019073485</v>
      </c>
      <c r="P68" s="4" t="str">
        <f>'GTAC Key'!O134</f>
        <v>TBD - G</v>
      </c>
      <c r="Q68" s="42" t="s">
        <v>310</v>
      </c>
      <c r="R68" s="62" t="s">
        <v>308</v>
      </c>
      <c r="S68" s="60"/>
    </row>
    <row r="69" spans="2:20" x14ac:dyDescent="0.2">
      <c r="B69" s="38">
        <f t="shared" si="2"/>
        <v>24</v>
      </c>
      <c r="C69" s="4" t="str">
        <f>'GTAC Key'!B135</f>
        <v>H-48</v>
      </c>
      <c r="D69" s="4" t="str">
        <f>'GTAC Key'!C135</f>
        <v>Normal</v>
      </c>
      <c r="E69" s="4" t="str">
        <f>'GTAC Key'!D135</f>
        <v>Normal</v>
      </c>
      <c r="F69" s="4" t="str">
        <f>'GTAC Key'!E135</f>
        <v>23967</v>
      </c>
      <c r="G69" s="4">
        <f>'GTAC Key'!F135</f>
        <v>26948</v>
      </c>
      <c r="H69" s="4">
        <f>'GTAC Key'!G135</f>
        <v>120</v>
      </c>
      <c r="I69" s="4">
        <f>'GTAC Key'!H135</f>
        <v>15</v>
      </c>
      <c r="J69" s="4">
        <f>'GTAC Key'!I135</f>
        <v>2</v>
      </c>
      <c r="K69" s="28">
        <f>'GTAC Key'!J135</f>
        <v>15.680000305175801</v>
      </c>
      <c r="L69" s="28">
        <f>'GTAC Key'!K135</f>
        <v>1.5249999761581401</v>
      </c>
      <c r="M69" s="28">
        <f>'GTAC Key'!L135</f>
        <v>2.6</v>
      </c>
      <c r="N69" s="28">
        <f>'GTAC Key'!M135</f>
        <v>0</v>
      </c>
      <c r="O69" s="28">
        <f>'GTAC Key'!N135</f>
        <v>78.400001525879006</v>
      </c>
      <c r="P69" s="4" t="str">
        <f>'GTAC Key'!O135</f>
        <v>PASS</v>
      </c>
      <c r="Q69" s="42" t="s">
        <v>306</v>
      </c>
      <c r="R69" s="62" t="s">
        <v>308</v>
      </c>
      <c r="S69" s="29"/>
    </row>
    <row r="70" spans="2:20" x14ac:dyDescent="0.2">
      <c r="S70" s="29"/>
    </row>
    <row r="71" spans="2:20" x14ac:dyDescent="0.2">
      <c r="B71" s="36" t="s">
        <v>368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61"/>
      <c r="S71" s="61"/>
    </row>
    <row r="72" spans="2:20" ht="32" x14ac:dyDescent="0.2">
      <c r="B72" s="32" t="s">
        <v>302</v>
      </c>
      <c r="C72" s="32" t="s">
        <v>90</v>
      </c>
      <c r="D72" s="32" t="s">
        <v>132</v>
      </c>
      <c r="E72" s="32" t="s">
        <v>133</v>
      </c>
      <c r="F72" s="32" t="s">
        <v>108</v>
      </c>
      <c r="G72" s="32" t="s">
        <v>677</v>
      </c>
      <c r="H72" s="32" t="s">
        <v>167</v>
      </c>
      <c r="I72" s="32" t="s">
        <v>107</v>
      </c>
      <c r="J72" s="32" t="s">
        <v>109</v>
      </c>
      <c r="K72" s="32" t="s">
        <v>164</v>
      </c>
      <c r="L72" s="32" t="s">
        <v>240</v>
      </c>
      <c r="M72" s="32" t="s">
        <v>165</v>
      </c>
      <c r="N72" s="32" t="s">
        <v>166</v>
      </c>
      <c r="O72" s="32" t="s">
        <v>303</v>
      </c>
      <c r="P72" s="32" t="s">
        <v>110</v>
      </c>
      <c r="Q72" s="32" t="s">
        <v>312</v>
      </c>
      <c r="R72" s="32" t="s">
        <v>307</v>
      </c>
      <c r="S72" s="32" t="s">
        <v>480</v>
      </c>
    </row>
    <row r="73" spans="2:20" x14ac:dyDescent="0.2">
      <c r="B73" s="38">
        <v>1</v>
      </c>
      <c r="C73" s="4" t="str">
        <f>'GTAC Key'!B28</f>
        <v>C-11</v>
      </c>
      <c r="D73" s="4" t="str">
        <f>'GTAC Key'!C28</f>
        <v>Cancer</v>
      </c>
      <c r="E73" s="4" t="str">
        <f>'GTAC Key'!D28</f>
        <v>Stage III</v>
      </c>
      <c r="F73" s="4" t="str">
        <f>'GTAC Key'!E28</f>
        <v>23828</v>
      </c>
      <c r="G73" s="4">
        <f>'GTAC Key'!F28</f>
        <v>26949</v>
      </c>
      <c r="H73" s="4">
        <f>'GTAC Key'!G28</f>
        <v>20</v>
      </c>
      <c r="I73" s="4">
        <f>'GTAC Key'!H28</f>
        <v>6</v>
      </c>
      <c r="J73" s="4">
        <f>'GTAC Key'!I28</f>
        <v>2</v>
      </c>
      <c r="K73" s="28">
        <f>'GTAC Key'!J28</f>
        <v>5.1999998092651403</v>
      </c>
      <c r="L73" s="28">
        <f>'GTAC Key'!K28</f>
        <v>0.855000019073486</v>
      </c>
      <c r="M73" s="28">
        <f>'GTAC Key'!L28</f>
        <v>6.5</v>
      </c>
      <c r="N73" s="28">
        <f>'GTAC Key'!M28</f>
        <v>239.19999122619646</v>
      </c>
      <c r="O73" s="28">
        <f>'GTAC Key'!N28</f>
        <v>25.999999046325701</v>
      </c>
      <c r="P73" s="4" t="str">
        <f>'GTAC Key'!O28</f>
        <v>PASS</v>
      </c>
      <c r="Q73" s="42" t="s">
        <v>306</v>
      </c>
      <c r="R73" s="29" t="s">
        <v>309</v>
      </c>
      <c r="S73" s="29"/>
    </row>
    <row r="74" spans="2:20" x14ac:dyDescent="0.2">
      <c r="B74" s="38">
        <f>B73+1</f>
        <v>2</v>
      </c>
      <c r="C74" s="4" t="str">
        <f>'GTAC Key'!B38</f>
        <v>P-18</v>
      </c>
      <c r="D74" s="4" t="str">
        <f>'GTAC Key'!C38</f>
        <v>Polyp</v>
      </c>
      <c r="E74" s="4" t="str">
        <f>'GTAC Key'!D38</f>
        <v>Adenoma</v>
      </c>
      <c r="F74" s="4" t="str">
        <f>'GTAC Key'!E38</f>
        <v>23838</v>
      </c>
      <c r="G74" s="4">
        <f>'GTAC Key'!F38</f>
        <v>26950</v>
      </c>
      <c r="H74" s="4">
        <f>'GTAC Key'!G38</f>
        <v>30</v>
      </c>
      <c r="I74" s="4">
        <f>'GTAC Key'!H38</f>
        <v>5</v>
      </c>
      <c r="J74" s="4">
        <f>'GTAC Key'!I38</f>
        <v>2</v>
      </c>
      <c r="K74" s="28">
        <f>'GTAC Key'!J38</f>
        <v>7.4400000572204599</v>
      </c>
      <c r="L74" s="28">
        <f>'GTAC Key'!K38</f>
        <v>1.1849999427795399</v>
      </c>
      <c r="M74" s="28">
        <f>'GTAC Key'!L38</f>
        <v>3.6</v>
      </c>
      <c r="N74" s="28">
        <f>'GTAC Key'!M38</f>
        <v>342.24000263214117</v>
      </c>
      <c r="O74" s="28">
        <f>'GTAC Key'!N38</f>
        <v>37.200000286102302</v>
      </c>
      <c r="P74" s="4" t="str">
        <f>'GTAC Key'!O38</f>
        <v>TBD - T</v>
      </c>
      <c r="Q74" s="42" t="s">
        <v>306</v>
      </c>
      <c r="R74" s="62" t="s">
        <v>308</v>
      </c>
      <c r="S74" s="29"/>
    </row>
    <row r="75" spans="2:20" x14ac:dyDescent="0.2">
      <c r="B75" s="38">
        <f t="shared" ref="B75:B96" si="3">B74+1</f>
        <v>3</v>
      </c>
      <c r="C75" s="4" t="str">
        <f>'GTAC Key'!B42</f>
        <v>CRC 5-2</v>
      </c>
      <c r="D75" s="4" t="str">
        <f>'GTAC Key'!C42</f>
        <v>Cancer</v>
      </c>
      <c r="E75" s="4" t="str">
        <f>'GTAC Key'!D42</f>
        <v>Stage II</v>
      </c>
      <c r="F75" s="4" t="str">
        <f>'GTAC Key'!E42</f>
        <v>23842</v>
      </c>
      <c r="G75" s="4">
        <f>'GTAC Key'!F42</f>
        <v>26951</v>
      </c>
      <c r="H75" s="4">
        <f>'GTAC Key'!G42</f>
        <v>34</v>
      </c>
      <c r="I75" s="4">
        <f>'GTAC Key'!H42</f>
        <v>15</v>
      </c>
      <c r="J75" s="4">
        <f>'GTAC Key'!I42</f>
        <v>2</v>
      </c>
      <c r="K75" s="28">
        <f>'GTAC Key'!J42</f>
        <v>3.8399999141693102</v>
      </c>
      <c r="L75" s="28">
        <f>'GTAC Key'!K42</f>
        <v>0.94099998474121105</v>
      </c>
      <c r="M75" s="28">
        <f>'GTAC Key'!L42</f>
        <v>2.9</v>
      </c>
      <c r="N75" s="28">
        <f>'GTAC Key'!M42</f>
        <v>176.63999605178827</v>
      </c>
      <c r="O75" s="28">
        <f>'GTAC Key'!N42</f>
        <v>19.199999570846551</v>
      </c>
      <c r="P75" s="4" t="str">
        <f>'GTAC Key'!O42</f>
        <v>TBD - T</v>
      </c>
      <c r="Q75" s="42" t="s">
        <v>366</v>
      </c>
      <c r="R75" s="29" t="s">
        <v>309</v>
      </c>
      <c r="S75" s="5" t="s">
        <v>309</v>
      </c>
      <c r="T75" t="s">
        <v>305</v>
      </c>
    </row>
    <row r="76" spans="2:20" x14ac:dyDescent="0.2">
      <c r="B76" s="38">
        <f t="shared" si="3"/>
        <v>4</v>
      </c>
      <c r="C76" s="4" t="str">
        <f>'GTAC Key'!B57</f>
        <v>CRC 3-4</v>
      </c>
      <c r="D76" s="4" t="str">
        <f>'GTAC Key'!C57</f>
        <v>Cancer</v>
      </c>
      <c r="E76" s="4" t="str">
        <f>'GTAC Key'!D57</f>
        <v>Stage IV</v>
      </c>
      <c r="F76" s="4" t="str">
        <f>'GTAC Key'!E57</f>
        <v>23855</v>
      </c>
      <c r="G76" s="4">
        <f>'GTAC Key'!F57</f>
        <v>26952</v>
      </c>
      <c r="H76" s="4">
        <f>'GTAC Key'!G57</f>
        <v>47</v>
      </c>
      <c r="I76" s="4">
        <f>'GTAC Key'!H57</f>
        <v>3</v>
      </c>
      <c r="J76" s="4">
        <f>'GTAC Key'!I57</f>
        <v>2</v>
      </c>
      <c r="K76" s="28">
        <f>'GTAC Key'!J57</f>
        <v>12.7200002670288</v>
      </c>
      <c r="L76" s="28">
        <f>'GTAC Key'!K57</f>
        <v>1.4129999876022299</v>
      </c>
      <c r="M76" s="28">
        <f>'GTAC Key'!L57</f>
        <v>6</v>
      </c>
      <c r="N76" s="28">
        <f>'GTAC Key'!M57</f>
        <v>585.12001228332474</v>
      </c>
      <c r="O76" s="28">
        <f>'GTAC Key'!N57</f>
        <v>63.600001335144</v>
      </c>
      <c r="P76" s="4" t="str">
        <f>'GTAC Key'!O57</f>
        <v>PASS</v>
      </c>
      <c r="Q76" s="42" t="s">
        <v>306</v>
      </c>
      <c r="R76" s="62" t="s">
        <v>308</v>
      </c>
      <c r="S76" s="5" t="s">
        <v>309</v>
      </c>
    </row>
    <row r="77" spans="2:20" x14ac:dyDescent="0.2">
      <c r="B77" s="38">
        <f t="shared" si="3"/>
        <v>5</v>
      </c>
      <c r="C77" s="4" t="str">
        <f>'GTAC Key'!B64</f>
        <v>P-9</v>
      </c>
      <c r="D77" s="4" t="str">
        <f>'GTAC Key'!C64</f>
        <v>Polyp</v>
      </c>
      <c r="E77" s="4" t="str">
        <f>'GTAC Key'!D64</f>
        <v>Benign</v>
      </c>
      <c r="F77" s="4" t="str">
        <f>'GTAC Key'!E64</f>
        <v>23861</v>
      </c>
      <c r="G77" s="4">
        <f>'GTAC Key'!F64</f>
        <v>26953</v>
      </c>
      <c r="H77" s="4">
        <f>'GTAC Key'!G64</f>
        <v>53</v>
      </c>
      <c r="I77" s="4">
        <f>'GTAC Key'!H64</f>
        <v>5</v>
      </c>
      <c r="J77" s="4">
        <f>'GTAC Key'!I64</f>
        <v>2</v>
      </c>
      <c r="K77" s="28">
        <f>'GTAC Key'!J64</f>
        <v>6.0799999237060502</v>
      </c>
      <c r="L77" s="28">
        <f>'GTAC Key'!K64</f>
        <v>0.95599997043609597</v>
      </c>
      <c r="M77" s="28">
        <f>'GTAC Key'!L64</f>
        <v>3</v>
      </c>
      <c r="N77" s="28">
        <f>'GTAC Key'!M64</f>
        <v>279.67999649047829</v>
      </c>
      <c r="O77" s="28">
        <f>'GTAC Key'!N64</f>
        <v>30.399999618530252</v>
      </c>
      <c r="P77" s="4" t="str">
        <f>'GTAC Key'!O64</f>
        <v>PASS</v>
      </c>
      <c r="Q77" s="42" t="s">
        <v>306</v>
      </c>
      <c r="R77" s="29" t="s">
        <v>309</v>
      </c>
      <c r="S77" s="29"/>
    </row>
    <row r="78" spans="2:20" x14ac:dyDescent="0.2">
      <c r="B78" s="38">
        <f t="shared" si="3"/>
        <v>6</v>
      </c>
      <c r="C78" s="4" t="str">
        <f>'GTAC Key'!B68</f>
        <v>P-14</v>
      </c>
      <c r="D78" s="4" t="str">
        <f>'GTAC Key'!C68</f>
        <v>Polyp</v>
      </c>
      <c r="E78" s="4" t="str">
        <f>'GTAC Key'!D68</f>
        <v>Benign</v>
      </c>
      <c r="F78" s="4" t="str">
        <f>'GTAC Key'!E68</f>
        <v>23865</v>
      </c>
      <c r="G78" s="4">
        <f>'GTAC Key'!F68</f>
        <v>26954</v>
      </c>
      <c r="H78" s="4">
        <f>'GTAC Key'!G68</f>
        <v>57</v>
      </c>
      <c r="I78" s="4">
        <f>'GTAC Key'!H68</f>
        <v>4</v>
      </c>
      <c r="J78" s="4">
        <f>'GTAC Key'!I68</f>
        <v>2</v>
      </c>
      <c r="K78" s="28">
        <f>'GTAC Key'!J68</f>
        <v>6.4000000953674299</v>
      </c>
      <c r="L78" s="28">
        <f>'GTAC Key'!K68</f>
        <v>0.92500001192092896</v>
      </c>
      <c r="M78" s="28">
        <f>'GTAC Key'!L68</f>
        <v>2.4</v>
      </c>
      <c r="N78" s="28">
        <f>'GTAC Key'!M68</f>
        <v>294.4000043869018</v>
      </c>
      <c r="O78" s="28">
        <f>'GTAC Key'!N68</f>
        <v>32.000000476837151</v>
      </c>
      <c r="P78" s="4" t="str">
        <f>'GTAC Key'!O68</f>
        <v>TBD - G</v>
      </c>
      <c r="Q78" s="42" t="s">
        <v>366</v>
      </c>
      <c r="R78" s="29" t="s">
        <v>309</v>
      </c>
      <c r="S78" s="29"/>
    </row>
    <row r="79" spans="2:20" x14ac:dyDescent="0.2">
      <c r="B79" s="38">
        <f t="shared" si="3"/>
        <v>7</v>
      </c>
      <c r="C79" s="4" t="str">
        <f>'GTAC Key'!B70</f>
        <v>P-16</v>
      </c>
      <c r="D79" s="4" t="str">
        <f>'GTAC Key'!C70</f>
        <v>Polyp</v>
      </c>
      <c r="E79" s="4" t="str">
        <f>'GTAC Key'!D70</f>
        <v>Adenoma</v>
      </c>
      <c r="F79" s="4" t="str">
        <f>'GTAC Key'!E70</f>
        <v>23867</v>
      </c>
      <c r="G79" s="4">
        <f>'GTAC Key'!F70</f>
        <v>26955</v>
      </c>
      <c r="H79" s="4">
        <f>'GTAC Key'!G70</f>
        <v>59</v>
      </c>
      <c r="I79" s="4">
        <f>'GTAC Key'!H70</f>
        <v>5</v>
      </c>
      <c r="J79" s="4">
        <f>'GTAC Key'!I70</f>
        <v>2</v>
      </c>
      <c r="K79" s="28">
        <f>'GTAC Key'!J70</f>
        <v>12.039999961853001</v>
      </c>
      <c r="L79" s="28">
        <f>'GTAC Key'!K70</f>
        <v>1.21399998664856</v>
      </c>
      <c r="M79" s="28">
        <f>'GTAC Key'!L70</f>
        <v>4</v>
      </c>
      <c r="N79" s="28">
        <f>'GTAC Key'!M70</f>
        <v>553.83999824523801</v>
      </c>
      <c r="O79" s="28">
        <f>'GTAC Key'!N70</f>
        <v>60.199999809265002</v>
      </c>
      <c r="P79" s="4" t="str">
        <f>'GTAC Key'!O70</f>
        <v>TBD - T</v>
      </c>
      <c r="Q79" s="42" t="s">
        <v>306</v>
      </c>
      <c r="R79" s="62" t="s">
        <v>308</v>
      </c>
      <c r="S79" s="60"/>
    </row>
    <row r="80" spans="2:20" x14ac:dyDescent="0.2">
      <c r="B80" s="38">
        <f t="shared" si="3"/>
        <v>8</v>
      </c>
      <c r="C80" s="4" t="str">
        <f>'GTAC Key'!B71</f>
        <v>CRC 3-1</v>
      </c>
      <c r="D80" s="4" t="str">
        <f>'GTAC Key'!C71</f>
        <v>Cancer</v>
      </c>
      <c r="E80" s="4" t="str">
        <f>'GTAC Key'!D71</f>
        <v>Stage I</v>
      </c>
      <c r="F80" s="4" t="str">
        <f>'GTAC Key'!E71</f>
        <v>23868</v>
      </c>
      <c r="G80" s="4">
        <f>'GTAC Key'!F71</f>
        <v>26956</v>
      </c>
      <c r="H80" s="4">
        <f>'GTAC Key'!G71</f>
        <v>60</v>
      </c>
      <c r="I80" s="4">
        <f>'GTAC Key'!H71</f>
        <v>4</v>
      </c>
      <c r="J80" s="4">
        <f>'GTAC Key'!I71</f>
        <v>2</v>
      </c>
      <c r="K80" s="28">
        <f>'GTAC Key'!J71</f>
        <v>10.199999809265099</v>
      </c>
      <c r="L80" s="28">
        <f>'GTAC Key'!K71</f>
        <v>1.0160000324249301</v>
      </c>
      <c r="M80" s="28">
        <f>'GTAC Key'!L71</f>
        <v>3.1</v>
      </c>
      <c r="N80" s="28">
        <f>'GTAC Key'!M71</f>
        <v>469.19999122619458</v>
      </c>
      <c r="O80" s="28">
        <f>'GTAC Key'!N71</f>
        <v>50.999999046325499</v>
      </c>
      <c r="P80" s="4" t="str">
        <f>'GTAC Key'!O71</f>
        <v>PASS</v>
      </c>
      <c r="Q80" s="42" t="s">
        <v>306</v>
      </c>
      <c r="R80" s="62" t="s">
        <v>308</v>
      </c>
      <c r="S80" s="29"/>
    </row>
    <row r="81" spans="2:20" x14ac:dyDescent="0.2">
      <c r="B81" s="38">
        <f t="shared" si="3"/>
        <v>9</v>
      </c>
      <c r="C81" s="4" t="str">
        <f>'GTAC Key'!B74</f>
        <v>CRC 4-1</v>
      </c>
      <c r="D81" s="4" t="str">
        <f>'GTAC Key'!C74</f>
        <v>Cancer</v>
      </c>
      <c r="E81" s="4" t="str">
        <f>'GTAC Key'!D74</f>
        <v>Stage I</v>
      </c>
      <c r="F81" s="4" t="str">
        <f>'GTAC Key'!E74</f>
        <v>23871</v>
      </c>
      <c r="G81" s="4">
        <f>'GTAC Key'!F74</f>
        <v>26957</v>
      </c>
      <c r="H81" s="4">
        <f>'GTAC Key'!G74</f>
        <v>63</v>
      </c>
      <c r="I81" s="4">
        <f>'GTAC Key'!H74</f>
        <v>12</v>
      </c>
      <c r="J81" s="4">
        <f>'GTAC Key'!I74</f>
        <v>2</v>
      </c>
      <c r="K81" s="28">
        <f>'GTAC Key'!J74</f>
        <v>9.3199996948242205</v>
      </c>
      <c r="L81" s="28">
        <f>'GTAC Key'!K74</f>
        <v>0.92500001192092896</v>
      </c>
      <c r="M81" s="28">
        <f>'GTAC Key'!L74</f>
        <v>2.4</v>
      </c>
      <c r="N81" s="28">
        <f>'GTAC Key'!M74</f>
        <v>428.71998596191412</v>
      </c>
      <c r="O81" s="28">
        <f>'GTAC Key'!N74</f>
        <v>46.599998474121101</v>
      </c>
      <c r="P81" s="4" t="str">
        <f>'GTAC Key'!O74</f>
        <v>TBD - G</v>
      </c>
      <c r="Q81" s="42" t="s">
        <v>366</v>
      </c>
      <c r="R81" s="62" t="s">
        <v>308</v>
      </c>
      <c r="S81" s="29"/>
    </row>
    <row r="82" spans="2:20" x14ac:dyDescent="0.2">
      <c r="B82" s="38">
        <f t="shared" si="3"/>
        <v>10</v>
      </c>
      <c r="C82" s="4" t="str">
        <f>'GTAC Key'!B78</f>
        <v>N-12</v>
      </c>
      <c r="D82" s="4" t="str">
        <f>'GTAC Key'!C78</f>
        <v>Normal</v>
      </c>
      <c r="E82" s="4" t="str">
        <f>'GTAC Key'!D78</f>
        <v>Normal</v>
      </c>
      <c r="F82" s="4" t="str">
        <f>'GTAC Key'!E78</f>
        <v>23875</v>
      </c>
      <c r="G82" s="4">
        <f>'GTAC Key'!F78</f>
        <v>26958</v>
      </c>
      <c r="H82" s="4">
        <f>'GTAC Key'!G78</f>
        <v>67</v>
      </c>
      <c r="I82" s="4">
        <f>'GTAC Key'!H78</f>
        <v>2</v>
      </c>
      <c r="J82" s="4">
        <f>'GTAC Key'!I78</f>
        <v>1</v>
      </c>
      <c r="K82" s="28">
        <f>'GTAC Key'!J78</f>
        <v>34.240001678466797</v>
      </c>
      <c r="L82" s="28">
        <f>'GTAC Key'!K78</f>
        <v>1.5740000009536701</v>
      </c>
      <c r="M82" s="28">
        <f>'GTAC Key'!L78</f>
        <v>2.2000000000000002</v>
      </c>
      <c r="N82" s="28">
        <f>'GTAC Key'!M78</f>
        <v>1575.0400772094727</v>
      </c>
      <c r="O82" s="28">
        <f>'GTAC Key'!N78</f>
        <v>171.20000839233398</v>
      </c>
      <c r="P82" s="4" t="str">
        <f>'GTAC Key'!O78</f>
        <v>TBD - T</v>
      </c>
      <c r="Q82" s="42" t="s">
        <v>366</v>
      </c>
      <c r="R82" s="29" t="s">
        <v>309</v>
      </c>
      <c r="S82" s="29"/>
    </row>
    <row r="83" spans="2:20" x14ac:dyDescent="0.2">
      <c r="B83" s="38">
        <f t="shared" si="3"/>
        <v>11</v>
      </c>
      <c r="C83" s="4" t="str">
        <f>'GTAC Key'!B79</f>
        <v>C-13</v>
      </c>
      <c r="D83" s="4" t="str">
        <f>'GTAC Key'!C79</f>
        <v>Cancer</v>
      </c>
      <c r="E83" s="4" t="str">
        <f>'GTAC Key'!D79</f>
        <v>Stage IV</v>
      </c>
      <c r="F83" s="4" t="str">
        <f>'GTAC Key'!E79</f>
        <v>23876</v>
      </c>
      <c r="G83" s="4">
        <f>'GTAC Key'!F79</f>
        <v>26959</v>
      </c>
      <c r="H83" s="4">
        <f>'GTAC Key'!G79</f>
        <v>68</v>
      </c>
      <c r="I83" s="4">
        <f>'GTAC Key'!H79</f>
        <v>2</v>
      </c>
      <c r="J83" s="4">
        <f>'GTAC Key'!I79</f>
        <v>1</v>
      </c>
      <c r="K83" s="28">
        <f>'GTAC Key'!J79</f>
        <v>8.1599998474121094</v>
      </c>
      <c r="L83" s="28">
        <f>'GTAC Key'!K79</f>
        <v>0.93199998140335105</v>
      </c>
      <c r="M83" s="28">
        <f>'GTAC Key'!L79</f>
        <v>3.2</v>
      </c>
      <c r="N83" s="28">
        <f>'GTAC Key'!M79</f>
        <v>375.35999298095703</v>
      </c>
      <c r="O83" s="28">
        <f>'GTAC Key'!N79</f>
        <v>40.799999237060547</v>
      </c>
      <c r="P83" s="4" t="str">
        <f>'GTAC Key'!O79</f>
        <v>PASS</v>
      </c>
      <c r="Q83" s="42" t="s">
        <v>306</v>
      </c>
      <c r="R83" s="62" t="s">
        <v>308</v>
      </c>
      <c r="S83" s="29"/>
    </row>
    <row r="84" spans="2:20" x14ac:dyDescent="0.2">
      <c r="B84" s="38">
        <f t="shared" si="3"/>
        <v>12</v>
      </c>
      <c r="C84" s="4" t="str">
        <f>'GTAC Key'!B81</f>
        <v>N-15</v>
      </c>
      <c r="D84" s="4" t="str">
        <f>'GTAC Key'!C81</f>
        <v>Normal</v>
      </c>
      <c r="E84" s="4" t="str">
        <f>'GTAC Key'!D81</f>
        <v>Normal</v>
      </c>
      <c r="F84" s="4" t="str">
        <f>'GTAC Key'!E81</f>
        <v>23878</v>
      </c>
      <c r="G84" s="4">
        <f>'GTAC Key'!F81</f>
        <v>26960</v>
      </c>
      <c r="H84" s="4">
        <f>'GTAC Key'!G81</f>
        <v>70</v>
      </c>
      <c r="I84" s="4">
        <f>'GTAC Key'!H81</f>
        <v>2</v>
      </c>
      <c r="J84" s="4">
        <f>'GTAC Key'!I81</f>
        <v>1</v>
      </c>
      <c r="K84" s="28">
        <f>'GTAC Key'!J81</f>
        <v>13.319999694824199</v>
      </c>
      <c r="L84" s="28">
        <f>'GTAC Key'!K81</f>
        <v>1.34300005435944</v>
      </c>
      <c r="M84" s="28">
        <f>'GTAC Key'!L81</f>
        <v>2.1</v>
      </c>
      <c r="N84" s="28">
        <f>'GTAC Key'!M81</f>
        <v>612.71998596191315</v>
      </c>
      <c r="O84" s="28">
        <f>'GTAC Key'!N81</f>
        <v>66.599998474120994</v>
      </c>
      <c r="P84" s="4" t="str">
        <f>'GTAC Key'!O81</f>
        <v>TBD - T</v>
      </c>
      <c r="Q84" s="42" t="s">
        <v>310</v>
      </c>
      <c r="R84" s="62" t="s">
        <v>308</v>
      </c>
      <c r="S84" s="29"/>
    </row>
    <row r="85" spans="2:20" x14ac:dyDescent="0.2">
      <c r="B85" s="38">
        <f t="shared" si="3"/>
        <v>13</v>
      </c>
      <c r="C85" s="4" t="str">
        <f>'GTAC Key'!B101</f>
        <v>H-27</v>
      </c>
      <c r="D85" s="4" t="str">
        <f>'GTAC Key'!C101</f>
        <v>Normal</v>
      </c>
      <c r="E85" s="4" t="str">
        <f>'GTAC Key'!D101</f>
        <v>Normal</v>
      </c>
      <c r="F85" s="4" t="str">
        <f>'GTAC Key'!E101</f>
        <v>23936</v>
      </c>
      <c r="G85" s="4">
        <f>'GTAC Key'!F101</f>
        <v>26961</v>
      </c>
      <c r="H85" s="4">
        <f>'GTAC Key'!G101</f>
        <v>89</v>
      </c>
      <c r="I85" s="4">
        <f>'GTAC Key'!H101</f>
        <v>4</v>
      </c>
      <c r="J85" s="4">
        <f>'GTAC Key'!I101</f>
        <v>2</v>
      </c>
      <c r="K85" s="28">
        <f>'GTAC Key'!J101</f>
        <v>8.1599998474121094</v>
      </c>
      <c r="L85" s="28">
        <f>'GTAC Key'!K101</f>
        <v>1.1720000505447401</v>
      </c>
      <c r="M85" s="28">
        <f>'GTAC Key'!L101</f>
        <v>2.6</v>
      </c>
      <c r="N85" s="28">
        <f>'GTAC Key'!M101</f>
        <v>0</v>
      </c>
      <c r="O85" s="28">
        <f>'GTAC Key'!N101</f>
        <v>40.799999237060547</v>
      </c>
      <c r="P85" s="4" t="str">
        <f>'GTAC Key'!O101</f>
        <v>PASS</v>
      </c>
      <c r="Q85" s="42" t="s">
        <v>310</v>
      </c>
      <c r="R85" s="62" t="s">
        <v>308</v>
      </c>
      <c r="S85" s="29"/>
    </row>
    <row r="86" spans="2:20" x14ac:dyDescent="0.2">
      <c r="B86" s="38">
        <f t="shared" si="3"/>
        <v>14</v>
      </c>
      <c r="C86" s="4" t="str">
        <f>'GTAC Key'!B102</f>
        <v>H-28</v>
      </c>
      <c r="D86" s="4" t="str">
        <f>'GTAC Key'!C102</f>
        <v>Normal</v>
      </c>
      <c r="E86" s="4" t="str">
        <f>'GTAC Key'!D102</f>
        <v>Normal</v>
      </c>
      <c r="F86" s="4" t="str">
        <f>'GTAC Key'!E102</f>
        <v>23937</v>
      </c>
      <c r="G86" s="4">
        <f>'GTAC Key'!F102</f>
        <v>26962</v>
      </c>
      <c r="H86" s="4">
        <f>'GTAC Key'!G102</f>
        <v>90</v>
      </c>
      <c r="I86" s="4">
        <f>'GTAC Key'!H102</f>
        <v>6</v>
      </c>
      <c r="J86" s="4">
        <f>'GTAC Key'!I102</f>
        <v>2</v>
      </c>
      <c r="K86" s="28">
        <f>'GTAC Key'!J102</f>
        <v>18.639999389648398</v>
      </c>
      <c r="L86" s="28">
        <f>'GTAC Key'!K102</f>
        <v>1.62899994850159</v>
      </c>
      <c r="M86" s="28">
        <f>'GTAC Key'!L102</f>
        <v>1.9</v>
      </c>
      <c r="N86" s="28">
        <f>'GTAC Key'!M102</f>
        <v>0</v>
      </c>
      <c r="O86" s="28">
        <f>'GTAC Key'!N102</f>
        <v>93.199996948241989</v>
      </c>
      <c r="P86" s="4" t="str">
        <f>'GTAC Key'!O102</f>
        <v>PASS</v>
      </c>
      <c r="Q86" s="42" t="s">
        <v>366</v>
      </c>
      <c r="R86" s="29" t="s">
        <v>309</v>
      </c>
      <c r="S86" s="29"/>
      <c r="T86" t="s">
        <v>305</v>
      </c>
    </row>
    <row r="87" spans="2:20" x14ac:dyDescent="0.2">
      <c r="B87" s="38">
        <f t="shared" si="3"/>
        <v>15</v>
      </c>
      <c r="C87" s="4" t="str">
        <f>'GTAC Key'!B103</f>
        <v>H-29</v>
      </c>
      <c r="D87" s="4" t="str">
        <f>'GTAC Key'!C103</f>
        <v>Normal</v>
      </c>
      <c r="E87" s="4" t="str">
        <f>'GTAC Key'!D103</f>
        <v>Normal</v>
      </c>
      <c r="F87" s="4" t="str">
        <f>'GTAC Key'!E103</f>
        <v>23938</v>
      </c>
      <c r="G87" s="4">
        <f>'GTAC Key'!F103</f>
        <v>26963</v>
      </c>
      <c r="H87" s="4">
        <f>'GTAC Key'!G103</f>
        <v>91</v>
      </c>
      <c r="I87" s="4">
        <f>'GTAC Key'!H103</f>
        <v>3</v>
      </c>
      <c r="J87" s="4">
        <f>'GTAC Key'!I103</f>
        <v>2</v>
      </c>
      <c r="K87" s="28">
        <f>'GTAC Key'!J103</f>
        <v>7.8800001144409197</v>
      </c>
      <c r="L87" s="28">
        <f>'GTAC Key'!K103</f>
        <v>1.1009999513626101</v>
      </c>
      <c r="M87" s="28">
        <f>'GTAC Key'!L103</f>
        <v>4.5</v>
      </c>
      <c r="N87" s="28">
        <f>'GTAC Key'!M103</f>
        <v>0</v>
      </c>
      <c r="O87" s="28">
        <f>'GTAC Key'!N103</f>
        <v>39.400000572204597</v>
      </c>
      <c r="P87" s="4" t="str">
        <f>'GTAC Key'!O103</f>
        <v>PASS</v>
      </c>
      <c r="Q87" s="42" t="s">
        <v>306</v>
      </c>
      <c r="R87" s="62" t="s">
        <v>308</v>
      </c>
      <c r="S87" s="29"/>
    </row>
    <row r="88" spans="2:20" x14ac:dyDescent="0.2">
      <c r="B88" s="38">
        <f t="shared" si="3"/>
        <v>16</v>
      </c>
      <c r="C88" s="4" t="str">
        <f>'GTAC Key'!B104</f>
        <v>H-30</v>
      </c>
      <c r="D88" s="4" t="str">
        <f>'GTAC Key'!C104</f>
        <v>Normal</v>
      </c>
      <c r="E88" s="4" t="str">
        <f>'GTAC Key'!D104</f>
        <v>Normal</v>
      </c>
      <c r="F88" s="4" t="str">
        <f>'GTAC Key'!E104</f>
        <v>23939</v>
      </c>
      <c r="G88" s="4">
        <f>'GTAC Key'!F104</f>
        <v>26964</v>
      </c>
      <c r="H88" s="4">
        <f>'GTAC Key'!G104</f>
        <v>92</v>
      </c>
      <c r="I88" s="4">
        <f>'GTAC Key'!H104</f>
        <v>6</v>
      </c>
      <c r="J88" s="4">
        <f>'GTAC Key'!I104</f>
        <v>2</v>
      </c>
      <c r="K88" s="28">
        <f>'GTAC Key'!J104</f>
        <v>5.1199998855590803</v>
      </c>
      <c r="L88" s="28">
        <f>'GTAC Key'!K104</f>
        <v>1.13300001621246</v>
      </c>
      <c r="M88" s="28">
        <f>'GTAC Key'!L104</f>
        <v>6</v>
      </c>
      <c r="N88" s="28">
        <f>'GTAC Key'!M104</f>
        <v>0</v>
      </c>
      <c r="O88" s="28">
        <f>'GTAC Key'!N104</f>
        <v>25.599999427795403</v>
      </c>
      <c r="P88" s="4" t="str">
        <f>'GTAC Key'!O104</f>
        <v>PASS</v>
      </c>
      <c r="Q88" s="42" t="s">
        <v>310</v>
      </c>
      <c r="R88" s="29" t="s">
        <v>309</v>
      </c>
      <c r="S88" s="5" t="s">
        <v>309</v>
      </c>
    </row>
    <row r="89" spans="2:20" x14ac:dyDescent="0.2">
      <c r="B89" s="38">
        <f t="shared" si="3"/>
        <v>17</v>
      </c>
      <c r="C89" s="4" t="str">
        <f>'GTAC Key'!B105</f>
        <v>H-31</v>
      </c>
      <c r="D89" s="4" t="str">
        <f>'GTAC Key'!C105</f>
        <v>Normal</v>
      </c>
      <c r="E89" s="4" t="str">
        <f>'GTAC Key'!D105</f>
        <v>Normal</v>
      </c>
      <c r="F89" s="4" t="str">
        <f>'GTAC Key'!E105</f>
        <v>23940</v>
      </c>
      <c r="G89" s="4">
        <f>'GTAC Key'!F105</f>
        <v>26965</v>
      </c>
      <c r="H89" s="4">
        <f>'GTAC Key'!G105</f>
        <v>93</v>
      </c>
      <c r="I89" s="4">
        <f>'GTAC Key'!H105</f>
        <v>4</v>
      </c>
      <c r="J89" s="4">
        <f>'GTAC Key'!I105</f>
        <v>2</v>
      </c>
      <c r="K89" s="28">
        <f>'GTAC Key'!J105</f>
        <v>8.1999998092651403</v>
      </c>
      <c r="L89" s="28">
        <f>'GTAC Key'!K105</f>
        <v>1.3059999942779501</v>
      </c>
      <c r="M89" s="28">
        <f>'GTAC Key'!L105</f>
        <v>5.6</v>
      </c>
      <c r="N89" s="28">
        <f>'GTAC Key'!M105</f>
        <v>0</v>
      </c>
      <c r="O89" s="28">
        <f>'GTAC Key'!N105</f>
        <v>40.999999046325698</v>
      </c>
      <c r="P89" s="4" t="str">
        <f>'GTAC Key'!O105</f>
        <v>PASS</v>
      </c>
      <c r="Q89" s="42" t="s">
        <v>306</v>
      </c>
      <c r="R89" s="62" t="s">
        <v>308</v>
      </c>
      <c r="S89" s="29"/>
    </row>
    <row r="90" spans="2:20" x14ac:dyDescent="0.2">
      <c r="B90" s="38">
        <f t="shared" si="3"/>
        <v>18</v>
      </c>
      <c r="C90" s="4" t="str">
        <f>'GTAC Key'!B109</f>
        <v>H-34</v>
      </c>
      <c r="D90" s="4" t="str">
        <f>'GTAC Key'!C109</f>
        <v>Normal</v>
      </c>
      <c r="E90" s="4" t="str">
        <f>'GTAC Key'!D109</f>
        <v>Normal</v>
      </c>
      <c r="F90" s="4" t="str">
        <f>'GTAC Key'!E109</f>
        <v>23943</v>
      </c>
      <c r="G90" s="4">
        <f>'GTAC Key'!F109</f>
        <v>26966</v>
      </c>
      <c r="H90" s="4">
        <f>'GTAC Key'!G109</f>
        <v>96</v>
      </c>
      <c r="I90" s="4">
        <f>'GTAC Key'!H109</f>
        <v>4</v>
      </c>
      <c r="J90" s="4">
        <f>'GTAC Key'!I109</f>
        <v>1</v>
      </c>
      <c r="K90" s="28">
        <f>'GTAC Key'!J109</f>
        <v>12.319999694824199</v>
      </c>
      <c r="L90" s="28">
        <f>'GTAC Key'!K109</f>
        <v>1.29999995231628</v>
      </c>
      <c r="M90" s="28">
        <f>'GTAC Key'!L109</f>
        <v>3</v>
      </c>
      <c r="N90" s="28">
        <f>'GTAC Key'!M109</f>
        <v>0</v>
      </c>
      <c r="O90" s="28">
        <f>'GTAC Key'!N109</f>
        <v>61.599998474120994</v>
      </c>
      <c r="P90" s="4" t="str">
        <f>'GTAC Key'!O109</f>
        <v>PASS</v>
      </c>
      <c r="Q90" s="42" t="s">
        <v>306</v>
      </c>
      <c r="R90" s="62" t="s">
        <v>308</v>
      </c>
      <c r="S90" s="29"/>
    </row>
    <row r="91" spans="2:20" x14ac:dyDescent="0.2">
      <c r="B91" s="38">
        <f t="shared" si="3"/>
        <v>19</v>
      </c>
      <c r="C91" s="4" t="str">
        <f>'GTAC Key'!B110</f>
        <v>P-30</v>
      </c>
      <c r="D91" s="4" t="str">
        <f>'GTAC Key'!C110</f>
        <v>Polyp</v>
      </c>
      <c r="E91" s="4" t="str">
        <f>'GTAC Key'!D110</f>
        <v>Adenoma</v>
      </c>
      <c r="F91" s="4" t="str">
        <f>'GTAC Key'!E110</f>
        <v>23944</v>
      </c>
      <c r="G91" s="4">
        <f>'GTAC Key'!F110</f>
        <v>26967</v>
      </c>
      <c r="H91" s="4">
        <f>'GTAC Key'!G110</f>
        <v>97</v>
      </c>
      <c r="I91" s="4">
        <f>'GTAC Key'!H110</f>
        <v>12</v>
      </c>
      <c r="J91" s="4">
        <f>'GTAC Key'!I110</f>
        <v>2</v>
      </c>
      <c r="K91" s="28">
        <f>'GTAC Key'!J110</f>
        <v>19.040000915527301</v>
      </c>
      <c r="L91" s="28">
        <f>'GTAC Key'!K110</f>
        <v>1.64699995517731</v>
      </c>
      <c r="M91" s="28">
        <f>'GTAC Key'!L110</f>
        <v>2.4</v>
      </c>
      <c r="N91" s="28">
        <f>'GTAC Key'!M110</f>
        <v>0</v>
      </c>
      <c r="O91" s="28">
        <f>'GTAC Key'!N110</f>
        <v>95.200004577636506</v>
      </c>
      <c r="P91" s="4" t="str">
        <f>'GTAC Key'!O110</f>
        <v>PASS</v>
      </c>
      <c r="Q91" s="42" t="s">
        <v>306</v>
      </c>
      <c r="R91" s="62" t="s">
        <v>308</v>
      </c>
      <c r="S91" s="29"/>
    </row>
    <row r="92" spans="2:20" x14ac:dyDescent="0.2">
      <c r="B92" s="38">
        <f t="shared" si="3"/>
        <v>20</v>
      </c>
      <c r="C92" s="4" t="str">
        <f>'GTAC Key'!B111</f>
        <v>P-31</v>
      </c>
      <c r="D92" s="4" t="str">
        <f>'GTAC Key'!C111</f>
        <v>Polyp</v>
      </c>
      <c r="E92" s="4" t="str">
        <f>'GTAC Key'!D111</f>
        <v>Adenoma</v>
      </c>
      <c r="F92" s="4" t="str">
        <f>'GTAC Key'!E111</f>
        <v>23945</v>
      </c>
      <c r="G92" s="4">
        <f>'GTAC Key'!F111</f>
        <v>26968</v>
      </c>
      <c r="H92" s="4">
        <f>'GTAC Key'!G111</f>
        <v>98</v>
      </c>
      <c r="I92" s="4">
        <f>'GTAC Key'!H111</f>
        <v>8</v>
      </c>
      <c r="J92" s="4">
        <f>'GTAC Key'!I111</f>
        <v>2</v>
      </c>
      <c r="K92" s="28">
        <f>'GTAC Key'!J111</f>
        <v>6.8800001144409197</v>
      </c>
      <c r="L92" s="28">
        <f>'GTAC Key'!K111</f>
        <v>1.2649999856948899</v>
      </c>
      <c r="M92" s="28">
        <f>'GTAC Key'!L111</f>
        <v>3.4</v>
      </c>
      <c r="N92" s="28">
        <f>'GTAC Key'!M111</f>
        <v>0</v>
      </c>
      <c r="O92" s="28">
        <f>'GTAC Key'!N111</f>
        <v>34.400000572204597</v>
      </c>
      <c r="P92" s="4" t="str">
        <f>'GTAC Key'!O111</f>
        <v>PASS</v>
      </c>
      <c r="Q92" s="42" t="s">
        <v>306</v>
      </c>
      <c r="R92" s="62" t="s">
        <v>308</v>
      </c>
      <c r="S92" s="5" t="s">
        <v>309</v>
      </c>
    </row>
    <row r="93" spans="2:20" x14ac:dyDescent="0.2">
      <c r="B93" s="38">
        <f t="shared" si="3"/>
        <v>21</v>
      </c>
      <c r="C93" s="4" t="str">
        <f>'GTAC Key'!B114</f>
        <v>P-34</v>
      </c>
      <c r="D93" s="4" t="str">
        <f>'GTAC Key'!C114</f>
        <v>Polyp</v>
      </c>
      <c r="E93" s="4" t="str">
        <f>'GTAC Key'!D114</f>
        <v>Adenoma</v>
      </c>
      <c r="F93" s="4" t="str">
        <f>'GTAC Key'!E114</f>
        <v>23948</v>
      </c>
      <c r="G93" s="4">
        <f>'GTAC Key'!F114</f>
        <v>26969</v>
      </c>
      <c r="H93" s="4">
        <f>'GTAC Key'!G114</f>
        <v>101</v>
      </c>
      <c r="I93" s="4">
        <f>'GTAC Key'!H114</f>
        <v>4</v>
      </c>
      <c r="J93" s="4">
        <f>'GTAC Key'!I114</f>
        <v>2</v>
      </c>
      <c r="K93" s="28">
        <f>'GTAC Key'!J114</f>
        <v>12.5200004577637</v>
      </c>
      <c r="L93" s="28">
        <f>'GTAC Key'!K114</f>
        <v>1.1139999628067001</v>
      </c>
      <c r="M93" s="28">
        <f>'GTAC Key'!L114</f>
        <v>4.2</v>
      </c>
      <c r="N93" s="28">
        <f>'GTAC Key'!M114</f>
        <v>0</v>
      </c>
      <c r="O93" s="28">
        <f>'GTAC Key'!N114</f>
        <v>62.600002288818501</v>
      </c>
      <c r="P93" s="4" t="str">
        <f>'GTAC Key'!O114</f>
        <v>PASS</v>
      </c>
      <c r="Q93" s="42" t="s">
        <v>306</v>
      </c>
      <c r="R93" s="62" t="s">
        <v>308</v>
      </c>
      <c r="S93" s="5" t="s">
        <v>309</v>
      </c>
    </row>
    <row r="94" spans="2:20" x14ac:dyDescent="0.2">
      <c r="B94" s="38">
        <f t="shared" si="3"/>
        <v>22</v>
      </c>
      <c r="C94" s="4" t="str">
        <f>'GTAC Key'!B115</f>
        <v>P-35</v>
      </c>
      <c r="D94" s="4" t="str">
        <f>'GTAC Key'!C115</f>
        <v>Polyp</v>
      </c>
      <c r="E94" s="4" t="str">
        <f>'GTAC Key'!D115</f>
        <v>Adenoma</v>
      </c>
      <c r="F94" s="4" t="str">
        <f>'GTAC Key'!E115</f>
        <v>23949</v>
      </c>
      <c r="G94" s="4">
        <f>'GTAC Key'!F115</f>
        <v>26970</v>
      </c>
      <c r="H94" s="4">
        <f>'GTAC Key'!G115</f>
        <v>102</v>
      </c>
      <c r="I94" s="4">
        <f>'GTAC Key'!H115</f>
        <v>2</v>
      </c>
      <c r="J94" s="4">
        <f>'GTAC Key'!I115</f>
        <v>1</v>
      </c>
      <c r="K94" s="28">
        <f>'GTAC Key'!J115</f>
        <v>7.8800001144409197</v>
      </c>
      <c r="L94" s="28">
        <f>'GTAC Key'!K115</f>
        <v>1.1009999513626101</v>
      </c>
      <c r="M94" s="28">
        <f>'GTAC Key'!L115</f>
        <v>5.6</v>
      </c>
      <c r="N94" s="28">
        <f>'GTAC Key'!M115</f>
        <v>0</v>
      </c>
      <c r="O94" s="28">
        <f>'GTAC Key'!N115</f>
        <v>39.400000572204597</v>
      </c>
      <c r="P94" s="4" t="str">
        <f>'GTAC Key'!O115</f>
        <v>PASS</v>
      </c>
      <c r="Q94" s="42" t="s">
        <v>306</v>
      </c>
      <c r="R94" s="62" t="s">
        <v>308</v>
      </c>
      <c r="S94" s="29"/>
    </row>
    <row r="95" spans="2:20" x14ac:dyDescent="0.2">
      <c r="B95" s="38">
        <f t="shared" si="3"/>
        <v>23</v>
      </c>
      <c r="C95" s="4" t="str">
        <f>'GTAC Key'!B118</f>
        <v>P-37</v>
      </c>
      <c r="D95" s="4" t="str">
        <f>'GTAC Key'!C118</f>
        <v>Polyp</v>
      </c>
      <c r="E95" s="4" t="str">
        <f>'GTAC Key'!D118</f>
        <v>Adenoma</v>
      </c>
      <c r="F95" s="4" t="str">
        <f>'GTAC Key'!E118</f>
        <v>23951</v>
      </c>
      <c r="G95" s="4">
        <f>'GTAC Key'!F118</f>
        <v>26971</v>
      </c>
      <c r="H95" s="4">
        <f>'GTAC Key'!G118</f>
        <v>104</v>
      </c>
      <c r="I95" s="4">
        <f>'GTAC Key'!H118</f>
        <v>20</v>
      </c>
      <c r="J95" s="4">
        <f>'GTAC Key'!I118</f>
        <v>2</v>
      </c>
      <c r="K95" s="28">
        <f>'GTAC Key'!J118</f>
        <v>10.8800001144409</v>
      </c>
      <c r="L95" s="28">
        <f>'GTAC Key'!K118</f>
        <v>1.3739999532699601</v>
      </c>
      <c r="M95" s="28">
        <f>'GTAC Key'!L118</f>
        <v>4.2</v>
      </c>
      <c r="N95" s="28">
        <f>'GTAC Key'!M118</f>
        <v>0</v>
      </c>
      <c r="O95" s="28">
        <f>'GTAC Key'!N118</f>
        <v>54.400000572204505</v>
      </c>
      <c r="P95" s="4" t="str">
        <f>'GTAC Key'!O118</f>
        <v>PASS</v>
      </c>
      <c r="Q95" s="42" t="s">
        <v>306</v>
      </c>
      <c r="R95" s="62" t="s">
        <v>308</v>
      </c>
      <c r="S95" s="29"/>
    </row>
    <row r="96" spans="2:20" x14ac:dyDescent="0.2">
      <c r="B96" s="38">
        <f t="shared" si="3"/>
        <v>24</v>
      </c>
      <c r="C96" s="4" t="str">
        <f>'GTAC Key'!B126</f>
        <v>H-40</v>
      </c>
      <c r="D96" s="4" t="str">
        <f>'GTAC Key'!C126</f>
        <v>Normal</v>
      </c>
      <c r="E96" s="4" t="str">
        <f>'GTAC Key'!D126</f>
        <v>Normal</v>
      </c>
      <c r="F96" s="4" t="str">
        <f>'GTAC Key'!E126</f>
        <v>23959</v>
      </c>
      <c r="G96" s="4">
        <f>'GTAC Key'!F126</f>
        <v>26972</v>
      </c>
      <c r="H96" s="4">
        <f>'GTAC Key'!G126</f>
        <v>112</v>
      </c>
      <c r="I96" s="4">
        <f>'GTAC Key'!H126</f>
        <v>4</v>
      </c>
      <c r="J96" s="4">
        <f>'GTAC Key'!I126</f>
        <v>2</v>
      </c>
      <c r="K96" s="28">
        <f>'GTAC Key'!J126</f>
        <v>7.7600002288818404</v>
      </c>
      <c r="L96" s="28">
        <f>'GTAC Key'!K126</f>
        <v>1.20500004291534</v>
      </c>
      <c r="M96" s="28">
        <f>'GTAC Key'!L126</f>
        <v>3.1</v>
      </c>
      <c r="N96" s="28">
        <f>'GTAC Key'!M126</f>
        <v>0</v>
      </c>
      <c r="O96" s="28">
        <f>'GTAC Key'!N126</f>
        <v>38.800001144409201</v>
      </c>
      <c r="P96" s="4" t="str">
        <f>'GTAC Key'!O126</f>
        <v>PASS</v>
      </c>
      <c r="Q96" s="42" t="s">
        <v>306</v>
      </c>
      <c r="R96" s="62" t="s">
        <v>308</v>
      </c>
    </row>
    <row r="97" spans="2:19" x14ac:dyDescent="0.2">
      <c r="R97" s="4"/>
      <c r="S97" s="4"/>
    </row>
    <row r="98" spans="2:19" x14ac:dyDescent="0.2">
      <c r="B98" s="36" t="s">
        <v>548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61"/>
      <c r="S98" s="61"/>
    </row>
    <row r="99" spans="2:19" ht="32" x14ac:dyDescent="0.2">
      <c r="B99" s="32" t="s">
        <v>302</v>
      </c>
      <c r="C99" s="32" t="s">
        <v>90</v>
      </c>
      <c r="D99" s="32" t="s">
        <v>132</v>
      </c>
      <c r="E99" s="32" t="s">
        <v>133</v>
      </c>
      <c r="F99" s="32" t="s">
        <v>108</v>
      </c>
      <c r="G99" s="32" t="s">
        <v>677</v>
      </c>
      <c r="H99" s="32" t="s">
        <v>167</v>
      </c>
      <c r="I99" s="32" t="s">
        <v>107</v>
      </c>
      <c r="J99" s="32" t="s">
        <v>109</v>
      </c>
      <c r="K99" s="32" t="s">
        <v>164</v>
      </c>
      <c r="L99" s="32" t="s">
        <v>240</v>
      </c>
      <c r="M99" s="32" t="s">
        <v>165</v>
      </c>
      <c r="N99" s="32" t="s">
        <v>166</v>
      </c>
      <c r="O99" s="32" t="s">
        <v>303</v>
      </c>
      <c r="P99" s="32" t="s">
        <v>110</v>
      </c>
      <c r="Q99" s="32" t="s">
        <v>312</v>
      </c>
      <c r="R99" s="32" t="s">
        <v>307</v>
      </c>
      <c r="S99" s="32" t="s">
        <v>480</v>
      </c>
    </row>
    <row r="100" spans="2:19" x14ac:dyDescent="0.2">
      <c r="B100" s="38">
        <v>1</v>
      </c>
      <c r="C100" s="4" t="str">
        <f>'GTAC Key'!B67</f>
        <v>P-12</v>
      </c>
      <c r="D100" s="4" t="str">
        <f>'GTAC Key'!C67</f>
        <v>Polyp</v>
      </c>
      <c r="E100" s="4" t="str">
        <f>'GTAC Key'!D67</f>
        <v>Benign</v>
      </c>
      <c r="F100" s="4" t="str">
        <f>'GTAC Key'!E67</f>
        <v>23864</v>
      </c>
      <c r="G100" s="4"/>
      <c r="H100" s="4">
        <f>'GTAC Key'!G67</f>
        <v>56</v>
      </c>
      <c r="I100" s="4">
        <f>'GTAC Key'!H67</f>
        <v>6</v>
      </c>
      <c r="J100" s="4">
        <f>'GTAC Key'!I67</f>
        <v>2</v>
      </c>
      <c r="K100" s="28">
        <f>'GTAC Key'!J67</f>
        <v>6.5599999427795401</v>
      </c>
      <c r="L100" s="28">
        <f>'GTAC Key'!K67</f>
        <v>1.05799996852875</v>
      </c>
      <c r="M100" s="28">
        <f>'GTAC Key'!L67</f>
        <v>1.1000000000000001</v>
      </c>
      <c r="N100" s="28">
        <f>'GTAC Key'!M67</f>
        <v>301.75999736785883</v>
      </c>
      <c r="O100" s="28">
        <f>'GTAC Key'!N67</f>
        <v>32.799999713897698</v>
      </c>
      <c r="P100" s="4" t="str">
        <f>'GTAC Key'!O67</f>
        <v>TBD - G</v>
      </c>
      <c r="Q100" s="42" t="s">
        <v>366</v>
      </c>
      <c r="R100" s="29" t="s">
        <v>309</v>
      </c>
      <c r="S100" s="29"/>
    </row>
    <row r="101" spans="2:19" x14ac:dyDescent="0.2">
      <c r="B101" s="38">
        <f>B100+1</f>
        <v>2</v>
      </c>
      <c r="C101" s="4" t="str">
        <f>'GTAC Key'!B112</f>
        <v>P-32</v>
      </c>
      <c r="D101" s="4" t="str">
        <f>'GTAC Key'!C112</f>
        <v>Polyp</v>
      </c>
      <c r="E101" s="4" t="str">
        <f>'GTAC Key'!D112</f>
        <v>Adenoma</v>
      </c>
      <c r="F101" s="4" t="str">
        <f>'GTAC Key'!E112</f>
        <v>23946</v>
      </c>
      <c r="G101" s="4"/>
      <c r="H101" s="4">
        <f>'GTAC Key'!G112</f>
        <v>99</v>
      </c>
      <c r="I101" s="4">
        <f>'GTAC Key'!H112</f>
        <v>2</v>
      </c>
      <c r="J101" s="4">
        <f>'GTAC Key'!I112</f>
        <v>1</v>
      </c>
      <c r="K101" s="28">
        <f>'GTAC Key'!J112</f>
        <v>4.7600002288818404</v>
      </c>
      <c r="L101" s="28">
        <f>'GTAC Key'!K112</f>
        <v>1.0920000076293901</v>
      </c>
      <c r="M101" s="28">
        <f>'GTAC Key'!L112</f>
        <v>2.8</v>
      </c>
      <c r="N101" s="28">
        <f>'GTAC Key'!M112</f>
        <v>0</v>
      </c>
      <c r="O101" s="28">
        <f>'GTAC Key'!N112</f>
        <v>23.800001144409201</v>
      </c>
      <c r="P101" s="4" t="str">
        <f>'GTAC Key'!O112</f>
        <v>TBD - G</v>
      </c>
      <c r="Q101" s="42" t="s">
        <v>366</v>
      </c>
      <c r="R101" s="29" t="s">
        <v>309</v>
      </c>
      <c r="S101" s="29"/>
    </row>
    <row r="102" spans="2:19" x14ac:dyDescent="0.2">
      <c r="B102" s="38">
        <f t="shared" ref="B102:B106" si="4">B101+1</f>
        <v>3</v>
      </c>
      <c r="C102" s="4" t="str">
        <f>'GTAC Key'!B117</f>
        <v>P-36 (REDO)</v>
      </c>
      <c r="D102" s="4" t="str">
        <f>'GTAC Key'!C117</f>
        <v>Polyp</v>
      </c>
      <c r="E102" s="4" t="str">
        <f>'GTAC Key'!D117</f>
        <v>Adenoma</v>
      </c>
      <c r="F102" s="4">
        <f>'GTAC Key'!E117</f>
        <v>24225</v>
      </c>
      <c r="G102" s="4"/>
      <c r="H102" s="4">
        <f>'GTAC Key'!G117</f>
        <v>103</v>
      </c>
      <c r="I102" s="4" t="str">
        <f>'GTAC Key'!H117</f>
        <v>N/A</v>
      </c>
      <c r="J102" s="4">
        <f>'GTAC Key'!I117</f>
        <v>0</v>
      </c>
      <c r="K102" s="28">
        <f>'GTAC Key'!J117</f>
        <v>0</v>
      </c>
      <c r="L102" s="28">
        <f>'GTAC Key'!K117</f>
        <v>0</v>
      </c>
      <c r="M102" s="28">
        <f>'GTAC Key'!L117</f>
        <v>2.2999999999999998</v>
      </c>
      <c r="N102" s="28">
        <f>'GTAC Key'!M117</f>
        <v>0</v>
      </c>
      <c r="O102" s="28">
        <f>'GTAC Key'!N117</f>
        <v>0</v>
      </c>
      <c r="P102" s="4" t="str">
        <f>'GTAC Key'!O117</f>
        <v>PASS</v>
      </c>
      <c r="Q102" s="42" t="s">
        <v>310</v>
      </c>
      <c r="R102" s="29" t="s">
        <v>309</v>
      </c>
      <c r="S102" s="5" t="s">
        <v>309</v>
      </c>
    </row>
    <row r="103" spans="2:19" x14ac:dyDescent="0.2">
      <c r="B103" s="38">
        <f t="shared" si="4"/>
        <v>4</v>
      </c>
      <c r="C103" s="4" t="str">
        <f>'GTAC Key'!B141</f>
        <v>H50</v>
      </c>
      <c r="D103" s="4" t="str">
        <f>'GTAC Key'!C141</f>
        <v>Normal</v>
      </c>
      <c r="E103" s="4" t="str">
        <f>'GTAC Key'!D141</f>
        <v>Normal</v>
      </c>
      <c r="F103" s="4" t="str">
        <f>'GTAC Key'!E141</f>
        <v>24266</v>
      </c>
      <c r="G103" s="4"/>
      <c r="H103" s="4">
        <f>'GTAC Key'!G141</f>
        <v>125</v>
      </c>
      <c r="I103" s="4">
        <f>'GTAC Key'!H141</f>
        <v>3</v>
      </c>
      <c r="J103" s="4">
        <f>'GTAC Key'!I141</f>
        <v>0</v>
      </c>
      <c r="K103" s="28">
        <f>'GTAC Key'!J141</f>
        <v>14.039999961853001</v>
      </c>
      <c r="L103" s="28">
        <f>'GTAC Key'!K141</f>
        <v>1.29499995708466</v>
      </c>
      <c r="M103" s="28">
        <f>'GTAC Key'!L141</f>
        <v>0</v>
      </c>
      <c r="N103" s="28">
        <f>'GTAC Key'!M141</f>
        <v>0</v>
      </c>
      <c r="O103" s="28">
        <f>'GTAC Key'!N141</f>
        <v>70.199999809265009</v>
      </c>
      <c r="P103" s="4" t="str">
        <f>'GTAC Key'!O141</f>
        <v>PASS</v>
      </c>
      <c r="Q103" s="42" t="s">
        <v>306</v>
      </c>
      <c r="R103" s="29" t="s">
        <v>308</v>
      </c>
      <c r="S103" s="26"/>
    </row>
    <row r="104" spans="2:19" x14ac:dyDescent="0.2">
      <c r="B104" s="38">
        <f t="shared" si="4"/>
        <v>5</v>
      </c>
      <c r="C104" s="4" t="str">
        <f>'GTAC Key'!B142</f>
        <v>H51</v>
      </c>
      <c r="D104" s="4" t="str">
        <f>'GTAC Key'!C142</f>
        <v>Normal</v>
      </c>
      <c r="E104" s="4" t="str">
        <f>'GTAC Key'!D142</f>
        <v>Normal</v>
      </c>
      <c r="F104" s="4" t="str">
        <f>'GTAC Key'!E142</f>
        <v>24267</v>
      </c>
      <c r="G104" s="4"/>
      <c r="H104" s="4">
        <f>'GTAC Key'!G142</f>
        <v>126</v>
      </c>
      <c r="I104" s="4">
        <f>'GTAC Key'!H142</f>
        <v>5</v>
      </c>
      <c r="J104" s="4">
        <f>'GTAC Key'!I142</f>
        <v>0</v>
      </c>
      <c r="K104" s="28">
        <f>'GTAC Key'!J142</f>
        <v>6.5199999809265101</v>
      </c>
      <c r="L104" s="28">
        <f>'GTAC Key'!K142</f>
        <v>1.11600005626678</v>
      </c>
      <c r="M104" s="28">
        <f>'GTAC Key'!L142</f>
        <v>0</v>
      </c>
      <c r="N104" s="28">
        <f>'GTAC Key'!M142</f>
        <v>0</v>
      </c>
      <c r="O104" s="28">
        <f>'GTAC Key'!N142</f>
        <v>32.599999904632554</v>
      </c>
      <c r="P104" s="4" t="str">
        <f>'GTAC Key'!O142</f>
        <v>PASS</v>
      </c>
      <c r="Q104" s="42" t="s">
        <v>310</v>
      </c>
      <c r="R104" s="29" t="s">
        <v>309</v>
      </c>
      <c r="S104" s="26"/>
    </row>
    <row r="105" spans="2:19" x14ac:dyDescent="0.2">
      <c r="B105" s="38">
        <f t="shared" si="4"/>
        <v>6</v>
      </c>
      <c r="C105" s="4" t="str">
        <f>'GTAC Key'!B143</f>
        <v>H52</v>
      </c>
      <c r="D105" s="4" t="str">
        <f>'GTAC Key'!C143</f>
        <v>Normal</v>
      </c>
      <c r="E105" s="4" t="str">
        <f>'GTAC Key'!D143</f>
        <v>Normal</v>
      </c>
      <c r="F105" s="4" t="str">
        <f>'GTAC Key'!E143</f>
        <v>24268</v>
      </c>
      <c r="G105" s="4"/>
      <c r="H105" s="4">
        <f>'GTAC Key'!G143</f>
        <v>127</v>
      </c>
      <c r="I105" s="4">
        <f>'GTAC Key'!H143</f>
        <v>5</v>
      </c>
      <c r="J105" s="4">
        <f>'GTAC Key'!I143</f>
        <v>0</v>
      </c>
      <c r="K105" s="28">
        <f>'GTAC Key'!J143</f>
        <v>9.3199996948242205</v>
      </c>
      <c r="L105" s="28">
        <f>'GTAC Key'!K143</f>
        <v>0.971000015735626</v>
      </c>
      <c r="M105" s="28">
        <f>'GTAC Key'!L143</f>
        <v>0</v>
      </c>
      <c r="N105" s="28">
        <f>'GTAC Key'!M143</f>
        <v>0</v>
      </c>
      <c r="O105" s="28">
        <f>'GTAC Key'!N143</f>
        <v>46.599998474121101</v>
      </c>
      <c r="P105" s="4" t="str">
        <f>'GTAC Key'!O143</f>
        <v>PASS</v>
      </c>
      <c r="Q105" s="42" t="s">
        <v>306</v>
      </c>
      <c r="R105" s="29" t="s">
        <v>308</v>
      </c>
      <c r="S105" s="26"/>
    </row>
    <row r="106" spans="2:19" x14ac:dyDescent="0.2">
      <c r="B106" s="38">
        <f t="shared" si="4"/>
        <v>7</v>
      </c>
      <c r="C106" s="4" t="str">
        <f>'GTAC Key'!B144</f>
        <v>H53</v>
      </c>
      <c r="D106" s="4" t="str">
        <f>'GTAC Key'!C144</f>
        <v>Normal</v>
      </c>
      <c r="E106" s="4" t="str">
        <f>'GTAC Key'!D144</f>
        <v>Normal</v>
      </c>
      <c r="F106" s="4" t="str">
        <f>'GTAC Key'!E144</f>
        <v>24269</v>
      </c>
      <c r="G106" s="4"/>
      <c r="H106" s="4">
        <f>'GTAC Key'!G144</f>
        <v>128</v>
      </c>
      <c r="I106" s="4">
        <f>'GTAC Key'!H144</f>
        <v>10</v>
      </c>
      <c r="J106" s="4">
        <f>'GTAC Key'!I144</f>
        <v>0</v>
      </c>
      <c r="K106" s="28">
        <f>'GTAC Key'!J144</f>
        <v>19.920000076293899</v>
      </c>
      <c r="L106" s="28">
        <f>'GTAC Key'!K144</f>
        <v>1.5859999656677199</v>
      </c>
      <c r="M106" s="28">
        <f>'GTAC Key'!L144</f>
        <v>0</v>
      </c>
      <c r="N106" s="28">
        <f>'GTAC Key'!M144</f>
        <v>0</v>
      </c>
      <c r="O106" s="28">
        <f>'GTAC Key'!N144</f>
        <v>99.600000381469499</v>
      </c>
      <c r="P106" s="4" t="str">
        <f>'GTAC Key'!O144</f>
        <v>PASS</v>
      </c>
      <c r="Q106" s="42" t="s">
        <v>310</v>
      </c>
      <c r="R106" s="29" t="s">
        <v>308</v>
      </c>
      <c r="S106" s="26"/>
    </row>
    <row r="107" spans="2:19" x14ac:dyDescent="0.2">
      <c r="B107" s="38">
        <f t="shared" ref="B107:B123" si="5">B106+1</f>
        <v>8</v>
      </c>
      <c r="C107" s="4" t="str">
        <f>'GTAC Key'!B145</f>
        <v>H54</v>
      </c>
      <c r="D107" s="4" t="str">
        <f>'GTAC Key'!C145</f>
        <v>Normal</v>
      </c>
      <c r="E107" s="4" t="str">
        <f>'GTAC Key'!D145</f>
        <v>Normal</v>
      </c>
      <c r="F107" s="4" t="str">
        <f>'GTAC Key'!E145</f>
        <v>24270</v>
      </c>
      <c r="G107" s="4"/>
      <c r="H107" s="4">
        <f>'GTAC Key'!G145</f>
        <v>129</v>
      </c>
      <c r="I107" s="4">
        <f>'GTAC Key'!H145</f>
        <v>4</v>
      </c>
      <c r="J107" s="4">
        <f>'GTAC Key'!I145</f>
        <v>0</v>
      </c>
      <c r="K107" s="28">
        <f>'GTAC Key'!J145</f>
        <v>6.5999999046325701</v>
      </c>
      <c r="L107" s="28">
        <f>'GTAC Key'!K145</f>
        <v>0.92699998617172197</v>
      </c>
      <c r="M107" s="28">
        <f>'GTAC Key'!L145</f>
        <v>0</v>
      </c>
      <c r="N107" s="28">
        <f>'GTAC Key'!M145</f>
        <v>0</v>
      </c>
      <c r="O107" s="28">
        <f>'GTAC Key'!N145</f>
        <v>32.999999523162849</v>
      </c>
      <c r="P107" s="4" t="str">
        <f>'GTAC Key'!O145</f>
        <v>PASS</v>
      </c>
      <c r="Q107" s="42" t="s">
        <v>306</v>
      </c>
      <c r="R107" s="29" t="s">
        <v>309</v>
      </c>
      <c r="S107" s="5" t="s">
        <v>309</v>
      </c>
    </row>
    <row r="108" spans="2:19" x14ac:dyDescent="0.2">
      <c r="B108" s="38">
        <f t="shared" si="5"/>
        <v>9</v>
      </c>
      <c r="C108" s="4" t="str">
        <f>'GTAC Key'!B146</f>
        <v>H55</v>
      </c>
      <c r="D108" s="4" t="str">
        <f>'GTAC Key'!C146</f>
        <v>Normal</v>
      </c>
      <c r="E108" s="4" t="str">
        <f>'GTAC Key'!D146</f>
        <v>Normal</v>
      </c>
      <c r="F108" s="4" t="str">
        <f>'GTAC Key'!E146</f>
        <v>24271</v>
      </c>
      <c r="G108" s="4"/>
      <c r="H108" s="4">
        <f>'GTAC Key'!G146</f>
        <v>130</v>
      </c>
      <c r="I108" s="4">
        <f>'GTAC Key'!H146</f>
        <v>8</v>
      </c>
      <c r="J108" s="4">
        <f>'GTAC Key'!I146</f>
        <v>0</v>
      </c>
      <c r="K108" s="28">
        <f>'GTAC Key'!J146</f>
        <v>7.5199999809265101</v>
      </c>
      <c r="L108" s="28">
        <f>'GTAC Key'!K146</f>
        <v>1.2289999723434399</v>
      </c>
      <c r="M108" s="28">
        <f>'GTAC Key'!L146</f>
        <v>0</v>
      </c>
      <c r="N108" s="28">
        <f>'GTAC Key'!M146</f>
        <v>0</v>
      </c>
      <c r="O108" s="28">
        <f>'GTAC Key'!N146</f>
        <v>37.599999904632554</v>
      </c>
      <c r="P108" s="4" t="str">
        <f>'GTAC Key'!O146</f>
        <v>PASS</v>
      </c>
      <c r="Q108" s="42" t="s">
        <v>306</v>
      </c>
      <c r="R108" s="29" t="s">
        <v>309</v>
      </c>
      <c r="S108" s="26"/>
    </row>
    <row r="109" spans="2:19" x14ac:dyDescent="0.2">
      <c r="B109" s="38">
        <f t="shared" si="5"/>
        <v>10</v>
      </c>
      <c r="C109" s="4" t="str">
        <f>'GTAC Key'!B147</f>
        <v>H56</v>
      </c>
      <c r="D109" s="4" t="str">
        <f>'GTAC Key'!C147</f>
        <v>Normal</v>
      </c>
      <c r="E109" s="4" t="str">
        <f>'GTAC Key'!D147</f>
        <v>Normal</v>
      </c>
      <c r="F109" s="4" t="str">
        <f>'GTAC Key'!E147</f>
        <v>24272</v>
      </c>
      <c r="G109" s="4"/>
      <c r="H109" s="4">
        <f>'GTAC Key'!G147</f>
        <v>131</v>
      </c>
      <c r="I109" s="4">
        <f>'GTAC Key'!H147</f>
        <v>10</v>
      </c>
      <c r="J109" s="4">
        <f>'GTAC Key'!I147</f>
        <v>0</v>
      </c>
      <c r="K109" s="28">
        <f>'GTAC Key'!J147</f>
        <v>10.960000038146999</v>
      </c>
      <c r="L109" s="28">
        <f>'GTAC Key'!K147</f>
        <v>1.3240000009536701</v>
      </c>
      <c r="M109" s="28">
        <f>'GTAC Key'!L147</f>
        <v>0</v>
      </c>
      <c r="N109" s="28">
        <f>'GTAC Key'!M147</f>
        <v>0</v>
      </c>
      <c r="O109" s="28">
        <f>'GTAC Key'!N147</f>
        <v>54.800000190734998</v>
      </c>
      <c r="P109" s="4" t="str">
        <f>'GTAC Key'!O147</f>
        <v>PASS</v>
      </c>
      <c r="Q109" s="42" t="s">
        <v>306</v>
      </c>
      <c r="R109" s="29" t="s">
        <v>308</v>
      </c>
      <c r="S109" s="26"/>
    </row>
    <row r="110" spans="2:19" x14ac:dyDescent="0.2">
      <c r="B110" s="38">
        <f t="shared" si="5"/>
        <v>11</v>
      </c>
      <c r="C110" s="4" t="str">
        <f>'GTAC Key'!B148</f>
        <v>H57</v>
      </c>
      <c r="D110" s="4" t="str">
        <f>'GTAC Key'!C148</f>
        <v>Normal</v>
      </c>
      <c r="E110" s="4" t="str">
        <f>'GTAC Key'!D148</f>
        <v>Normal</v>
      </c>
      <c r="F110" s="4" t="str">
        <f>'GTAC Key'!E148</f>
        <v>24273</v>
      </c>
      <c r="G110" s="4"/>
      <c r="H110" s="4">
        <f>'GTAC Key'!G148</f>
        <v>132</v>
      </c>
      <c r="I110" s="4">
        <f>'GTAC Key'!H148</f>
        <v>10</v>
      </c>
      <c r="J110" s="4">
        <f>'GTAC Key'!I148</f>
        <v>0</v>
      </c>
      <c r="K110" s="28">
        <f>'GTAC Key'!J148</f>
        <v>34.840000152587898</v>
      </c>
      <c r="L110" s="28">
        <f>'GTAC Key'!K148</f>
        <v>1.5019999742507899</v>
      </c>
      <c r="M110" s="28">
        <f>'GTAC Key'!L148</f>
        <v>0</v>
      </c>
      <c r="N110" s="28">
        <f>'GTAC Key'!M148</f>
        <v>0</v>
      </c>
      <c r="O110" s="28">
        <f>'GTAC Key'!N148</f>
        <v>174.20000076293948</v>
      </c>
      <c r="P110" s="4" t="str">
        <f>'GTAC Key'!O148</f>
        <v>PASS</v>
      </c>
      <c r="Q110" s="42" t="s">
        <v>306</v>
      </c>
      <c r="R110" s="29" t="s">
        <v>308</v>
      </c>
      <c r="S110" s="5" t="s">
        <v>309</v>
      </c>
    </row>
    <row r="111" spans="2:19" x14ac:dyDescent="0.2">
      <c r="B111" s="38">
        <f t="shared" si="5"/>
        <v>12</v>
      </c>
      <c r="C111" s="4" t="str">
        <f>'GTAC Key'!B149</f>
        <v>CRC 7-4</v>
      </c>
      <c r="D111" s="4" t="str">
        <f>'GTAC Key'!C149</f>
        <v>Cancer</v>
      </c>
      <c r="E111" s="4" t="str">
        <f>'GTAC Key'!D149</f>
        <v>Stage IV</v>
      </c>
      <c r="F111" s="4" t="str">
        <f>'GTAC Key'!E149</f>
        <v>24274</v>
      </c>
      <c r="G111" s="4"/>
      <c r="H111" s="4">
        <f>'GTAC Key'!G149</f>
        <v>133</v>
      </c>
      <c r="I111" s="4">
        <f>'GTAC Key'!H149</f>
        <v>2</v>
      </c>
      <c r="J111" s="4">
        <f>'GTAC Key'!I149</f>
        <v>0</v>
      </c>
      <c r="K111" s="28">
        <f>'GTAC Key'!J149</f>
        <v>8.0799999237060494</v>
      </c>
      <c r="L111" s="28">
        <f>'GTAC Key'!K149</f>
        <v>1.1100000143051101</v>
      </c>
      <c r="M111" s="28">
        <f>'GTAC Key'!L149</f>
        <v>0</v>
      </c>
      <c r="N111" s="28">
        <f>'GTAC Key'!M149</f>
        <v>0</v>
      </c>
      <c r="O111" s="28">
        <f>'GTAC Key'!N149</f>
        <v>40.399999618530245</v>
      </c>
      <c r="P111" s="4" t="str">
        <f>'GTAC Key'!O149</f>
        <v>PASS</v>
      </c>
      <c r="Q111" s="42" t="s">
        <v>306</v>
      </c>
      <c r="R111" s="29" t="s">
        <v>308</v>
      </c>
      <c r="S111" s="26"/>
    </row>
    <row r="112" spans="2:19" x14ac:dyDescent="0.2">
      <c r="B112" s="38">
        <f t="shared" si="5"/>
        <v>13</v>
      </c>
      <c r="C112" s="4" t="str">
        <f>'GTAC Key'!B151</f>
        <v>CRC 9-4</v>
      </c>
      <c r="D112" s="4" t="str">
        <f>'GTAC Key'!C151</f>
        <v>Cancer</v>
      </c>
      <c r="E112" s="4" t="str">
        <f>'GTAC Key'!D151</f>
        <v>Stage IV</v>
      </c>
      <c r="F112" s="4" t="str">
        <f>'GTAC Key'!E151</f>
        <v>24276</v>
      </c>
      <c r="G112" s="4"/>
      <c r="H112" s="4">
        <f>'GTAC Key'!G151</f>
        <v>135</v>
      </c>
      <c r="I112" s="4">
        <f>'GTAC Key'!H151</f>
        <v>10</v>
      </c>
      <c r="J112" s="4">
        <f>'GTAC Key'!I151</f>
        <v>0</v>
      </c>
      <c r="K112" s="28">
        <f>'GTAC Key'!J151</f>
        <v>11.039999961853001</v>
      </c>
      <c r="L112" s="28">
        <f>'GTAC Key'!K151</f>
        <v>1.3730000257492101</v>
      </c>
      <c r="M112" s="28">
        <f>'GTAC Key'!L151</f>
        <v>0</v>
      </c>
      <c r="N112" s="28">
        <f>'GTAC Key'!M151</f>
        <v>0</v>
      </c>
      <c r="O112" s="28">
        <f>'GTAC Key'!N151</f>
        <v>55.199999809265002</v>
      </c>
      <c r="P112" s="4" t="str">
        <f>'GTAC Key'!O151</f>
        <v>PASS</v>
      </c>
      <c r="Q112" s="42" t="s">
        <v>366</v>
      </c>
      <c r="R112" s="29" t="s">
        <v>308</v>
      </c>
      <c r="S112" s="5" t="s">
        <v>309</v>
      </c>
    </row>
    <row r="113" spans="2:19" x14ac:dyDescent="0.2">
      <c r="B113" s="38">
        <f t="shared" si="5"/>
        <v>14</v>
      </c>
      <c r="C113" s="4" t="str">
        <f>'GTAC Key'!B152</f>
        <v>CRC 6-3</v>
      </c>
      <c r="D113" s="4" t="str">
        <f>'GTAC Key'!C152</f>
        <v>Cancer</v>
      </c>
      <c r="E113" s="4" t="str">
        <f>'GTAC Key'!D152</f>
        <v>Stage III</v>
      </c>
      <c r="F113" s="4" t="str">
        <f>'GTAC Key'!E152</f>
        <v>24277</v>
      </c>
      <c r="G113" s="4"/>
      <c r="H113" s="4">
        <f>'GTAC Key'!G152</f>
        <v>136</v>
      </c>
      <c r="I113" s="4">
        <f>'GTAC Key'!H152</f>
        <v>10</v>
      </c>
      <c r="J113" s="4">
        <f>'GTAC Key'!I152</f>
        <v>0</v>
      </c>
      <c r="K113" s="28">
        <f>'GTAC Key'!J152</f>
        <v>12.079999923706101</v>
      </c>
      <c r="L113" s="28">
        <f>'GTAC Key'!K152</f>
        <v>1.4179999828338601</v>
      </c>
      <c r="M113" s="28">
        <f>'GTAC Key'!L152</f>
        <v>0</v>
      </c>
      <c r="N113" s="28">
        <f>'GTAC Key'!M152</f>
        <v>0</v>
      </c>
      <c r="O113" s="28">
        <f>'GTAC Key'!N152</f>
        <v>60.399999618530501</v>
      </c>
      <c r="P113" s="4" t="str">
        <f>'GTAC Key'!O152</f>
        <v>PASS</v>
      </c>
      <c r="Q113" s="42" t="s">
        <v>306</v>
      </c>
      <c r="R113" s="29" t="s">
        <v>308</v>
      </c>
      <c r="S113" s="29"/>
    </row>
    <row r="114" spans="2:19" x14ac:dyDescent="0.2">
      <c r="B114" s="38">
        <f t="shared" si="5"/>
        <v>15</v>
      </c>
      <c r="C114" s="4" t="str">
        <f>'GTAC Key'!B154</f>
        <v>CRC 8-3</v>
      </c>
      <c r="D114" s="4" t="str">
        <f>'GTAC Key'!C154</f>
        <v>Cancer</v>
      </c>
      <c r="E114" s="4" t="str">
        <f>'GTAC Key'!D154</f>
        <v>Stage III</v>
      </c>
      <c r="F114" s="4" t="str">
        <f>'GTAC Key'!E154</f>
        <v>24279</v>
      </c>
      <c r="G114" s="4"/>
      <c r="H114" s="4">
        <f>'GTAC Key'!G154</f>
        <v>138</v>
      </c>
      <c r="I114" s="4">
        <f>'GTAC Key'!H154</f>
        <v>8</v>
      </c>
      <c r="J114" s="4">
        <f>'GTAC Key'!I154</f>
        <v>0</v>
      </c>
      <c r="K114" s="28">
        <f>'GTAC Key'!J154</f>
        <v>6.4000000953674299</v>
      </c>
      <c r="L114" s="28">
        <f>'GTAC Key'!K154</f>
        <v>1.1590000391006501</v>
      </c>
      <c r="M114" s="28">
        <f>'GTAC Key'!L154</f>
        <v>0</v>
      </c>
      <c r="N114" s="28">
        <f>'GTAC Key'!M154</f>
        <v>0</v>
      </c>
      <c r="O114" s="28">
        <f>'GTAC Key'!N154</f>
        <v>32.000000476837151</v>
      </c>
      <c r="P114" s="4" t="str">
        <f>'GTAC Key'!O154</f>
        <v>PASS</v>
      </c>
      <c r="Q114" s="42" t="s">
        <v>306</v>
      </c>
      <c r="R114" s="29" t="s">
        <v>309</v>
      </c>
      <c r="S114" s="29"/>
    </row>
    <row r="115" spans="2:19" x14ac:dyDescent="0.2">
      <c r="B115" s="38">
        <f t="shared" si="5"/>
        <v>16</v>
      </c>
      <c r="C115" s="4" t="str">
        <f>'GTAC Key'!B155</f>
        <v>CRC 9-3</v>
      </c>
      <c r="D115" s="4" t="str">
        <f>'GTAC Key'!C155</f>
        <v>Cancer</v>
      </c>
      <c r="E115" s="4" t="str">
        <f>'GTAC Key'!D155</f>
        <v>Stage III</v>
      </c>
      <c r="F115" s="4" t="str">
        <f>'GTAC Key'!E155</f>
        <v>24280</v>
      </c>
      <c r="G115" s="4"/>
      <c r="H115" s="4">
        <f>'GTAC Key'!G155</f>
        <v>139</v>
      </c>
      <c r="I115" s="4">
        <f>'GTAC Key'!H155</f>
        <v>10</v>
      </c>
      <c r="J115" s="4">
        <f>'GTAC Key'!I155</f>
        <v>0</v>
      </c>
      <c r="K115" s="28">
        <f>'GTAC Key'!J155</f>
        <v>8.0799999237060494</v>
      </c>
      <c r="L115" s="28">
        <f>'GTAC Key'!K155</f>
        <v>1.1809999942779501</v>
      </c>
      <c r="M115" s="28">
        <f>'GTAC Key'!L155</f>
        <v>0</v>
      </c>
      <c r="N115" s="28">
        <f>'GTAC Key'!M155</f>
        <v>0</v>
      </c>
      <c r="O115" s="28">
        <f>'GTAC Key'!N155</f>
        <v>40.399999618530245</v>
      </c>
      <c r="P115" s="4" t="str">
        <f>'GTAC Key'!O155</f>
        <v>PASS</v>
      </c>
      <c r="Q115" s="42" t="s">
        <v>306</v>
      </c>
      <c r="R115" s="29" t="s">
        <v>308</v>
      </c>
      <c r="S115" s="29"/>
    </row>
    <row r="116" spans="2:19" x14ac:dyDescent="0.2">
      <c r="B116" s="38">
        <f t="shared" si="5"/>
        <v>17</v>
      </c>
      <c r="C116" s="4" t="str">
        <f>'GTAC Key'!B156</f>
        <v>CRC 6-2</v>
      </c>
      <c r="D116" s="4" t="str">
        <f>'GTAC Key'!C156</f>
        <v>Cancer</v>
      </c>
      <c r="E116" s="4" t="str">
        <f>'GTAC Key'!D156</f>
        <v>Stage II</v>
      </c>
      <c r="F116" s="4" t="str">
        <f>'GTAC Key'!E156</f>
        <v>24281</v>
      </c>
      <c r="G116" s="4"/>
      <c r="H116" s="4">
        <f>'GTAC Key'!G156</f>
        <v>140</v>
      </c>
      <c r="I116" s="4">
        <f>'GTAC Key'!H156</f>
        <v>10</v>
      </c>
      <c r="J116" s="4">
        <f>'GTAC Key'!I156</f>
        <v>0</v>
      </c>
      <c r="K116" s="28">
        <f>'GTAC Key'!J156</f>
        <v>39.119998931884801</v>
      </c>
      <c r="L116" s="28">
        <f>'GTAC Key'!K156</f>
        <v>1.8589999675750699</v>
      </c>
      <c r="M116" s="28">
        <f>'GTAC Key'!L156</f>
        <v>0</v>
      </c>
      <c r="N116" s="28">
        <f>'GTAC Key'!M156</f>
        <v>0</v>
      </c>
      <c r="O116" s="28">
        <f>'GTAC Key'!N156</f>
        <v>195.599994659424</v>
      </c>
      <c r="P116" s="4" t="str">
        <f>'GTAC Key'!O156</f>
        <v>PASS</v>
      </c>
      <c r="Q116" s="42" t="s">
        <v>306</v>
      </c>
      <c r="R116" s="29" t="s">
        <v>308</v>
      </c>
      <c r="S116" s="29"/>
    </row>
    <row r="117" spans="2:19" x14ac:dyDescent="0.2">
      <c r="B117" s="38">
        <f t="shared" si="5"/>
        <v>18</v>
      </c>
      <c r="C117" s="4" t="str">
        <f>'GTAC Key'!B157</f>
        <v>CRC 7-2</v>
      </c>
      <c r="D117" s="4" t="str">
        <f>'GTAC Key'!C157</f>
        <v>Cancer</v>
      </c>
      <c r="E117" s="4" t="str">
        <f>'GTAC Key'!D157</f>
        <v>Stage II</v>
      </c>
      <c r="F117" s="4" t="str">
        <f>'GTAC Key'!E157</f>
        <v>24282</v>
      </c>
      <c r="G117" s="4"/>
      <c r="H117" s="4">
        <f>'GTAC Key'!G157</f>
        <v>141</v>
      </c>
      <c r="I117" s="4">
        <f>'GTAC Key'!H157</f>
        <v>10</v>
      </c>
      <c r="J117" s="4">
        <f>'GTAC Key'!I157</f>
        <v>0</v>
      </c>
      <c r="K117" s="28">
        <f>'GTAC Key'!J157</f>
        <v>17.360000610351602</v>
      </c>
      <c r="L117" s="28">
        <f>'GTAC Key'!K157</f>
        <v>1.2690000534057599</v>
      </c>
      <c r="M117" s="28">
        <f>'GTAC Key'!L157</f>
        <v>0</v>
      </c>
      <c r="N117" s="28">
        <f>'GTAC Key'!M157</f>
        <v>0</v>
      </c>
      <c r="O117" s="28">
        <f>'GTAC Key'!N157</f>
        <v>86.800003051758011</v>
      </c>
      <c r="P117" s="4" t="str">
        <f>'GTAC Key'!O157</f>
        <v>PASS</v>
      </c>
      <c r="Q117" s="42" t="s">
        <v>306</v>
      </c>
      <c r="R117" s="29" t="s">
        <v>308</v>
      </c>
      <c r="S117" s="29"/>
    </row>
    <row r="118" spans="2:19" x14ac:dyDescent="0.2">
      <c r="B118" s="38">
        <f t="shared" si="5"/>
        <v>19</v>
      </c>
      <c r="C118" s="4" t="str">
        <f>'GTAC Key'!B158</f>
        <v>CRC 8-2</v>
      </c>
      <c r="D118" s="4" t="str">
        <f>'GTAC Key'!C158</f>
        <v>Cancer</v>
      </c>
      <c r="E118" s="4" t="str">
        <f>'GTAC Key'!D158</f>
        <v>Stage II</v>
      </c>
      <c r="F118" s="4" t="str">
        <f>'GTAC Key'!E158</f>
        <v>24283</v>
      </c>
      <c r="G118" s="4"/>
      <c r="H118" s="4">
        <f>'GTAC Key'!G158</f>
        <v>142</v>
      </c>
      <c r="I118" s="4">
        <f>'GTAC Key'!H158</f>
        <v>8</v>
      </c>
      <c r="J118" s="4">
        <f>'GTAC Key'!I158</f>
        <v>0</v>
      </c>
      <c r="K118" s="28">
        <f>'GTAC Key'!J158</f>
        <v>12.7600002288818</v>
      </c>
      <c r="L118" s="28">
        <f>'GTAC Key'!K158</f>
        <v>1.33500003814697</v>
      </c>
      <c r="M118" s="28">
        <f>'GTAC Key'!L158</f>
        <v>0</v>
      </c>
      <c r="N118" s="28">
        <f>'GTAC Key'!M158</f>
        <v>0</v>
      </c>
      <c r="O118" s="28">
        <f>'GTAC Key'!N158</f>
        <v>63.800001144409002</v>
      </c>
      <c r="P118" s="4" t="str">
        <f>'GTAC Key'!O158</f>
        <v>PASS</v>
      </c>
      <c r="Q118" s="42" t="s">
        <v>306</v>
      </c>
      <c r="R118" s="29" t="s">
        <v>308</v>
      </c>
      <c r="S118" s="29"/>
    </row>
    <row r="119" spans="2:19" x14ac:dyDescent="0.2">
      <c r="B119" s="38">
        <f t="shared" si="5"/>
        <v>20</v>
      </c>
      <c r="C119" s="4" t="str">
        <f>'GTAC Key'!B159</f>
        <v>CRC 9-2</v>
      </c>
      <c r="D119" s="4" t="str">
        <f>'GTAC Key'!C159</f>
        <v>Cancer</v>
      </c>
      <c r="E119" s="4" t="str">
        <f>'GTAC Key'!D159</f>
        <v>Stage II</v>
      </c>
      <c r="F119" s="4" t="str">
        <f>'GTAC Key'!E159</f>
        <v>24284</v>
      </c>
      <c r="G119" s="4"/>
      <c r="H119" s="4">
        <f>'GTAC Key'!G159</f>
        <v>143</v>
      </c>
      <c r="I119" s="4">
        <f>'GTAC Key'!H159</f>
        <v>6</v>
      </c>
      <c r="J119" s="4">
        <f>'GTAC Key'!I159</f>
        <v>0</v>
      </c>
      <c r="K119" s="28">
        <f>'GTAC Key'!J159</f>
        <v>9.0799999237060494</v>
      </c>
      <c r="L119" s="28">
        <f>'GTAC Key'!K159</f>
        <v>1.06599998474121</v>
      </c>
      <c r="M119" s="28">
        <f>'GTAC Key'!L159</f>
        <v>0</v>
      </c>
      <c r="N119" s="28">
        <f>'GTAC Key'!M159</f>
        <v>0</v>
      </c>
      <c r="O119" s="28">
        <f>'GTAC Key'!N159</f>
        <v>45.399999618530245</v>
      </c>
      <c r="P119" s="4" t="str">
        <f>'GTAC Key'!O159</f>
        <v>PASS</v>
      </c>
      <c r="Q119" s="42" t="s">
        <v>306</v>
      </c>
      <c r="R119" s="29" t="s">
        <v>308</v>
      </c>
      <c r="S119" s="29"/>
    </row>
    <row r="120" spans="2:19" x14ac:dyDescent="0.2">
      <c r="B120" s="38">
        <f t="shared" si="5"/>
        <v>21</v>
      </c>
      <c r="C120" s="4" t="str">
        <f>'GTAC Key'!B160</f>
        <v>CRC 6-1</v>
      </c>
      <c r="D120" s="4" t="str">
        <f>'GTAC Key'!C160</f>
        <v>Cancer</v>
      </c>
      <c r="E120" s="4" t="str">
        <f>'GTAC Key'!D160</f>
        <v>Stage I</v>
      </c>
      <c r="F120" s="4" t="str">
        <f>'GTAC Key'!E160</f>
        <v>24285</v>
      </c>
      <c r="G120" s="4"/>
      <c r="H120" s="4">
        <f>'GTAC Key'!G160</f>
        <v>144</v>
      </c>
      <c r="I120" s="4">
        <f>'GTAC Key'!H160</f>
        <v>10</v>
      </c>
      <c r="J120" s="4">
        <f>'GTAC Key'!I160</f>
        <v>0</v>
      </c>
      <c r="K120" s="28">
        <f>'GTAC Key'!J160</f>
        <v>8.8400001525878906</v>
      </c>
      <c r="L120" s="28">
        <f>'GTAC Key'!K160</f>
        <v>1.3559999465942401</v>
      </c>
      <c r="M120" s="28">
        <f>'GTAC Key'!L160</f>
        <v>0</v>
      </c>
      <c r="N120" s="28">
        <f>'GTAC Key'!M160</f>
        <v>0</v>
      </c>
      <c r="O120" s="28">
        <f>'GTAC Key'!N160</f>
        <v>44.200000762939453</v>
      </c>
      <c r="P120" s="4" t="str">
        <f>'GTAC Key'!O160</f>
        <v>PASS</v>
      </c>
      <c r="Q120" s="42" t="s">
        <v>306</v>
      </c>
      <c r="R120" s="29" t="s">
        <v>308</v>
      </c>
      <c r="S120" s="29"/>
    </row>
    <row r="121" spans="2:19" x14ac:dyDescent="0.2">
      <c r="B121" s="38">
        <f t="shared" si="5"/>
        <v>22</v>
      </c>
      <c r="C121" s="4" t="str">
        <f>'GTAC Key'!B161</f>
        <v>CRC 7-1</v>
      </c>
      <c r="D121" s="4" t="str">
        <f>'GTAC Key'!C161</f>
        <v>Cancer</v>
      </c>
      <c r="E121" s="4" t="str">
        <f>'GTAC Key'!D161</f>
        <v>Stage I</v>
      </c>
      <c r="F121" s="4" t="str">
        <f>'GTAC Key'!E161</f>
        <v>24286</v>
      </c>
      <c r="G121" s="4"/>
      <c r="H121" s="4">
        <f>'GTAC Key'!G161</f>
        <v>145</v>
      </c>
      <c r="I121" s="4">
        <f>'GTAC Key'!H161</f>
        <v>10</v>
      </c>
      <c r="J121" s="4">
        <f>'GTAC Key'!I161</f>
        <v>0</v>
      </c>
      <c r="K121" s="28">
        <f>'GTAC Key'!J161</f>
        <v>83.879997253417997</v>
      </c>
      <c r="L121" s="28">
        <f>'GTAC Key'!K161</f>
        <v>2.0069999694824201</v>
      </c>
      <c r="M121" s="28">
        <f>'GTAC Key'!L161</f>
        <v>0</v>
      </c>
      <c r="N121" s="28">
        <f>'GTAC Key'!M161</f>
        <v>0</v>
      </c>
      <c r="O121" s="28">
        <f>'GTAC Key'!N161</f>
        <v>419.39998626708996</v>
      </c>
      <c r="P121" s="4" t="str">
        <f>'GTAC Key'!O161</f>
        <v>PASS</v>
      </c>
      <c r="Q121" s="42" t="s">
        <v>310</v>
      </c>
      <c r="R121" s="29" t="s">
        <v>308</v>
      </c>
      <c r="S121" s="29"/>
    </row>
    <row r="122" spans="2:19" x14ac:dyDescent="0.2">
      <c r="B122" s="38">
        <f t="shared" si="5"/>
        <v>23</v>
      </c>
      <c r="C122" s="4" t="str">
        <f>'GTAC Key'!B162</f>
        <v>CRC 8-1</v>
      </c>
      <c r="D122" s="4" t="str">
        <f>'GTAC Key'!C162</f>
        <v>Cancer</v>
      </c>
      <c r="E122" s="4" t="str">
        <f>'GTAC Key'!D162</f>
        <v>Stage I</v>
      </c>
      <c r="F122" s="4" t="str">
        <f>'GTAC Key'!E162</f>
        <v>24287</v>
      </c>
      <c r="G122" s="4"/>
      <c r="H122" s="4">
        <f>'GTAC Key'!G162</f>
        <v>146</v>
      </c>
      <c r="I122" s="4">
        <f>'GTAC Key'!H162</f>
        <v>10</v>
      </c>
      <c r="J122" s="4">
        <f>'GTAC Key'!I162</f>
        <v>0</v>
      </c>
      <c r="K122" s="28">
        <f>'GTAC Key'!J162</f>
        <v>23.2399997711182</v>
      </c>
      <c r="L122" s="28">
        <f>'GTAC Key'!K162</f>
        <v>1.79900002479553</v>
      </c>
      <c r="M122" s="28">
        <f>'GTAC Key'!L162</f>
        <v>0</v>
      </c>
      <c r="N122" s="28">
        <f>'GTAC Key'!M162</f>
        <v>0</v>
      </c>
      <c r="O122" s="28">
        <f>'GTAC Key'!N162</f>
        <v>116.19999885559099</v>
      </c>
      <c r="P122" s="4" t="str">
        <f>'GTAC Key'!O162</f>
        <v>PASS</v>
      </c>
      <c r="Q122" s="42" t="s">
        <v>306</v>
      </c>
      <c r="R122" s="29" t="s">
        <v>308</v>
      </c>
      <c r="S122" s="29"/>
    </row>
    <row r="123" spans="2:19" x14ac:dyDescent="0.2">
      <c r="B123" s="38">
        <f t="shared" si="5"/>
        <v>24</v>
      </c>
      <c r="C123" s="4" t="str">
        <f>'GTAC Key'!B163</f>
        <v>CRC 9-1</v>
      </c>
      <c r="D123" s="4" t="str">
        <f>'GTAC Key'!C163</f>
        <v>Cancer</v>
      </c>
      <c r="E123" s="4" t="str">
        <f>'GTAC Key'!D163</f>
        <v>Stage I</v>
      </c>
      <c r="F123" s="4" t="str">
        <f>'GTAC Key'!E163</f>
        <v>24288</v>
      </c>
      <c r="G123" s="4"/>
      <c r="H123" s="4">
        <f>'GTAC Key'!G163</f>
        <v>147</v>
      </c>
      <c r="I123" s="4">
        <f>'GTAC Key'!H163</f>
        <v>13</v>
      </c>
      <c r="J123" s="4">
        <f>'GTAC Key'!I163</f>
        <v>0</v>
      </c>
      <c r="K123" s="28">
        <f>'GTAC Key'!J163</f>
        <v>26.559999465942401</v>
      </c>
      <c r="L123" s="28">
        <f>'GTAC Key'!K163</f>
        <v>1.7029999494552599</v>
      </c>
      <c r="M123" s="28">
        <f>'GTAC Key'!L163</f>
        <v>0</v>
      </c>
      <c r="N123" s="28">
        <f>'GTAC Key'!M163</f>
        <v>0</v>
      </c>
      <c r="O123" s="28">
        <f>'GTAC Key'!N163</f>
        <v>132.799997329712</v>
      </c>
      <c r="P123" s="4" t="str">
        <f>'GTAC Key'!O163</f>
        <v>PASS</v>
      </c>
      <c r="Q123" s="42" t="s">
        <v>306</v>
      </c>
      <c r="R123" s="29" t="s">
        <v>308</v>
      </c>
      <c r="S123" s="5" t="s">
        <v>309</v>
      </c>
    </row>
    <row r="124" spans="2:19" x14ac:dyDescent="0.2">
      <c r="R124" s="4"/>
      <c r="S124" s="4"/>
    </row>
    <row r="125" spans="2:19" x14ac:dyDescent="0.2">
      <c r="B125" s="36" t="s">
        <v>499</v>
      </c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61"/>
      <c r="S125" s="61"/>
    </row>
    <row r="126" spans="2:19" ht="32" x14ac:dyDescent="0.2">
      <c r="B126" s="32" t="s">
        <v>302</v>
      </c>
      <c r="C126" s="32" t="s">
        <v>90</v>
      </c>
      <c r="D126" s="32" t="s">
        <v>132</v>
      </c>
      <c r="E126" s="32" t="s">
        <v>133</v>
      </c>
      <c r="F126" s="32" t="s">
        <v>108</v>
      </c>
      <c r="G126" s="32" t="s">
        <v>677</v>
      </c>
      <c r="H126" s="32" t="s">
        <v>167</v>
      </c>
      <c r="I126" s="32" t="s">
        <v>107</v>
      </c>
      <c r="J126" s="32" t="s">
        <v>109</v>
      </c>
      <c r="K126" s="32" t="s">
        <v>164</v>
      </c>
      <c r="L126" s="32" t="s">
        <v>240</v>
      </c>
      <c r="M126" s="32" t="s">
        <v>165</v>
      </c>
      <c r="N126" s="32" t="s">
        <v>166</v>
      </c>
      <c r="O126" s="32" t="s">
        <v>303</v>
      </c>
      <c r="P126" s="32" t="s">
        <v>110</v>
      </c>
      <c r="Q126" s="32" t="s">
        <v>312</v>
      </c>
      <c r="R126" s="32" t="s">
        <v>307</v>
      </c>
      <c r="S126" s="32" t="s">
        <v>480</v>
      </c>
    </row>
    <row r="127" spans="2:19" x14ac:dyDescent="0.2">
      <c r="B127" s="38">
        <v>1</v>
      </c>
      <c r="C127" s="4" t="str">
        <f>'GTAC Key'!B9</f>
        <v>H-4 (REDO)</v>
      </c>
      <c r="D127" s="4" t="str">
        <f>'GTAC Key'!C9</f>
        <v>Normal</v>
      </c>
      <c r="E127" s="4" t="str">
        <f>'GTAC Key'!D9</f>
        <v>Normal</v>
      </c>
      <c r="F127" s="4">
        <f>'GTAC Key'!E9</f>
        <v>24214</v>
      </c>
      <c r="G127" s="4"/>
      <c r="H127" s="4">
        <f>'GTAC Key'!G9</f>
        <v>4</v>
      </c>
      <c r="I127" s="4" t="str">
        <f>'GTAC Key'!H9</f>
        <v>N/A</v>
      </c>
      <c r="J127" s="4">
        <f>'GTAC Key'!I9</f>
        <v>0</v>
      </c>
      <c r="K127" s="28">
        <f>'GTAC Key'!J9</f>
        <v>0</v>
      </c>
      <c r="L127" s="28">
        <f>'GTAC Key'!K9</f>
        <v>0</v>
      </c>
      <c r="M127" s="28">
        <f>'GTAC Key'!L9</f>
        <v>2.8</v>
      </c>
      <c r="N127" s="28">
        <f>'GTAC Key'!M9</f>
        <v>0</v>
      </c>
      <c r="O127" s="28">
        <f>'GTAC Key'!N9</f>
        <v>0</v>
      </c>
      <c r="P127" s="4" t="str">
        <f>'GTAC Key'!O9</f>
        <v>TBD - T</v>
      </c>
      <c r="Q127" s="42" t="s">
        <v>366</v>
      </c>
      <c r="R127" s="29" t="s">
        <v>498</v>
      </c>
      <c r="S127" s="29"/>
    </row>
    <row r="128" spans="2:19" x14ac:dyDescent="0.2">
      <c r="B128" s="38">
        <f>B127+1</f>
        <v>2</v>
      </c>
      <c r="C128" s="4" t="str">
        <f>'GTAC Key'!B107</f>
        <v>H-32 (REDO)</v>
      </c>
      <c r="D128" s="4" t="str">
        <f>'GTAC Key'!C107</f>
        <v>Normal</v>
      </c>
      <c r="E128" s="4" t="str">
        <f>'GTAC Key'!D107</f>
        <v>Normal</v>
      </c>
      <c r="F128" s="4">
        <f>'GTAC Key'!E107</f>
        <v>24223</v>
      </c>
      <c r="G128" s="4"/>
      <c r="H128" s="4">
        <f>'GTAC Key'!G107</f>
        <v>94</v>
      </c>
      <c r="I128" s="4" t="str">
        <f>'GTAC Key'!H107</f>
        <v>N/A</v>
      </c>
      <c r="J128" s="4">
        <f>'GTAC Key'!I107</f>
        <v>0</v>
      </c>
      <c r="K128" s="28">
        <f>'GTAC Key'!J107</f>
        <v>0</v>
      </c>
      <c r="L128" s="28">
        <f>'GTAC Key'!K107</f>
        <v>0</v>
      </c>
      <c r="M128" s="28">
        <f>'GTAC Key'!L107</f>
        <v>2.4</v>
      </c>
      <c r="N128" s="28">
        <f>'GTAC Key'!M107</f>
        <v>0</v>
      </c>
      <c r="O128" s="28">
        <f>'GTAC Key'!N107</f>
        <v>0</v>
      </c>
      <c r="P128" s="4" t="str">
        <f>'GTAC Key'!O107</f>
        <v>TBD - T</v>
      </c>
      <c r="Q128" s="42" t="s">
        <v>366</v>
      </c>
      <c r="R128" s="29" t="s">
        <v>498</v>
      </c>
      <c r="S128" s="5" t="s">
        <v>309</v>
      </c>
    </row>
    <row r="129" spans="2:19" x14ac:dyDescent="0.2">
      <c r="B129" s="38">
        <f t="shared" ref="B129:B136" si="6">B128+1</f>
        <v>3</v>
      </c>
      <c r="C129" s="4" t="str">
        <f>'GTAC Key'!B127</f>
        <v>H-41</v>
      </c>
      <c r="D129" s="4" t="str">
        <f>'GTAC Key'!C127</f>
        <v>Normal</v>
      </c>
      <c r="E129" s="4" t="str">
        <f>'GTAC Key'!D127</f>
        <v>Normal</v>
      </c>
      <c r="F129" s="4" t="str">
        <f>'GTAC Key'!E127</f>
        <v>23960</v>
      </c>
      <c r="G129" s="4"/>
      <c r="H129" s="4">
        <f>'GTAC Key'!G127</f>
        <v>113</v>
      </c>
      <c r="I129" s="4">
        <f>'GTAC Key'!H127</f>
        <v>4</v>
      </c>
      <c r="J129" s="4">
        <f>'GTAC Key'!I127</f>
        <v>2</v>
      </c>
      <c r="K129" s="28">
        <f>'GTAC Key'!J127</f>
        <v>7.4800000190734899</v>
      </c>
      <c r="L129" s="28">
        <f>'GTAC Key'!K127</f>
        <v>1.3359999656677199</v>
      </c>
      <c r="M129" s="28">
        <f>'GTAC Key'!L127</f>
        <v>2.4</v>
      </c>
      <c r="N129" s="28">
        <f>'GTAC Key'!M127</f>
        <v>0</v>
      </c>
      <c r="O129" s="28">
        <f>'GTAC Key'!N127</f>
        <v>37.400000095367446</v>
      </c>
      <c r="P129" s="4" t="str">
        <f>'GTAC Key'!O127</f>
        <v>TBD - G</v>
      </c>
      <c r="Q129" s="42" t="s">
        <v>366</v>
      </c>
      <c r="R129" s="29" t="s">
        <v>498</v>
      </c>
      <c r="S129" s="29"/>
    </row>
    <row r="130" spans="2:19" x14ac:dyDescent="0.2">
      <c r="B130" s="38">
        <f t="shared" si="6"/>
        <v>4</v>
      </c>
      <c r="C130" s="4" t="str">
        <f>'GTAC Key'!B128</f>
        <v>H-42</v>
      </c>
      <c r="D130" s="4" t="str">
        <f>'GTAC Key'!C128</f>
        <v>Normal</v>
      </c>
      <c r="E130" s="4" t="str">
        <f>'GTAC Key'!D128</f>
        <v>Normal</v>
      </c>
      <c r="F130" s="4" t="str">
        <f>'GTAC Key'!E128</f>
        <v>23961</v>
      </c>
      <c r="G130" s="4"/>
      <c r="H130" s="4">
        <f>'GTAC Key'!G128</f>
        <v>114</v>
      </c>
      <c r="I130" s="4">
        <f>'GTAC Key'!H128</f>
        <v>2</v>
      </c>
      <c r="J130" s="4">
        <f>'GTAC Key'!I128</f>
        <v>1</v>
      </c>
      <c r="K130" s="28">
        <f>'GTAC Key'!J128</f>
        <v>14.5200004577637</v>
      </c>
      <c r="L130" s="28">
        <f>'GTAC Key'!K128</f>
        <v>1.2599999904632599</v>
      </c>
      <c r="M130" s="28">
        <f>'GTAC Key'!L128</f>
        <v>3.8</v>
      </c>
      <c r="N130" s="28">
        <f>'GTAC Key'!M128</f>
        <v>0</v>
      </c>
      <c r="O130" s="28">
        <f>'GTAC Key'!N128</f>
        <v>72.600002288818501</v>
      </c>
      <c r="P130" s="4" t="str">
        <f>'GTAC Key'!O128</f>
        <v>PASS</v>
      </c>
      <c r="Q130" s="42" t="s">
        <v>306</v>
      </c>
      <c r="R130" s="62" t="s">
        <v>308</v>
      </c>
      <c r="S130" s="29"/>
    </row>
    <row r="131" spans="2:19" x14ac:dyDescent="0.2">
      <c r="B131" s="38">
        <f t="shared" si="6"/>
        <v>5</v>
      </c>
      <c r="C131" s="4" t="str">
        <f>'GTAC Key'!B129</f>
        <v>H-43</v>
      </c>
      <c r="D131" s="4" t="str">
        <f>'GTAC Key'!C129</f>
        <v>Normal</v>
      </c>
      <c r="E131" s="4" t="str">
        <f>'GTAC Key'!D129</f>
        <v>Normal</v>
      </c>
      <c r="F131" s="4" t="str">
        <f>'GTAC Key'!E129</f>
        <v>23962</v>
      </c>
      <c r="G131" s="4"/>
      <c r="H131" s="4">
        <f>'GTAC Key'!G129</f>
        <v>115</v>
      </c>
      <c r="I131" s="4">
        <f>'GTAC Key'!H129</f>
        <v>10</v>
      </c>
      <c r="J131" s="4">
        <f>'GTAC Key'!I129</f>
        <v>2</v>
      </c>
      <c r="K131" s="28">
        <f>'GTAC Key'!J129</f>
        <v>50.119998931884801</v>
      </c>
      <c r="L131" s="28">
        <f>'GTAC Key'!K129</f>
        <v>1.86699998378754</v>
      </c>
      <c r="M131" s="28">
        <f>'GTAC Key'!L129</f>
        <v>2.7</v>
      </c>
      <c r="N131" s="28">
        <f>'GTAC Key'!M129</f>
        <v>0</v>
      </c>
      <c r="O131" s="28">
        <f>'GTAC Key'!N129</f>
        <v>250.599994659424</v>
      </c>
      <c r="P131" s="4" t="str">
        <f>'GTAC Key'!O129</f>
        <v>TBD - G</v>
      </c>
      <c r="Q131" s="42" t="s">
        <v>366</v>
      </c>
      <c r="R131" s="29" t="s">
        <v>498</v>
      </c>
      <c r="S131" s="29"/>
    </row>
    <row r="132" spans="2:19" x14ac:dyDescent="0.2">
      <c r="B132" s="38">
        <f t="shared" si="6"/>
        <v>6</v>
      </c>
      <c r="C132" s="4" t="str">
        <f>'GTAC Key'!B132</f>
        <v>H-45 (REDO)</v>
      </c>
      <c r="D132" s="4" t="str">
        <f>'GTAC Key'!C132</f>
        <v>Normal</v>
      </c>
      <c r="E132" s="4" t="str">
        <f>'GTAC Key'!D132</f>
        <v>Normal</v>
      </c>
      <c r="F132" s="4">
        <f>'GTAC Key'!E132</f>
        <v>24226</v>
      </c>
      <c r="G132" s="4"/>
      <c r="H132" s="4">
        <f>'GTAC Key'!G132</f>
        <v>117</v>
      </c>
      <c r="I132" s="4" t="str">
        <f>'GTAC Key'!H132</f>
        <v>N/A</v>
      </c>
      <c r="J132" s="4">
        <f>'GTAC Key'!I132</f>
        <v>0</v>
      </c>
      <c r="K132" s="28">
        <f>'GTAC Key'!J132</f>
        <v>0</v>
      </c>
      <c r="L132" s="28">
        <f>'GTAC Key'!K132</f>
        <v>0</v>
      </c>
      <c r="M132" s="28">
        <f>'GTAC Key'!L132</f>
        <v>1.6</v>
      </c>
      <c r="N132" s="28">
        <f>'GTAC Key'!M132</f>
        <v>0</v>
      </c>
      <c r="O132" s="28">
        <f>'GTAC Key'!N132</f>
        <v>0</v>
      </c>
      <c r="P132" s="4" t="str">
        <f>'GTAC Key'!O132</f>
        <v>TBD - T</v>
      </c>
      <c r="Q132" s="42" t="s">
        <v>310</v>
      </c>
      <c r="R132" s="29" t="s">
        <v>498</v>
      </c>
      <c r="S132" s="29"/>
    </row>
    <row r="133" spans="2:19" x14ac:dyDescent="0.2">
      <c r="B133" s="38">
        <f t="shared" si="6"/>
        <v>7</v>
      </c>
      <c r="C133" s="4" t="str">
        <f>'GTAC Key'!B138</f>
        <v>H-60 (REDO)</v>
      </c>
      <c r="D133" s="4" t="str">
        <f>'GTAC Key'!C138</f>
        <v>Normal</v>
      </c>
      <c r="E133" s="4" t="str">
        <f>'GTAC Key'!D138</f>
        <v>Normal</v>
      </c>
      <c r="F133" s="4">
        <f>'GTAC Key'!E138</f>
        <v>24224</v>
      </c>
      <c r="G133" s="4"/>
      <c r="H133" s="4">
        <f>'GTAC Key'!G138</f>
        <v>122</v>
      </c>
      <c r="I133" s="4">
        <f>'GTAC Key'!H138</f>
        <v>8</v>
      </c>
      <c r="J133" s="4">
        <f>'GTAC Key'!I138</f>
        <v>0</v>
      </c>
      <c r="K133" s="28">
        <f>'GTAC Key'!J138</f>
        <v>0</v>
      </c>
      <c r="L133" s="28">
        <f>'GTAC Key'!K138</f>
        <v>0</v>
      </c>
      <c r="M133" s="28">
        <f>'GTAC Key'!L138</f>
        <v>1</v>
      </c>
      <c r="N133" s="28">
        <f>'GTAC Key'!M138</f>
        <v>0</v>
      </c>
      <c r="O133" s="28">
        <f>'GTAC Key'!N138</f>
        <v>0</v>
      </c>
      <c r="P133" s="4" t="str">
        <f>'GTAC Key'!O138</f>
        <v>TBD - T</v>
      </c>
      <c r="Q133" s="42" t="s">
        <v>366</v>
      </c>
      <c r="R133" s="29" t="s">
        <v>498</v>
      </c>
      <c r="S133" s="29"/>
    </row>
    <row r="134" spans="2:19" x14ac:dyDescent="0.2">
      <c r="B134" s="38">
        <f t="shared" si="6"/>
        <v>8</v>
      </c>
      <c r="C134" s="4" t="str">
        <f>'GTAC Key'!B139</f>
        <v>H-62</v>
      </c>
      <c r="D134" s="4" t="str">
        <f>'GTAC Key'!C139</f>
        <v>Normal</v>
      </c>
      <c r="E134" s="4" t="str">
        <f>'GTAC Key'!D139</f>
        <v>Normal</v>
      </c>
      <c r="F134" s="4">
        <f>'GTAC Key'!E139</f>
        <v>24221</v>
      </c>
      <c r="G134" s="4"/>
      <c r="H134" s="4">
        <f>'GTAC Key'!G139</f>
        <v>123</v>
      </c>
      <c r="I134" s="4">
        <f>'GTAC Key'!H139</f>
        <v>10</v>
      </c>
      <c r="J134" s="4">
        <f>'GTAC Key'!I139</f>
        <v>0</v>
      </c>
      <c r="K134" s="28">
        <f>'GTAC Key'!J139</f>
        <v>0</v>
      </c>
      <c r="L134" s="28">
        <f>'GTAC Key'!K139</f>
        <v>0</v>
      </c>
      <c r="M134" s="28" t="str">
        <f>'GTAC Key'!L139</f>
        <v xml:space="preserve">N/A </v>
      </c>
      <c r="N134" s="28">
        <f>'GTAC Key'!M139</f>
        <v>0</v>
      </c>
      <c r="O134" s="28">
        <f>'GTAC Key'!N139</f>
        <v>0</v>
      </c>
      <c r="P134" s="4" t="str">
        <f>'GTAC Key'!O139</f>
        <v>PASS</v>
      </c>
      <c r="Q134" s="42" t="s">
        <v>306</v>
      </c>
      <c r="R134" s="62" t="s">
        <v>308</v>
      </c>
      <c r="S134" s="29"/>
    </row>
    <row r="135" spans="2:19" x14ac:dyDescent="0.2">
      <c r="B135" s="38">
        <f t="shared" si="6"/>
        <v>9</v>
      </c>
      <c r="C135" s="4" t="str">
        <f>'GTAC Key'!B140</f>
        <v>H-64</v>
      </c>
      <c r="D135" s="4" t="str">
        <f>'GTAC Key'!C140</f>
        <v>Normal</v>
      </c>
      <c r="E135" s="4" t="str">
        <f>'GTAC Key'!D140</f>
        <v>Normal</v>
      </c>
      <c r="F135" s="4">
        <f>'GTAC Key'!E140</f>
        <v>24227</v>
      </c>
      <c r="G135" s="4"/>
      <c r="H135" s="4">
        <f>'GTAC Key'!G140</f>
        <v>124</v>
      </c>
      <c r="I135" s="4">
        <f>'GTAC Key'!H140</f>
        <v>10</v>
      </c>
      <c r="J135" s="4">
        <f>'GTAC Key'!I140</f>
        <v>0</v>
      </c>
      <c r="K135" s="28">
        <f>'GTAC Key'!J140</f>
        <v>0</v>
      </c>
      <c r="L135" s="28">
        <f>'GTAC Key'!K140</f>
        <v>0</v>
      </c>
      <c r="M135" s="28">
        <f>'GTAC Key'!L140</f>
        <v>1.9</v>
      </c>
      <c r="N135" s="28">
        <f>'GTAC Key'!M140</f>
        <v>0</v>
      </c>
      <c r="O135" s="28">
        <f>'GTAC Key'!N140</f>
        <v>0</v>
      </c>
      <c r="P135" s="4" t="str">
        <f>'GTAC Key'!O140</f>
        <v>PASS</v>
      </c>
      <c r="Q135" s="42" t="s">
        <v>366</v>
      </c>
      <c r="R135" s="29" t="s">
        <v>498</v>
      </c>
      <c r="S135" s="29"/>
    </row>
    <row r="136" spans="2:19" x14ac:dyDescent="0.2">
      <c r="B136" s="38">
        <f t="shared" si="6"/>
        <v>10</v>
      </c>
      <c r="C136" s="4" t="str">
        <f>'GTAC Key'!B164</f>
        <v>N18</v>
      </c>
      <c r="D136" s="4" t="str">
        <f>'GTAC Key'!C164</f>
        <v>Normal</v>
      </c>
      <c r="E136" s="4" t="str">
        <f>'GTAC Key'!D164</f>
        <v>Normal</v>
      </c>
      <c r="F136" s="4" t="str">
        <f>'GTAC Key'!E164</f>
        <v>24289</v>
      </c>
      <c r="G136" s="4"/>
      <c r="H136" s="4">
        <f>'GTAC Key'!G164</f>
        <v>148</v>
      </c>
      <c r="I136" s="4">
        <f>'GTAC Key'!H164</f>
        <v>6</v>
      </c>
      <c r="J136" s="4">
        <f>'GTAC Key'!I164</f>
        <v>0</v>
      </c>
      <c r="K136" s="28">
        <f>'GTAC Key'!J164</f>
        <v>31.440000534057599</v>
      </c>
      <c r="L136" s="28">
        <f>'GTAC Key'!K164</f>
        <v>1.8760000467300399</v>
      </c>
      <c r="M136" s="28">
        <f>'GTAC Key'!L164</f>
        <v>0</v>
      </c>
      <c r="N136" s="28">
        <f>'GTAC Key'!M164</f>
        <v>0</v>
      </c>
      <c r="O136" s="28">
        <f>'GTAC Key'!N164</f>
        <v>157.200002670288</v>
      </c>
      <c r="P136" s="4" t="str">
        <f>'GTAC Key'!O164</f>
        <v>PASS</v>
      </c>
      <c r="Q136" s="42" t="s">
        <v>310</v>
      </c>
      <c r="R136" s="29"/>
      <c r="S136" s="4"/>
    </row>
    <row r="141" spans="2:19" x14ac:dyDescent="0.2">
      <c r="D141">
        <f>COUNTIF($D$4:$D$136,"NORMAL")</f>
        <v>53</v>
      </c>
    </row>
    <row r="142" spans="2:19" x14ac:dyDescent="0.2">
      <c r="D142">
        <f>COUNTIF($D$4:$D$136,"CANCER")</f>
        <v>29</v>
      </c>
    </row>
    <row r="143" spans="2:19" x14ac:dyDescent="0.2">
      <c r="D143">
        <f>COUNTIF($D$4:$D$136,"POLYP")</f>
        <v>34</v>
      </c>
      <c r="E143">
        <f>COUNTIF($E$4:$E$136,"BENIGN")</f>
        <v>8</v>
      </c>
    </row>
    <row r="144" spans="2:19" x14ac:dyDescent="0.2">
      <c r="D144">
        <f>D143-E143</f>
        <v>26</v>
      </c>
    </row>
    <row r="150" spans="15:15" x14ac:dyDescent="0.2">
      <c r="O150">
        <v>24</v>
      </c>
    </row>
    <row r="151" spans="15:15" x14ac:dyDescent="0.2">
      <c r="O151">
        <v>24</v>
      </c>
    </row>
    <row r="152" spans="15:15" x14ac:dyDescent="0.2">
      <c r="O152">
        <v>48</v>
      </c>
    </row>
  </sheetData>
  <phoneticPr fontId="5" type="noConversion"/>
  <pageMargins left="0.7" right="0.7" top="0.75" bottom="0.75" header="0.3" footer="0.3"/>
  <pageSetup scale="62" fitToHeight="0" orientation="portrait" horizontalDpi="4294967292" verticalDpi="4294967292"/>
  <rowBreaks count="2" manualBreakCount="2">
    <brk id="42" min="1" max="16" man="1"/>
    <brk id="96" min="1" max="1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3"/>
  <sheetViews>
    <sheetView showGridLines="0" zoomScale="136" workbookViewId="0">
      <selection activeCell="H14" sqref="H14"/>
    </sheetView>
  </sheetViews>
  <sheetFormatPr baseColWidth="10" defaultRowHeight="16" x14ac:dyDescent="0.2"/>
  <cols>
    <col min="1" max="1" width="4.6640625" customWidth="1"/>
    <col min="2" max="2" width="67.33203125" customWidth="1"/>
    <col min="3" max="3" width="5.83203125" customWidth="1"/>
  </cols>
  <sheetData>
    <row r="3" spans="2:6" x14ac:dyDescent="0.2">
      <c r="D3" s="18" t="s">
        <v>95</v>
      </c>
      <c r="E3" s="18" t="s">
        <v>96</v>
      </c>
      <c r="F3" s="18" t="s">
        <v>97</v>
      </c>
    </row>
    <row r="4" spans="2:6" x14ac:dyDescent="0.2">
      <c r="B4" s="2" t="s">
        <v>102</v>
      </c>
      <c r="D4" s="19">
        <v>20</v>
      </c>
      <c r="E4" s="19">
        <v>19</v>
      </c>
      <c r="F4" s="19">
        <v>21</v>
      </c>
    </row>
    <row r="5" spans="2:6" x14ac:dyDescent="0.2">
      <c r="B5" s="2" t="s">
        <v>103</v>
      </c>
      <c r="D5" s="63">
        <v>45</v>
      </c>
      <c r="E5" s="63">
        <v>18</v>
      </c>
      <c r="F5" s="63">
        <v>0</v>
      </c>
    </row>
    <row r="6" spans="2:6" x14ac:dyDescent="0.2">
      <c r="B6" s="2" t="s">
        <v>500</v>
      </c>
      <c r="D6" s="63">
        <v>3</v>
      </c>
      <c r="E6" s="63">
        <v>0</v>
      </c>
      <c r="F6" s="63">
        <v>29</v>
      </c>
    </row>
    <row r="7" spans="2:6" x14ac:dyDescent="0.2">
      <c r="B7" s="2" t="s">
        <v>550</v>
      </c>
      <c r="D7" s="63">
        <v>0</v>
      </c>
      <c r="E7" s="63">
        <v>44</v>
      </c>
      <c r="F7" s="63">
        <v>0</v>
      </c>
    </row>
    <row r="8" spans="2:6" x14ac:dyDescent="0.2">
      <c r="B8" s="2" t="s">
        <v>551</v>
      </c>
      <c r="D8" s="20">
        <v>0</v>
      </c>
      <c r="E8" s="20">
        <v>0</v>
      </c>
      <c r="F8" s="20">
        <v>46</v>
      </c>
    </row>
    <row r="9" spans="2:6" x14ac:dyDescent="0.2">
      <c r="B9" s="16" t="s">
        <v>98</v>
      </c>
      <c r="D9" s="17">
        <f>SUM(D4:D8)</f>
        <v>68</v>
      </c>
      <c r="E9" s="17">
        <f>SUM(E4:E8)</f>
        <v>81</v>
      </c>
      <c r="F9" s="17">
        <f>SUM(F4:F8)</f>
        <v>96</v>
      </c>
    </row>
    <row r="10" spans="2:6" x14ac:dyDescent="0.2">
      <c r="B10" s="2" t="s">
        <v>99</v>
      </c>
      <c r="D10">
        <v>0</v>
      </c>
      <c r="E10">
        <v>-10</v>
      </c>
      <c r="F10">
        <v>0</v>
      </c>
    </row>
    <row r="11" spans="2:6" x14ac:dyDescent="0.2">
      <c r="B11" s="2" t="s">
        <v>547</v>
      </c>
      <c r="D11">
        <v>-1</v>
      </c>
      <c r="E11">
        <v>-1</v>
      </c>
      <c r="F11">
        <v>-12</v>
      </c>
    </row>
    <row r="12" spans="2:6" x14ac:dyDescent="0.2">
      <c r="B12" s="2" t="s">
        <v>100</v>
      </c>
      <c r="D12" s="13">
        <v>-1</v>
      </c>
      <c r="E12" s="13">
        <v>0</v>
      </c>
      <c r="F12" s="13">
        <v>-4</v>
      </c>
    </row>
    <row r="13" spans="2:6" x14ac:dyDescent="0.2">
      <c r="B13" s="21" t="s">
        <v>104</v>
      </c>
      <c r="C13" s="16"/>
      <c r="D13" s="16">
        <f>SUM(D9:D12)</f>
        <v>66</v>
      </c>
      <c r="E13" s="16">
        <f t="shared" ref="E13:F13" si="0">SUM(E9:E12)</f>
        <v>70</v>
      </c>
      <c r="F13" s="16">
        <f t="shared" si="0"/>
        <v>80</v>
      </c>
    </row>
    <row r="14" spans="2:6" x14ac:dyDescent="0.2">
      <c r="B14" s="23" t="s">
        <v>105</v>
      </c>
      <c r="C14" s="6"/>
      <c r="D14" s="24">
        <f>D15-D13</f>
        <v>34</v>
      </c>
      <c r="E14" s="24">
        <f t="shared" ref="E14:F14" si="1">E15-E13</f>
        <v>30</v>
      </c>
      <c r="F14" s="24">
        <f t="shared" si="1"/>
        <v>20</v>
      </c>
    </row>
    <row r="15" spans="2:6" x14ac:dyDescent="0.2">
      <c r="B15" s="22" t="s">
        <v>101</v>
      </c>
      <c r="C15" s="15"/>
      <c r="D15" s="15">
        <v>100</v>
      </c>
      <c r="E15" s="15">
        <v>100</v>
      </c>
      <c r="F15" s="15">
        <v>100</v>
      </c>
    </row>
    <row r="17" spans="2:6" x14ac:dyDescent="0.2">
      <c r="B17" s="1" t="s">
        <v>501</v>
      </c>
    </row>
    <row r="18" spans="2:6" x14ac:dyDescent="0.2">
      <c r="B18" t="s">
        <v>546</v>
      </c>
    </row>
    <row r="19" spans="2:6" x14ac:dyDescent="0.2">
      <c r="B19" t="s">
        <v>552</v>
      </c>
    </row>
    <row r="26" spans="2:6" x14ac:dyDescent="0.2">
      <c r="B26" s="21" t="s">
        <v>104</v>
      </c>
      <c r="D26">
        <f>D13</f>
        <v>66</v>
      </c>
      <c r="E26">
        <f>E13</f>
        <v>70</v>
      </c>
      <c r="F26">
        <f>F13</f>
        <v>80</v>
      </c>
    </row>
    <row r="27" spans="2:6" x14ac:dyDescent="0.2">
      <c r="B27" s="2" t="s">
        <v>441</v>
      </c>
      <c r="D27">
        <f>D12*-1</f>
        <v>1</v>
      </c>
      <c r="E27">
        <f>E12*-1</f>
        <v>0</v>
      </c>
      <c r="F27">
        <f>F12*-1</f>
        <v>4</v>
      </c>
    </row>
    <row r="28" spans="2:6" x14ac:dyDescent="0.2">
      <c r="B28" s="2" t="s">
        <v>442</v>
      </c>
      <c r="D28">
        <v>3</v>
      </c>
      <c r="E28">
        <v>0</v>
      </c>
      <c r="F28">
        <v>32</v>
      </c>
    </row>
    <row r="29" spans="2:6" x14ac:dyDescent="0.2">
      <c r="B29" s="2" t="s">
        <v>443</v>
      </c>
      <c r="D29" s="13">
        <v>0</v>
      </c>
      <c r="E29" s="13">
        <v>13</v>
      </c>
      <c r="F29" s="13">
        <v>26</v>
      </c>
    </row>
    <row r="30" spans="2:6" x14ac:dyDescent="0.2">
      <c r="D30">
        <f>SUM(D26:D29)</f>
        <v>70</v>
      </c>
      <c r="E30">
        <f t="shared" ref="E30:F30" si="2">SUM(E26:E29)</f>
        <v>83</v>
      </c>
      <c r="F30">
        <f t="shared" si="2"/>
        <v>142</v>
      </c>
    </row>
    <row r="33" spans="2:2" x14ac:dyDescent="0.2">
      <c r="B33" t="s">
        <v>549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8"/>
  <sheetViews>
    <sheetView showGridLines="0" workbookViewId="0">
      <selection activeCell="P18" sqref="P18"/>
    </sheetView>
  </sheetViews>
  <sheetFormatPr baseColWidth="10" defaultRowHeight="16" x14ac:dyDescent="0.2"/>
  <cols>
    <col min="1" max="1" width="5.33203125" customWidth="1"/>
    <col min="2" max="2" width="9.1640625" customWidth="1"/>
    <col min="3" max="3" width="8.83203125" customWidth="1"/>
    <col min="4" max="4" width="9.33203125" customWidth="1"/>
    <col min="5" max="5" width="6.5" customWidth="1"/>
    <col min="6" max="7" width="7.6640625" customWidth="1"/>
    <col min="8" max="8" width="7.33203125" customWidth="1"/>
    <col min="9" max="9" width="8.83203125" customWidth="1"/>
    <col min="10" max="10" width="8" customWidth="1"/>
    <col min="11" max="11" width="6.83203125" customWidth="1"/>
    <col min="12" max="12" width="9.33203125" customWidth="1"/>
    <col min="13" max="13" width="8.83203125" customWidth="1"/>
    <col min="14" max="14" width="7" customWidth="1"/>
    <col min="15" max="15" width="7.6640625" customWidth="1"/>
  </cols>
  <sheetData>
    <row r="2" spans="2:16" ht="32" x14ac:dyDescent="0.2">
      <c r="B2" s="31" t="s">
        <v>90</v>
      </c>
      <c r="C2" s="31" t="s">
        <v>132</v>
      </c>
      <c r="D2" s="31" t="s">
        <v>133</v>
      </c>
      <c r="E2" s="32" t="s">
        <v>108</v>
      </c>
      <c r="F2" s="32" t="s">
        <v>167</v>
      </c>
      <c r="G2" s="32" t="s">
        <v>107</v>
      </c>
      <c r="H2" s="32" t="s">
        <v>109</v>
      </c>
      <c r="I2" s="32" t="s">
        <v>164</v>
      </c>
      <c r="J2" s="32" t="s">
        <v>240</v>
      </c>
      <c r="K2" s="32" t="s">
        <v>165</v>
      </c>
      <c r="L2" s="32" t="s">
        <v>166</v>
      </c>
      <c r="M2" s="32" t="s">
        <v>303</v>
      </c>
      <c r="N2" s="32" t="s">
        <v>110</v>
      </c>
      <c r="O2" s="32" t="s">
        <v>436</v>
      </c>
      <c r="P2" s="32"/>
    </row>
    <row r="3" spans="2:16" x14ac:dyDescent="0.2">
      <c r="B3" t="str">
        <f>'GTAC Key'!B3</f>
        <v>H-1</v>
      </c>
      <c r="C3" t="str">
        <f>'GTAC Key'!C3</f>
        <v>Normal</v>
      </c>
      <c r="D3" t="str">
        <f>'GTAC Key'!D3</f>
        <v>Normal</v>
      </c>
      <c r="E3" t="str">
        <f>'GTAC Key'!E3</f>
        <v>23809</v>
      </c>
      <c r="F3">
        <f>'GTAC Key'!G3</f>
        <v>1</v>
      </c>
      <c r="G3">
        <f>'GTAC Key'!H3</f>
        <v>20</v>
      </c>
      <c r="H3">
        <f>'GTAC Key'!I3</f>
        <v>2</v>
      </c>
      <c r="I3" s="27">
        <f>'GTAC Key'!J3</f>
        <v>4.7600002288818404</v>
      </c>
      <c r="J3" s="27">
        <f>'GTAC Key'!K3</f>
        <v>0.92199999094009399</v>
      </c>
      <c r="K3" s="27">
        <f>'GTAC Key'!L3</f>
        <v>1.3</v>
      </c>
      <c r="L3" s="27">
        <f>'GTAC Key'!M3</f>
        <v>218.96001052856465</v>
      </c>
      <c r="M3" s="27">
        <f>'GTAC Key'!N3</f>
        <v>23.800001144409201</v>
      </c>
      <c r="N3" s="29" t="str">
        <f>'GTAC Key'!O3</f>
        <v>FAIL</v>
      </c>
      <c r="O3">
        <f>MAX(G3-4,0)</f>
        <v>16</v>
      </c>
    </row>
    <row r="4" spans="2:16" x14ac:dyDescent="0.2">
      <c r="B4" t="str">
        <f>'GTAC Key'!B6</f>
        <v>H-3</v>
      </c>
      <c r="C4" t="str">
        <f>'GTAC Key'!C6</f>
        <v>Normal</v>
      </c>
      <c r="D4" t="str">
        <f>'GTAC Key'!D6</f>
        <v>Normal</v>
      </c>
      <c r="E4" t="str">
        <f>'GTAC Key'!E6</f>
        <v>23811</v>
      </c>
      <c r="F4">
        <f>'GTAC Key'!G6</f>
        <v>3</v>
      </c>
      <c r="G4">
        <f>'GTAC Key'!H6</f>
        <v>8</v>
      </c>
      <c r="H4">
        <f>'GTAC Key'!I6</f>
        <v>2</v>
      </c>
      <c r="I4" s="27">
        <f>'GTAC Key'!J6</f>
        <v>3.6800000667571999</v>
      </c>
      <c r="J4" s="27">
        <f>'GTAC Key'!K6</f>
        <v>0.80699998140335105</v>
      </c>
      <c r="K4" s="27">
        <f>'GTAC Key'!L6</f>
        <v>1</v>
      </c>
      <c r="L4" s="27">
        <f>'GTAC Key'!M6</f>
        <v>169.28000307083119</v>
      </c>
      <c r="M4" s="27">
        <f>'GTAC Key'!N6</f>
        <v>18.400000333786</v>
      </c>
      <c r="N4" s="29" t="str">
        <f>'GTAC Key'!O6</f>
        <v>FAIL</v>
      </c>
      <c r="O4">
        <f t="shared" ref="O4:O35" si="0">MAX(G4-4,0)</f>
        <v>4</v>
      </c>
    </row>
    <row r="5" spans="2:16" x14ac:dyDescent="0.2">
      <c r="B5" t="str">
        <f>'GTAC Key'!B8</f>
        <v>H-4</v>
      </c>
      <c r="C5" t="str">
        <f>'GTAC Key'!C8</f>
        <v>Normal</v>
      </c>
      <c r="D5" t="str">
        <f>'GTAC Key'!D8</f>
        <v>Normal</v>
      </c>
      <c r="E5" t="str">
        <f>'GTAC Key'!E8</f>
        <v>23812</v>
      </c>
      <c r="F5">
        <f>'GTAC Key'!G8</f>
        <v>4</v>
      </c>
      <c r="G5">
        <f>'GTAC Key'!H8</f>
        <v>10</v>
      </c>
      <c r="H5">
        <f>'GTAC Key'!I8</f>
        <v>2</v>
      </c>
      <c r="I5" s="27">
        <f>'GTAC Key'!J8</f>
        <v>17.600000381469702</v>
      </c>
      <c r="J5" s="27">
        <f>'GTAC Key'!K8</f>
        <v>1.43799996376038</v>
      </c>
      <c r="K5" s="27">
        <f>'GTAC Key'!L8</f>
        <v>2.2999999999999998</v>
      </c>
      <c r="L5" s="27">
        <f>'GTAC Key'!M8</f>
        <v>809.60001754760629</v>
      </c>
      <c r="M5" s="27">
        <f>'GTAC Key'!N8</f>
        <v>88.000001907348505</v>
      </c>
      <c r="N5" s="29" t="str">
        <f>'GTAC Key'!O8</f>
        <v>FAIL</v>
      </c>
      <c r="O5">
        <f t="shared" si="0"/>
        <v>6</v>
      </c>
    </row>
    <row r="6" spans="2:16" x14ac:dyDescent="0.2">
      <c r="B6" t="str">
        <f>'GTAC Key'!B17</f>
        <v>P-3</v>
      </c>
      <c r="C6" t="str">
        <f>'GTAC Key'!C17</f>
        <v>Polyp</v>
      </c>
      <c r="D6" t="str">
        <f>'GTAC Key'!D17</f>
        <v>Benign</v>
      </c>
      <c r="E6" t="str">
        <f>'GTAC Key'!E17</f>
        <v>23819</v>
      </c>
      <c r="F6">
        <f>'GTAC Key'!G17</f>
        <v>11</v>
      </c>
      <c r="G6">
        <f>'GTAC Key'!H17</f>
        <v>4</v>
      </c>
      <c r="H6">
        <f>'GTAC Key'!I17</f>
        <v>2</v>
      </c>
      <c r="I6" s="27">
        <f>'GTAC Key'!J17</f>
        <v>4.7199997901916504</v>
      </c>
      <c r="J6" s="27">
        <f>'GTAC Key'!K17</f>
        <v>0.88099998235702504</v>
      </c>
      <c r="K6" s="27">
        <f>'GTAC Key'!L17</f>
        <v>1.9</v>
      </c>
      <c r="L6" s="27">
        <f>'GTAC Key'!M17</f>
        <v>217.11999034881592</v>
      </c>
      <c r="M6" s="27">
        <f>'GTAC Key'!N17</f>
        <v>23.599998950958252</v>
      </c>
      <c r="N6" s="29" t="str">
        <f>'GTAC Key'!O17</f>
        <v>FAIL</v>
      </c>
      <c r="O6">
        <f t="shared" si="0"/>
        <v>0</v>
      </c>
    </row>
    <row r="7" spans="2:16" x14ac:dyDescent="0.2">
      <c r="B7" t="str">
        <f>'GTAC Key'!B21</f>
        <v>P-7</v>
      </c>
      <c r="C7" t="str">
        <f>'GTAC Key'!C21</f>
        <v>Polyp</v>
      </c>
      <c r="D7" t="str">
        <f>'GTAC Key'!D21</f>
        <v>Benign</v>
      </c>
      <c r="E7" t="str">
        <f>'GTAC Key'!E21</f>
        <v>23823</v>
      </c>
      <c r="F7">
        <f>'GTAC Key'!G21</f>
        <v>15</v>
      </c>
      <c r="G7">
        <f>'GTAC Key'!H21</f>
        <v>15</v>
      </c>
      <c r="H7">
        <f>'GTAC Key'!I21</f>
        <v>2</v>
      </c>
      <c r="I7" s="27">
        <f>'GTAC Key'!J21</f>
        <v>6.4400000572204599</v>
      </c>
      <c r="J7" s="27">
        <f>'GTAC Key'!K21</f>
        <v>0.85600000619888295</v>
      </c>
      <c r="K7" s="27">
        <f>'GTAC Key'!L21</f>
        <v>1.8</v>
      </c>
      <c r="L7" s="27">
        <f>'GTAC Key'!M21</f>
        <v>296.24000263214117</v>
      </c>
      <c r="M7" s="27">
        <f>'GTAC Key'!N21</f>
        <v>32.200000286102302</v>
      </c>
      <c r="N7" s="29" t="str">
        <f>'GTAC Key'!O21</f>
        <v>FAIL</v>
      </c>
      <c r="O7">
        <f t="shared" si="0"/>
        <v>11</v>
      </c>
    </row>
    <row r="8" spans="2:16" x14ac:dyDescent="0.2">
      <c r="B8" t="str">
        <f>'GTAC Key'!B30</f>
        <v>CRC 2-2</v>
      </c>
      <c r="C8" t="str">
        <f>'GTAC Key'!C30</f>
        <v>Cancer</v>
      </c>
      <c r="D8" t="str">
        <f>'GTAC Key'!D30</f>
        <v>Stage II</v>
      </c>
      <c r="E8" t="str">
        <f>'GTAC Key'!E30</f>
        <v>23830</v>
      </c>
      <c r="F8">
        <f>'GTAC Key'!G30</f>
        <v>22</v>
      </c>
      <c r="G8">
        <f>'GTAC Key'!H30</f>
        <v>3</v>
      </c>
      <c r="H8">
        <f>'GTAC Key'!I30</f>
        <v>2</v>
      </c>
      <c r="I8" s="27">
        <f>'GTAC Key'!J30</f>
        <v>6.8400001525878897</v>
      </c>
      <c r="J8" s="27">
        <f>'GTAC Key'!K30</f>
        <v>0.98799997568130504</v>
      </c>
      <c r="K8" s="27">
        <f>'GTAC Key'!L30</f>
        <v>2.5</v>
      </c>
      <c r="L8" s="27">
        <f>'GTAC Key'!M30</f>
        <v>314.64000701904291</v>
      </c>
      <c r="M8" s="27">
        <f>'GTAC Key'!N30</f>
        <v>34.200000762939446</v>
      </c>
      <c r="N8" s="29" t="str">
        <f>'GTAC Key'!O30</f>
        <v>FAIL</v>
      </c>
      <c r="O8">
        <f t="shared" si="0"/>
        <v>0</v>
      </c>
    </row>
    <row r="9" spans="2:16" x14ac:dyDescent="0.2">
      <c r="B9" t="str">
        <f>'GTAC Key'!B31</f>
        <v>CRC 2-3</v>
      </c>
      <c r="C9" t="str">
        <f>'GTAC Key'!C31</f>
        <v>Cancer</v>
      </c>
      <c r="D9" t="str">
        <f>'GTAC Key'!D31</f>
        <v>Stage III</v>
      </c>
      <c r="E9" t="str">
        <f>'GTAC Key'!E31</f>
        <v>23831</v>
      </c>
      <c r="F9">
        <f>'GTAC Key'!G31</f>
        <v>23</v>
      </c>
      <c r="G9">
        <f>'GTAC Key'!H31</f>
        <v>2</v>
      </c>
      <c r="H9">
        <f>'GTAC Key'!I31</f>
        <v>2</v>
      </c>
      <c r="I9" s="27">
        <f>'GTAC Key'!J31</f>
        <v>7.1999998092651403</v>
      </c>
      <c r="J9" s="27">
        <f>'GTAC Key'!K31</f>
        <v>1.16100001335144</v>
      </c>
      <c r="K9" s="27">
        <f>'GTAC Key'!L31</f>
        <v>3.2</v>
      </c>
      <c r="L9" s="27">
        <f>'GTAC Key'!M31</f>
        <v>331.19999122619646</v>
      </c>
      <c r="M9" s="27">
        <f>'GTAC Key'!N31</f>
        <v>35.999999046325698</v>
      </c>
      <c r="N9" s="29" t="str">
        <f>'GTAC Key'!O31</f>
        <v>FAIL</v>
      </c>
      <c r="O9">
        <f t="shared" si="0"/>
        <v>0</v>
      </c>
    </row>
    <row r="10" spans="2:16" x14ac:dyDescent="0.2">
      <c r="B10" t="str">
        <f>'GTAC Key'!B44</f>
        <v>H-12</v>
      </c>
      <c r="C10" t="str">
        <f>'GTAC Key'!C44</f>
        <v>Normal</v>
      </c>
      <c r="D10" t="str">
        <f>'GTAC Key'!D44</f>
        <v>Normal</v>
      </c>
      <c r="E10" t="str">
        <f>'GTAC Key'!E44</f>
        <v>23844</v>
      </c>
      <c r="F10">
        <f>'GTAC Key'!G44</f>
        <v>36</v>
      </c>
      <c r="G10">
        <f>'GTAC Key'!H44</f>
        <v>6</v>
      </c>
      <c r="H10">
        <f>'GTAC Key'!I44</f>
        <v>2</v>
      </c>
      <c r="I10" s="27">
        <f>'GTAC Key'!J44</f>
        <v>18.280000686645501</v>
      </c>
      <c r="J10" s="27">
        <f>'GTAC Key'!K44</f>
        <v>1.5650000572204601</v>
      </c>
      <c r="K10" s="27">
        <f>'GTAC Key'!L44</f>
        <v>1.6</v>
      </c>
      <c r="L10" s="27">
        <f>'GTAC Key'!M44</f>
        <v>840.88003158569302</v>
      </c>
      <c r="M10" s="27">
        <f>'GTAC Key'!N44</f>
        <v>91.400003433227511</v>
      </c>
      <c r="N10" s="29" t="str">
        <f>'GTAC Key'!O44</f>
        <v>FAIL</v>
      </c>
      <c r="O10">
        <f t="shared" si="0"/>
        <v>2</v>
      </c>
    </row>
    <row r="11" spans="2:16" x14ac:dyDescent="0.2">
      <c r="B11" t="str">
        <f>'GTAC Key'!B45</f>
        <v>CRC 6-4</v>
      </c>
      <c r="C11" t="str">
        <f>'GTAC Key'!C45</f>
        <v>Cancer</v>
      </c>
      <c r="D11" t="str">
        <f>'GTAC Key'!D45</f>
        <v>Stage IV</v>
      </c>
      <c r="E11" t="str">
        <f>'GTAC Key'!E45</f>
        <v>23845</v>
      </c>
      <c r="F11">
        <f>'GTAC Key'!G45</f>
        <v>37</v>
      </c>
      <c r="G11">
        <f>'GTAC Key'!H45</f>
        <v>6</v>
      </c>
      <c r="H11">
        <f>'GTAC Key'!I45</f>
        <v>2</v>
      </c>
      <c r="I11" s="28" t="str">
        <f>'GTAC Key'!J45</f>
        <v>N/A</v>
      </c>
      <c r="J11" s="28" t="str">
        <f>'GTAC Key'!K45</f>
        <v>N/A</v>
      </c>
      <c r="K11" s="28">
        <f>'GTAC Key'!L45</f>
        <v>1</v>
      </c>
      <c r="L11" s="28">
        <f>'GTAC Key'!M45</f>
        <v>0</v>
      </c>
      <c r="M11" s="28" t="str">
        <f>'GTAC Key'!N45</f>
        <v>N/A</v>
      </c>
      <c r="N11" s="29" t="str">
        <f>'GTAC Key'!O45</f>
        <v>FAIL</v>
      </c>
      <c r="O11">
        <f t="shared" si="0"/>
        <v>2</v>
      </c>
    </row>
    <row r="12" spans="2:16" x14ac:dyDescent="0.2">
      <c r="B12" t="str">
        <f>'GTAC Key'!B48</f>
        <v>H-9</v>
      </c>
      <c r="C12" t="str">
        <f>'GTAC Key'!C48</f>
        <v>Normal</v>
      </c>
      <c r="D12" t="str">
        <f>'GTAC Key'!D48</f>
        <v>Normal</v>
      </c>
      <c r="E12" t="str">
        <f>'GTAC Key'!E48</f>
        <v>23847</v>
      </c>
      <c r="F12">
        <f>'GTAC Key'!G48</f>
        <v>39</v>
      </c>
      <c r="G12">
        <f>'GTAC Key'!H48</f>
        <v>8</v>
      </c>
      <c r="H12">
        <f>'GTAC Key'!I48</f>
        <v>2</v>
      </c>
      <c r="I12" s="27">
        <f>'GTAC Key'!J48</f>
        <v>4.5199999809265101</v>
      </c>
      <c r="J12" s="27">
        <f>'GTAC Key'!K48</f>
        <v>0.86299997568130504</v>
      </c>
      <c r="K12" s="27">
        <f>'GTAC Key'!L48</f>
        <v>1</v>
      </c>
      <c r="L12" s="27">
        <f>'GTAC Key'!M48</f>
        <v>207.91999912261946</v>
      </c>
      <c r="M12" s="27">
        <f>'GTAC Key'!N48</f>
        <v>22.599999904632551</v>
      </c>
      <c r="N12" s="29" t="str">
        <f>'GTAC Key'!O48</f>
        <v>FAIL</v>
      </c>
      <c r="O12">
        <f t="shared" si="0"/>
        <v>4</v>
      </c>
    </row>
    <row r="13" spans="2:16" x14ac:dyDescent="0.2">
      <c r="B13" t="str">
        <f>'GTAC Key'!B52</f>
        <v>C-16</v>
      </c>
      <c r="C13" t="str">
        <f>'GTAC Key'!C52</f>
        <v>Cancer</v>
      </c>
      <c r="D13" t="str">
        <f>'GTAC Key'!D52</f>
        <v>Stage III</v>
      </c>
      <c r="E13" t="str">
        <f>'GTAC Key'!E52</f>
        <v>23850</v>
      </c>
      <c r="F13">
        <f>'GTAC Key'!G52</f>
        <v>42</v>
      </c>
      <c r="G13">
        <f>'GTAC Key'!H52</f>
        <v>4</v>
      </c>
      <c r="H13">
        <f>'GTAC Key'!I52</f>
        <v>2</v>
      </c>
      <c r="I13" s="27">
        <f>'GTAC Key'!J52</f>
        <v>13.4799995422363</v>
      </c>
      <c r="J13" s="27">
        <f>'GTAC Key'!K52</f>
        <v>1.53199994564056</v>
      </c>
      <c r="K13" s="27">
        <f>'GTAC Key'!L52</f>
        <v>1.6</v>
      </c>
      <c r="L13" s="27">
        <f>'GTAC Key'!M52</f>
        <v>620.07997894286973</v>
      </c>
      <c r="M13" s="27">
        <f>'GTAC Key'!N52</f>
        <v>67.399997711181499</v>
      </c>
      <c r="N13" s="29" t="str">
        <f>'GTAC Key'!O52</f>
        <v>FAIL</v>
      </c>
      <c r="O13">
        <f t="shared" si="0"/>
        <v>0</v>
      </c>
    </row>
    <row r="14" spans="2:16" x14ac:dyDescent="0.2">
      <c r="B14" t="str">
        <f>'GTAC Key'!B55</f>
        <v>N-13</v>
      </c>
      <c r="C14" t="str">
        <f>'GTAC Key'!C55</f>
        <v>Normal</v>
      </c>
      <c r="D14" t="str">
        <f>'GTAC Key'!D55</f>
        <v>Normal</v>
      </c>
      <c r="E14" t="str">
        <f>'GTAC Key'!E55</f>
        <v>23853</v>
      </c>
      <c r="F14">
        <f>'GTAC Key'!G55</f>
        <v>45</v>
      </c>
      <c r="G14">
        <f>'GTAC Key'!H55</f>
        <v>4</v>
      </c>
      <c r="H14">
        <f>'GTAC Key'!I55</f>
        <v>2</v>
      </c>
      <c r="I14" s="27">
        <f>'GTAC Key'!J55</f>
        <v>5.1199998855590803</v>
      </c>
      <c r="J14" s="27">
        <f>'GTAC Key'!K55</f>
        <v>0.77600002288818404</v>
      </c>
      <c r="K14" s="27">
        <f>'GTAC Key'!L55</f>
        <v>1.3</v>
      </c>
      <c r="L14" s="27">
        <f>'GTAC Key'!M55</f>
        <v>235.51999473571769</v>
      </c>
      <c r="M14" s="27">
        <f>'GTAC Key'!N55</f>
        <v>25.599999427795403</v>
      </c>
      <c r="N14" s="29" t="str">
        <f>'GTAC Key'!O55</f>
        <v>FAIL</v>
      </c>
      <c r="O14">
        <f t="shared" si="0"/>
        <v>0</v>
      </c>
    </row>
    <row r="15" spans="2:16" x14ac:dyDescent="0.2">
      <c r="B15" t="str">
        <f>'GTAC Key'!B59</f>
        <v>H-13</v>
      </c>
      <c r="C15" t="str">
        <f>'GTAC Key'!C59</f>
        <v>Normal</v>
      </c>
      <c r="D15" t="str">
        <f>'GTAC Key'!D59</f>
        <v>Normal</v>
      </c>
      <c r="E15" t="str">
        <f>'GTAC Key'!E59</f>
        <v>23857</v>
      </c>
      <c r="F15">
        <f>'GTAC Key'!G59</f>
        <v>49</v>
      </c>
      <c r="G15">
        <f>'GTAC Key'!H59</f>
        <v>6</v>
      </c>
      <c r="H15">
        <f>'GTAC Key'!I59</f>
        <v>2</v>
      </c>
      <c r="I15" s="27">
        <f>'GTAC Key'!J59</f>
        <v>34.919998168945298</v>
      </c>
      <c r="J15" s="27">
        <f>'GTAC Key'!K59</f>
        <v>1.4700000286102299</v>
      </c>
      <c r="K15" s="27">
        <f>'GTAC Key'!L59</f>
        <v>2</v>
      </c>
      <c r="L15" s="27">
        <f>'GTAC Key'!M59</f>
        <v>1606.3199157714837</v>
      </c>
      <c r="M15" s="27">
        <f>'GTAC Key'!N59</f>
        <v>174.59999084472651</v>
      </c>
      <c r="N15" s="29" t="str">
        <f>'GTAC Key'!O59</f>
        <v>FAIL</v>
      </c>
      <c r="O15">
        <f t="shared" si="0"/>
        <v>2</v>
      </c>
    </row>
    <row r="16" spans="2:16" x14ac:dyDescent="0.2">
      <c r="B16" t="str">
        <f>'GTAC Key'!B62</f>
        <v>H-16</v>
      </c>
      <c r="C16" t="str">
        <f>'GTAC Key'!C62</f>
        <v>Normal</v>
      </c>
      <c r="D16" t="str">
        <f>'GTAC Key'!D62</f>
        <v>Normal</v>
      </c>
      <c r="E16" t="str">
        <f>'GTAC Key'!E62</f>
        <v>23860</v>
      </c>
      <c r="F16">
        <f>'GTAC Key'!G62</f>
        <v>52</v>
      </c>
      <c r="G16">
        <f>'GTAC Key'!H62</f>
        <v>8</v>
      </c>
      <c r="H16">
        <f>'GTAC Key'!I62</f>
        <v>2</v>
      </c>
      <c r="I16" s="27">
        <f>'GTAC Key'!J62</f>
        <v>5.7600002288818404</v>
      </c>
      <c r="J16" s="27">
        <f>'GTAC Key'!K62</f>
        <v>0.86699998378753695</v>
      </c>
      <c r="K16" s="27">
        <f>'GTAC Key'!L62</f>
        <v>1.1000000000000001</v>
      </c>
      <c r="L16" s="27">
        <f>'GTAC Key'!M62</f>
        <v>264.96001052856468</v>
      </c>
      <c r="M16" s="27">
        <f>'GTAC Key'!N62</f>
        <v>28.800001144409201</v>
      </c>
      <c r="N16" s="29" t="str">
        <f>'GTAC Key'!O62</f>
        <v>FAIL</v>
      </c>
      <c r="O16">
        <f t="shared" si="0"/>
        <v>4</v>
      </c>
    </row>
    <row r="17" spans="2:15" x14ac:dyDescent="0.2">
      <c r="B17" t="str">
        <f>'GTAC Key'!B72</f>
        <v>CRC 3-2</v>
      </c>
      <c r="C17" t="str">
        <f>'GTAC Key'!C72</f>
        <v>Cancer</v>
      </c>
      <c r="D17" t="str">
        <f>'GTAC Key'!D72</f>
        <v>Stage II</v>
      </c>
      <c r="E17" t="str">
        <f>'GTAC Key'!E72</f>
        <v>23869</v>
      </c>
      <c r="F17">
        <f>'GTAC Key'!G72</f>
        <v>61</v>
      </c>
      <c r="G17">
        <f>'GTAC Key'!H72</f>
        <v>5</v>
      </c>
      <c r="H17">
        <f>'GTAC Key'!I72</f>
        <v>2</v>
      </c>
      <c r="I17" s="27">
        <f>'GTAC Key'!J72</f>
        <v>5.6799998283386204</v>
      </c>
      <c r="J17" s="27">
        <f>'GTAC Key'!K72</f>
        <v>0.87699997425079301</v>
      </c>
      <c r="K17" s="27">
        <f>'GTAC Key'!L72</f>
        <v>1</v>
      </c>
      <c r="L17" s="27">
        <f>'GTAC Key'!M72</f>
        <v>261.27999210357655</v>
      </c>
      <c r="M17" s="27">
        <f>'GTAC Key'!N72</f>
        <v>28.399999141693101</v>
      </c>
      <c r="N17" s="29" t="str">
        <f>'GTAC Key'!O72</f>
        <v>FAIL</v>
      </c>
      <c r="O17">
        <f t="shared" si="0"/>
        <v>1</v>
      </c>
    </row>
    <row r="18" spans="2:15" x14ac:dyDescent="0.2">
      <c r="B18" t="str">
        <f>'GTAC Key'!B73</f>
        <v>CRC 3-3</v>
      </c>
      <c r="C18" t="str">
        <f>'GTAC Key'!C73</f>
        <v>Cancer</v>
      </c>
      <c r="D18" t="str">
        <f>'GTAC Key'!D73</f>
        <v>Stage III</v>
      </c>
      <c r="E18" t="str">
        <f>'GTAC Key'!E73</f>
        <v>23870</v>
      </c>
      <c r="F18">
        <f>'GTAC Key'!G73</f>
        <v>62</v>
      </c>
      <c r="G18">
        <f>'GTAC Key'!H73</f>
        <v>2</v>
      </c>
      <c r="H18">
        <f>'GTAC Key'!I73</f>
        <v>2</v>
      </c>
      <c r="I18" s="27">
        <f>'GTAC Key'!J73</f>
        <v>7.6399998664856001</v>
      </c>
      <c r="J18" s="27">
        <f>'GTAC Key'!K73</f>
        <v>1</v>
      </c>
      <c r="K18" s="27">
        <f>'GTAC Key'!L73</f>
        <v>4.5</v>
      </c>
      <c r="L18" s="27">
        <f>'GTAC Key'!M73</f>
        <v>351.43999385833763</v>
      </c>
      <c r="M18" s="27">
        <f>'GTAC Key'!N73</f>
        <v>38.199999332428</v>
      </c>
      <c r="N18" s="29" t="str">
        <f>'GTAC Key'!O73</f>
        <v>FAIL</v>
      </c>
      <c r="O18">
        <f t="shared" si="0"/>
        <v>0</v>
      </c>
    </row>
    <row r="19" spans="2:15" x14ac:dyDescent="0.2">
      <c r="B19" t="str">
        <f>'GTAC Key'!B75</f>
        <v>CRC 4-2</v>
      </c>
      <c r="C19" t="str">
        <f>'GTAC Key'!C75</f>
        <v>Cancer</v>
      </c>
      <c r="D19" t="str">
        <f>'GTAC Key'!D75</f>
        <v>Stage II</v>
      </c>
      <c r="E19" t="str">
        <f>'GTAC Key'!E75</f>
        <v>23872</v>
      </c>
      <c r="F19">
        <f>'GTAC Key'!G75</f>
        <v>64</v>
      </c>
      <c r="G19">
        <f>'GTAC Key'!H75</f>
        <v>2</v>
      </c>
      <c r="H19">
        <f>'GTAC Key'!I75</f>
        <v>2</v>
      </c>
      <c r="I19" s="27">
        <f>'GTAC Key'!J75</f>
        <v>53.159999847412102</v>
      </c>
      <c r="J19" s="27">
        <f>'GTAC Key'!K75</f>
        <v>1.8329999446868901</v>
      </c>
      <c r="K19" s="27">
        <f>'GTAC Key'!L75</f>
        <v>2.2000000000000002</v>
      </c>
      <c r="L19" s="27">
        <f>'GTAC Key'!M75</f>
        <v>2445.3599929809566</v>
      </c>
      <c r="M19" s="27">
        <f>'GTAC Key'!N75</f>
        <v>265.79999923706049</v>
      </c>
      <c r="N19" s="30" t="str">
        <f>'GTAC Key'!O75</f>
        <v>FAIL</v>
      </c>
      <c r="O19">
        <f t="shared" si="0"/>
        <v>0</v>
      </c>
    </row>
    <row r="20" spans="2:15" x14ac:dyDescent="0.2">
      <c r="B20" t="str">
        <f>'GTAC Key'!B76</f>
        <v>C-12</v>
      </c>
      <c r="C20" t="str">
        <f>'GTAC Key'!C76</f>
        <v>Cancer</v>
      </c>
      <c r="D20" t="str">
        <f>'GTAC Key'!D76</f>
        <v>Stage III</v>
      </c>
      <c r="E20" t="str">
        <f>'GTAC Key'!E76</f>
        <v>23873</v>
      </c>
      <c r="F20">
        <f>'GTAC Key'!G76</f>
        <v>65</v>
      </c>
      <c r="G20">
        <f>'GTAC Key'!H76</f>
        <v>2</v>
      </c>
      <c r="H20">
        <f>'GTAC Key'!I76</f>
        <v>1</v>
      </c>
      <c r="I20" s="27">
        <f>'GTAC Key'!J76</f>
        <v>7.4800000190734899</v>
      </c>
      <c r="J20" s="27">
        <f>'GTAC Key'!K76</f>
        <v>0.93500000238418601</v>
      </c>
      <c r="K20" s="27">
        <f>'GTAC Key'!L76</f>
        <v>1</v>
      </c>
      <c r="L20" s="27">
        <f>'GTAC Key'!M76</f>
        <v>344.08000087738054</v>
      </c>
      <c r="M20" s="27">
        <f>'GTAC Key'!N76</f>
        <v>37.400000095367446</v>
      </c>
      <c r="N20" s="29" t="str">
        <f>'GTAC Key'!O76</f>
        <v>FAIL</v>
      </c>
      <c r="O20">
        <f t="shared" si="0"/>
        <v>0</v>
      </c>
    </row>
    <row r="21" spans="2:15" x14ac:dyDescent="0.2">
      <c r="B21" t="str">
        <f>'GTAC Key'!B80</f>
        <v>C-18</v>
      </c>
      <c r="C21" t="str">
        <f>'GTAC Key'!C80</f>
        <v>Cancer</v>
      </c>
      <c r="D21" t="str">
        <f>'GTAC Key'!D80</f>
        <v>Stage III</v>
      </c>
      <c r="E21" t="str">
        <f>'GTAC Key'!E80</f>
        <v>23877</v>
      </c>
      <c r="F21">
        <f>'GTAC Key'!G80</f>
        <v>69</v>
      </c>
      <c r="G21">
        <f>'GTAC Key'!H80</f>
        <v>2</v>
      </c>
      <c r="H21">
        <f>'GTAC Key'!I80</f>
        <v>1</v>
      </c>
      <c r="I21" s="27">
        <f>'GTAC Key'!J80</f>
        <v>6.0799999237060502</v>
      </c>
      <c r="J21" s="27">
        <f>'GTAC Key'!K80</f>
        <v>0.83499997854232799</v>
      </c>
      <c r="K21" s="27">
        <f>'GTAC Key'!L80</f>
        <v>1.1000000000000001</v>
      </c>
      <c r="L21" s="27">
        <f>'GTAC Key'!M80</f>
        <v>279.67999649047829</v>
      </c>
      <c r="M21" s="27">
        <f>'GTAC Key'!N80</f>
        <v>30.399999618530252</v>
      </c>
      <c r="N21" s="29" t="str">
        <f>'GTAC Key'!O80</f>
        <v>FAIL</v>
      </c>
      <c r="O21">
        <f t="shared" si="0"/>
        <v>0</v>
      </c>
    </row>
    <row r="22" spans="2:15" x14ac:dyDescent="0.2">
      <c r="B22" t="str">
        <f>'GTAC Key'!B82</f>
        <v>CRC 5-4</v>
      </c>
      <c r="C22" t="str">
        <f>'GTAC Key'!C82</f>
        <v>Cancer</v>
      </c>
      <c r="D22" t="str">
        <f>'GTAC Key'!D82</f>
        <v>Stage IV</v>
      </c>
      <c r="E22" t="str">
        <f>'GTAC Key'!E82</f>
        <v>23879</v>
      </c>
      <c r="F22">
        <f>'GTAC Key'!G82</f>
        <v>71</v>
      </c>
      <c r="G22">
        <f>'GTAC Key'!H82</f>
        <v>2</v>
      </c>
      <c r="H22">
        <f>'GTAC Key'!I82</f>
        <v>1</v>
      </c>
      <c r="I22" s="27">
        <f>'GTAC Key'!J82</f>
        <v>9.4399995803833008</v>
      </c>
      <c r="J22" s="27">
        <f>'GTAC Key'!K82</f>
        <v>1.15699994564056</v>
      </c>
      <c r="K22" s="27">
        <f>'GTAC Key'!L82</f>
        <v>1.4</v>
      </c>
      <c r="L22" s="27">
        <f>'GTAC Key'!M82</f>
        <v>434.23998069763184</v>
      </c>
      <c r="M22" s="27">
        <f>'GTAC Key'!N82</f>
        <v>47.199997901916504</v>
      </c>
      <c r="N22" s="29" t="str">
        <f>'GTAC Key'!O82</f>
        <v>FAIL</v>
      </c>
      <c r="O22">
        <f t="shared" si="0"/>
        <v>0</v>
      </c>
    </row>
    <row r="23" spans="2:15" x14ac:dyDescent="0.2">
      <c r="B23" t="str">
        <f>'GTAC Key'!B83</f>
        <v>CRC 4-4</v>
      </c>
      <c r="C23" t="str">
        <f>'GTAC Key'!C83</f>
        <v>Cancer</v>
      </c>
      <c r="D23" t="str">
        <f>'GTAC Key'!D83</f>
        <v>Stage IV</v>
      </c>
      <c r="E23" t="str">
        <f>'GTAC Key'!E83</f>
        <v>23880</v>
      </c>
      <c r="F23">
        <f>'GTAC Key'!G83</f>
        <v>72</v>
      </c>
      <c r="G23">
        <f>'GTAC Key'!H83</f>
        <v>2</v>
      </c>
      <c r="H23">
        <f>'GTAC Key'!I83</f>
        <v>1</v>
      </c>
      <c r="I23" s="27">
        <f>'GTAC Key'!J83</f>
        <v>4.8800001144409197</v>
      </c>
      <c r="J23" s="27">
        <f>'GTAC Key'!K83</f>
        <v>0.82400000095367398</v>
      </c>
      <c r="K23" s="27">
        <f>'GTAC Key'!L83</f>
        <v>1</v>
      </c>
      <c r="L23" s="27">
        <f>'GTAC Key'!M83</f>
        <v>224.48000526428231</v>
      </c>
      <c r="M23" s="27">
        <f>'GTAC Key'!N83</f>
        <v>24.400000572204597</v>
      </c>
      <c r="N23" s="29" t="str">
        <f>'GTAC Key'!O83</f>
        <v>FAIL</v>
      </c>
      <c r="O23">
        <f t="shared" si="0"/>
        <v>0</v>
      </c>
    </row>
    <row r="24" spans="2:15" x14ac:dyDescent="0.2">
      <c r="B24" t="str">
        <f>'GTAC Key'!B93</f>
        <v>C-19</v>
      </c>
      <c r="C24" t="str">
        <f>'GTAC Key'!C93</f>
        <v>Cancer</v>
      </c>
      <c r="D24" t="str">
        <f>'GTAC Key'!D93</f>
        <v>Stage III</v>
      </c>
      <c r="E24" t="str">
        <f>'GTAC Key'!E93</f>
        <v>23929</v>
      </c>
      <c r="F24">
        <f>'GTAC Key'!G93</f>
        <v>82</v>
      </c>
      <c r="G24">
        <f>'GTAC Key'!H93</f>
        <v>10</v>
      </c>
      <c r="H24">
        <f>'GTAC Key'!I93</f>
        <v>2</v>
      </c>
      <c r="I24" s="27">
        <f>'GTAC Key'!J93</f>
        <v>6</v>
      </c>
      <c r="J24" s="27">
        <f>'GTAC Key'!K93</f>
        <v>1</v>
      </c>
      <c r="K24" s="27">
        <f>'GTAC Key'!L93</f>
        <v>1.9</v>
      </c>
      <c r="L24" s="27">
        <f>'GTAC Key'!M93</f>
        <v>0</v>
      </c>
      <c r="M24" s="27">
        <f>'GTAC Key'!N93</f>
        <v>30</v>
      </c>
      <c r="N24" s="4" t="str">
        <f>'GTAC Key'!O93</f>
        <v>FAIL</v>
      </c>
      <c r="O24">
        <f t="shared" si="0"/>
        <v>6</v>
      </c>
    </row>
    <row r="25" spans="2:15" x14ac:dyDescent="0.2">
      <c r="B25" t="str">
        <f>'GTAC Key'!B97</f>
        <v>H-23</v>
      </c>
      <c r="C25" t="str">
        <f>'GTAC Key'!C97</f>
        <v>Normal</v>
      </c>
      <c r="D25" t="str">
        <f>'GTAC Key'!D97</f>
        <v>Normal</v>
      </c>
      <c r="E25" t="str">
        <f>'GTAC Key'!E97</f>
        <v>23932</v>
      </c>
      <c r="F25">
        <f>'GTAC Key'!G97</f>
        <v>85</v>
      </c>
      <c r="G25">
        <f>'GTAC Key'!H97</f>
        <v>4</v>
      </c>
      <c r="H25">
        <f>'GTAC Key'!I97</f>
        <v>2</v>
      </c>
      <c r="I25" s="27">
        <f>'GTAC Key'!J97</f>
        <v>6.96000003814697</v>
      </c>
      <c r="J25" s="27">
        <f>'GTAC Key'!K97</f>
        <v>1.12999999523163</v>
      </c>
      <c r="K25" s="27">
        <f>'GTAC Key'!L97</f>
        <v>2.7</v>
      </c>
      <c r="L25" s="27">
        <f>'GTAC Key'!M97</f>
        <v>0</v>
      </c>
      <c r="M25" s="27">
        <f>'GTAC Key'!N97</f>
        <v>34.800000190734849</v>
      </c>
      <c r="N25" s="4" t="str">
        <f>'GTAC Key'!O97</f>
        <v>FAIL</v>
      </c>
      <c r="O25">
        <f t="shared" si="0"/>
        <v>0</v>
      </c>
    </row>
    <row r="26" spans="2:15" x14ac:dyDescent="0.2">
      <c r="B26" t="str">
        <f>'GTAC Key'!B106</f>
        <v>H-32</v>
      </c>
      <c r="C26" t="str">
        <f>'GTAC Key'!C106</f>
        <v>Normal</v>
      </c>
      <c r="D26" t="str">
        <f>'GTAC Key'!D106</f>
        <v>Normal</v>
      </c>
      <c r="E26" t="str">
        <f>'GTAC Key'!E106</f>
        <v>23941</v>
      </c>
      <c r="F26">
        <f>'GTAC Key'!G106</f>
        <v>94</v>
      </c>
      <c r="G26">
        <f>'GTAC Key'!H106</f>
        <v>8</v>
      </c>
      <c r="H26">
        <f>'GTAC Key'!I106</f>
        <v>2</v>
      </c>
      <c r="I26" s="27">
        <f>'GTAC Key'!J106</f>
        <v>5.0799999237060502</v>
      </c>
      <c r="J26" s="27">
        <f>'GTAC Key'!K106</f>
        <v>1</v>
      </c>
      <c r="K26" s="27">
        <f>'GTAC Key'!L106</f>
        <v>3.4</v>
      </c>
      <c r="L26" s="27">
        <f>'GTAC Key'!M106</f>
        <v>0</v>
      </c>
      <c r="M26" s="27">
        <f>'GTAC Key'!N106</f>
        <v>25.399999618530252</v>
      </c>
      <c r="N26" s="4" t="str">
        <f>'GTAC Key'!O106</f>
        <v>FAIL</v>
      </c>
      <c r="O26">
        <f t="shared" si="0"/>
        <v>4</v>
      </c>
    </row>
    <row r="27" spans="2:15" x14ac:dyDescent="0.2">
      <c r="B27" t="str">
        <f>'GTAC Key'!B108</f>
        <v>H-33</v>
      </c>
      <c r="C27" t="str">
        <f>'GTAC Key'!C108</f>
        <v>Normal</v>
      </c>
      <c r="D27" t="str">
        <f>'GTAC Key'!D108</f>
        <v>Normal</v>
      </c>
      <c r="E27" t="str">
        <f>'GTAC Key'!E108</f>
        <v>23942</v>
      </c>
      <c r="F27">
        <f>'GTAC Key'!G108</f>
        <v>95</v>
      </c>
      <c r="G27">
        <f>'GTAC Key'!H108</f>
        <v>6</v>
      </c>
      <c r="H27">
        <f>'GTAC Key'!I108</f>
        <v>2</v>
      </c>
      <c r="I27" s="27">
        <f>'GTAC Key'!J108</f>
        <v>9.1999998092651403</v>
      </c>
      <c r="J27" s="27">
        <f>'GTAC Key'!K108</f>
        <v>1.11699998378754</v>
      </c>
      <c r="K27" s="27">
        <f>'GTAC Key'!L108</f>
        <v>2.2000000000000002</v>
      </c>
      <c r="L27" s="27">
        <f>'GTAC Key'!M108</f>
        <v>0</v>
      </c>
      <c r="M27" s="27">
        <f>'GTAC Key'!N108</f>
        <v>45.999999046325698</v>
      </c>
      <c r="N27" s="4" t="str">
        <f>'GTAC Key'!O108</f>
        <v>FAIL</v>
      </c>
      <c r="O27">
        <f t="shared" si="0"/>
        <v>2</v>
      </c>
    </row>
    <row r="28" spans="2:15" x14ac:dyDescent="0.2">
      <c r="B28" t="str">
        <f>'GTAC Key'!B113</f>
        <v>P-33</v>
      </c>
      <c r="C28" t="str">
        <f>'GTAC Key'!C113</f>
        <v>Polyp</v>
      </c>
      <c r="D28" t="str">
        <f>'GTAC Key'!D113</f>
        <v>Adenoma</v>
      </c>
      <c r="E28" t="str">
        <f>'GTAC Key'!E113</f>
        <v>23947</v>
      </c>
      <c r="F28">
        <f>'GTAC Key'!G113</f>
        <v>100</v>
      </c>
      <c r="G28">
        <f>'GTAC Key'!H113</f>
        <v>2</v>
      </c>
      <c r="H28">
        <f>'GTAC Key'!I113</f>
        <v>1</v>
      </c>
      <c r="I28" s="27">
        <f>'GTAC Key'!J113</f>
        <v>18.920000076293899</v>
      </c>
      <c r="J28" s="27">
        <f>'GTAC Key'!K113</f>
        <v>1.64199995994568</v>
      </c>
      <c r="K28" s="27">
        <f>'GTAC Key'!L113</f>
        <v>2.1</v>
      </c>
      <c r="L28" s="27">
        <f>'GTAC Key'!M113</f>
        <v>0</v>
      </c>
      <c r="M28" s="27">
        <f>'GTAC Key'!N113</f>
        <v>94.600000381469499</v>
      </c>
      <c r="N28" s="4" t="str">
        <f>'GTAC Key'!O113</f>
        <v>FAIL</v>
      </c>
      <c r="O28">
        <f t="shared" si="0"/>
        <v>0</v>
      </c>
    </row>
    <row r="29" spans="2:15" x14ac:dyDescent="0.2">
      <c r="B29" t="str">
        <f>'GTAC Key'!B116</f>
        <v>P-36</v>
      </c>
      <c r="C29" t="str">
        <f>'GTAC Key'!C116</f>
        <v>Polyp</v>
      </c>
      <c r="D29" t="str">
        <f>'GTAC Key'!D116</f>
        <v>Adenoma</v>
      </c>
      <c r="E29" t="str">
        <f>'GTAC Key'!E116</f>
        <v>23950</v>
      </c>
      <c r="F29">
        <f>'GTAC Key'!G116</f>
        <v>103</v>
      </c>
      <c r="G29">
        <f>'GTAC Key'!H116</f>
        <v>6</v>
      </c>
      <c r="H29">
        <f>'GTAC Key'!I116</f>
        <v>2</v>
      </c>
      <c r="I29" s="27">
        <f>'GTAC Key'!J116</f>
        <v>13.5200004577637</v>
      </c>
      <c r="J29" s="27">
        <f>'GTAC Key'!K116</f>
        <v>1.4630000591278101</v>
      </c>
      <c r="K29" s="27">
        <f>'GTAC Key'!L116</f>
        <v>2.1</v>
      </c>
      <c r="L29" s="27">
        <f>'GTAC Key'!M116</f>
        <v>0</v>
      </c>
      <c r="M29" s="27">
        <f>'GTAC Key'!N116</f>
        <v>67.600002288818501</v>
      </c>
      <c r="N29" s="4" t="str">
        <f>'GTAC Key'!O116</f>
        <v>FAIL</v>
      </c>
      <c r="O29">
        <f t="shared" si="0"/>
        <v>2</v>
      </c>
    </row>
    <row r="30" spans="2:15" x14ac:dyDescent="0.2">
      <c r="B30" t="str">
        <f>'GTAC Key'!B120</f>
        <v>H-49</v>
      </c>
      <c r="C30" t="str">
        <f>'GTAC Key'!C120</f>
        <v>Normal</v>
      </c>
      <c r="D30" t="str">
        <f>'GTAC Key'!D120</f>
        <v>Normal</v>
      </c>
      <c r="E30" t="str">
        <f>'GTAC Key'!E120</f>
        <v>23953</v>
      </c>
      <c r="F30">
        <f>'GTAC Key'!G120</f>
        <v>106</v>
      </c>
      <c r="G30">
        <f>'GTAC Key'!H120</f>
        <v>4</v>
      </c>
      <c r="H30">
        <f>'GTAC Key'!I120</f>
        <v>2</v>
      </c>
      <c r="I30" s="27">
        <f>'GTAC Key'!J120</f>
        <v>8.6400003433227504</v>
      </c>
      <c r="J30" s="27">
        <f>'GTAC Key'!K120</f>
        <v>1.1799999475479099</v>
      </c>
      <c r="K30" s="27">
        <f>'GTAC Key'!L120</f>
        <v>4.0999999999999996</v>
      </c>
      <c r="L30" s="27">
        <f>'GTAC Key'!M120</f>
        <v>0</v>
      </c>
      <c r="M30" s="27">
        <f>'GTAC Key'!N120</f>
        <v>43.200001716613755</v>
      </c>
      <c r="N30" s="4" t="str">
        <f>'GTAC Key'!O120</f>
        <v>FAIL</v>
      </c>
      <c r="O30">
        <f t="shared" si="0"/>
        <v>0</v>
      </c>
    </row>
    <row r="31" spans="2:15" x14ac:dyDescent="0.2">
      <c r="B31" t="str">
        <f>'GTAC Key'!B121</f>
        <v>H-35</v>
      </c>
      <c r="C31" t="str">
        <f>'GTAC Key'!C121</f>
        <v>Normal</v>
      </c>
      <c r="D31" t="str">
        <f>'GTAC Key'!D121</f>
        <v>Normal</v>
      </c>
      <c r="E31" t="str">
        <f>'GTAC Key'!E121</f>
        <v>23954</v>
      </c>
      <c r="F31">
        <f>'GTAC Key'!G121</f>
        <v>107</v>
      </c>
      <c r="G31">
        <f>'GTAC Key'!H121</f>
        <v>4</v>
      </c>
      <c r="H31">
        <f>'GTAC Key'!I121</f>
        <v>2</v>
      </c>
      <c r="I31" s="27">
        <f>'GTAC Key'!J121</f>
        <v>6.2399997711181596</v>
      </c>
      <c r="J31" s="27">
        <f>'GTAC Key'!K121</f>
        <v>1.21899998188019</v>
      </c>
      <c r="K31" s="27">
        <f>'GTAC Key'!L121</f>
        <v>6.8</v>
      </c>
      <c r="L31" s="27">
        <f>'GTAC Key'!M121</f>
        <v>0</v>
      </c>
      <c r="M31" s="27">
        <f>'GTAC Key'!N121</f>
        <v>31.199998855590799</v>
      </c>
      <c r="N31" s="4" t="str">
        <f>'GTAC Key'!O121</f>
        <v>FAIL</v>
      </c>
      <c r="O31">
        <f t="shared" si="0"/>
        <v>0</v>
      </c>
    </row>
    <row r="32" spans="2:15" x14ac:dyDescent="0.2">
      <c r="B32" t="str">
        <f>'GTAC Key'!B123</f>
        <v>H-37</v>
      </c>
      <c r="C32" t="str">
        <f>'GTAC Key'!C123</f>
        <v>Normal</v>
      </c>
      <c r="D32" t="str">
        <f>'GTAC Key'!D123</f>
        <v>Normal</v>
      </c>
      <c r="E32" t="str">
        <f>'GTAC Key'!E123</f>
        <v>23956</v>
      </c>
      <c r="F32">
        <f>'GTAC Key'!G123</f>
        <v>109</v>
      </c>
      <c r="G32">
        <f>'GTAC Key'!H123</f>
        <v>4</v>
      </c>
      <c r="H32">
        <f>'GTAC Key'!I123</f>
        <v>2</v>
      </c>
      <c r="I32" s="27">
        <f>'GTAC Key'!J123</f>
        <v>71.680000305175795</v>
      </c>
      <c r="J32" s="27">
        <f>'GTAC Key'!K123</f>
        <v>2.07599997520447</v>
      </c>
      <c r="K32" s="27">
        <f>'GTAC Key'!L123</f>
        <v>1.9</v>
      </c>
      <c r="L32" s="27">
        <f>'GTAC Key'!M123</f>
        <v>0</v>
      </c>
      <c r="M32" s="27">
        <f>'GTAC Key'!N123</f>
        <v>358.40000152587896</v>
      </c>
      <c r="N32" s="4" t="str">
        <f>'GTAC Key'!O123</f>
        <v>FAIL</v>
      </c>
      <c r="O32">
        <f t="shared" si="0"/>
        <v>0</v>
      </c>
    </row>
    <row r="33" spans="2:15" x14ac:dyDescent="0.2">
      <c r="B33" t="str">
        <f>'GTAC Key'!B124</f>
        <v>H-38</v>
      </c>
      <c r="C33" t="str">
        <f>'GTAC Key'!C124</f>
        <v>Normal</v>
      </c>
      <c r="D33" t="str">
        <f>'GTAC Key'!D124</f>
        <v>Normal</v>
      </c>
      <c r="E33" t="str">
        <f>'GTAC Key'!E124</f>
        <v>23957</v>
      </c>
      <c r="F33">
        <f>'GTAC Key'!G124</f>
        <v>110</v>
      </c>
      <c r="G33">
        <f>'GTAC Key'!H124</f>
        <v>3</v>
      </c>
      <c r="H33">
        <f>'GTAC Key'!I124</f>
        <v>2</v>
      </c>
      <c r="I33" s="27">
        <f>'GTAC Key'!J124</f>
        <v>19.360000610351602</v>
      </c>
      <c r="J33" s="27">
        <f>'GTAC Key'!K124</f>
        <v>1.60800004005432</v>
      </c>
      <c r="K33" s="27">
        <f>'GTAC Key'!L124</f>
        <v>1.7</v>
      </c>
      <c r="L33" s="27">
        <f>'GTAC Key'!M124</f>
        <v>0</v>
      </c>
      <c r="M33" s="27">
        <f>'GTAC Key'!N124</f>
        <v>96.800003051758011</v>
      </c>
      <c r="N33" s="4" t="str">
        <f>'GTAC Key'!O124</f>
        <v>FAIL</v>
      </c>
      <c r="O33">
        <f t="shared" si="0"/>
        <v>0</v>
      </c>
    </row>
    <row r="34" spans="2:15" x14ac:dyDescent="0.2">
      <c r="B34" t="str">
        <f>'GTAC Key'!B125</f>
        <v>H-39</v>
      </c>
      <c r="C34" t="str">
        <f>'GTAC Key'!C125</f>
        <v>Normal</v>
      </c>
      <c r="D34" t="str">
        <f>'GTAC Key'!D125</f>
        <v>Normal</v>
      </c>
      <c r="E34" t="str">
        <f>'GTAC Key'!E125</f>
        <v>23958</v>
      </c>
      <c r="F34">
        <f>'GTAC Key'!G125</f>
        <v>111</v>
      </c>
      <c r="G34">
        <f>'GTAC Key'!H125</f>
        <v>4</v>
      </c>
      <c r="H34">
        <f>'GTAC Key'!I125</f>
        <v>1</v>
      </c>
      <c r="I34" s="27">
        <f>'GTAC Key'!J125</f>
        <v>5.1599998474121103</v>
      </c>
      <c r="J34" s="27">
        <f>'GTAC Key'!K125</f>
        <v>1.04900002479553</v>
      </c>
      <c r="K34" s="27">
        <f>'GTAC Key'!L125</f>
        <v>1</v>
      </c>
      <c r="L34" s="27">
        <f>'GTAC Key'!M125</f>
        <v>0</v>
      </c>
      <c r="M34" s="27">
        <f>'GTAC Key'!N125</f>
        <v>25.79999923706055</v>
      </c>
      <c r="N34" s="4" t="str">
        <f>'GTAC Key'!O125</f>
        <v>FAIL</v>
      </c>
      <c r="O34">
        <f t="shared" si="0"/>
        <v>0</v>
      </c>
    </row>
    <row r="35" spans="2:15" x14ac:dyDescent="0.2">
      <c r="B35" t="str">
        <f>'GTAC Key'!B131</f>
        <v>H-45</v>
      </c>
      <c r="C35" t="str">
        <f>'GTAC Key'!C131</f>
        <v>Normal</v>
      </c>
      <c r="D35" t="str">
        <f>'GTAC Key'!D131</f>
        <v>Normal</v>
      </c>
      <c r="E35" t="str">
        <f>'GTAC Key'!E131</f>
        <v>23964</v>
      </c>
      <c r="F35">
        <f>'GTAC Key'!G131</f>
        <v>117</v>
      </c>
      <c r="G35">
        <f>'GTAC Key'!H131</f>
        <v>10</v>
      </c>
      <c r="H35">
        <f>'GTAC Key'!I131</f>
        <v>2</v>
      </c>
      <c r="I35" s="27">
        <f>'GTAC Key'!J131</f>
        <v>24.399999618530298</v>
      </c>
      <c r="J35" s="27">
        <f>'GTAC Key'!K131</f>
        <v>1.3229999542236299</v>
      </c>
      <c r="K35" s="27">
        <f>'GTAC Key'!L131</f>
        <v>1</v>
      </c>
      <c r="L35" s="27">
        <f>'GTAC Key'!M131</f>
        <v>0</v>
      </c>
      <c r="M35" s="27">
        <f>'GTAC Key'!N131</f>
        <v>121.9999980926515</v>
      </c>
      <c r="N35" s="4" t="str">
        <f>'GTAC Key'!O131</f>
        <v>FAIL</v>
      </c>
      <c r="O35">
        <f t="shared" si="0"/>
        <v>6</v>
      </c>
    </row>
    <row r="37" spans="2:15" x14ac:dyDescent="0.2">
      <c r="M37" t="s">
        <v>437</v>
      </c>
      <c r="N37" t="s">
        <v>439</v>
      </c>
    </row>
    <row r="38" spans="2:15" x14ac:dyDescent="0.2">
      <c r="M38" t="s">
        <v>438</v>
      </c>
      <c r="N38" t="s">
        <v>440</v>
      </c>
    </row>
  </sheetData>
  <phoneticPr fontId="5" type="noConversion"/>
  <conditionalFormatting sqref="N3:N35">
    <cfRule type="containsText" dxfId="2" priority="2" operator="containsText" text="FAIL">
      <formula>NOT(ISERROR(SEARCH("FAIL",N3)))</formula>
    </cfRule>
    <cfRule type="containsText" dxfId="1" priority="3" operator="containsText" text="PASS">
      <formula>NOT(ISERROR(SEARCH("PASS",N3)))</formula>
    </cfRule>
  </conditionalFormatting>
  <conditionalFormatting sqref="O3:O35">
    <cfRule type="cellIs" dxfId="0" priority="1" operator="greaterThan">
      <formula>0</formula>
    </cfRule>
  </conditionalFormatting>
  <pageMargins left="0.2" right="0.2" top="0.25" bottom="0.25" header="0.3" footer="0.3"/>
  <pageSetup scale="91" orientation="landscape" horizontalDpi="0" verticalDpi="0"/>
  <rowBreaks count="1" manualBreakCount="1">
    <brk id="39" min="1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List</vt:lpstr>
      <vt:lpstr>GTAC Key</vt:lpstr>
      <vt:lpstr>Amplification Schedule</vt:lpstr>
      <vt:lpstr>Remaining Sample Analysis</vt:lpstr>
      <vt:lpstr>Sample Redo 8.13.16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2016-08-09T22:42:45Z</cp:lastPrinted>
  <dcterms:created xsi:type="dcterms:W3CDTF">2016-07-18T15:29:13Z</dcterms:created>
  <dcterms:modified xsi:type="dcterms:W3CDTF">2016-09-13T12:46:04Z</dcterms:modified>
</cp:coreProperties>
</file>