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rago\Documents\Java Projects\ExcelToDb\"/>
    </mc:Choice>
  </mc:AlternateContent>
  <xr:revisionPtr revIDLastSave="0" documentId="13_ncr:1_{8D26F34C-242C-41FD-A702-78664BB5766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ashflow" sheetId="1" r:id="rId1"/>
    <sheet name="BT Obligatiuni" sheetId="3" r:id="rId2"/>
    <sheet name="BTEuroOblig" sheetId="5" r:id="rId3"/>
    <sheet name="Sheet1" sheetId="2" r:id="rId4"/>
    <sheet name="Sheet3" sheetId="4" r:id="rId5"/>
    <sheet name="Sheet2" sheetId="6" r:id="rId6"/>
    <sheet name="cyaby claudiu" sheetId="8" r:id="rId7"/>
    <sheet name="manager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3" i="1" l="1"/>
  <c r="E451" i="1" l="1"/>
  <c r="E444" i="1"/>
  <c r="E441" i="1" l="1"/>
  <c r="E432" i="1" l="1"/>
  <c r="E425" i="1" l="1"/>
  <c r="E422" i="1"/>
  <c r="E417" i="1"/>
  <c r="E415" i="1"/>
  <c r="E411" i="1" l="1"/>
  <c r="E403" i="1"/>
  <c r="E400" i="1"/>
  <c r="E402" i="1"/>
  <c r="E394" i="1"/>
  <c r="E386" i="1" l="1"/>
  <c r="E381" i="1"/>
  <c r="E377" i="1" l="1"/>
  <c r="E372" i="1" l="1"/>
  <c r="E367" i="1" l="1"/>
  <c r="E364" i="1"/>
  <c r="E362" i="1" l="1"/>
  <c r="E356" i="1" l="1"/>
  <c r="E351" i="1" l="1"/>
  <c r="E346" i="1"/>
  <c r="E349" i="1"/>
  <c r="E343" i="1" l="1"/>
  <c r="E336" i="1" l="1"/>
  <c r="E334" i="1"/>
  <c r="E332" i="1"/>
  <c r="E333" i="1"/>
  <c r="D326" i="1" l="1"/>
  <c r="E325" i="1" l="1"/>
  <c r="E323" i="1"/>
  <c r="N6" i="1" l="1"/>
  <c r="AG4" i="1" l="1"/>
  <c r="AM4" i="1"/>
  <c r="AK4" i="1"/>
  <c r="AK3" i="1"/>
  <c r="AH3" i="1"/>
  <c r="D319" i="1"/>
  <c r="AG3" i="1" l="1"/>
  <c r="AI3" i="1"/>
  <c r="E315" i="1" l="1"/>
  <c r="AC8" i="1"/>
  <c r="AC13" i="1" s="1"/>
  <c r="AC7" i="1"/>
  <c r="AC12" i="1" s="1"/>
  <c r="AC6" i="1"/>
  <c r="AC9" i="1" s="1"/>
  <c r="N5" i="1"/>
  <c r="AA9" i="1" s="1"/>
  <c r="N4" i="1"/>
  <c r="AN2" i="1" s="1"/>
  <c r="N3" i="1"/>
  <c r="Z3" i="1" s="1"/>
  <c r="E312" i="1"/>
  <c r="AB8" i="1" l="1"/>
  <c r="AB13" i="1" s="1"/>
  <c r="AC10" i="1"/>
  <c r="AD13" i="1"/>
  <c r="AE13" i="1"/>
  <c r="E306" i="1"/>
  <c r="E302" i="1"/>
  <c r="I24" i="7"/>
  <c r="J24" i="7" s="1"/>
  <c r="F26" i="7"/>
  <c r="F24" i="7"/>
  <c r="F23" i="7"/>
  <c r="F22" i="7"/>
  <c r="E299" i="1"/>
  <c r="E293" i="1" l="1"/>
  <c r="E298" i="1"/>
  <c r="E288" i="1"/>
  <c r="E286" i="1"/>
  <c r="M3" i="8" l="1"/>
  <c r="K2" i="8"/>
  <c r="I5" i="8"/>
  <c r="I4" i="8"/>
  <c r="I3" i="8"/>
  <c r="I2" i="8"/>
  <c r="H2" i="8"/>
  <c r="G5" i="8"/>
  <c r="G4" i="8"/>
  <c r="G3" i="8"/>
  <c r="G2" i="8"/>
  <c r="D2" i="8"/>
  <c r="E278" i="1"/>
  <c r="K14" i="7"/>
  <c r="J14" i="7"/>
  <c r="K15" i="7" s="1"/>
  <c r="L5" i="7"/>
  <c r="L6" i="7" s="1"/>
  <c r="L7" i="7" s="1"/>
  <c r="L8" i="7" s="1"/>
  <c r="L9" i="7" s="1"/>
  <c r="L10" i="7" s="1"/>
  <c r="L11" i="7" s="1"/>
  <c r="L12" i="7" s="1"/>
  <c r="L13" i="7" s="1"/>
  <c r="L4" i="7"/>
  <c r="L3" i="7"/>
  <c r="L2" i="7"/>
  <c r="H14" i="7"/>
  <c r="G14" i="7"/>
  <c r="G3" i="7"/>
  <c r="G4" i="7"/>
  <c r="G5" i="7"/>
  <c r="G6" i="7"/>
  <c r="G7" i="7"/>
  <c r="G8" i="7"/>
  <c r="G2" i="7"/>
  <c r="C14" i="7"/>
  <c r="D14" i="7"/>
  <c r="E14" i="7"/>
  <c r="F14" i="7"/>
  <c r="B14" i="7"/>
  <c r="D3" i="7"/>
  <c r="D4" i="7"/>
  <c r="D5" i="7"/>
  <c r="D6" i="7"/>
  <c r="D7" i="7"/>
  <c r="D8" i="7"/>
  <c r="D2" i="7"/>
  <c r="E273" i="1" l="1"/>
  <c r="E265" i="1" l="1"/>
  <c r="E254" i="1" l="1"/>
  <c r="E242" i="1"/>
  <c r="E239" i="1"/>
  <c r="E234" i="1"/>
  <c r="E232" i="1"/>
  <c r="E229" i="1"/>
  <c r="E219" i="1" l="1"/>
  <c r="E211" i="1" l="1"/>
  <c r="E209" i="1"/>
  <c r="E199" i="1"/>
  <c r="E196" i="1" l="1"/>
  <c r="E191" i="1" l="1"/>
  <c r="E188" i="1"/>
  <c r="E177" i="1" l="1"/>
  <c r="E172" i="1"/>
  <c r="E167" i="1"/>
  <c r="E158" i="1"/>
  <c r="Z4" i="1"/>
  <c r="AC3" i="1"/>
  <c r="AA2" i="1"/>
  <c r="E154" i="1"/>
  <c r="E150" i="1"/>
  <c r="E142" i="1"/>
  <c r="AB7" i="1" l="1"/>
  <c r="Q3" i="1"/>
  <c r="P3" i="1" s="1"/>
  <c r="AB6" i="1"/>
  <c r="AB9" i="1" s="1"/>
  <c r="E137" i="1"/>
  <c r="AB10" i="1" l="1"/>
  <c r="AB12" i="1" s="1"/>
  <c r="Q5" i="1"/>
  <c r="P5" i="1" s="1"/>
  <c r="E134" i="1"/>
  <c r="E132" i="1"/>
  <c r="E130" i="1"/>
  <c r="E127" i="1"/>
  <c r="AE12" i="1" l="1"/>
  <c r="AD12" i="1"/>
  <c r="E123" i="1"/>
  <c r="E121" i="1"/>
  <c r="E119" i="1" l="1"/>
  <c r="E116" i="1"/>
  <c r="E112" i="1" l="1"/>
  <c r="E103" i="1"/>
  <c r="E99" i="1" l="1"/>
  <c r="E98" i="1" l="1"/>
  <c r="E94" i="1"/>
  <c r="E91" i="1"/>
  <c r="E89" i="1"/>
  <c r="E77" i="1" l="1"/>
  <c r="B2" i="4" l="1"/>
  <c r="J2" i="4"/>
  <c r="C2" i="4"/>
  <c r="D2" i="4" s="1"/>
  <c r="E67" i="1"/>
  <c r="K2" i="4" l="1"/>
  <c r="E2" i="4"/>
  <c r="E64" i="1" l="1"/>
  <c r="E61" i="1" l="1"/>
  <c r="E55" i="1" l="1"/>
  <c r="E49" i="1" l="1"/>
  <c r="E44" i="1" l="1"/>
  <c r="E42" i="1" l="1"/>
  <c r="E38" i="1" l="1"/>
  <c r="E33" i="1" l="1"/>
  <c r="E30" i="1" l="1"/>
  <c r="E27" i="1" l="1"/>
  <c r="E25" i="1" l="1"/>
  <c r="D3" i="6" l="1"/>
  <c r="D4" i="6"/>
  <c r="D5" i="6"/>
  <c r="D2" i="6"/>
  <c r="B8" i="6"/>
  <c r="B6" i="6"/>
  <c r="C8" i="6"/>
  <c r="C6" i="6"/>
  <c r="D6" i="6" s="1"/>
  <c r="D8" i="6" l="1"/>
  <c r="E17" i="1"/>
  <c r="E10" i="1" l="1"/>
  <c r="I4" i="5" l="1"/>
  <c r="I3" i="5"/>
  <c r="K6" i="5"/>
  <c r="C10" i="5"/>
  <c r="J6" i="5" s="1"/>
  <c r="K5" i="5"/>
  <c r="K4" i="5"/>
  <c r="K3" i="5"/>
  <c r="C9" i="5"/>
  <c r="J5" i="5" s="1"/>
  <c r="C8" i="5"/>
  <c r="C7" i="5"/>
  <c r="J4" i="5" s="1"/>
  <c r="C6" i="5"/>
  <c r="J3" i="5" s="1"/>
  <c r="C5" i="5"/>
  <c r="C4" i="5"/>
  <c r="H4" i="5" s="1"/>
  <c r="C3" i="5"/>
  <c r="H3" i="5" s="1"/>
  <c r="F2" i="5"/>
  <c r="C2" i="5"/>
  <c r="H2" i="5" s="1"/>
  <c r="L4" i="5" l="1"/>
  <c r="L6" i="5"/>
  <c r="E2" i="5"/>
  <c r="E3" i="5" s="1"/>
  <c r="E4" i="5" s="1"/>
  <c r="L3" i="5"/>
  <c r="L5" i="5"/>
  <c r="G2" i="5"/>
  <c r="G3" i="5" s="1"/>
  <c r="G4" i="5" s="1"/>
  <c r="H5" i="5" s="1"/>
  <c r="I9" i="5" s="1"/>
  <c r="J2" i="5"/>
  <c r="L2" i="5" s="1"/>
  <c r="F3" i="5"/>
  <c r="L7" i="5" l="1"/>
  <c r="I10" i="5" s="1"/>
  <c r="J7" i="5"/>
  <c r="F4" i="5"/>
  <c r="E5" i="5"/>
  <c r="I11" i="5" l="1"/>
  <c r="F5" i="5"/>
  <c r="E6" i="5"/>
  <c r="F6" i="5" l="1"/>
  <c r="E7" i="5"/>
  <c r="F7" i="5" l="1"/>
  <c r="E8" i="5"/>
  <c r="F8" i="5" l="1"/>
  <c r="E9" i="5"/>
  <c r="F9" i="5" l="1"/>
  <c r="E10" i="5"/>
  <c r="F10" i="5" s="1"/>
  <c r="G32" i="3" l="1"/>
  <c r="G31" i="3"/>
  <c r="G30" i="3"/>
  <c r="G29" i="3"/>
  <c r="G28" i="3"/>
  <c r="K27" i="3"/>
  <c r="L27" i="3" s="1"/>
  <c r="G27" i="3"/>
  <c r="G26" i="3"/>
  <c r="G25" i="3"/>
  <c r="G24" i="3"/>
  <c r="G23" i="3"/>
  <c r="G22" i="3"/>
  <c r="G21" i="3"/>
  <c r="G20" i="3"/>
  <c r="G19" i="3"/>
  <c r="G18" i="3"/>
  <c r="G17" i="3"/>
  <c r="G16" i="3"/>
  <c r="E15" i="3"/>
  <c r="G14" i="3"/>
  <c r="K13" i="3"/>
  <c r="E13" i="3"/>
  <c r="G12" i="3"/>
  <c r="G11" i="3"/>
  <c r="G10" i="3"/>
  <c r="G9" i="3"/>
  <c r="G8" i="3"/>
  <c r="G7" i="3"/>
  <c r="G6" i="3"/>
  <c r="E5" i="3"/>
  <c r="E4" i="3"/>
  <c r="J3" i="3"/>
  <c r="E3" i="3"/>
  <c r="I3" i="3" s="1"/>
  <c r="C4" i="3" s="1"/>
  <c r="D4" i="3" s="1"/>
  <c r="I4" i="3" l="1"/>
  <c r="C5" i="3" s="1"/>
  <c r="D5" i="3" s="1"/>
  <c r="J4" i="3" l="1"/>
  <c r="I5" i="3"/>
  <c r="C6" i="3"/>
  <c r="J5" i="3"/>
  <c r="I6" i="3" l="1"/>
  <c r="D6" i="3"/>
  <c r="J6" i="3" l="1"/>
  <c r="C7" i="3"/>
  <c r="D7" i="3" l="1"/>
  <c r="I7" i="3"/>
  <c r="J7" i="3" l="1"/>
  <c r="C8" i="3"/>
  <c r="D8" i="3" l="1"/>
  <c r="I8" i="3"/>
  <c r="C9" i="3" l="1"/>
  <c r="J8" i="3"/>
  <c r="I9" i="3" l="1"/>
  <c r="D9" i="3"/>
  <c r="J9" i="3" l="1"/>
  <c r="C10" i="3"/>
  <c r="I10" i="3" l="1"/>
  <c r="D10" i="3"/>
  <c r="J10" i="3" l="1"/>
  <c r="C11" i="3"/>
  <c r="I11" i="3" l="1"/>
  <c r="D11" i="3"/>
  <c r="J11" i="3" l="1"/>
  <c r="C12" i="3"/>
  <c r="D12" i="3" l="1"/>
  <c r="I12" i="3"/>
  <c r="J12" i="3" l="1"/>
  <c r="C13" i="3"/>
  <c r="I13" i="3" l="1"/>
  <c r="D13" i="3"/>
  <c r="J13" i="3" l="1"/>
  <c r="C14" i="3"/>
  <c r="D14" i="3" l="1"/>
  <c r="I14" i="3"/>
  <c r="J14" i="3" l="1"/>
  <c r="C15" i="3"/>
  <c r="I15" i="3" l="1"/>
  <c r="D15" i="3"/>
  <c r="J15" i="3" l="1"/>
  <c r="C16" i="3"/>
  <c r="D16" i="3" l="1"/>
  <c r="I16" i="3"/>
  <c r="C17" i="3" l="1"/>
  <c r="J16" i="3"/>
  <c r="I17" i="3" l="1"/>
  <c r="D17" i="3"/>
  <c r="J17" i="3" l="1"/>
  <c r="C18" i="3"/>
  <c r="I18" i="3" l="1"/>
  <c r="D18" i="3"/>
  <c r="J18" i="3" l="1"/>
  <c r="C19" i="3"/>
  <c r="I19" i="3" l="1"/>
  <c r="D19" i="3"/>
  <c r="J19" i="3" l="1"/>
  <c r="C20" i="3"/>
  <c r="I20" i="3" l="1"/>
  <c r="D20" i="3"/>
  <c r="J20" i="3" l="1"/>
  <c r="C21" i="3"/>
  <c r="D21" i="3" l="1"/>
  <c r="I21" i="3"/>
  <c r="J21" i="3" l="1"/>
  <c r="C22" i="3"/>
  <c r="D22" i="3" l="1"/>
  <c r="I22" i="3"/>
  <c r="J22" i="3" l="1"/>
  <c r="C23" i="3"/>
  <c r="I23" i="3" l="1"/>
  <c r="D23" i="3"/>
  <c r="J23" i="3" l="1"/>
  <c r="C24" i="3"/>
  <c r="D24" i="3" l="1"/>
  <c r="I24" i="3"/>
  <c r="C25" i="3" l="1"/>
  <c r="J24" i="3"/>
  <c r="D25" i="3" l="1"/>
  <c r="I25" i="3"/>
  <c r="J25" i="3" l="1"/>
  <c r="C26" i="3"/>
  <c r="D26" i="3" l="1"/>
  <c r="I26" i="3"/>
  <c r="C27" i="3" l="1"/>
  <c r="J26" i="3"/>
  <c r="D27" i="3" l="1"/>
  <c r="I27" i="3"/>
  <c r="C28" i="3" l="1"/>
  <c r="J27" i="3"/>
  <c r="D28" i="3" l="1"/>
  <c r="I28" i="3"/>
  <c r="C29" i="3" l="1"/>
  <c r="J28" i="3"/>
  <c r="D29" i="3" l="1"/>
  <c r="I29" i="3"/>
  <c r="C30" i="3" l="1"/>
  <c r="J29" i="3"/>
  <c r="D30" i="3" l="1"/>
  <c r="I30" i="3"/>
  <c r="C31" i="3" l="1"/>
  <c r="J30" i="3"/>
  <c r="D31" i="3" l="1"/>
  <c r="I31" i="3"/>
  <c r="C32" i="3" l="1"/>
  <c r="J31" i="3"/>
  <c r="D32" i="3" l="1"/>
  <c r="I32" i="3"/>
  <c r="J32" i="3" l="1"/>
  <c r="C33" i="3"/>
  <c r="D33" i="3" l="1"/>
  <c r="I33" i="3"/>
  <c r="C34" i="3" l="1"/>
  <c r="J33" i="3"/>
  <c r="D34" i="3" l="1"/>
  <c r="I34" i="3"/>
  <c r="C35" i="3" l="1"/>
  <c r="J34" i="3"/>
  <c r="D35" i="3" l="1"/>
  <c r="I35" i="3"/>
  <c r="C36" i="3" l="1"/>
  <c r="J35" i="3"/>
  <c r="D36" i="3" l="1"/>
  <c r="I36" i="3"/>
  <c r="C37" i="3" l="1"/>
  <c r="J36" i="3"/>
  <c r="D37" i="3" l="1"/>
  <c r="I37" i="3"/>
  <c r="C38" i="3" l="1"/>
  <c r="J37" i="3"/>
  <c r="C10" i="2"/>
  <c r="B14" i="2"/>
  <c r="B16" i="2" s="1"/>
  <c r="B9" i="2"/>
  <c r="B12" i="2"/>
  <c r="B8" i="2"/>
  <c r="D38" i="3" l="1"/>
  <c r="I38" i="3"/>
  <c r="D3" i="2"/>
  <c r="E3" i="2" s="1"/>
  <c r="D4" i="2"/>
  <c r="E4" i="2" s="1"/>
  <c r="D5" i="2"/>
  <c r="E5" i="2" s="1"/>
  <c r="D2" i="2"/>
  <c r="E2" i="2" s="1"/>
  <c r="C6" i="2"/>
  <c r="B6" i="2"/>
  <c r="J38" i="3" l="1"/>
  <c r="C39" i="3"/>
  <c r="E6" i="2"/>
  <c r="F6" i="2" s="1"/>
  <c r="D6" i="2"/>
  <c r="D39" i="3" l="1"/>
  <c r="I39" i="3"/>
  <c r="C40" i="3" l="1"/>
  <c r="J39" i="3"/>
  <c r="D40" i="3" l="1"/>
  <c r="I40" i="3"/>
  <c r="J40" i="3" l="1"/>
  <c r="C41" i="3"/>
  <c r="D41" i="3" l="1"/>
  <c r="I41" i="3"/>
  <c r="J41" i="3" l="1"/>
  <c r="C42" i="3"/>
  <c r="D42" i="3" l="1"/>
  <c r="I42" i="3"/>
  <c r="J42" i="3" l="1"/>
  <c r="C43" i="3"/>
  <c r="D43" i="3" l="1"/>
  <c r="I43" i="3"/>
  <c r="J43" i="3" l="1"/>
  <c r="C44" i="3"/>
  <c r="D44" i="3" l="1"/>
  <c r="I44" i="3"/>
  <c r="C45" i="3" l="1"/>
  <c r="J44" i="3"/>
  <c r="D45" i="3" l="1"/>
  <c r="I45" i="3"/>
  <c r="C46" i="3" l="1"/>
  <c r="J45" i="3"/>
  <c r="I46" i="3" l="1"/>
  <c r="D46" i="3"/>
  <c r="C47" i="3" l="1"/>
  <c r="J46" i="3"/>
  <c r="D47" i="3" l="1"/>
  <c r="I47" i="3"/>
  <c r="C48" i="3" l="1"/>
  <c r="J47" i="3"/>
  <c r="D48" i="3" l="1"/>
  <c r="I48" i="3"/>
  <c r="J48" i="3" l="1"/>
  <c r="C49" i="3"/>
  <c r="D49" i="3" l="1"/>
  <c r="I49" i="3"/>
  <c r="J49" i="3" s="1"/>
  <c r="F2" i="1" l="1"/>
  <c r="C3" i="1" s="1"/>
  <c r="F3" i="1" s="1"/>
  <c r="H3" i="1" l="1"/>
  <c r="C4" i="1" l="1"/>
  <c r="F4" i="1" s="1"/>
  <c r="C5" i="1" s="1"/>
  <c r="F5" i="1" s="1"/>
  <c r="H5" i="1" l="1"/>
  <c r="C6" i="1"/>
  <c r="F6" i="1" s="1"/>
  <c r="C7" i="1" s="1"/>
  <c r="F7" i="1" s="1"/>
  <c r="C8" i="1" s="1"/>
  <c r="F8" i="1" s="1"/>
  <c r="H8" i="1" s="1"/>
  <c r="C9" i="1" l="1"/>
  <c r="F9" i="1" s="1"/>
  <c r="C10" i="1" s="1"/>
  <c r="F10" i="1" s="1"/>
  <c r="C11" i="1" l="1"/>
  <c r="F11" i="1" s="1"/>
  <c r="H11" i="1" s="1"/>
  <c r="C12" i="1" l="1"/>
  <c r="F12" i="1" s="1"/>
  <c r="H12" i="1" s="1"/>
  <c r="C13" i="1" l="1"/>
  <c r="F13" i="1" s="1"/>
  <c r="H13" i="1" l="1"/>
  <c r="C14" i="1"/>
  <c r="F14" i="1" s="1"/>
  <c r="C15" i="1" s="1"/>
  <c r="F15" i="1" s="1"/>
  <c r="H15" i="1" s="1"/>
  <c r="C16" i="1" l="1"/>
  <c r="F16" i="1" s="1"/>
  <c r="C17" i="1" s="1"/>
  <c r="F17" i="1" s="1"/>
  <c r="H17" i="1" s="1"/>
  <c r="C18" i="1" l="1"/>
  <c r="F18" i="1" s="1"/>
  <c r="C19" i="1" s="1"/>
  <c r="F19" i="1" s="1"/>
  <c r="C20" i="1" l="1"/>
  <c r="F20" i="1" s="1"/>
  <c r="H20" i="1" l="1"/>
  <c r="C21" i="1"/>
  <c r="F21" i="1" s="1"/>
  <c r="C22" i="1" s="1"/>
  <c r="F22" i="1" s="1"/>
  <c r="C23" i="1" s="1"/>
  <c r="F23" i="1" s="1"/>
  <c r="C24" i="1" s="1"/>
  <c r="F24" i="1" s="1"/>
  <c r="C25" i="1" s="1"/>
  <c r="F25" i="1" s="1"/>
  <c r="H25" i="1" s="1"/>
  <c r="C26" i="1" l="1"/>
  <c r="F26" i="1" s="1"/>
  <c r="C27" i="1" s="1"/>
  <c r="F27" i="1" s="1"/>
  <c r="H27" i="1" l="1"/>
  <c r="C28" i="1"/>
  <c r="F28" i="1" s="1"/>
  <c r="C29" i="1" s="1"/>
  <c r="F29" i="1" s="1"/>
  <c r="C30" i="1" s="1"/>
  <c r="F30" i="1" s="1"/>
  <c r="C31" i="1" s="1"/>
  <c r="F31" i="1" s="1"/>
  <c r="H31" i="1" s="1"/>
  <c r="C32" i="1" l="1"/>
  <c r="F32" i="1" s="1"/>
  <c r="C33" i="1" s="1"/>
  <c r="F33" i="1" s="1"/>
  <c r="C34" i="1" l="1"/>
  <c r="F34" i="1" s="1"/>
  <c r="H34" i="1" l="1"/>
  <c r="C35" i="1"/>
  <c r="F35" i="1" s="1"/>
  <c r="C36" i="1" l="1"/>
  <c r="F36" i="1" s="1"/>
  <c r="H36" i="1" l="1"/>
  <c r="C37" i="1"/>
  <c r="F37" i="1" s="1"/>
  <c r="C38" i="1" s="1"/>
  <c r="F38" i="1" s="1"/>
  <c r="C39" i="1" s="1"/>
  <c r="F39" i="1" s="1"/>
  <c r="C40" i="1" l="1"/>
  <c r="F40" i="1" s="1"/>
  <c r="H40" i="1" l="1"/>
  <c r="C41" i="1"/>
  <c r="F41" i="1" s="1"/>
  <c r="C42" i="1" s="1"/>
  <c r="F42" i="1" s="1"/>
  <c r="C43" i="1" s="1"/>
  <c r="F43" i="1" s="1"/>
  <c r="C44" i="1" s="1"/>
  <c r="F44" i="1" s="1"/>
  <c r="H44" i="1" s="1"/>
  <c r="H42" i="1" l="1"/>
  <c r="C45" i="1"/>
  <c r="F45" i="1" s="1"/>
  <c r="H45" i="1" l="1"/>
  <c r="C46" i="1"/>
  <c r="F46" i="1" s="1"/>
  <c r="C47" i="1" s="1"/>
  <c r="F47" i="1" s="1"/>
  <c r="C48" i="1" s="1"/>
  <c r="F48" i="1" s="1"/>
  <c r="C49" i="1" s="1"/>
  <c r="F49" i="1" s="1"/>
  <c r="H49" i="1" s="1"/>
  <c r="C50" i="1" l="1"/>
  <c r="F50" i="1" s="1"/>
  <c r="C51" i="1" s="1"/>
  <c r="F51" i="1" s="1"/>
  <c r="C52" i="1" s="1"/>
  <c r="F52" i="1" s="1"/>
  <c r="H52" i="1" s="1"/>
  <c r="C53" i="1" l="1"/>
  <c r="F53" i="1" s="1"/>
  <c r="C54" i="1" s="1"/>
  <c r="F54" i="1" s="1"/>
  <c r="C55" i="1" s="1"/>
  <c r="F55" i="1" s="1"/>
  <c r="C56" i="1" s="1"/>
  <c r="F56" i="1" s="1"/>
  <c r="C57" i="1" s="1"/>
  <c r="F57" i="1" s="1"/>
  <c r="H57" i="1" s="1"/>
  <c r="C58" i="1" l="1"/>
  <c r="F58" i="1" s="1"/>
  <c r="C59" i="1" s="1"/>
  <c r="F59" i="1" s="1"/>
  <c r="C60" i="1" l="1"/>
  <c r="F60" i="1" s="1"/>
  <c r="C61" i="1" s="1"/>
  <c r="F61" i="1" s="1"/>
  <c r="H61" i="1" s="1"/>
  <c r="C62" i="1" l="1"/>
  <c r="F62" i="1" s="1"/>
  <c r="C63" i="1" s="1"/>
  <c r="F63" i="1" s="1"/>
  <c r="C64" i="1" s="1"/>
  <c r="F64" i="1" s="1"/>
  <c r="H64" i="1" s="1"/>
  <c r="C65" i="1" l="1"/>
  <c r="F65" i="1" s="1"/>
  <c r="C66" i="1" s="1"/>
  <c r="F66" i="1" s="1"/>
  <c r="C67" i="1" s="1"/>
  <c r="F67" i="1" s="1"/>
  <c r="H67" i="1" l="1"/>
  <c r="C68" i="1"/>
  <c r="F68" i="1" s="1"/>
  <c r="H68" i="1" s="1"/>
  <c r="C69" i="1" l="1"/>
  <c r="F69" i="1" s="1"/>
  <c r="C70" i="1" s="1"/>
  <c r="F70" i="1" s="1"/>
  <c r="H70" i="1" s="1"/>
  <c r="C71" i="1" l="1"/>
  <c r="F71" i="1" s="1"/>
  <c r="C72" i="1" s="1"/>
  <c r="F72" i="1" s="1"/>
  <c r="C73" i="1" s="1"/>
  <c r="F73" i="1" s="1"/>
  <c r="C74" i="1" s="1"/>
  <c r="F74" i="1" s="1"/>
  <c r="C75" i="1" s="1"/>
  <c r="F75" i="1" s="1"/>
  <c r="C76" i="1" s="1"/>
  <c r="F76" i="1" s="1"/>
  <c r="C77" i="1" s="1"/>
  <c r="F77" i="1" s="1"/>
  <c r="C78" i="1" s="1"/>
  <c r="F78" i="1" s="1"/>
  <c r="H78" i="1" l="1"/>
  <c r="C79" i="1" l="1"/>
  <c r="F79" i="1" s="1"/>
  <c r="H79" i="1" l="1"/>
  <c r="C80" i="1"/>
  <c r="F80" i="1" s="1"/>
  <c r="C81" i="1" s="1"/>
  <c r="F81" i="1" s="1"/>
  <c r="C82" i="1" s="1"/>
  <c r="F82" i="1" s="1"/>
  <c r="H82" i="1" s="1"/>
  <c r="H80" i="1" l="1"/>
  <c r="C83" i="1"/>
  <c r="F83" i="1" s="1"/>
  <c r="C84" i="1" s="1"/>
  <c r="F84" i="1" s="1"/>
  <c r="H84" i="1" l="1"/>
  <c r="C85" i="1"/>
  <c r="F85" i="1" s="1"/>
  <c r="C86" i="1" s="1"/>
  <c r="F86" i="1" s="1"/>
  <c r="H86" i="1" s="1"/>
  <c r="C87" i="1" l="1"/>
  <c r="F87" i="1" s="1"/>
  <c r="H87" i="1" s="1"/>
  <c r="C88" i="1" l="1"/>
  <c r="F88" i="1" s="1"/>
  <c r="C89" i="1" s="1"/>
  <c r="F89" i="1" s="1"/>
  <c r="H89" i="1" s="1"/>
  <c r="C90" i="1" l="1"/>
  <c r="F90" i="1" s="1"/>
  <c r="C91" i="1" s="1"/>
  <c r="F91" i="1" s="1"/>
  <c r="C92" i="1" s="1"/>
  <c r="F92" i="1" s="1"/>
  <c r="H92" i="1" l="1"/>
  <c r="C93" i="1"/>
  <c r="F93" i="1" s="1"/>
  <c r="C94" i="1" s="1"/>
  <c r="F94" i="1" s="1"/>
  <c r="H94" i="1" s="1"/>
  <c r="C95" i="1" l="1"/>
  <c r="F95" i="1" s="1"/>
  <c r="H95" i="1" s="1"/>
  <c r="C96" i="1" l="1"/>
  <c r="F96" i="1" s="1"/>
  <c r="H96" i="1" s="1"/>
  <c r="C97" i="1" l="1"/>
  <c r="F97" i="1" s="1"/>
  <c r="C98" i="1" s="1"/>
  <c r="F98" i="1" s="1"/>
  <c r="C99" i="1" s="1"/>
  <c r="F99" i="1" s="1"/>
  <c r="C100" i="1" s="1"/>
  <c r="F100" i="1" s="1"/>
  <c r="H100" i="1" s="1"/>
  <c r="C101" i="1" l="1"/>
  <c r="F101" i="1" s="1"/>
  <c r="H101" i="1" s="1"/>
  <c r="C102" i="1"/>
  <c r="F102" i="1" s="1"/>
  <c r="C103" i="1" s="1"/>
  <c r="F103" i="1" s="1"/>
  <c r="C104" i="1" s="1"/>
  <c r="F104" i="1" s="1"/>
  <c r="C105" i="1" s="1"/>
  <c r="F105" i="1" s="1"/>
  <c r="C106" i="1" s="1"/>
  <c r="F106" i="1" s="1"/>
  <c r="C107" i="1" s="1"/>
  <c r="F107" i="1" s="1"/>
  <c r="C108" i="1" s="1"/>
  <c r="F108" i="1" s="1"/>
  <c r="C109" i="1" s="1"/>
  <c r="F109" i="1" s="1"/>
  <c r="C110" i="1" s="1"/>
  <c r="F110" i="1" s="1"/>
  <c r="H110" i="1" s="1"/>
  <c r="C111" i="1" l="1"/>
  <c r="F111" i="1" s="1"/>
  <c r="C112" i="1" l="1"/>
  <c r="F112" i="1" s="1"/>
  <c r="H112" i="1" s="1"/>
  <c r="C113" i="1" l="1"/>
  <c r="F113" i="1" s="1"/>
  <c r="C114" i="1" s="1"/>
  <c r="F114" i="1" s="1"/>
  <c r="C115" i="1" l="1"/>
  <c r="F115" i="1" s="1"/>
  <c r="C116" i="1" s="1"/>
  <c r="F116" i="1" s="1"/>
  <c r="C117" i="1" s="1"/>
  <c r="F117" i="1" s="1"/>
  <c r="H114" i="1"/>
  <c r="H117" i="1" l="1"/>
  <c r="C118" i="1"/>
  <c r="F118" i="1" s="1"/>
  <c r="C119" i="1" s="1"/>
  <c r="F119" i="1" s="1"/>
  <c r="C120" i="1" s="1"/>
  <c r="F120" i="1" s="1"/>
  <c r="C121" i="1" s="1"/>
  <c r="F121" i="1" s="1"/>
  <c r="H121" i="1" l="1"/>
  <c r="C122" i="1"/>
  <c r="F122" i="1" s="1"/>
  <c r="C123" i="1" s="1"/>
  <c r="F123" i="1" s="1"/>
  <c r="H123" i="1" s="1"/>
  <c r="C124" i="1" l="1"/>
  <c r="F124" i="1" s="1"/>
  <c r="C125" i="1" s="1"/>
  <c r="F125" i="1" s="1"/>
  <c r="C126" i="1" s="1"/>
  <c r="F126" i="1" s="1"/>
  <c r="C127" i="1" s="1"/>
  <c r="F127" i="1" s="1"/>
  <c r="C128" i="1" s="1"/>
  <c r="F128" i="1" s="1"/>
  <c r="H128" i="1" l="1"/>
  <c r="C129" i="1"/>
  <c r="F129" i="1" s="1"/>
  <c r="C130" i="1" s="1"/>
  <c r="F130" i="1" s="1"/>
  <c r="C131" i="1" l="1"/>
  <c r="F131" i="1" s="1"/>
  <c r="C132" i="1" s="1"/>
  <c r="F132" i="1" s="1"/>
  <c r="H130" i="1"/>
  <c r="C133" i="1" l="1"/>
  <c r="F133" i="1" s="1"/>
  <c r="C134" i="1" s="1"/>
  <c r="F134" i="1" s="1"/>
  <c r="H134" i="1" s="1"/>
  <c r="H132" i="1"/>
  <c r="C135" i="1" l="1"/>
  <c r="F135" i="1" s="1"/>
  <c r="C136" i="1" s="1"/>
  <c r="F136" i="1" s="1"/>
  <c r="C137" i="1" s="1"/>
  <c r="F137" i="1" s="1"/>
  <c r="C138" i="1" l="1"/>
  <c r="F138" i="1" s="1"/>
  <c r="H138" i="1" s="1"/>
  <c r="C139" i="1" l="1"/>
  <c r="F139" i="1" s="1"/>
  <c r="C140" i="1" s="1"/>
  <c r="F140" i="1" s="1"/>
  <c r="C141" i="1" s="1"/>
  <c r="F141" i="1" s="1"/>
  <c r="C142" i="1" s="1"/>
  <c r="F142" i="1" s="1"/>
  <c r="C143" i="1" s="1"/>
  <c r="F143" i="1" s="1"/>
  <c r="H143" i="1" s="1"/>
  <c r="C144" i="1" l="1"/>
  <c r="F144" i="1" s="1"/>
  <c r="H144" i="1" s="1"/>
  <c r="C145" i="1" l="1"/>
  <c r="F145" i="1" s="1"/>
  <c r="C146" i="1" l="1"/>
  <c r="F146" i="1" s="1"/>
  <c r="C147" i="1" s="1"/>
  <c r="F147" i="1" s="1"/>
  <c r="C148" i="1" s="1"/>
  <c r="F148" i="1" s="1"/>
  <c r="C149" i="1" s="1"/>
  <c r="F149" i="1" s="1"/>
  <c r="C150" i="1" s="1"/>
  <c r="F150" i="1" s="1"/>
  <c r="H145" i="1"/>
  <c r="H150" i="1" l="1"/>
  <c r="C151" i="1"/>
  <c r="F151" i="1" s="1"/>
  <c r="H151" i="1" l="1"/>
  <c r="C152" i="1"/>
  <c r="F152" i="1" s="1"/>
  <c r="H152" i="1" l="1"/>
  <c r="C153" i="1"/>
  <c r="F153" i="1" s="1"/>
  <c r="C154" i="1" s="1"/>
  <c r="F154" i="1" s="1"/>
  <c r="C155" i="1" s="1"/>
  <c r="F155" i="1" s="1"/>
  <c r="H155" i="1" l="1"/>
  <c r="C156" i="1"/>
  <c r="F156" i="1" s="1"/>
  <c r="H156" i="1" l="1"/>
  <c r="C157" i="1"/>
  <c r="F157" i="1" s="1"/>
  <c r="C158" i="1" s="1"/>
  <c r="F158" i="1" s="1"/>
  <c r="C159" i="1" s="1"/>
  <c r="F159" i="1" s="1"/>
  <c r="C160" i="1" s="1"/>
  <c r="F160" i="1" s="1"/>
  <c r="C161" i="1" s="1"/>
  <c r="F161" i="1" s="1"/>
  <c r="H161" i="1" l="1"/>
  <c r="C162" i="1"/>
  <c r="F162" i="1" s="1"/>
  <c r="C163" i="1" s="1"/>
  <c r="F163" i="1" s="1"/>
  <c r="C164" i="1" s="1"/>
  <c r="F164" i="1" s="1"/>
  <c r="C165" i="1" s="1"/>
  <c r="F165" i="1" s="1"/>
  <c r="H165" i="1" s="1"/>
  <c r="C166" i="1" l="1"/>
  <c r="F166" i="1" s="1"/>
  <c r="C167" i="1" s="1"/>
  <c r="F167" i="1" s="1"/>
  <c r="H167" i="1" s="1"/>
  <c r="C168" i="1" l="1"/>
  <c r="F168" i="1" s="1"/>
  <c r="H168" i="1" l="1"/>
  <c r="C169" i="1"/>
  <c r="F169" i="1" s="1"/>
  <c r="H169" i="1" l="1"/>
  <c r="C170" i="1"/>
  <c r="F170" i="1" s="1"/>
  <c r="H170" i="1" l="1"/>
  <c r="C171" i="1"/>
  <c r="F171" i="1" s="1"/>
  <c r="C172" i="1" s="1"/>
  <c r="F172" i="1" s="1"/>
  <c r="H172" i="1" l="1"/>
  <c r="C173" i="1"/>
  <c r="F173" i="1" s="1"/>
  <c r="C174" i="1" s="1"/>
  <c r="F174" i="1" s="1"/>
  <c r="C175" i="1" s="1"/>
  <c r="F175" i="1" s="1"/>
  <c r="C176" i="1" s="1"/>
  <c r="F176" i="1" s="1"/>
  <c r="C177" i="1" s="1"/>
  <c r="F177" i="1" s="1"/>
  <c r="C178" i="1" s="1"/>
  <c r="F178" i="1" s="1"/>
  <c r="H178" i="1" l="1"/>
  <c r="C179" i="1"/>
  <c r="F179" i="1" s="1"/>
  <c r="C180" i="1" l="1"/>
  <c r="F180" i="1" s="1"/>
  <c r="H179" i="1"/>
  <c r="C181" i="1" l="1"/>
  <c r="F181" i="1" s="1"/>
  <c r="C182" i="1" s="1"/>
  <c r="F182" i="1" s="1"/>
  <c r="C183" i="1" s="1"/>
  <c r="F183" i="1" s="1"/>
  <c r="H180" i="1"/>
  <c r="H183" i="1" l="1"/>
  <c r="C184" i="1"/>
  <c r="F184" i="1" s="1"/>
  <c r="C185" i="1" s="1"/>
  <c r="F185" i="1" s="1"/>
  <c r="C186" i="1" s="1"/>
  <c r="F186" i="1" s="1"/>
  <c r="H186" i="1" l="1"/>
  <c r="C187" i="1"/>
  <c r="F187" i="1" s="1"/>
  <c r="C188" i="1" s="1"/>
  <c r="F188" i="1" s="1"/>
  <c r="C189" i="1" s="1"/>
  <c r="F189" i="1" s="1"/>
  <c r="H189" i="1" l="1"/>
  <c r="C190" i="1"/>
  <c r="F190" i="1" s="1"/>
  <c r="C191" i="1" s="1"/>
  <c r="F191" i="1" s="1"/>
  <c r="C192" i="1" s="1"/>
  <c r="F192" i="1" s="1"/>
  <c r="H192" i="1" l="1"/>
  <c r="C193" i="1"/>
  <c r="F193" i="1" s="1"/>
  <c r="C194" i="1" s="1"/>
  <c r="F194" i="1" s="1"/>
  <c r="C195" i="1" s="1"/>
  <c r="F195" i="1" s="1"/>
  <c r="C196" i="1" s="1"/>
  <c r="F196" i="1" s="1"/>
  <c r="C197" i="1" s="1"/>
  <c r="F197" i="1" s="1"/>
  <c r="C198" i="1" l="1"/>
  <c r="F198" i="1" s="1"/>
  <c r="C199" i="1" s="1"/>
  <c r="F199" i="1" s="1"/>
  <c r="H197" i="1"/>
  <c r="H199" i="1" l="1"/>
  <c r="C200" i="1"/>
  <c r="F200" i="1" s="1"/>
  <c r="H200" i="1" l="1"/>
  <c r="C201" i="1"/>
  <c r="F201" i="1" s="1"/>
  <c r="C202" i="1" s="1"/>
  <c r="F202" i="1" s="1"/>
  <c r="C203" i="1" s="1"/>
  <c r="F203" i="1" s="1"/>
  <c r="H203" i="1" l="1"/>
  <c r="C204" i="1"/>
  <c r="F204" i="1" s="1"/>
  <c r="H204" i="1" l="1"/>
  <c r="C205" i="1"/>
  <c r="F205" i="1" s="1"/>
  <c r="C206" i="1" s="1"/>
  <c r="F206" i="1" s="1"/>
  <c r="C207" i="1" s="1"/>
  <c r="F207" i="1" s="1"/>
  <c r="H207" i="1" l="1"/>
  <c r="C208" i="1" l="1"/>
  <c r="F208" i="1" s="1"/>
  <c r="C209" i="1" s="1"/>
  <c r="F209" i="1" s="1"/>
  <c r="H209" i="1" l="1"/>
  <c r="C210" i="1"/>
  <c r="F210" i="1" s="1"/>
  <c r="C211" i="1" s="1"/>
  <c r="F211" i="1" s="1"/>
  <c r="H211" i="1" l="1"/>
  <c r="C212" i="1"/>
  <c r="F212" i="1" s="1"/>
  <c r="H212" i="1" l="1"/>
  <c r="C213" i="1"/>
  <c r="F213" i="1" s="1"/>
  <c r="H213" i="1" l="1"/>
  <c r="C214" i="1"/>
  <c r="F214" i="1" s="1"/>
  <c r="H214" i="1" l="1"/>
  <c r="C215" i="1"/>
  <c r="F215" i="1" s="1"/>
  <c r="C216" i="1" s="1"/>
  <c r="F216" i="1" s="1"/>
  <c r="H216" i="1" l="1"/>
  <c r="C217" i="1"/>
  <c r="F217" i="1" s="1"/>
  <c r="C218" i="1" s="1"/>
  <c r="F218" i="1" s="1"/>
  <c r="C219" i="1" s="1"/>
  <c r="F219" i="1" s="1"/>
  <c r="C220" i="1" s="1"/>
  <c r="F220" i="1" s="1"/>
  <c r="C221" i="1" s="1"/>
  <c r="F221" i="1" s="1"/>
  <c r="H221" i="1" s="1"/>
  <c r="C222" i="1" l="1"/>
  <c r="F222" i="1" s="1"/>
  <c r="C223" i="1" s="1"/>
  <c r="F223" i="1" s="1"/>
  <c r="C224" i="1" s="1"/>
  <c r="F224" i="1" s="1"/>
  <c r="C225" i="1" s="1"/>
  <c r="F225" i="1" s="1"/>
  <c r="H225" i="1" l="1"/>
  <c r="C226" i="1"/>
  <c r="F226" i="1" s="1"/>
  <c r="C227" i="1" s="1"/>
  <c r="F227" i="1" s="1"/>
  <c r="C228" i="1" s="1"/>
  <c r="F228" i="1" s="1"/>
  <c r="C229" i="1" s="1"/>
  <c r="F229" i="1" s="1"/>
  <c r="H229" i="1" l="1"/>
  <c r="C230" i="1"/>
  <c r="F230" i="1" s="1"/>
  <c r="C231" i="1" s="1"/>
  <c r="F231" i="1" s="1"/>
  <c r="C232" i="1" s="1"/>
  <c r="F232" i="1" s="1"/>
  <c r="C233" i="1" l="1"/>
  <c r="F233" i="1" s="1"/>
  <c r="C234" i="1" s="1"/>
  <c r="F234" i="1" s="1"/>
  <c r="H232" i="1"/>
  <c r="H234" i="1" l="1"/>
  <c r="C235" i="1"/>
  <c r="F235" i="1" s="1"/>
  <c r="C236" i="1" s="1"/>
  <c r="F236" i="1" s="1"/>
  <c r="C237" i="1" s="1"/>
  <c r="F237" i="1" s="1"/>
  <c r="C238" i="1" s="1"/>
  <c r="F238" i="1" s="1"/>
  <c r="C239" i="1" s="1"/>
  <c r="F239" i="1" s="1"/>
  <c r="C240" i="1" s="1"/>
  <c r="F240" i="1" s="1"/>
  <c r="C241" i="1" l="1"/>
  <c r="F241" i="1" s="1"/>
  <c r="H240" i="1"/>
  <c r="C242" i="1" l="1"/>
  <c r="F242" i="1" s="1"/>
  <c r="H242" i="1" s="1"/>
  <c r="C243" i="1" l="1"/>
  <c r="F243" i="1" s="1"/>
  <c r="C244" i="1" s="1"/>
  <c r="F244" i="1" s="1"/>
  <c r="H244" i="1" s="1"/>
  <c r="C245" i="1" l="1"/>
  <c r="F245" i="1" s="1"/>
  <c r="H245" i="1" s="1"/>
  <c r="C246" i="1" l="1"/>
  <c r="F246" i="1" s="1"/>
  <c r="C247" i="1" s="1"/>
  <c r="F247" i="1" s="1"/>
  <c r="H247" i="1" s="1"/>
  <c r="C248" i="1" l="1"/>
  <c r="F248" i="1" s="1"/>
  <c r="H248" i="1" s="1"/>
  <c r="C249" i="1" l="1"/>
  <c r="F249" i="1" s="1"/>
  <c r="C250" i="1" s="1"/>
  <c r="F250" i="1" s="1"/>
  <c r="C251" i="1" s="1"/>
  <c r="F251" i="1" s="1"/>
  <c r="C252" i="1" s="1"/>
  <c r="F252" i="1" s="1"/>
  <c r="H252" i="1" s="1"/>
  <c r="C253" i="1" l="1"/>
  <c r="F253" i="1" s="1"/>
  <c r="C254" i="1" s="1"/>
  <c r="F254" i="1" s="1"/>
  <c r="H254" i="1" s="1"/>
  <c r="C255" i="1" l="1"/>
  <c r="F255" i="1" s="1"/>
  <c r="C256" i="1" s="1"/>
  <c r="F256" i="1" s="1"/>
  <c r="C257" i="1" s="1"/>
  <c r="F257" i="1" s="1"/>
  <c r="H257" i="1" s="1"/>
  <c r="C258" i="1" l="1"/>
  <c r="F258" i="1" s="1"/>
  <c r="C259" i="1" s="1"/>
  <c r="F259" i="1" s="1"/>
  <c r="C260" i="1" s="1"/>
  <c r="F260" i="1" s="1"/>
  <c r="C261" i="1" s="1"/>
  <c r="F261" i="1" s="1"/>
  <c r="H261" i="1" s="1"/>
  <c r="C262" i="1" l="1"/>
  <c r="F262" i="1" s="1"/>
  <c r="C263" i="1" s="1"/>
  <c r="F263" i="1" s="1"/>
  <c r="C264" i="1" s="1"/>
  <c r="F264" i="1" s="1"/>
  <c r="C265" i="1" s="1"/>
  <c r="F265" i="1" s="1"/>
  <c r="C266" i="1" s="1"/>
  <c r="F266" i="1" s="1"/>
  <c r="H262" i="1" l="1"/>
  <c r="H266" i="1"/>
  <c r="C267" i="1"/>
  <c r="F267" i="1" s="1"/>
  <c r="H267" i="1" l="1"/>
  <c r="C268" i="1"/>
  <c r="F268" i="1" s="1"/>
  <c r="C269" i="1" s="1"/>
  <c r="F269" i="1" s="1"/>
  <c r="H269" i="1" l="1"/>
  <c r="C270" i="1"/>
  <c r="F270" i="1" s="1"/>
  <c r="C271" i="1" s="1"/>
  <c r="F271" i="1" s="1"/>
  <c r="C272" i="1" s="1"/>
  <c r="F272" i="1" s="1"/>
  <c r="C273" i="1" l="1"/>
  <c r="F273" i="1" s="1"/>
  <c r="H273" i="1" s="1"/>
  <c r="C274" i="1" l="1"/>
  <c r="F274" i="1" s="1"/>
  <c r="C275" i="1" l="1"/>
  <c r="F275" i="1" s="1"/>
  <c r="C276" i="1" s="1"/>
  <c r="F276" i="1" s="1"/>
  <c r="C277" i="1" s="1"/>
  <c r="F277" i="1" s="1"/>
  <c r="C278" i="1" s="1"/>
  <c r="F278" i="1" s="1"/>
  <c r="C279" i="1" s="1"/>
  <c r="F279" i="1" s="1"/>
  <c r="H274" i="1"/>
  <c r="H279" i="1" l="1"/>
  <c r="C280" i="1"/>
  <c r="F280" i="1" s="1"/>
  <c r="H280" i="1" s="1"/>
  <c r="C281" i="1" l="1"/>
  <c r="F281" i="1" s="1"/>
  <c r="C282" i="1" s="1"/>
  <c r="F282" i="1" s="1"/>
  <c r="H282" i="1" s="1"/>
  <c r="C283" i="1" l="1"/>
  <c r="F283" i="1" s="1"/>
  <c r="H283" i="1" s="1"/>
  <c r="C284" i="1" l="1"/>
  <c r="F284" i="1" s="1"/>
  <c r="H284" i="1" l="1"/>
  <c r="C285" i="1"/>
  <c r="F285" i="1" s="1"/>
  <c r="C286" i="1" s="1"/>
  <c r="F286" i="1" s="1"/>
  <c r="C287" i="1" l="1"/>
  <c r="F287" i="1" s="1"/>
  <c r="C288" i="1" s="1"/>
  <c r="F288" i="1" s="1"/>
  <c r="C289" i="1" s="1"/>
  <c r="F289" i="1" s="1"/>
  <c r="C290" i="1" s="1"/>
  <c r="F290" i="1" s="1"/>
  <c r="H286" i="1"/>
  <c r="H290" i="1" l="1"/>
  <c r="C291" i="1"/>
  <c r="F291" i="1" s="1"/>
  <c r="C292" i="1" s="1"/>
  <c r="F292" i="1" s="1"/>
  <c r="C293" i="1" s="1"/>
  <c r="F293" i="1" s="1"/>
  <c r="C294" i="1" s="1"/>
  <c r="F294" i="1" s="1"/>
  <c r="H294" i="1" l="1"/>
  <c r="C295" i="1"/>
  <c r="F295" i="1" s="1"/>
  <c r="H295" i="1" l="1"/>
  <c r="C296" i="1"/>
  <c r="F296" i="1" s="1"/>
  <c r="C297" i="1" s="1"/>
  <c r="F297" i="1" s="1"/>
  <c r="C298" i="1" s="1"/>
  <c r="F298" i="1" s="1"/>
  <c r="C299" i="1" s="1"/>
  <c r="F299" i="1" s="1"/>
  <c r="C300" i="1" s="1"/>
  <c r="F300" i="1" s="1"/>
  <c r="C301" i="1" l="1"/>
  <c r="F301" i="1" s="1"/>
  <c r="C302" i="1" s="1"/>
  <c r="F302" i="1" s="1"/>
  <c r="C303" i="1" s="1"/>
  <c r="F303" i="1" s="1"/>
  <c r="H300" i="1"/>
  <c r="H303" i="1" l="1"/>
  <c r="C304" i="1"/>
  <c r="F304" i="1" s="1"/>
  <c r="C305" i="1" s="1"/>
  <c r="F305" i="1" s="1"/>
  <c r="C306" i="1" l="1"/>
  <c r="F306" i="1" s="1"/>
  <c r="C307" i="1" s="1"/>
  <c r="F307" i="1" s="1"/>
  <c r="H307" i="1" s="1"/>
  <c r="C308" i="1" l="1"/>
  <c r="F308" i="1" s="1"/>
  <c r="C309" i="1" s="1"/>
  <c r="F309" i="1" s="1"/>
  <c r="C310" i="1" s="1"/>
  <c r="F310" i="1" s="1"/>
  <c r="C311" i="1" s="1"/>
  <c r="F311" i="1" s="1"/>
  <c r="C312" i="1" l="1"/>
  <c r="F312" i="1"/>
  <c r="C313" i="1" l="1"/>
  <c r="F313" i="1" s="1"/>
  <c r="C314" i="1" s="1"/>
  <c r="F314" i="1" s="1"/>
  <c r="C315" i="1" s="1"/>
  <c r="F315" i="1" s="1"/>
  <c r="H315" i="1" s="1"/>
  <c r="H312" i="1"/>
  <c r="C316" i="1" l="1"/>
  <c r="F316" i="1" s="1"/>
  <c r="H316" i="1" s="1"/>
  <c r="C317" i="1" l="1"/>
  <c r="F317" i="1"/>
  <c r="H317" i="1" s="1"/>
  <c r="C318" i="1" l="1"/>
  <c r="F318" i="1" s="1"/>
  <c r="C319" i="1" l="1"/>
  <c r="F319" i="1" s="1"/>
  <c r="C320" i="1" s="1"/>
  <c r="F320" i="1" s="1"/>
  <c r="H320" i="1" s="1"/>
  <c r="H318" i="1"/>
  <c r="C321" i="1" l="1"/>
  <c r="F321" i="1" s="1"/>
  <c r="H321" i="1" s="1"/>
  <c r="C322" i="1" l="1"/>
  <c r="F322" i="1" s="1"/>
  <c r="C323" i="1" s="1"/>
  <c r="F323" i="1" s="1"/>
  <c r="H323" i="1" s="1"/>
  <c r="C324" i="1" l="1"/>
  <c r="F324" i="1" s="1"/>
  <c r="C325" i="1" l="1"/>
  <c r="F325" i="1" s="1"/>
  <c r="C326" i="1" l="1"/>
  <c r="F326" i="1" s="1"/>
  <c r="H326" i="1" l="1"/>
  <c r="C327" i="1"/>
  <c r="F327" i="1" s="1"/>
  <c r="C328" i="1" s="1"/>
  <c r="F328" i="1" s="1"/>
  <c r="H328" i="1" s="1"/>
  <c r="C329" i="1" l="1"/>
  <c r="F329" i="1" s="1"/>
  <c r="C330" i="1" s="1"/>
  <c r="F330" i="1" s="1"/>
  <c r="C331" i="1" s="1"/>
  <c r="F331" i="1" s="1"/>
  <c r="C332" i="1" s="1"/>
  <c r="F332" i="1" s="1"/>
  <c r="C333" i="1" l="1"/>
  <c r="F333" i="1" s="1"/>
  <c r="C334" i="1" s="1"/>
  <c r="F334" i="1" s="1"/>
  <c r="H332" i="1"/>
  <c r="C335" i="1" l="1"/>
  <c r="F335" i="1" s="1"/>
  <c r="C336" i="1" s="1"/>
  <c r="F336" i="1" s="1"/>
  <c r="H334" i="1"/>
  <c r="C337" i="1" l="1"/>
  <c r="F337" i="1" s="1"/>
  <c r="H337" i="1" s="1"/>
  <c r="C338" i="1" l="1"/>
  <c r="F338" i="1" s="1"/>
  <c r="C339" i="1" l="1"/>
  <c r="F339" i="1" s="1"/>
  <c r="C340" i="1" s="1"/>
  <c r="F340" i="1" s="1"/>
  <c r="C341" i="1" s="1"/>
  <c r="F341" i="1" s="1"/>
  <c r="C342" i="1" s="1"/>
  <c r="F342" i="1" s="1"/>
  <c r="C343" i="1" s="1"/>
  <c r="F343" i="1" s="1"/>
  <c r="H338" i="1"/>
  <c r="H343" i="1" l="1"/>
  <c r="C344" i="1"/>
  <c r="F344" i="1" s="1"/>
  <c r="H344" i="1" l="1"/>
  <c r="C345" i="1"/>
  <c r="F345" i="1" s="1"/>
  <c r="C346" i="1" s="1"/>
  <c r="F346" i="1" s="1"/>
  <c r="H346" i="1" l="1"/>
  <c r="C347" i="1"/>
  <c r="F347" i="1" s="1"/>
  <c r="C348" i="1" s="1"/>
  <c r="F348" i="1" s="1"/>
  <c r="C349" i="1" s="1"/>
  <c r="F349" i="1" s="1"/>
  <c r="H349" i="1" l="1"/>
  <c r="C350" i="1"/>
  <c r="F350" i="1" s="1"/>
  <c r="C351" i="1" s="1"/>
  <c r="F351" i="1" s="1"/>
  <c r="H351" i="1" l="1"/>
  <c r="C352" i="1"/>
  <c r="F352" i="1" s="1"/>
  <c r="H352" i="1" l="1"/>
  <c r="C353" i="1"/>
  <c r="F353" i="1" s="1"/>
  <c r="C354" i="1" s="1"/>
  <c r="F354" i="1" s="1"/>
  <c r="H354" i="1" l="1"/>
  <c r="C355" i="1"/>
  <c r="F355" i="1" s="1"/>
  <c r="C356" i="1" s="1"/>
  <c r="F356" i="1" s="1"/>
  <c r="H356" i="1" l="1"/>
  <c r="C357" i="1"/>
  <c r="F357" i="1" s="1"/>
  <c r="C358" i="1" s="1"/>
  <c r="F358" i="1" s="1"/>
  <c r="C359" i="1" s="1"/>
  <c r="F359" i="1" s="1"/>
  <c r="C360" i="1" s="1"/>
  <c r="F360" i="1" s="1"/>
  <c r="H360" i="1" l="1"/>
  <c r="C361" i="1"/>
  <c r="F361" i="1" s="1"/>
  <c r="C362" i="1" s="1"/>
  <c r="F362" i="1" s="1"/>
  <c r="H362" i="1" l="1"/>
  <c r="C363" i="1"/>
  <c r="F363" i="1" s="1"/>
  <c r="C364" i="1" s="1"/>
  <c r="F364" i="1" s="1"/>
  <c r="H364" i="1" l="1"/>
  <c r="C365" i="1"/>
  <c r="F365" i="1" s="1"/>
  <c r="C366" i="1" s="1"/>
  <c r="F366" i="1" s="1"/>
  <c r="C367" i="1" s="1"/>
  <c r="F367" i="1" s="1"/>
  <c r="C368" i="1" s="1"/>
  <c r="F368" i="1" s="1"/>
  <c r="H368" i="1" l="1"/>
  <c r="C369" i="1"/>
  <c r="F369" i="1" s="1"/>
  <c r="C370" i="1" s="1"/>
  <c r="F370" i="1" s="1"/>
  <c r="C371" i="1" s="1"/>
  <c r="F371" i="1" s="1"/>
  <c r="C372" i="1" s="1"/>
  <c r="F372" i="1" s="1"/>
  <c r="H372" i="1" l="1"/>
  <c r="C373" i="1"/>
  <c r="F373" i="1" s="1"/>
  <c r="C374" i="1" s="1"/>
  <c r="F374" i="1" s="1"/>
  <c r="H374" i="1" l="1"/>
  <c r="C375" i="1"/>
  <c r="F375" i="1" s="1"/>
  <c r="H375" i="1" l="1"/>
  <c r="C376" i="1"/>
  <c r="F376" i="1" s="1"/>
  <c r="C377" i="1" s="1"/>
  <c r="F377" i="1" s="1"/>
  <c r="H377" i="1" l="1"/>
  <c r="C378" i="1"/>
  <c r="F378" i="1" s="1"/>
  <c r="H378" i="1" l="1"/>
  <c r="C379" i="1"/>
  <c r="F379" i="1" s="1"/>
  <c r="C380" i="1" s="1"/>
  <c r="F380" i="1" s="1"/>
  <c r="C381" i="1" s="1"/>
  <c r="F381" i="1" s="1"/>
  <c r="C382" i="1" s="1"/>
  <c r="F382" i="1" s="1"/>
  <c r="H382" i="1" l="1"/>
  <c r="C383" i="1"/>
  <c r="F383" i="1" s="1"/>
  <c r="C384" i="1" s="1"/>
  <c r="F384" i="1" s="1"/>
  <c r="C385" i="1" s="1"/>
  <c r="F385" i="1" s="1"/>
  <c r="C386" i="1" s="1"/>
  <c r="F386" i="1" s="1"/>
  <c r="C387" i="1" l="1"/>
  <c r="F387" i="1" s="1"/>
  <c r="C388" i="1" s="1"/>
  <c r="F388" i="1" s="1"/>
  <c r="H386" i="1"/>
  <c r="H388" i="1" l="1"/>
  <c r="C389" i="1"/>
  <c r="F389" i="1" s="1"/>
  <c r="H389" i="1" s="1"/>
  <c r="C390" i="1" l="1"/>
  <c r="F390" i="1"/>
  <c r="C391" i="1"/>
  <c r="F391" i="1" s="1"/>
  <c r="H391" i="1" l="1"/>
  <c r="C392" i="1"/>
  <c r="F392" i="1" s="1"/>
  <c r="C393" i="1" s="1"/>
  <c r="F393" i="1" s="1"/>
  <c r="C394" i="1" s="1"/>
  <c r="F394" i="1" s="1"/>
  <c r="C395" i="1" s="1"/>
  <c r="F395" i="1" s="1"/>
  <c r="C396" i="1" s="1"/>
  <c r="F396" i="1" s="1"/>
  <c r="H396" i="1" s="1"/>
  <c r="C397" i="1" l="1"/>
  <c r="F397" i="1" s="1"/>
  <c r="H397" i="1" s="1"/>
  <c r="C398" i="1" l="1"/>
  <c r="F398" i="1"/>
  <c r="H398" i="1" s="1"/>
  <c r="C399" i="1" l="1"/>
  <c r="F399" i="1" s="1"/>
  <c r="C400" i="1" s="1"/>
  <c r="F400" i="1" s="1"/>
  <c r="H400" i="1" s="1"/>
  <c r="C401" i="1"/>
  <c r="F401" i="1" s="1"/>
  <c r="C402" i="1" s="1"/>
  <c r="F402" i="1" s="1"/>
  <c r="C403" i="1" l="1"/>
  <c r="F403" i="1"/>
  <c r="H403" i="1" s="1"/>
  <c r="C404" i="1" l="1"/>
  <c r="F404" i="1"/>
  <c r="C405" i="1" s="1"/>
  <c r="F405" i="1" s="1"/>
  <c r="H405" i="1" l="1"/>
  <c r="C406" i="1"/>
  <c r="F406" i="1" s="1"/>
  <c r="H406" i="1" l="1"/>
  <c r="C407" i="1"/>
  <c r="F407" i="1" s="1"/>
  <c r="H407" i="1" l="1"/>
  <c r="C408" i="1"/>
  <c r="F408" i="1" s="1"/>
  <c r="C409" i="1" s="1"/>
  <c r="F409" i="1" s="1"/>
  <c r="C410" i="1" s="1"/>
  <c r="F410" i="1" s="1"/>
  <c r="C411" i="1" s="1"/>
  <c r="F411" i="1" s="1"/>
  <c r="H411" i="1" s="1"/>
  <c r="C412" i="1" l="1"/>
  <c r="F412" i="1" s="1"/>
  <c r="H412" i="1" l="1"/>
  <c r="C413" i="1"/>
  <c r="F413" i="1" s="1"/>
  <c r="H413" i="1" l="1"/>
  <c r="C414" i="1"/>
  <c r="F414" i="1" s="1"/>
  <c r="C415" i="1" s="1"/>
  <c r="F415" i="1" s="1"/>
  <c r="H415" i="1" l="1"/>
  <c r="C416" i="1"/>
  <c r="F416" i="1" s="1"/>
  <c r="C417" i="1" s="1"/>
  <c r="F417" i="1" s="1"/>
  <c r="H417" i="1" l="1"/>
  <c r="C418" i="1"/>
  <c r="F418" i="1" s="1"/>
  <c r="C419" i="1" s="1"/>
  <c r="F419" i="1" s="1"/>
  <c r="C420" i="1" s="1"/>
  <c r="F420" i="1" s="1"/>
  <c r="C421" i="1" s="1"/>
  <c r="F421" i="1" s="1"/>
  <c r="C422" i="1" s="1"/>
  <c r="F422" i="1" s="1"/>
  <c r="H422" i="1" l="1"/>
  <c r="C423" i="1"/>
  <c r="F423" i="1" s="1"/>
  <c r="C424" i="1" s="1"/>
  <c r="F424" i="1" s="1"/>
  <c r="C425" i="1" s="1"/>
  <c r="F425" i="1" s="1"/>
  <c r="C426" i="1" s="1"/>
  <c r="F426" i="1" s="1"/>
  <c r="H426" i="1" l="1"/>
  <c r="C427" i="1" l="1"/>
  <c r="F427" i="1"/>
  <c r="H427" i="1" s="1"/>
  <c r="C428" i="1" l="1"/>
  <c r="F428" i="1"/>
  <c r="C429" i="1" l="1"/>
  <c r="F429" i="1" s="1"/>
  <c r="C430" i="1" s="1"/>
  <c r="F430" i="1" s="1"/>
  <c r="C431" i="1" s="1"/>
  <c r="F431" i="1" s="1"/>
  <c r="C432" i="1" s="1"/>
  <c r="F432" i="1" s="1"/>
  <c r="C433" i="1" s="1"/>
  <c r="F433" i="1" s="1"/>
  <c r="H433" i="1" s="1"/>
  <c r="H428" i="1"/>
  <c r="C434" i="1" l="1"/>
  <c r="F434" i="1" s="1"/>
  <c r="H434" i="1" s="1"/>
  <c r="C435" i="1" l="1"/>
  <c r="F435" i="1" s="1"/>
  <c r="C436" i="1" s="1"/>
  <c r="F436" i="1" s="1"/>
  <c r="H436" i="1" s="1"/>
  <c r="C437" i="1"/>
  <c r="F437" i="1" s="1"/>
  <c r="H437" i="1" s="1"/>
  <c r="C438" i="1" l="1"/>
  <c r="F438" i="1" s="1"/>
  <c r="C439" i="1" s="1"/>
  <c r="F439" i="1" s="1"/>
  <c r="H439" i="1" s="1"/>
  <c r="C440" i="1" l="1"/>
  <c r="F440" i="1" s="1"/>
  <c r="C441" i="1" s="1"/>
  <c r="F441" i="1" s="1"/>
  <c r="C442" i="1" s="1"/>
  <c r="F442" i="1" s="1"/>
  <c r="C443" i="1" s="1"/>
  <c r="F443" i="1" s="1"/>
  <c r="C444" i="1" s="1"/>
  <c r="F444" i="1" s="1"/>
  <c r="H444" i="1" l="1"/>
  <c r="C445" i="1"/>
  <c r="F445" i="1" s="1"/>
  <c r="H445" i="1" l="1"/>
  <c r="C446" i="1"/>
  <c r="F446" i="1" s="1"/>
  <c r="H446" i="1" l="1"/>
  <c r="C447" i="1" l="1"/>
  <c r="F447" i="1"/>
  <c r="H447" i="1" s="1"/>
  <c r="C448" i="1" l="1"/>
  <c r="F448" i="1" s="1"/>
  <c r="C449" i="1" s="1"/>
  <c r="F449" i="1" s="1"/>
  <c r="C450" i="1" s="1"/>
  <c r="F450" i="1" s="1"/>
  <c r="C451" i="1" s="1"/>
  <c r="F451" i="1" s="1"/>
  <c r="H451" i="1" s="1"/>
  <c r="C452" i="1" l="1"/>
  <c r="F452" i="1" s="1"/>
  <c r="C453" i="1" s="1"/>
  <c r="F453" i="1" s="1"/>
  <c r="C454" i="1" l="1"/>
  <c r="F454" i="1"/>
  <c r="H454" i="1" s="1"/>
  <c r="C455" i="1"/>
  <c r="F455" i="1"/>
  <c r="C456" i="1" s="1"/>
  <c r="F456" i="1" s="1"/>
  <c r="H456" i="1" l="1"/>
</calcChain>
</file>

<file path=xl/sharedStrings.xml><?xml version="1.0" encoding="utf-8"?>
<sst xmlns="http://schemas.openxmlformats.org/spreadsheetml/2006/main" count="550" uniqueCount="126">
  <si>
    <t>data</t>
  </si>
  <si>
    <t>sold initial</t>
  </si>
  <si>
    <t>sold final</t>
  </si>
  <si>
    <t>spoting</t>
  </si>
  <si>
    <t>alice</t>
  </si>
  <si>
    <t>buget stat</t>
  </si>
  <si>
    <t>atelier C12</t>
  </si>
  <si>
    <t>atelier C13</t>
  </si>
  <si>
    <t>birouri C14</t>
  </si>
  <si>
    <t>teren Xenia</t>
  </si>
  <si>
    <t>valoare inventar</t>
  </si>
  <si>
    <t>amortizare totala</t>
  </si>
  <si>
    <t>sold</t>
  </si>
  <si>
    <t>TVA</t>
  </si>
  <si>
    <t>profit</t>
  </si>
  <si>
    <t>val intrare</t>
  </si>
  <si>
    <t>vodafone</t>
  </si>
  <si>
    <t>cam</t>
  </si>
  <si>
    <t>cumparare</t>
  </si>
  <si>
    <t>vanzare</t>
  </si>
  <si>
    <t>val titlu</t>
  </si>
  <si>
    <t>UF</t>
  </si>
  <si>
    <t>sume</t>
  </si>
  <si>
    <t>sume chelt</t>
  </si>
  <si>
    <t>incasari</t>
  </si>
  <si>
    <t>plati</t>
  </si>
  <si>
    <t>nr UF</t>
  </si>
  <si>
    <t>valoareUF</t>
  </si>
  <si>
    <t>valoare</t>
  </si>
  <si>
    <t>sold uf</t>
  </si>
  <si>
    <t>sold valoare</t>
  </si>
  <si>
    <t>stoc</t>
  </si>
  <si>
    <t>bog</t>
  </si>
  <si>
    <t>data ach</t>
  </si>
  <si>
    <t>general</t>
  </si>
  <si>
    <t>romcim</t>
  </si>
  <si>
    <t>chorus</t>
  </si>
  <si>
    <t>emone</t>
  </si>
  <si>
    <t>castig</t>
  </si>
  <si>
    <t>com</t>
  </si>
  <si>
    <t>petal</t>
  </si>
  <si>
    <t>solarh</t>
  </si>
  <si>
    <t>solf4116/07.01</t>
  </si>
  <si>
    <t>synergy</t>
  </si>
  <si>
    <t>stamel</t>
  </si>
  <si>
    <t>card dragos</t>
  </si>
  <si>
    <t>tme</t>
  </si>
  <si>
    <t>psm</t>
  </si>
  <si>
    <t>schrack</t>
  </si>
  <si>
    <t>romprofix</t>
  </si>
  <si>
    <t>retur imprumt</t>
  </si>
  <si>
    <t>chirii</t>
  </si>
  <si>
    <t>marfuri</t>
  </si>
  <si>
    <t>utilitati</t>
  </si>
  <si>
    <t>reduceri</t>
  </si>
  <si>
    <t>marfuri net</t>
  </si>
  <si>
    <t>alice ru</t>
  </si>
  <si>
    <t>eur comtur</t>
  </si>
  <si>
    <t>metatools</t>
  </si>
  <si>
    <t>prelast</t>
  </si>
  <si>
    <t>impozit auto</t>
  </si>
  <si>
    <t>impozit cladiri</t>
  </si>
  <si>
    <t>impozit teren</t>
  </si>
  <si>
    <t>rocast</t>
  </si>
  <si>
    <t>chirie lunar</t>
  </si>
  <si>
    <t>chirie anual</t>
  </si>
  <si>
    <t>valoare estimata</t>
  </si>
  <si>
    <t>coef ani</t>
  </si>
  <si>
    <t>sup int</t>
  </si>
  <si>
    <t>balcon</t>
  </si>
  <si>
    <t>total</t>
  </si>
  <si>
    <t>pret/mp</t>
  </si>
  <si>
    <t>tva</t>
  </si>
  <si>
    <t>conso</t>
  </si>
  <si>
    <t>gentoil</t>
  </si>
  <si>
    <t>solf4254/09.03.2022</t>
  </si>
  <si>
    <t>casco</t>
  </si>
  <si>
    <t>sgu</t>
  </si>
  <si>
    <t>schimb valutar</t>
  </si>
  <si>
    <t xml:space="preserve"> 350eur x 4,991</t>
  </si>
  <si>
    <t>bt obligatiuni</t>
  </si>
  <si>
    <t>tiab</t>
  </si>
  <si>
    <t>f. solf4406/16.05.2022</t>
  </si>
  <si>
    <t>evomag</t>
  </si>
  <si>
    <t>general prest</t>
  </si>
  <si>
    <t>eurobusiness</t>
  </si>
  <si>
    <t>f.1070332991/17.06</t>
  </si>
  <si>
    <t>SOLF4531/06.07.22</t>
  </si>
  <si>
    <t>effect paint bylcor</t>
  </si>
  <si>
    <t>merum</t>
  </si>
  <si>
    <t>luna</t>
  </si>
  <si>
    <t>venituri</t>
  </si>
  <si>
    <t>cheltuieli</t>
  </si>
  <si>
    <t>ian</t>
  </si>
  <si>
    <t>feb</t>
  </si>
  <si>
    <t>mar</t>
  </si>
  <si>
    <t>apr</t>
  </si>
  <si>
    <t>mai</t>
  </si>
  <si>
    <t>iun</t>
  </si>
  <si>
    <t>iul</t>
  </si>
  <si>
    <t>aug</t>
  </si>
  <si>
    <t>sept</t>
  </si>
  <si>
    <t>oct</t>
  </si>
  <si>
    <t>nov</t>
  </si>
  <si>
    <t>dec</t>
  </si>
  <si>
    <t>dif</t>
  </si>
  <si>
    <t>impr asoc</t>
  </si>
  <si>
    <t>imprum</t>
  </si>
  <si>
    <t>retur</t>
  </si>
  <si>
    <t>cyaby 3x2,5</t>
  </si>
  <si>
    <t>pi</t>
  </si>
  <si>
    <t>tambur</t>
  </si>
  <si>
    <t>pv</t>
  </si>
  <si>
    <t>rasc</t>
  </si>
  <si>
    <t>achiz</t>
  </si>
  <si>
    <t>initial</t>
  </si>
  <si>
    <t>f.1070352975, 1070352977</t>
  </si>
  <si>
    <t>solf4747/06.10.22</t>
  </si>
  <si>
    <t>amex</t>
  </si>
  <si>
    <t>east delivery service</t>
  </si>
  <si>
    <t>destine</t>
  </si>
  <si>
    <t>kessel serv</t>
  </si>
  <si>
    <t>f.1070364274/31.10.22</t>
  </si>
  <si>
    <t>f.1070365756/07.11.22</t>
  </si>
  <si>
    <t>1070366778/11.11.2022</t>
  </si>
  <si>
    <t>salariu nov2022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</si>
</sst>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 ;[Red]\-#,##0.00\ "/>
    <numFmt numFmtId="165" formatCode="ddd\ dd\ mmm\ yy"/>
    <numFmt numFmtId="166" formatCode="0.000"/>
    <numFmt numFmtId="167" formatCode="0.000000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4" fontId="0" fillId="0" borderId="0" xfId="0" applyNumberFormat="1"/>
    <xf numFmtId="164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0" fontId="0" fillId="0" borderId="0" xfId="0" quotePrefix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164" fontId="1" fillId="0" borderId="0" xfId="0" applyNumberFormat="1" applyFont="1"/>
    <xf numFmtId="0" fontId="4" fillId="0" borderId="0" xfId="0" applyFont="1"/>
    <xf numFmtId="4" fontId="4" fillId="0" borderId="0" xfId="0" applyNumberFormat="1" applyFont="1"/>
    <xf numFmtId="2" fontId="0" fillId="0" borderId="0" xfId="0" applyNumberFormat="1" applyAlignment="1">
      <alignment horizontal="right"/>
    </xf>
    <xf numFmtId="16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456"/>
  <sheetViews>
    <sheetView tabSelected="1" topLeftCell="A442" zoomScale="150" zoomScaleNormal="150" workbookViewId="0">
      <selection activeCell="C459" sqref="C459"/>
    </sheetView>
  </sheetViews>
  <sheetFormatPr defaultRowHeight="14.5" x14ac:dyDescent="0.35"/>
  <cols>
    <col min="1" max="1" width="14.81640625" style="7" bestFit="1" customWidth="1"/>
    <col min="2" max="2" width="17.6328125" bestFit="1" customWidth="1"/>
    <col min="3" max="5" width="12.54296875" style="2" customWidth="1"/>
    <col min="6" max="7" width="12.54296875" style="3" customWidth="1"/>
    <col min="8" max="8" width="6.1796875" style="21" bestFit="1" customWidth="1"/>
    <col min="9" max="9" width="21.1796875" bestFit="1" customWidth="1"/>
    <col min="10" max="10" width="6.81640625" bestFit="1" customWidth="1"/>
    <col min="11" max="11" width="5.26953125" customWidth="1"/>
    <col min="12" max="12" width="11.1796875" bestFit="1" customWidth="1"/>
    <col min="14" max="15" width="11.1796875" bestFit="1" customWidth="1"/>
    <col min="16" max="16" width="10.54296875" bestFit="1" customWidth="1"/>
    <col min="18" max="18" width="10.54296875" bestFit="1" customWidth="1"/>
    <col min="22" max="22" width="9.453125" bestFit="1" customWidth="1"/>
    <col min="24" max="24" width="9.453125" bestFit="1" customWidth="1"/>
    <col min="30" max="30" width="9.1796875" customWidth="1"/>
    <col min="31" max="31" width="9.54296875" customWidth="1"/>
    <col min="32" max="32" width="7.1796875" customWidth="1"/>
    <col min="35" max="35" width="9.81640625" customWidth="1"/>
    <col min="37" max="37" width="9.54296875" customWidth="1"/>
  </cols>
  <sheetData>
    <row r="1" spans="1:43" x14ac:dyDescent="0.35">
      <c r="A1" s="7">
        <v>44564</v>
      </c>
      <c r="B1" t="s">
        <v>1</v>
      </c>
      <c r="C1" s="2">
        <v>50673.04</v>
      </c>
      <c r="F1" s="3">
        <v>50673.04</v>
      </c>
      <c r="I1" s="1"/>
      <c r="L1" s="2"/>
      <c r="O1" s="9"/>
      <c r="V1" s="3"/>
      <c r="W1" s="1"/>
      <c r="X1" s="18"/>
      <c r="Y1" s="22"/>
    </row>
    <row r="2" spans="1:43" x14ac:dyDescent="0.35">
      <c r="A2" s="7">
        <v>44565</v>
      </c>
      <c r="B2" t="s">
        <v>39</v>
      </c>
      <c r="C2" s="2">
        <v>50673.04</v>
      </c>
      <c r="E2" s="2">
        <v>76</v>
      </c>
      <c r="F2" s="3">
        <f t="shared" ref="F2:F12" si="0">C2+D2-E2</f>
        <v>50597.04</v>
      </c>
      <c r="L2" s="1">
        <v>44197</v>
      </c>
      <c r="M2">
        <v>19.617000000000001</v>
      </c>
      <c r="N2">
        <v>3734.6447779674772</v>
      </c>
      <c r="Q2" s="3"/>
      <c r="V2">
        <v>-5000</v>
      </c>
      <c r="W2" s="1">
        <v>44691</v>
      </c>
      <c r="AA2">
        <f>AC2/AB2</f>
        <v>1025.1678712389153</v>
      </c>
      <c r="AB2">
        <v>19.509</v>
      </c>
      <c r="AC2">
        <v>20000</v>
      </c>
      <c r="AH2">
        <v>1174.7145391043391</v>
      </c>
      <c r="AI2" t="s">
        <v>115</v>
      </c>
      <c r="AJ2">
        <v>1025.1678712389153</v>
      </c>
      <c r="AK2" t="s">
        <v>115</v>
      </c>
      <c r="AL2">
        <v>1534.7623676267458</v>
      </c>
      <c r="AM2" t="s">
        <v>115</v>
      </c>
      <c r="AN2">
        <f>N4</f>
        <v>2031.591243841739</v>
      </c>
      <c r="AO2" s="1">
        <v>44686</v>
      </c>
      <c r="AP2">
        <v>501.85687042055611</v>
      </c>
      <c r="AQ2" s="1">
        <v>44809</v>
      </c>
    </row>
    <row r="3" spans="1:43" x14ac:dyDescent="0.35">
      <c r="A3" s="7">
        <v>44565</v>
      </c>
      <c r="B3" t="s">
        <v>40</v>
      </c>
      <c r="C3" s="2">
        <f t="shared" ref="C3:C12" si="1">F2</f>
        <v>50597.04</v>
      </c>
      <c r="D3" s="2">
        <v>3979.58</v>
      </c>
      <c r="F3" s="3">
        <f t="shared" si="0"/>
        <v>54576.62</v>
      </c>
      <c r="G3" s="3">
        <v>54576.62</v>
      </c>
      <c r="H3" s="21">
        <f>G3-F3</f>
        <v>0</v>
      </c>
      <c r="L3" s="1">
        <v>44680</v>
      </c>
      <c r="M3">
        <v>19.704000000000001</v>
      </c>
      <c r="N3">
        <f>-O3/M3</f>
        <v>-2030.0446609825415</v>
      </c>
      <c r="O3">
        <v>40000</v>
      </c>
      <c r="P3" s="2">
        <f>O3-Q3</f>
        <v>39471.398548189616</v>
      </c>
      <c r="Q3" s="3">
        <f>AA3*(M3-AB3)+(-Z4)*(M3-AB2)</f>
        <v>528.60145181038592</v>
      </c>
      <c r="V3">
        <v>-5000</v>
      </c>
      <c r="W3" s="1">
        <v>44714</v>
      </c>
      <c r="Z3">
        <f>N3</f>
        <v>-2030.0446609825415</v>
      </c>
      <c r="AA3">
        <v>1174.7145391043391</v>
      </c>
      <c r="AB3">
        <v>19.396000000000001</v>
      </c>
      <c r="AC3">
        <f>AA3*AB3</f>
        <v>22784.763200467762</v>
      </c>
      <c r="AF3" s="1">
        <v>44680</v>
      </c>
      <c r="AG3">
        <f>AH3+AJ3</f>
        <v>-2030.0446609825415</v>
      </c>
      <c r="AH3">
        <f>-AH2</f>
        <v>-1174.7145391043391</v>
      </c>
      <c r="AI3" s="2" t="e">
        <f>#REF!*AH3</f>
        <v>#REF!</v>
      </c>
      <c r="AJ3">
        <v>-855.33012187820236</v>
      </c>
      <c r="AK3" s="2" t="e">
        <f>#REF!*AJ3</f>
        <v>#REF!</v>
      </c>
    </row>
    <row r="4" spans="1:43" x14ac:dyDescent="0.35">
      <c r="A4" s="7">
        <v>44571</v>
      </c>
      <c r="B4" t="s">
        <v>40</v>
      </c>
      <c r="C4" s="2">
        <f t="shared" si="1"/>
        <v>54576.62</v>
      </c>
      <c r="D4" s="2">
        <v>3902.89</v>
      </c>
      <c r="F4" s="3">
        <f t="shared" si="0"/>
        <v>58479.51</v>
      </c>
      <c r="L4" s="1">
        <v>44686</v>
      </c>
      <c r="M4">
        <v>19.689</v>
      </c>
      <c r="N4">
        <f>O4/M4</f>
        <v>2031.591243841739</v>
      </c>
      <c r="O4">
        <v>40000</v>
      </c>
      <c r="Q4" s="3"/>
      <c r="R4" s="2"/>
      <c r="V4">
        <v>-5000</v>
      </c>
      <c r="W4" s="1">
        <v>44725</v>
      </c>
      <c r="Z4">
        <f>Z3+AA3</f>
        <v>-855.33012187820236</v>
      </c>
      <c r="AF4" s="1">
        <v>44799</v>
      </c>
      <c r="AG4">
        <f>AJ4+AL4</f>
        <v>-502.6388539834129</v>
      </c>
      <c r="AJ4">
        <v>-169.83774936071291</v>
      </c>
      <c r="AK4" s="2" t="e">
        <f>#REF!*AJ4</f>
        <v>#REF!</v>
      </c>
      <c r="AL4">
        <v>-332.8011046227</v>
      </c>
      <c r="AM4" s="2" t="e">
        <f>#REF!*AL4</f>
        <v>#REF!</v>
      </c>
    </row>
    <row r="5" spans="1:43" x14ac:dyDescent="0.35">
      <c r="A5" s="7">
        <v>44571</v>
      </c>
      <c r="B5" t="s">
        <v>43</v>
      </c>
      <c r="C5" s="2">
        <f t="shared" si="1"/>
        <v>58479.51</v>
      </c>
      <c r="D5" s="2">
        <v>330.82</v>
      </c>
      <c r="F5" s="3">
        <f t="shared" si="0"/>
        <v>58810.33</v>
      </c>
      <c r="G5" s="3">
        <v>58810.33</v>
      </c>
      <c r="H5" s="21">
        <f>G5-F5</f>
        <v>0</v>
      </c>
      <c r="L5" s="1">
        <v>44799</v>
      </c>
      <c r="M5">
        <v>19.895</v>
      </c>
      <c r="N5">
        <f>-O5/M5</f>
        <v>-502.6388539834129</v>
      </c>
      <c r="O5">
        <v>10000</v>
      </c>
      <c r="P5" s="3" t="e">
        <f>O5-Q5</f>
        <v>#REF!</v>
      </c>
      <c r="Q5" s="3" t="e">
        <f>-AB9*(M5-AC9)-AB10*(M5-AC10)</f>
        <v>#REF!</v>
      </c>
      <c r="R5" s="2"/>
      <c r="V5">
        <v>-5000</v>
      </c>
      <c r="W5" s="1">
        <v>44746</v>
      </c>
      <c r="AA5" t="s">
        <v>113</v>
      </c>
      <c r="AB5" s="1">
        <v>44680</v>
      </c>
    </row>
    <row r="6" spans="1:43" x14ac:dyDescent="0.35">
      <c r="A6" s="7">
        <v>44572</v>
      </c>
      <c r="B6" t="s">
        <v>44</v>
      </c>
      <c r="C6" s="2">
        <f t="shared" si="1"/>
        <v>58810.33</v>
      </c>
      <c r="E6" s="2">
        <v>125.64</v>
      </c>
      <c r="F6" s="3">
        <f t="shared" si="0"/>
        <v>58684.69</v>
      </c>
      <c r="L6" s="1">
        <v>44809</v>
      </c>
      <c r="M6">
        <v>19.925999999999998</v>
      </c>
      <c r="N6">
        <f>O6/M6</f>
        <v>501.85687042055611</v>
      </c>
      <c r="O6">
        <v>10000</v>
      </c>
      <c r="Q6" s="3"/>
      <c r="R6" s="2"/>
      <c r="V6">
        <v>-5000</v>
      </c>
      <c r="W6" s="1">
        <v>44768</v>
      </c>
      <c r="AB6">
        <f>AA2+Z4</f>
        <v>169.83774936071291</v>
      </c>
      <c r="AC6">
        <f>AB2</f>
        <v>19.509</v>
      </c>
    </row>
    <row r="7" spans="1:43" x14ac:dyDescent="0.35">
      <c r="A7" s="7">
        <v>44572</v>
      </c>
      <c r="B7" t="s">
        <v>39</v>
      </c>
      <c r="C7" s="2">
        <f t="shared" si="1"/>
        <v>58684.69</v>
      </c>
      <c r="E7" s="2">
        <v>0.51</v>
      </c>
      <c r="F7" s="3">
        <f t="shared" si="0"/>
        <v>58684.18</v>
      </c>
      <c r="L7" s="1"/>
      <c r="Q7" s="3"/>
      <c r="R7" s="2"/>
      <c r="V7">
        <v>-5000</v>
      </c>
      <c r="W7" s="1">
        <v>44797</v>
      </c>
      <c r="AB7" t="e">
        <f>#REF!</f>
        <v>#REF!</v>
      </c>
      <c r="AC7" t="e">
        <f>#REF!</f>
        <v>#REF!</v>
      </c>
    </row>
    <row r="8" spans="1:43" x14ac:dyDescent="0.35">
      <c r="A8" s="7">
        <v>44572</v>
      </c>
      <c r="B8" t="s">
        <v>45</v>
      </c>
      <c r="C8" s="2">
        <f t="shared" si="1"/>
        <v>58684.18</v>
      </c>
      <c r="E8" s="2">
        <v>1000</v>
      </c>
      <c r="F8" s="3">
        <f t="shared" si="0"/>
        <v>57684.18</v>
      </c>
      <c r="G8" s="3">
        <v>57684.18</v>
      </c>
      <c r="H8" s="21">
        <f>G8-F8</f>
        <v>0</v>
      </c>
      <c r="L8" s="1"/>
      <c r="Q8" s="3"/>
      <c r="V8">
        <v>-5000</v>
      </c>
      <c r="W8" s="1">
        <v>44827</v>
      </c>
      <c r="Z8" s="1">
        <v>44686</v>
      </c>
      <c r="AB8">
        <f>N4</f>
        <v>2031.591243841739</v>
      </c>
      <c r="AC8">
        <f>M4</f>
        <v>19.689</v>
      </c>
    </row>
    <row r="9" spans="1:43" x14ac:dyDescent="0.35">
      <c r="A9" s="7">
        <v>44574</v>
      </c>
      <c r="B9" t="s">
        <v>37</v>
      </c>
      <c r="C9" s="2">
        <f t="shared" si="1"/>
        <v>57684.18</v>
      </c>
      <c r="E9" s="2">
        <v>719.01</v>
      </c>
      <c r="F9" s="3">
        <f t="shared" si="0"/>
        <v>56965.17</v>
      </c>
      <c r="L9" s="1"/>
      <c r="Q9" s="3"/>
      <c r="V9">
        <v>-5000</v>
      </c>
      <c r="W9" s="1">
        <v>44851</v>
      </c>
      <c r="Z9" s="1">
        <v>44799</v>
      </c>
      <c r="AA9">
        <f>N5</f>
        <v>-502.6388539834129</v>
      </c>
      <c r="AB9">
        <f>-AB6</f>
        <v>-169.83774936071291</v>
      </c>
      <c r="AC9">
        <f>AC6</f>
        <v>19.509</v>
      </c>
    </row>
    <row r="10" spans="1:43" x14ac:dyDescent="0.35">
      <c r="A10" s="7">
        <v>44574</v>
      </c>
      <c r="B10" t="s">
        <v>39</v>
      </c>
      <c r="C10" s="2">
        <f t="shared" si="1"/>
        <v>56965.17</v>
      </c>
      <c r="E10" s="2">
        <f>0.51*2</f>
        <v>1.02</v>
      </c>
      <c r="F10" s="3">
        <f t="shared" si="0"/>
        <v>56964.15</v>
      </c>
      <c r="L10" s="1"/>
      <c r="Q10" s="3"/>
      <c r="R10" s="2"/>
      <c r="V10">
        <v>-5000</v>
      </c>
      <c r="W10" s="1">
        <v>44863</v>
      </c>
      <c r="AB10">
        <f>AA9-AB9</f>
        <v>-332.8011046227</v>
      </c>
      <c r="AC10" t="e">
        <f>AC7</f>
        <v>#REF!</v>
      </c>
    </row>
    <row r="11" spans="1:43" x14ac:dyDescent="0.35">
      <c r="A11" s="7">
        <v>44574</v>
      </c>
      <c r="B11" t="s">
        <v>47</v>
      </c>
      <c r="C11" s="2">
        <f t="shared" si="1"/>
        <v>56964.15</v>
      </c>
      <c r="E11" s="2">
        <v>276.38</v>
      </c>
      <c r="F11" s="3">
        <f t="shared" si="0"/>
        <v>56687.770000000004</v>
      </c>
      <c r="G11" s="3">
        <v>56687.77</v>
      </c>
      <c r="H11" s="21">
        <f>G11-F11</f>
        <v>0</v>
      </c>
      <c r="L11" s="1"/>
      <c r="Q11" s="3"/>
      <c r="R11" s="2"/>
      <c r="V11">
        <v>-5000</v>
      </c>
      <c r="W11" s="1">
        <v>44876</v>
      </c>
      <c r="AB11" s="1">
        <v>44799</v>
      </c>
      <c r="AD11" t="s">
        <v>114</v>
      </c>
      <c r="AE11" t="s">
        <v>38</v>
      </c>
    </row>
    <row r="12" spans="1:43" x14ac:dyDescent="0.35">
      <c r="A12" s="7">
        <v>44575</v>
      </c>
      <c r="B12" s="16" t="s">
        <v>3</v>
      </c>
      <c r="C12" s="17">
        <f t="shared" si="1"/>
        <v>56687.770000000004</v>
      </c>
      <c r="D12" s="17">
        <v>14773.28</v>
      </c>
      <c r="F12" s="3">
        <f t="shared" si="0"/>
        <v>71461.05</v>
      </c>
      <c r="G12" s="3">
        <v>71461.05</v>
      </c>
      <c r="H12" s="21">
        <f>G12-F12</f>
        <v>0</v>
      </c>
      <c r="AB12" t="e">
        <f>AB7+AB10</f>
        <v>#REF!</v>
      </c>
      <c r="AC12" t="e">
        <f>AC7</f>
        <v>#REF!</v>
      </c>
      <c r="AD12" s="2" t="e">
        <f>AB12*AC12</f>
        <v>#REF!</v>
      </c>
      <c r="AE12" s="2" t="e">
        <f>AB12*(#REF!-AC12)</f>
        <v>#REF!</v>
      </c>
    </row>
    <row r="13" spans="1:43" x14ac:dyDescent="0.35">
      <c r="A13" s="7">
        <v>44578</v>
      </c>
      <c r="B13" t="s">
        <v>16</v>
      </c>
      <c r="C13" s="2">
        <f t="shared" ref="C13:C27" si="2">F12</f>
        <v>71461.05</v>
      </c>
      <c r="E13" s="2">
        <v>387.92</v>
      </c>
      <c r="F13" s="3">
        <f t="shared" ref="F13:F27" si="3">C13+D13-E13</f>
        <v>71073.13</v>
      </c>
      <c r="G13" s="3">
        <v>71073.13</v>
      </c>
      <c r="H13" s="21">
        <f>G13-F13</f>
        <v>0</v>
      </c>
      <c r="AB13">
        <f>AB8</f>
        <v>2031.591243841739</v>
      </c>
      <c r="AC13">
        <f>AC8</f>
        <v>19.689</v>
      </c>
      <c r="AD13" s="2">
        <f>AB13*AC13</f>
        <v>40000</v>
      </c>
      <c r="AE13" s="2" t="e">
        <f>AB13*(#REF!-AC13)</f>
        <v>#REF!</v>
      </c>
    </row>
    <row r="14" spans="1:43" x14ac:dyDescent="0.35">
      <c r="A14" s="7">
        <v>44579</v>
      </c>
      <c r="B14" t="s">
        <v>36</v>
      </c>
      <c r="C14" s="2">
        <f t="shared" si="2"/>
        <v>71073.13</v>
      </c>
      <c r="E14" s="2">
        <v>1547.24</v>
      </c>
      <c r="F14" s="3">
        <f t="shared" si="3"/>
        <v>69525.89</v>
      </c>
      <c r="AE14" s="2"/>
      <c r="AF14" s="2"/>
    </row>
    <row r="15" spans="1:43" x14ac:dyDescent="0.35">
      <c r="A15" s="7">
        <v>44579</v>
      </c>
      <c r="B15" t="s">
        <v>45</v>
      </c>
      <c r="C15" s="2">
        <f t="shared" si="2"/>
        <v>69525.89</v>
      </c>
      <c r="E15" s="2">
        <v>1000</v>
      </c>
      <c r="F15" s="3">
        <f t="shared" si="3"/>
        <v>68525.89</v>
      </c>
      <c r="G15" s="3">
        <v>68525.89</v>
      </c>
      <c r="H15" s="21">
        <f>G15-F15</f>
        <v>0</v>
      </c>
      <c r="AE15" s="2"/>
      <c r="AF15" s="2"/>
    </row>
    <row r="16" spans="1:43" x14ac:dyDescent="0.35">
      <c r="A16" s="7">
        <v>44580</v>
      </c>
      <c r="B16" t="s">
        <v>46</v>
      </c>
      <c r="C16" s="2">
        <f t="shared" si="2"/>
        <v>68525.89</v>
      </c>
      <c r="E16" s="2">
        <v>591.83000000000004</v>
      </c>
      <c r="F16" s="3">
        <f t="shared" si="3"/>
        <v>67934.06</v>
      </c>
      <c r="AE16" s="2"/>
      <c r="AF16" s="2"/>
    </row>
    <row r="17" spans="1:32" x14ac:dyDescent="0.35">
      <c r="A17" s="7">
        <v>44580</v>
      </c>
      <c r="B17" t="s">
        <v>39</v>
      </c>
      <c r="C17" s="2">
        <f t="shared" si="2"/>
        <v>67934.06</v>
      </c>
      <c r="E17" s="2">
        <f>0.51</f>
        <v>0.51</v>
      </c>
      <c r="F17" s="3">
        <f t="shared" si="3"/>
        <v>67933.55</v>
      </c>
      <c r="G17" s="3">
        <v>67933.55</v>
      </c>
      <c r="H17" s="21">
        <f>G17-F17</f>
        <v>0</v>
      </c>
      <c r="AE17" s="2"/>
      <c r="AF17" s="2"/>
    </row>
    <row r="18" spans="1:32" x14ac:dyDescent="0.35">
      <c r="A18" s="7">
        <v>44582</v>
      </c>
      <c r="B18" t="s">
        <v>45</v>
      </c>
      <c r="C18" s="2">
        <f t="shared" si="2"/>
        <v>67933.55</v>
      </c>
      <c r="E18" s="2">
        <v>1000</v>
      </c>
      <c r="F18" s="3">
        <f t="shared" si="3"/>
        <v>66933.55</v>
      </c>
      <c r="AE18" s="2"/>
      <c r="AF18" s="2"/>
    </row>
    <row r="19" spans="1:32" x14ac:dyDescent="0.35">
      <c r="A19" s="7">
        <v>44582</v>
      </c>
      <c r="B19" t="s">
        <v>50</v>
      </c>
      <c r="C19" s="2">
        <f t="shared" si="2"/>
        <v>66933.55</v>
      </c>
      <c r="E19" s="2">
        <v>5000</v>
      </c>
      <c r="F19" s="3">
        <f t="shared" si="3"/>
        <v>61933.55</v>
      </c>
    </row>
    <row r="20" spans="1:32" x14ac:dyDescent="0.35">
      <c r="A20" s="7">
        <v>44582</v>
      </c>
      <c r="B20" t="s">
        <v>57</v>
      </c>
      <c r="C20" s="2">
        <f t="shared" si="2"/>
        <v>61933.55</v>
      </c>
      <c r="D20" s="2">
        <v>4513.18</v>
      </c>
      <c r="F20" s="3">
        <f t="shared" si="3"/>
        <v>66446.73000000001</v>
      </c>
      <c r="G20" s="3">
        <v>66446.73</v>
      </c>
      <c r="H20" s="21">
        <f>G20-F20</f>
        <v>0</v>
      </c>
    </row>
    <row r="21" spans="1:32" x14ac:dyDescent="0.35">
      <c r="A21" s="7">
        <v>44586</v>
      </c>
      <c r="B21" t="s">
        <v>4</v>
      </c>
      <c r="C21" s="2">
        <f t="shared" si="2"/>
        <v>66446.73000000001</v>
      </c>
      <c r="E21" s="2">
        <v>450</v>
      </c>
      <c r="F21" s="3">
        <f t="shared" si="3"/>
        <v>65996.73000000001</v>
      </c>
    </row>
    <row r="22" spans="1:32" x14ac:dyDescent="0.35">
      <c r="A22" s="7">
        <v>44586</v>
      </c>
      <c r="B22" t="s">
        <v>5</v>
      </c>
      <c r="C22" s="2">
        <f t="shared" si="2"/>
        <v>65996.73000000001</v>
      </c>
      <c r="E22" s="2">
        <v>1745</v>
      </c>
      <c r="F22" s="3">
        <f t="shared" si="3"/>
        <v>64251.73000000001</v>
      </c>
      <c r="I22" s="10"/>
    </row>
    <row r="23" spans="1:32" x14ac:dyDescent="0.35">
      <c r="A23" s="7">
        <v>44586</v>
      </c>
      <c r="B23" t="s">
        <v>17</v>
      </c>
      <c r="C23" s="2">
        <f t="shared" si="2"/>
        <v>64251.73000000001</v>
      </c>
      <c r="E23" s="2">
        <v>54</v>
      </c>
      <c r="F23" s="3">
        <f t="shared" si="3"/>
        <v>64197.73000000001</v>
      </c>
    </row>
    <row r="24" spans="1:32" x14ac:dyDescent="0.35">
      <c r="A24" s="7">
        <v>44586</v>
      </c>
      <c r="B24" t="s">
        <v>56</v>
      </c>
      <c r="C24" s="2">
        <f t="shared" si="2"/>
        <v>64197.73000000001</v>
      </c>
      <c r="E24" s="2">
        <v>100</v>
      </c>
      <c r="F24" s="3">
        <f t="shared" si="3"/>
        <v>64097.73000000001</v>
      </c>
    </row>
    <row r="25" spans="1:32" x14ac:dyDescent="0.35">
      <c r="A25" s="7">
        <v>44586</v>
      </c>
      <c r="B25" t="s">
        <v>39</v>
      </c>
      <c r="C25" s="2">
        <f t="shared" si="2"/>
        <v>64097.73000000001</v>
      </c>
      <c r="E25" s="2">
        <f>4*0.51</f>
        <v>2.04</v>
      </c>
      <c r="F25" s="3">
        <f t="shared" si="3"/>
        <v>64095.69000000001</v>
      </c>
      <c r="G25" s="3">
        <v>64095.69</v>
      </c>
      <c r="H25" s="21">
        <f>G25-F25</f>
        <v>0</v>
      </c>
    </row>
    <row r="26" spans="1:32" x14ac:dyDescent="0.35">
      <c r="A26" s="7">
        <v>44587</v>
      </c>
      <c r="B26" t="s">
        <v>46</v>
      </c>
      <c r="C26" s="2">
        <f t="shared" si="2"/>
        <v>64095.69000000001</v>
      </c>
      <c r="E26" s="2">
        <v>1156.3899999999999</v>
      </c>
      <c r="F26" s="3">
        <f t="shared" si="3"/>
        <v>62939.30000000001</v>
      </c>
    </row>
    <row r="27" spans="1:32" x14ac:dyDescent="0.35">
      <c r="A27" s="7">
        <v>44587</v>
      </c>
      <c r="B27" t="s">
        <v>39</v>
      </c>
      <c r="C27" s="2">
        <f t="shared" si="2"/>
        <v>62939.30000000001</v>
      </c>
      <c r="E27" s="2">
        <f>0.51</f>
        <v>0.51</v>
      </c>
      <c r="F27" s="3">
        <f t="shared" si="3"/>
        <v>62938.790000000008</v>
      </c>
      <c r="G27" s="3">
        <v>62938.79</v>
      </c>
      <c r="H27" s="21">
        <f>G27-F27</f>
        <v>0</v>
      </c>
    </row>
    <row r="28" spans="1:32" x14ac:dyDescent="0.35">
      <c r="A28" s="7">
        <v>44588</v>
      </c>
      <c r="B28" t="s">
        <v>45</v>
      </c>
      <c r="C28" s="2">
        <f t="shared" ref="C28:C42" si="4">F27</f>
        <v>62938.790000000008</v>
      </c>
      <c r="E28" s="2">
        <v>1000</v>
      </c>
      <c r="F28" s="3">
        <f t="shared" ref="F28:F42" si="5">C28+D28-E28</f>
        <v>61938.790000000008</v>
      </c>
    </row>
    <row r="29" spans="1:32" x14ac:dyDescent="0.35">
      <c r="A29" s="7">
        <v>44588</v>
      </c>
      <c r="B29" t="s">
        <v>58</v>
      </c>
      <c r="C29" s="2">
        <f t="shared" si="4"/>
        <v>61938.790000000008</v>
      </c>
      <c r="E29" s="2">
        <v>582.79</v>
      </c>
      <c r="F29" s="3">
        <f t="shared" si="5"/>
        <v>61356.000000000007</v>
      </c>
    </row>
    <row r="30" spans="1:32" x14ac:dyDescent="0.35">
      <c r="A30" s="7">
        <v>44588</v>
      </c>
      <c r="B30" t="s">
        <v>39</v>
      </c>
      <c r="C30" s="2">
        <f t="shared" si="4"/>
        <v>61356.000000000007</v>
      </c>
      <c r="E30" s="2">
        <f>0.51</f>
        <v>0.51</v>
      </c>
      <c r="F30" s="3">
        <f t="shared" si="5"/>
        <v>61355.490000000005</v>
      </c>
    </row>
    <row r="31" spans="1:32" x14ac:dyDescent="0.35">
      <c r="A31" s="7">
        <v>44588</v>
      </c>
      <c r="B31" t="s">
        <v>43</v>
      </c>
      <c r="C31" s="2">
        <f t="shared" si="4"/>
        <v>61355.490000000005</v>
      </c>
      <c r="D31" s="2">
        <v>251.33</v>
      </c>
      <c r="F31" s="3">
        <f t="shared" si="5"/>
        <v>61606.820000000007</v>
      </c>
      <c r="G31" s="3">
        <v>61606.82</v>
      </c>
      <c r="H31" s="21">
        <f>G31-F31</f>
        <v>0</v>
      </c>
    </row>
    <row r="32" spans="1:32" x14ac:dyDescent="0.35">
      <c r="A32" s="7">
        <v>44589</v>
      </c>
      <c r="B32" t="s">
        <v>37</v>
      </c>
      <c r="C32" s="2">
        <f t="shared" si="4"/>
        <v>61606.820000000007</v>
      </c>
      <c r="E32" s="2">
        <v>225.51</v>
      </c>
      <c r="F32" s="3">
        <f t="shared" si="5"/>
        <v>61381.310000000005</v>
      </c>
    </row>
    <row r="33" spans="1:9" x14ac:dyDescent="0.35">
      <c r="A33" s="7">
        <v>44589</v>
      </c>
      <c r="B33" t="s">
        <v>39</v>
      </c>
      <c r="C33" s="2">
        <f t="shared" si="4"/>
        <v>61381.310000000005</v>
      </c>
      <c r="E33" s="2">
        <f>0.51*2</f>
        <v>1.02</v>
      </c>
      <c r="F33" s="3">
        <f t="shared" si="5"/>
        <v>61380.290000000008</v>
      </c>
    </row>
    <row r="34" spans="1:9" x14ac:dyDescent="0.35">
      <c r="A34" s="7">
        <v>44589</v>
      </c>
      <c r="B34" t="s">
        <v>37</v>
      </c>
      <c r="C34" s="2">
        <f t="shared" si="4"/>
        <v>61380.290000000008</v>
      </c>
      <c r="E34" s="2">
        <v>607.02</v>
      </c>
      <c r="F34" s="3">
        <f t="shared" si="5"/>
        <v>60773.270000000011</v>
      </c>
      <c r="G34" s="3">
        <v>60773.27</v>
      </c>
      <c r="H34" s="21">
        <f>G34-F34</f>
        <v>0</v>
      </c>
    </row>
    <row r="35" spans="1:9" x14ac:dyDescent="0.35">
      <c r="A35" s="7">
        <v>44592</v>
      </c>
      <c r="B35" t="s">
        <v>46</v>
      </c>
      <c r="C35" s="2">
        <f t="shared" si="4"/>
        <v>60773.270000000011</v>
      </c>
      <c r="E35" s="2">
        <v>646.79999999999995</v>
      </c>
      <c r="F35" s="3">
        <f t="shared" si="5"/>
        <v>60126.470000000008</v>
      </c>
    </row>
    <row r="36" spans="1:9" x14ac:dyDescent="0.35">
      <c r="A36" s="7">
        <v>44592</v>
      </c>
      <c r="B36" t="s">
        <v>39</v>
      </c>
      <c r="C36" s="2">
        <f t="shared" si="4"/>
        <v>60126.470000000008</v>
      </c>
      <c r="E36" s="2">
        <v>0.51</v>
      </c>
      <c r="F36" s="3">
        <f t="shared" si="5"/>
        <v>60125.960000000006</v>
      </c>
      <c r="G36" s="3">
        <v>60125.96</v>
      </c>
      <c r="H36" s="21">
        <f>G36-F36</f>
        <v>0</v>
      </c>
    </row>
    <row r="37" spans="1:9" x14ac:dyDescent="0.35">
      <c r="A37" s="7">
        <v>44593</v>
      </c>
      <c r="B37" t="s">
        <v>35</v>
      </c>
      <c r="C37" s="2">
        <f t="shared" si="4"/>
        <v>60125.960000000006</v>
      </c>
      <c r="E37" s="2">
        <v>2933.25</v>
      </c>
      <c r="F37" s="3">
        <f t="shared" si="5"/>
        <v>57192.710000000006</v>
      </c>
    </row>
    <row r="38" spans="1:9" x14ac:dyDescent="0.35">
      <c r="A38" s="7">
        <v>44593</v>
      </c>
      <c r="B38" t="s">
        <v>39</v>
      </c>
      <c r="C38" s="2">
        <f t="shared" si="4"/>
        <v>57192.710000000006</v>
      </c>
      <c r="E38" s="2">
        <f>0.51</f>
        <v>0.51</v>
      </c>
      <c r="F38" s="3">
        <f t="shared" si="5"/>
        <v>57192.200000000004</v>
      </c>
    </row>
    <row r="39" spans="1:9" x14ac:dyDescent="0.35">
      <c r="A39" s="7">
        <v>44593</v>
      </c>
      <c r="B39" s="19" t="s">
        <v>3</v>
      </c>
      <c r="C39" s="20">
        <f t="shared" si="4"/>
        <v>57192.200000000004</v>
      </c>
      <c r="D39" s="20">
        <v>49972.62</v>
      </c>
      <c r="F39" s="3">
        <f t="shared" si="5"/>
        <v>107164.82</v>
      </c>
    </row>
    <row r="40" spans="1:9" x14ac:dyDescent="0.35">
      <c r="A40" s="7">
        <v>44593</v>
      </c>
      <c r="B40" t="s">
        <v>39</v>
      </c>
      <c r="C40" s="2">
        <f t="shared" si="4"/>
        <v>107164.82</v>
      </c>
      <c r="E40" s="2">
        <v>76</v>
      </c>
      <c r="F40" s="3">
        <f t="shared" si="5"/>
        <v>107088.82</v>
      </c>
      <c r="G40" s="3">
        <v>107088.82</v>
      </c>
      <c r="H40" s="21">
        <f>G40-F40</f>
        <v>0</v>
      </c>
    </row>
    <row r="41" spans="1:9" x14ac:dyDescent="0.35">
      <c r="A41" s="7">
        <v>44594</v>
      </c>
      <c r="B41" t="s">
        <v>46</v>
      </c>
      <c r="C41" s="2">
        <f t="shared" si="4"/>
        <v>107088.82</v>
      </c>
      <c r="E41" s="2">
        <v>922.19</v>
      </c>
      <c r="F41" s="3">
        <f t="shared" si="5"/>
        <v>106166.63</v>
      </c>
    </row>
    <row r="42" spans="1:9" x14ac:dyDescent="0.35">
      <c r="A42" s="7">
        <v>44594</v>
      </c>
      <c r="B42" t="s">
        <v>39</v>
      </c>
      <c r="C42" s="2">
        <f t="shared" si="4"/>
        <v>106166.63</v>
      </c>
      <c r="E42" s="2">
        <f>0.51</f>
        <v>0.51</v>
      </c>
      <c r="F42" s="3">
        <f t="shared" si="5"/>
        <v>106166.12000000001</v>
      </c>
      <c r="G42" s="3">
        <v>106166.12</v>
      </c>
      <c r="H42" s="21">
        <f>G42-F42</f>
        <v>0</v>
      </c>
    </row>
    <row r="43" spans="1:9" x14ac:dyDescent="0.35">
      <c r="A43" s="7">
        <v>44595</v>
      </c>
      <c r="B43" t="s">
        <v>48</v>
      </c>
      <c r="C43" s="2">
        <f t="shared" ref="C43:C49" si="6">F42</f>
        <v>106166.12000000001</v>
      </c>
      <c r="E43" s="2">
        <v>322.64</v>
      </c>
      <c r="F43" s="3">
        <f t="shared" ref="F43:F49" si="7">C43+D43-E43</f>
        <v>105843.48000000001</v>
      </c>
    </row>
    <row r="44" spans="1:9" x14ac:dyDescent="0.35">
      <c r="A44" s="7">
        <v>44595</v>
      </c>
      <c r="B44" t="s">
        <v>39</v>
      </c>
      <c r="C44" s="2">
        <f t="shared" si="6"/>
        <v>105843.48000000001</v>
      </c>
      <c r="E44" s="2">
        <f>0.51</f>
        <v>0.51</v>
      </c>
      <c r="F44" s="3">
        <f t="shared" si="7"/>
        <v>105842.97000000002</v>
      </c>
      <c r="G44" s="3">
        <v>105842.97</v>
      </c>
      <c r="H44" s="21">
        <f>G44-F44</f>
        <v>0</v>
      </c>
    </row>
    <row r="45" spans="1:9" x14ac:dyDescent="0.35">
      <c r="A45" s="7">
        <v>44596</v>
      </c>
      <c r="B45" t="s">
        <v>45</v>
      </c>
      <c r="C45" s="2">
        <f t="shared" si="6"/>
        <v>105842.97000000002</v>
      </c>
      <c r="E45" s="2">
        <v>1000</v>
      </c>
      <c r="F45" s="3">
        <f t="shared" si="7"/>
        <v>104842.97000000002</v>
      </c>
      <c r="G45" s="3">
        <v>104842.97</v>
      </c>
      <c r="H45" s="21">
        <f>G45-F45</f>
        <v>0</v>
      </c>
    </row>
    <row r="46" spans="1:9" x14ac:dyDescent="0.35">
      <c r="A46" s="7">
        <v>44599</v>
      </c>
      <c r="B46" t="s">
        <v>36</v>
      </c>
      <c r="C46" s="2">
        <f t="shared" si="6"/>
        <v>104842.97000000002</v>
      </c>
      <c r="E46" s="2">
        <v>1592.53</v>
      </c>
      <c r="F46" s="3">
        <f t="shared" si="7"/>
        <v>103250.44000000002</v>
      </c>
    </row>
    <row r="47" spans="1:9" x14ac:dyDescent="0.35">
      <c r="A47" s="7">
        <v>44599</v>
      </c>
      <c r="B47" t="s">
        <v>41</v>
      </c>
      <c r="C47" s="2">
        <f t="shared" si="6"/>
        <v>103250.44000000002</v>
      </c>
      <c r="E47" s="2">
        <v>592.62</v>
      </c>
      <c r="F47" s="3">
        <f t="shared" si="7"/>
        <v>102657.82000000002</v>
      </c>
      <c r="I47" s="10" t="s">
        <v>42</v>
      </c>
    </row>
    <row r="48" spans="1:9" x14ac:dyDescent="0.35">
      <c r="A48" s="7">
        <v>44599</v>
      </c>
      <c r="B48" t="s">
        <v>59</v>
      </c>
      <c r="C48" s="2">
        <f t="shared" si="6"/>
        <v>102657.82000000002</v>
      </c>
      <c r="E48" s="2">
        <v>1456.32</v>
      </c>
      <c r="F48" s="3">
        <f t="shared" si="7"/>
        <v>101201.50000000001</v>
      </c>
    </row>
    <row r="49" spans="1:8" x14ac:dyDescent="0.35">
      <c r="A49" s="7">
        <v>44599</v>
      </c>
      <c r="B49" t="s">
        <v>39</v>
      </c>
      <c r="C49" s="2">
        <f t="shared" si="6"/>
        <v>101201.50000000001</v>
      </c>
      <c r="E49" s="2">
        <f>0.51*2</f>
        <v>1.02</v>
      </c>
      <c r="F49" s="3">
        <f t="shared" si="7"/>
        <v>101200.48000000001</v>
      </c>
      <c r="G49" s="3">
        <v>101200.48</v>
      </c>
      <c r="H49" s="21">
        <f>G49-F49</f>
        <v>0</v>
      </c>
    </row>
    <row r="50" spans="1:8" x14ac:dyDescent="0.35">
      <c r="A50" s="7">
        <v>44602</v>
      </c>
      <c r="B50" t="s">
        <v>45</v>
      </c>
      <c r="C50" s="2">
        <f t="shared" ref="C50:C70" si="8">F49</f>
        <v>101200.48000000001</v>
      </c>
      <c r="E50" s="2">
        <v>1000</v>
      </c>
      <c r="F50" s="3">
        <f t="shared" ref="F50:F70" si="9">C50+D50-E50</f>
        <v>100200.48000000001</v>
      </c>
    </row>
    <row r="51" spans="1:8" x14ac:dyDescent="0.35">
      <c r="A51" s="7">
        <v>44602</v>
      </c>
      <c r="B51" t="s">
        <v>49</v>
      </c>
      <c r="C51" s="2">
        <f t="shared" si="8"/>
        <v>100200.48000000001</v>
      </c>
      <c r="E51" s="2">
        <v>413.12</v>
      </c>
      <c r="F51" s="3">
        <f t="shared" si="9"/>
        <v>99787.360000000015</v>
      </c>
    </row>
    <row r="52" spans="1:8" x14ac:dyDescent="0.35">
      <c r="A52" s="7">
        <v>44602</v>
      </c>
      <c r="B52" t="s">
        <v>50</v>
      </c>
      <c r="C52" s="2">
        <f t="shared" si="8"/>
        <v>99787.360000000015</v>
      </c>
      <c r="E52" s="2">
        <v>5000</v>
      </c>
      <c r="F52" s="3">
        <f t="shared" si="9"/>
        <v>94787.360000000015</v>
      </c>
      <c r="G52" s="3">
        <v>94787.36</v>
      </c>
      <c r="H52" s="21">
        <f>G52-F52</f>
        <v>0</v>
      </c>
    </row>
    <row r="53" spans="1:8" x14ac:dyDescent="0.35">
      <c r="A53" s="7">
        <v>44606</v>
      </c>
      <c r="B53" t="s">
        <v>47</v>
      </c>
      <c r="C53" s="2">
        <f t="shared" si="8"/>
        <v>94787.360000000015</v>
      </c>
      <c r="E53" s="2">
        <v>201.18</v>
      </c>
      <c r="F53" s="3">
        <f t="shared" si="9"/>
        <v>94586.180000000022</v>
      </c>
    </row>
    <row r="54" spans="1:8" x14ac:dyDescent="0.35">
      <c r="A54" s="7">
        <v>44606</v>
      </c>
      <c r="B54" t="s">
        <v>46</v>
      </c>
      <c r="C54" s="2">
        <f t="shared" si="8"/>
        <v>94586.180000000022</v>
      </c>
      <c r="E54" s="2">
        <v>622.77</v>
      </c>
      <c r="F54" s="3">
        <f t="shared" si="9"/>
        <v>93963.410000000018</v>
      </c>
    </row>
    <row r="55" spans="1:8" x14ac:dyDescent="0.35">
      <c r="A55" s="7">
        <v>44606</v>
      </c>
      <c r="B55" t="s">
        <v>39</v>
      </c>
      <c r="C55" s="2">
        <f t="shared" si="8"/>
        <v>93963.410000000018</v>
      </c>
      <c r="E55" s="2">
        <f>2*0.51</f>
        <v>1.02</v>
      </c>
      <c r="F55" s="3">
        <f t="shared" si="9"/>
        <v>93962.390000000014</v>
      </c>
    </row>
    <row r="56" spans="1:8" x14ac:dyDescent="0.35">
      <c r="A56" s="7">
        <v>44606</v>
      </c>
      <c r="B56" t="s">
        <v>63</v>
      </c>
      <c r="C56" s="2">
        <f t="shared" si="8"/>
        <v>93962.390000000014</v>
      </c>
      <c r="E56" s="2">
        <v>121.48</v>
      </c>
      <c r="F56" s="3">
        <f t="shared" si="9"/>
        <v>93840.910000000018</v>
      </c>
    </row>
    <row r="57" spans="1:8" x14ac:dyDescent="0.35">
      <c r="A57" s="7">
        <v>44606</v>
      </c>
      <c r="B57" t="s">
        <v>45</v>
      </c>
      <c r="C57" s="2">
        <f t="shared" si="8"/>
        <v>93840.910000000018</v>
      </c>
      <c r="E57" s="2">
        <v>1000</v>
      </c>
      <c r="F57" s="3">
        <f t="shared" si="9"/>
        <v>92840.910000000018</v>
      </c>
      <c r="G57" s="3">
        <v>92840.91</v>
      </c>
      <c r="H57" s="21">
        <f>G57-F57</f>
        <v>0</v>
      </c>
    </row>
    <row r="58" spans="1:8" x14ac:dyDescent="0.35">
      <c r="A58" s="7">
        <v>44608</v>
      </c>
      <c r="B58" t="s">
        <v>16</v>
      </c>
      <c r="C58" s="2">
        <f t="shared" si="8"/>
        <v>92840.910000000018</v>
      </c>
      <c r="E58" s="2">
        <v>377.9</v>
      </c>
      <c r="F58" s="3">
        <f t="shared" si="9"/>
        <v>92463.010000000024</v>
      </c>
    </row>
    <row r="59" spans="1:8" x14ac:dyDescent="0.35">
      <c r="A59" s="7">
        <v>44608</v>
      </c>
      <c r="B59" t="s">
        <v>46</v>
      </c>
      <c r="C59" s="2">
        <f t="shared" si="8"/>
        <v>92463.010000000024</v>
      </c>
      <c r="E59" s="2">
        <v>301.55</v>
      </c>
      <c r="F59" s="3">
        <f t="shared" si="9"/>
        <v>92161.460000000021</v>
      </c>
    </row>
    <row r="60" spans="1:8" x14ac:dyDescent="0.35">
      <c r="A60" s="7">
        <v>44608</v>
      </c>
      <c r="B60" s="14" t="s">
        <v>3</v>
      </c>
      <c r="C60" s="15">
        <f t="shared" si="8"/>
        <v>92161.460000000021</v>
      </c>
      <c r="D60" s="15">
        <v>7109.0300000000007</v>
      </c>
      <c r="F60" s="3">
        <f t="shared" si="9"/>
        <v>99270.49000000002</v>
      </c>
    </row>
    <row r="61" spans="1:8" x14ac:dyDescent="0.35">
      <c r="A61" s="7">
        <v>44608</v>
      </c>
      <c r="B61" t="s">
        <v>39</v>
      </c>
      <c r="C61" s="2">
        <f t="shared" si="8"/>
        <v>99270.49000000002</v>
      </c>
      <c r="E61" s="2">
        <f>0.51</f>
        <v>0.51</v>
      </c>
      <c r="F61" s="3">
        <f t="shared" si="9"/>
        <v>99269.980000000025</v>
      </c>
      <c r="G61" s="3">
        <v>99269.98</v>
      </c>
      <c r="H61" s="21">
        <f>G61-F61</f>
        <v>0</v>
      </c>
    </row>
    <row r="62" spans="1:8" x14ac:dyDescent="0.35">
      <c r="A62" s="7">
        <v>44609</v>
      </c>
      <c r="B62" t="s">
        <v>49</v>
      </c>
      <c r="C62" s="2">
        <f t="shared" si="8"/>
        <v>99269.980000000025</v>
      </c>
      <c r="E62" s="2">
        <v>338.7</v>
      </c>
      <c r="F62" s="3">
        <f t="shared" si="9"/>
        <v>98931.280000000028</v>
      </c>
    </row>
    <row r="63" spans="1:8" x14ac:dyDescent="0.35">
      <c r="A63" s="7">
        <v>44609</v>
      </c>
      <c r="B63" t="s">
        <v>37</v>
      </c>
      <c r="C63" s="2">
        <f t="shared" si="8"/>
        <v>98931.280000000028</v>
      </c>
      <c r="E63" s="2">
        <v>21689.32</v>
      </c>
      <c r="F63" s="3">
        <f t="shared" si="9"/>
        <v>77241.960000000021</v>
      </c>
    </row>
    <row r="64" spans="1:8" x14ac:dyDescent="0.35">
      <c r="A64" s="7">
        <v>44609</v>
      </c>
      <c r="B64" t="s">
        <v>39</v>
      </c>
      <c r="C64" s="2">
        <f t="shared" si="8"/>
        <v>77241.960000000021</v>
      </c>
      <c r="E64" s="2">
        <f>0.51</f>
        <v>0.51</v>
      </c>
      <c r="F64" s="3">
        <f t="shared" si="9"/>
        <v>77241.450000000026</v>
      </c>
      <c r="G64" s="3">
        <v>77241.45</v>
      </c>
      <c r="H64" s="21">
        <f>G64-F64</f>
        <v>0</v>
      </c>
    </row>
    <row r="65" spans="1:8" x14ac:dyDescent="0.35">
      <c r="A65" s="7">
        <v>44610</v>
      </c>
      <c r="B65" t="s">
        <v>47</v>
      </c>
      <c r="C65" s="2">
        <f t="shared" si="8"/>
        <v>77241.450000000026</v>
      </c>
      <c r="E65" s="2">
        <v>257.27999999999997</v>
      </c>
      <c r="F65" s="3">
        <f t="shared" si="9"/>
        <v>76984.170000000027</v>
      </c>
    </row>
    <row r="66" spans="1:8" x14ac:dyDescent="0.35">
      <c r="A66" s="7">
        <v>44610</v>
      </c>
      <c r="B66" t="s">
        <v>46</v>
      </c>
      <c r="C66" s="2">
        <f t="shared" si="8"/>
        <v>76984.170000000027</v>
      </c>
      <c r="E66" s="2">
        <v>547.35</v>
      </c>
      <c r="F66" s="3">
        <f t="shared" si="9"/>
        <v>76436.820000000022</v>
      </c>
    </row>
    <row r="67" spans="1:8" x14ac:dyDescent="0.35">
      <c r="A67" s="7">
        <v>44610</v>
      </c>
      <c r="B67" t="s">
        <v>39</v>
      </c>
      <c r="C67" s="2">
        <f t="shared" si="8"/>
        <v>76436.820000000022</v>
      </c>
      <c r="E67" s="2">
        <f>2*0.51</f>
        <v>1.02</v>
      </c>
      <c r="F67" s="3">
        <f t="shared" si="9"/>
        <v>76435.800000000017</v>
      </c>
      <c r="G67" s="3">
        <v>76435.8</v>
      </c>
      <c r="H67" s="21">
        <f>G67-F67</f>
        <v>0</v>
      </c>
    </row>
    <row r="68" spans="1:8" x14ac:dyDescent="0.35">
      <c r="A68" s="7">
        <v>44613</v>
      </c>
      <c r="B68" t="s">
        <v>57</v>
      </c>
      <c r="C68" s="2">
        <f t="shared" si="8"/>
        <v>76435.800000000017</v>
      </c>
      <c r="D68" s="2">
        <v>5660.13</v>
      </c>
      <c r="F68" s="3">
        <f t="shared" si="9"/>
        <v>82095.930000000022</v>
      </c>
      <c r="G68" s="3">
        <v>82095.929999999993</v>
      </c>
      <c r="H68" s="21">
        <f>G68-F68</f>
        <v>0</v>
      </c>
    </row>
    <row r="69" spans="1:8" x14ac:dyDescent="0.35">
      <c r="A69" s="7">
        <v>44614</v>
      </c>
      <c r="B69" t="s">
        <v>49</v>
      </c>
      <c r="C69" s="2">
        <f t="shared" si="8"/>
        <v>82095.930000000022</v>
      </c>
      <c r="E69" s="2">
        <v>1098.42</v>
      </c>
      <c r="F69" s="3">
        <f t="shared" si="9"/>
        <v>80997.510000000024</v>
      </c>
    </row>
    <row r="70" spans="1:8" x14ac:dyDescent="0.35">
      <c r="A70" s="7">
        <v>44614</v>
      </c>
      <c r="B70" t="s">
        <v>45</v>
      </c>
      <c r="C70" s="2">
        <f t="shared" si="8"/>
        <v>80997.510000000024</v>
      </c>
      <c r="E70" s="2">
        <v>1000</v>
      </c>
      <c r="F70" s="3">
        <f t="shared" si="9"/>
        <v>79997.510000000024</v>
      </c>
      <c r="G70" s="3">
        <v>79997.509999999995</v>
      </c>
      <c r="H70" s="21">
        <f>G70-F70</f>
        <v>0</v>
      </c>
    </row>
    <row r="71" spans="1:8" x14ac:dyDescent="0.35">
      <c r="A71" s="7">
        <v>44617</v>
      </c>
      <c r="B71" t="s">
        <v>4</v>
      </c>
      <c r="C71" s="2">
        <f t="shared" ref="C71:C78" si="10">F70</f>
        <v>79997.510000000024</v>
      </c>
      <c r="E71" s="2">
        <v>450</v>
      </c>
      <c r="F71" s="3">
        <f t="shared" ref="F71:F78" si="11">C71+D71-E71</f>
        <v>79547.510000000024</v>
      </c>
    </row>
    <row r="72" spans="1:8" x14ac:dyDescent="0.35">
      <c r="A72" s="7">
        <v>44617</v>
      </c>
      <c r="B72" t="s">
        <v>47</v>
      </c>
      <c r="C72" s="2">
        <f t="shared" si="10"/>
        <v>79547.510000000024</v>
      </c>
      <c r="E72" s="2">
        <v>1126.9000000000001</v>
      </c>
      <c r="F72" s="3">
        <f t="shared" si="11"/>
        <v>78420.61000000003</v>
      </c>
    </row>
    <row r="73" spans="1:8" x14ac:dyDescent="0.35">
      <c r="A73" s="7">
        <v>44617</v>
      </c>
      <c r="B73" t="s">
        <v>5</v>
      </c>
      <c r="C73" s="2">
        <f t="shared" si="10"/>
        <v>78420.61000000003</v>
      </c>
      <c r="E73" s="2">
        <v>958</v>
      </c>
      <c r="F73" s="3">
        <f t="shared" si="11"/>
        <v>77462.61000000003</v>
      </c>
    </row>
    <row r="74" spans="1:8" x14ac:dyDescent="0.35">
      <c r="A74" s="7">
        <v>44617</v>
      </c>
      <c r="B74" t="s">
        <v>17</v>
      </c>
      <c r="C74" s="2">
        <f t="shared" si="10"/>
        <v>77462.61000000003</v>
      </c>
      <c r="E74" s="2">
        <v>57</v>
      </c>
      <c r="F74" s="3">
        <f t="shared" si="11"/>
        <v>77405.61000000003</v>
      </c>
    </row>
    <row r="75" spans="1:8" x14ac:dyDescent="0.35">
      <c r="A75" s="7">
        <v>44617</v>
      </c>
      <c r="B75" t="s">
        <v>49</v>
      </c>
      <c r="C75" s="2">
        <f t="shared" si="10"/>
        <v>77405.61000000003</v>
      </c>
      <c r="E75" s="2">
        <v>502.24</v>
      </c>
      <c r="F75" s="3">
        <f t="shared" si="11"/>
        <v>76903.370000000024</v>
      </c>
    </row>
    <row r="76" spans="1:8" x14ac:dyDescent="0.35">
      <c r="A76" s="7">
        <v>44617</v>
      </c>
      <c r="B76" t="s">
        <v>72</v>
      </c>
      <c r="C76" s="2">
        <f t="shared" si="10"/>
        <v>76903.370000000024</v>
      </c>
      <c r="E76" s="2">
        <v>1742</v>
      </c>
      <c r="F76" s="3">
        <f t="shared" si="11"/>
        <v>75161.370000000024</v>
      </c>
    </row>
    <row r="77" spans="1:8" x14ac:dyDescent="0.35">
      <c r="A77" s="7">
        <v>44617</v>
      </c>
      <c r="B77" t="s">
        <v>39</v>
      </c>
      <c r="C77" s="2">
        <f t="shared" si="10"/>
        <v>75161.370000000024</v>
      </c>
      <c r="E77" s="2">
        <f>5*0.51</f>
        <v>2.5499999999999998</v>
      </c>
      <c r="F77" s="3">
        <f t="shared" si="11"/>
        <v>75158.820000000022</v>
      </c>
    </row>
    <row r="78" spans="1:8" x14ac:dyDescent="0.35">
      <c r="A78" s="7">
        <v>44617</v>
      </c>
      <c r="B78" s="19" t="s">
        <v>3</v>
      </c>
      <c r="C78" s="20">
        <f t="shared" si="10"/>
        <v>75158.820000000022</v>
      </c>
      <c r="D78" s="20">
        <v>7028.33</v>
      </c>
      <c r="F78" s="3">
        <f t="shared" si="11"/>
        <v>82187.150000000023</v>
      </c>
      <c r="G78" s="3">
        <v>82187.149999999994</v>
      </c>
      <c r="H78" s="21">
        <f>G78-F78</f>
        <v>0</v>
      </c>
    </row>
    <row r="79" spans="1:8" x14ac:dyDescent="0.35">
      <c r="A79" s="7">
        <v>44620</v>
      </c>
      <c r="B79" t="s">
        <v>45</v>
      </c>
      <c r="C79" s="2">
        <f t="shared" ref="C79:C103" si="12">F78</f>
        <v>82187.150000000023</v>
      </c>
      <c r="E79" s="2">
        <v>1000</v>
      </c>
      <c r="F79" s="3">
        <f t="shared" ref="F79:F103" si="13">C79+D79-E79</f>
        <v>81187.150000000023</v>
      </c>
      <c r="G79" s="3">
        <v>81187.149999999994</v>
      </c>
      <c r="H79" s="21">
        <f>G79-F79</f>
        <v>0</v>
      </c>
    </row>
    <row r="80" spans="1:8" x14ac:dyDescent="0.35">
      <c r="A80" s="7">
        <v>44621</v>
      </c>
      <c r="B80" t="s">
        <v>39</v>
      </c>
      <c r="C80" s="2">
        <f t="shared" si="12"/>
        <v>81187.150000000023</v>
      </c>
      <c r="E80" s="2">
        <v>76</v>
      </c>
      <c r="F80" s="3">
        <f t="shared" si="13"/>
        <v>81111.150000000023</v>
      </c>
      <c r="G80" s="3">
        <v>81111.149999999994</v>
      </c>
      <c r="H80" s="21">
        <f>G80-F80</f>
        <v>0</v>
      </c>
    </row>
    <row r="81" spans="1:8" x14ac:dyDescent="0.35">
      <c r="A81" s="7">
        <v>44622</v>
      </c>
      <c r="B81" t="s">
        <v>40</v>
      </c>
      <c r="C81" s="2">
        <f t="shared" si="12"/>
        <v>81111.150000000023</v>
      </c>
      <c r="D81" s="2">
        <v>13993.91</v>
      </c>
      <c r="F81" s="3">
        <f t="shared" si="13"/>
        <v>95105.060000000027</v>
      </c>
    </row>
    <row r="82" spans="1:8" x14ac:dyDescent="0.35">
      <c r="A82" s="7">
        <v>44622</v>
      </c>
      <c r="B82" t="s">
        <v>74</v>
      </c>
      <c r="C82" s="2">
        <f t="shared" si="12"/>
        <v>95105.060000000027</v>
      </c>
      <c r="D82" s="2">
        <v>4254.55</v>
      </c>
      <c r="F82" s="3">
        <f t="shared" si="13"/>
        <v>99359.61000000003</v>
      </c>
      <c r="G82" s="3">
        <v>99359.61</v>
      </c>
      <c r="H82" s="21">
        <f>G82-F82</f>
        <v>0</v>
      </c>
    </row>
    <row r="83" spans="1:8" x14ac:dyDescent="0.35">
      <c r="A83" s="7">
        <v>44624</v>
      </c>
      <c r="B83" t="s">
        <v>45</v>
      </c>
      <c r="C83" s="2">
        <f t="shared" si="12"/>
        <v>99359.61000000003</v>
      </c>
      <c r="E83" s="2">
        <v>7000</v>
      </c>
      <c r="F83" s="3">
        <f t="shared" si="13"/>
        <v>92359.61000000003</v>
      </c>
    </row>
    <row r="84" spans="1:8" x14ac:dyDescent="0.35">
      <c r="A84" s="7">
        <v>44624</v>
      </c>
      <c r="B84" t="s">
        <v>50</v>
      </c>
      <c r="C84" s="2">
        <f t="shared" si="12"/>
        <v>92359.61000000003</v>
      </c>
      <c r="E84" s="2">
        <v>5000</v>
      </c>
      <c r="F84" s="3">
        <f t="shared" si="13"/>
        <v>87359.61000000003</v>
      </c>
      <c r="G84" s="3">
        <v>87359.61</v>
      </c>
      <c r="H84" s="21">
        <f>G84-F84</f>
        <v>0</v>
      </c>
    </row>
    <row r="85" spans="1:8" x14ac:dyDescent="0.35">
      <c r="A85" s="7">
        <v>44627</v>
      </c>
      <c r="B85" t="s">
        <v>35</v>
      </c>
      <c r="C85" s="2">
        <f t="shared" si="12"/>
        <v>87359.61000000003</v>
      </c>
      <c r="E85" s="2">
        <v>19969.07</v>
      </c>
      <c r="F85" s="3">
        <f t="shared" si="13"/>
        <v>67390.540000000037</v>
      </c>
    </row>
    <row r="86" spans="1:8" x14ac:dyDescent="0.35">
      <c r="A86" s="7">
        <v>44627</v>
      </c>
      <c r="B86" t="s">
        <v>39</v>
      </c>
      <c r="C86" s="2">
        <f t="shared" si="12"/>
        <v>67390.540000000037</v>
      </c>
      <c r="E86" s="2">
        <v>0.51</v>
      </c>
      <c r="F86" s="3">
        <f t="shared" si="13"/>
        <v>67390.030000000042</v>
      </c>
      <c r="G86" s="3">
        <v>67390.03</v>
      </c>
      <c r="H86" s="21">
        <f>G86-F86</f>
        <v>0</v>
      </c>
    </row>
    <row r="87" spans="1:8" x14ac:dyDescent="0.35">
      <c r="A87" s="7">
        <v>44628</v>
      </c>
      <c r="B87" t="s">
        <v>45</v>
      </c>
      <c r="C87" s="2">
        <f t="shared" si="12"/>
        <v>67390.030000000042</v>
      </c>
      <c r="E87" s="2">
        <v>2000</v>
      </c>
      <c r="F87" s="3">
        <f t="shared" si="13"/>
        <v>65390.030000000042</v>
      </c>
      <c r="G87" s="3">
        <v>65390.03</v>
      </c>
      <c r="H87" s="21">
        <f>G87-F87</f>
        <v>0</v>
      </c>
    </row>
    <row r="88" spans="1:8" x14ac:dyDescent="0.35">
      <c r="A88" s="7">
        <v>44630</v>
      </c>
      <c r="B88" t="s">
        <v>37</v>
      </c>
      <c r="C88" s="2">
        <f t="shared" si="12"/>
        <v>65390.030000000042</v>
      </c>
      <c r="E88" s="2">
        <v>3301.41</v>
      </c>
      <c r="F88" s="3">
        <f t="shared" si="13"/>
        <v>62088.620000000039</v>
      </c>
    </row>
    <row r="89" spans="1:8" x14ac:dyDescent="0.35">
      <c r="A89" s="7">
        <v>44630</v>
      </c>
      <c r="B89" t="s">
        <v>39</v>
      </c>
      <c r="C89" s="2">
        <f t="shared" si="12"/>
        <v>62088.620000000039</v>
      </c>
      <c r="E89" s="2">
        <f>0.51</f>
        <v>0.51</v>
      </c>
      <c r="F89" s="3">
        <f t="shared" si="13"/>
        <v>62088.110000000037</v>
      </c>
      <c r="G89" s="3">
        <v>62088.11</v>
      </c>
      <c r="H89" s="21">
        <f>G89-F89</f>
        <v>0</v>
      </c>
    </row>
    <row r="90" spans="1:8" x14ac:dyDescent="0.35">
      <c r="A90" s="7">
        <v>44631</v>
      </c>
      <c r="B90" t="s">
        <v>47</v>
      </c>
      <c r="C90" s="2">
        <f t="shared" si="12"/>
        <v>62088.110000000037</v>
      </c>
      <c r="E90" s="2">
        <v>251.93</v>
      </c>
      <c r="F90" s="3">
        <f t="shared" si="13"/>
        <v>61836.180000000037</v>
      </c>
    </row>
    <row r="91" spans="1:8" x14ac:dyDescent="0.35">
      <c r="A91" s="7">
        <v>44631</v>
      </c>
      <c r="B91" t="s">
        <v>39</v>
      </c>
      <c r="C91" s="2">
        <f t="shared" si="12"/>
        <v>61836.180000000037</v>
      </c>
      <c r="E91" s="2">
        <f>0.51</f>
        <v>0.51</v>
      </c>
      <c r="F91" s="3">
        <f t="shared" si="13"/>
        <v>61835.670000000035</v>
      </c>
    </row>
    <row r="92" spans="1:8" x14ac:dyDescent="0.35">
      <c r="A92" s="7">
        <v>44631</v>
      </c>
      <c r="B92" t="s">
        <v>57</v>
      </c>
      <c r="C92" s="2">
        <f t="shared" si="12"/>
        <v>61835.670000000035</v>
      </c>
      <c r="D92" s="2">
        <v>5941.33</v>
      </c>
      <c r="F92" s="3">
        <f t="shared" si="13"/>
        <v>67777.000000000029</v>
      </c>
      <c r="G92" s="3">
        <v>67777</v>
      </c>
      <c r="H92" s="21">
        <f>G92-F92</f>
        <v>0</v>
      </c>
    </row>
    <row r="93" spans="1:8" x14ac:dyDescent="0.35">
      <c r="A93" s="7">
        <v>44634</v>
      </c>
      <c r="B93" t="s">
        <v>46</v>
      </c>
      <c r="C93" s="2">
        <f t="shared" si="12"/>
        <v>67777.000000000029</v>
      </c>
      <c r="E93" s="2">
        <v>870.6</v>
      </c>
      <c r="F93" s="3">
        <f t="shared" si="13"/>
        <v>66906.400000000023</v>
      </c>
    </row>
    <row r="94" spans="1:8" x14ac:dyDescent="0.35">
      <c r="A94" s="7">
        <v>44634</v>
      </c>
      <c r="B94" t="s">
        <v>39</v>
      </c>
      <c r="C94" s="2">
        <f t="shared" si="12"/>
        <v>66906.400000000023</v>
      </c>
      <c r="E94" s="2">
        <f>0.51</f>
        <v>0.51</v>
      </c>
      <c r="F94" s="3">
        <f t="shared" si="13"/>
        <v>66905.890000000029</v>
      </c>
      <c r="G94" s="3">
        <v>66905.89</v>
      </c>
      <c r="H94" s="21">
        <f>G94-F94</f>
        <v>0</v>
      </c>
    </row>
    <row r="95" spans="1:8" x14ac:dyDescent="0.35">
      <c r="A95" s="7">
        <v>44635</v>
      </c>
      <c r="B95" t="s">
        <v>36</v>
      </c>
      <c r="C95" s="2">
        <f t="shared" si="12"/>
        <v>66905.890000000029</v>
      </c>
      <c r="E95" s="2">
        <v>553.16</v>
      </c>
      <c r="F95" s="3">
        <f t="shared" si="13"/>
        <v>66352.730000000025</v>
      </c>
      <c r="G95" s="3">
        <v>66352.73</v>
      </c>
      <c r="H95" s="21">
        <f>G95-F95</f>
        <v>0</v>
      </c>
    </row>
    <row r="96" spans="1:8" x14ac:dyDescent="0.35">
      <c r="A96" s="7">
        <v>44636</v>
      </c>
      <c r="B96" t="s">
        <v>16</v>
      </c>
      <c r="C96" s="2">
        <f t="shared" si="12"/>
        <v>66352.730000000025</v>
      </c>
      <c r="E96" s="2">
        <v>372.47</v>
      </c>
      <c r="F96" s="3">
        <f t="shared" si="13"/>
        <v>65980.260000000024</v>
      </c>
      <c r="G96" s="3">
        <v>65980.259999999995</v>
      </c>
      <c r="H96" s="21">
        <f>G96-F96</f>
        <v>0</v>
      </c>
    </row>
    <row r="97" spans="1:8" x14ac:dyDescent="0.35">
      <c r="A97" s="7">
        <v>44638</v>
      </c>
      <c r="B97" t="s">
        <v>37</v>
      </c>
      <c r="C97" s="2">
        <f t="shared" si="12"/>
        <v>65980.260000000024</v>
      </c>
      <c r="E97" s="2">
        <v>902.6</v>
      </c>
      <c r="F97" s="3">
        <f t="shared" si="13"/>
        <v>65077.660000000025</v>
      </c>
    </row>
    <row r="98" spans="1:8" x14ac:dyDescent="0.35">
      <c r="A98" s="7">
        <v>44638</v>
      </c>
      <c r="B98" t="s">
        <v>76</v>
      </c>
      <c r="C98" s="2">
        <f t="shared" si="12"/>
        <v>65077.660000000025</v>
      </c>
      <c r="E98" s="2">
        <f>302.75*4.9461</f>
        <v>1497.431775</v>
      </c>
      <c r="F98" s="3">
        <f t="shared" si="13"/>
        <v>63580.228225000028</v>
      </c>
    </row>
    <row r="99" spans="1:8" x14ac:dyDescent="0.35">
      <c r="A99" s="7">
        <v>44638</v>
      </c>
      <c r="B99" t="s">
        <v>39</v>
      </c>
      <c r="C99" s="2">
        <f t="shared" si="12"/>
        <v>63580.228225000028</v>
      </c>
      <c r="E99" s="2">
        <f>0.51</f>
        <v>0.51</v>
      </c>
      <c r="F99" s="3">
        <f t="shared" si="13"/>
        <v>63579.718225000026</v>
      </c>
    </row>
    <row r="100" spans="1:8" x14ac:dyDescent="0.35">
      <c r="A100" s="7">
        <v>44638</v>
      </c>
      <c r="B100" t="s">
        <v>77</v>
      </c>
      <c r="C100" s="2">
        <f t="shared" si="12"/>
        <v>63579.718225000026</v>
      </c>
      <c r="D100" s="2">
        <v>3660.03</v>
      </c>
      <c r="F100" s="3">
        <f t="shared" si="13"/>
        <v>67239.748225000032</v>
      </c>
      <c r="G100" s="3">
        <v>67239.75</v>
      </c>
      <c r="H100" s="21">
        <f>G100-F100</f>
        <v>1.7749999678926542E-3</v>
      </c>
    </row>
    <row r="101" spans="1:8" x14ac:dyDescent="0.35">
      <c r="A101" s="7">
        <v>44641</v>
      </c>
      <c r="B101" t="s">
        <v>45</v>
      </c>
      <c r="C101" s="2">
        <f t="shared" si="12"/>
        <v>67239.748225000032</v>
      </c>
      <c r="E101" s="2">
        <v>1000</v>
      </c>
      <c r="F101" s="3">
        <f t="shared" si="13"/>
        <v>66239.748225000032</v>
      </c>
      <c r="G101" s="3">
        <v>66239.75</v>
      </c>
      <c r="H101" s="21">
        <f>G101-F101</f>
        <v>1.7749999678926542E-3</v>
      </c>
    </row>
    <row r="102" spans="1:8" x14ac:dyDescent="0.35">
      <c r="A102" s="7">
        <v>44644</v>
      </c>
      <c r="B102" t="s">
        <v>46</v>
      </c>
      <c r="C102" s="2">
        <f t="shared" si="12"/>
        <v>66239.748225000032</v>
      </c>
      <c r="E102" s="2">
        <v>366.5</v>
      </c>
      <c r="F102" s="3">
        <f t="shared" si="13"/>
        <v>65873.248225000032</v>
      </c>
    </row>
    <row r="103" spans="1:8" x14ac:dyDescent="0.35">
      <c r="A103" s="7">
        <v>44644</v>
      </c>
      <c r="B103" t="s">
        <v>39</v>
      </c>
      <c r="C103" s="2">
        <f t="shared" si="12"/>
        <v>65873.248225000032</v>
      </c>
      <c r="E103" s="2">
        <f>0.51*8</f>
        <v>4.08</v>
      </c>
      <c r="F103" s="3">
        <f t="shared" si="13"/>
        <v>65869.16822500003</v>
      </c>
    </row>
    <row r="104" spans="1:8" x14ac:dyDescent="0.35">
      <c r="A104" s="7">
        <v>44644</v>
      </c>
      <c r="B104" t="s">
        <v>4</v>
      </c>
      <c r="C104" s="2">
        <f t="shared" ref="C104:C109" si="14">F103</f>
        <v>65869.16822500003</v>
      </c>
      <c r="E104" s="2">
        <v>450</v>
      </c>
      <c r="F104" s="3">
        <f t="shared" ref="F104:F109" si="15">C104+D104-E104</f>
        <v>65419.16822500003</v>
      </c>
    </row>
    <row r="105" spans="1:8" x14ac:dyDescent="0.35">
      <c r="A105" s="7">
        <v>44644</v>
      </c>
      <c r="B105" t="s">
        <v>60</v>
      </c>
      <c r="C105" s="2">
        <f t="shared" si="14"/>
        <v>65419.16822500003</v>
      </c>
      <c r="E105" s="2">
        <v>618</v>
      </c>
      <c r="F105" s="3">
        <f t="shared" si="15"/>
        <v>64801.16822500003</v>
      </c>
    </row>
    <row r="106" spans="1:8" x14ac:dyDescent="0.35">
      <c r="A106" s="7">
        <v>44644</v>
      </c>
      <c r="B106" t="s">
        <v>61</v>
      </c>
      <c r="C106" s="2">
        <f t="shared" si="14"/>
        <v>64801.16822500003</v>
      </c>
      <c r="E106" s="2">
        <v>2819</v>
      </c>
      <c r="F106" s="3">
        <f t="shared" si="15"/>
        <v>61982.16822500003</v>
      </c>
    </row>
    <row r="107" spans="1:8" x14ac:dyDescent="0.35">
      <c r="A107" s="7">
        <v>44644</v>
      </c>
      <c r="B107" t="s">
        <v>62</v>
      </c>
      <c r="C107" s="2">
        <f t="shared" si="14"/>
        <v>61982.16822500003</v>
      </c>
      <c r="E107" s="2">
        <v>316</v>
      </c>
      <c r="F107" s="3">
        <f t="shared" si="15"/>
        <v>61666.16822500003</v>
      </c>
    </row>
    <row r="108" spans="1:8" x14ac:dyDescent="0.35">
      <c r="A108" s="7">
        <v>44644</v>
      </c>
      <c r="B108" t="s">
        <v>5</v>
      </c>
      <c r="C108" s="2">
        <f t="shared" si="14"/>
        <v>61666.16822500003</v>
      </c>
      <c r="E108" s="2">
        <v>958</v>
      </c>
      <c r="F108" s="3">
        <f t="shared" si="15"/>
        <v>60708.16822500003</v>
      </c>
    </row>
    <row r="109" spans="1:8" x14ac:dyDescent="0.35">
      <c r="A109" s="7">
        <v>44644</v>
      </c>
      <c r="B109" t="s">
        <v>17</v>
      </c>
      <c r="C109" s="2">
        <f t="shared" si="14"/>
        <v>60708.16822500003</v>
      </c>
      <c r="E109" s="2">
        <v>57</v>
      </c>
      <c r="F109" s="3">
        <f t="shared" si="15"/>
        <v>60651.16822500003</v>
      </c>
    </row>
    <row r="110" spans="1:8" x14ac:dyDescent="0.35">
      <c r="A110" s="7">
        <v>44644</v>
      </c>
      <c r="B110" t="s">
        <v>72</v>
      </c>
      <c r="C110" s="2">
        <f t="shared" ref="C110:C121" si="16">F109</f>
        <v>60651.16822500003</v>
      </c>
      <c r="E110" s="2">
        <v>4742</v>
      </c>
      <c r="F110" s="3">
        <f t="shared" ref="F110:F121" si="17">C110+D110-E110</f>
        <v>55909.16822500003</v>
      </c>
      <c r="G110" s="3">
        <v>55909.17</v>
      </c>
      <c r="H110" s="21">
        <f>G110-F110</f>
        <v>1.7749999678926542E-3</v>
      </c>
    </row>
    <row r="111" spans="1:8" x14ac:dyDescent="0.35">
      <c r="A111" s="7">
        <v>44648</v>
      </c>
      <c r="B111" t="s">
        <v>37</v>
      </c>
      <c r="C111" s="2">
        <f t="shared" si="16"/>
        <v>55909.16822500003</v>
      </c>
      <c r="E111" s="2">
        <v>693.77</v>
      </c>
      <c r="F111" s="3">
        <f t="shared" si="17"/>
        <v>55215.398225000034</v>
      </c>
    </row>
    <row r="112" spans="1:8" x14ac:dyDescent="0.35">
      <c r="A112" s="7">
        <v>44648</v>
      </c>
      <c r="B112" t="s">
        <v>39</v>
      </c>
      <c r="C112" s="2">
        <f t="shared" si="16"/>
        <v>55215.398225000034</v>
      </c>
      <c r="E112" s="2">
        <f>0.51</f>
        <v>0.51</v>
      </c>
      <c r="F112" s="3">
        <f t="shared" si="17"/>
        <v>55214.888225000032</v>
      </c>
      <c r="G112" s="3">
        <v>55214.89</v>
      </c>
      <c r="H112" s="21">
        <f>G112-F112</f>
        <v>1.7749999678926542E-3</v>
      </c>
    </row>
    <row r="113" spans="1:8" x14ac:dyDescent="0.35">
      <c r="A113" s="7">
        <v>44650</v>
      </c>
      <c r="B113" s="19" t="s">
        <v>3</v>
      </c>
      <c r="C113" s="20">
        <f t="shared" si="16"/>
        <v>55214.888225000032</v>
      </c>
      <c r="D113" s="20">
        <v>6362.99</v>
      </c>
      <c r="F113" s="3">
        <f t="shared" si="17"/>
        <v>61577.878225000029</v>
      </c>
    </row>
    <row r="114" spans="1:8" x14ac:dyDescent="0.35">
      <c r="A114" s="7">
        <v>44650</v>
      </c>
      <c r="B114" t="s">
        <v>57</v>
      </c>
      <c r="C114" s="2">
        <f t="shared" si="16"/>
        <v>61577.878225000029</v>
      </c>
      <c r="D114" s="2">
        <v>3533.44</v>
      </c>
      <c r="F114" s="3">
        <f t="shared" si="17"/>
        <v>65111.318225000032</v>
      </c>
      <c r="G114" s="3">
        <v>65111.32</v>
      </c>
      <c r="H114" s="21">
        <f>G114-F114</f>
        <v>1.7749999678926542E-3</v>
      </c>
    </row>
    <row r="115" spans="1:8" x14ac:dyDescent="0.35">
      <c r="A115" s="7">
        <v>44651</v>
      </c>
      <c r="B115" t="s">
        <v>46</v>
      </c>
      <c r="C115" s="2">
        <f t="shared" si="16"/>
        <v>65111.318225000032</v>
      </c>
      <c r="E115" s="2">
        <v>445.05</v>
      </c>
      <c r="F115" s="3">
        <f t="shared" si="17"/>
        <v>64666.268225000029</v>
      </c>
    </row>
    <row r="116" spans="1:8" x14ac:dyDescent="0.35">
      <c r="A116" s="7">
        <v>44651</v>
      </c>
      <c r="B116" t="s">
        <v>39</v>
      </c>
      <c r="C116" s="2">
        <f t="shared" si="16"/>
        <v>64666.268225000029</v>
      </c>
      <c r="E116" s="2">
        <f>0.51</f>
        <v>0.51</v>
      </c>
      <c r="F116" s="3">
        <f t="shared" si="17"/>
        <v>64665.758225000027</v>
      </c>
    </row>
    <row r="117" spans="1:8" x14ac:dyDescent="0.35">
      <c r="A117" s="7">
        <v>44651</v>
      </c>
      <c r="B117" t="s">
        <v>45</v>
      </c>
      <c r="C117" s="2">
        <f t="shared" si="16"/>
        <v>64665.758225000027</v>
      </c>
      <c r="E117" s="2">
        <v>1000</v>
      </c>
      <c r="F117" s="3">
        <f t="shared" si="17"/>
        <v>63665.758225000027</v>
      </c>
      <c r="G117" s="3">
        <v>63665.760000000002</v>
      </c>
      <c r="H117" s="21">
        <f>G117-F117</f>
        <v>1.7749999751686119E-3</v>
      </c>
    </row>
    <row r="118" spans="1:8" x14ac:dyDescent="0.35">
      <c r="A118" s="7">
        <v>44652</v>
      </c>
      <c r="B118" t="s">
        <v>74</v>
      </c>
      <c r="C118" s="2">
        <f t="shared" si="16"/>
        <v>63665.758225000027</v>
      </c>
      <c r="D118" s="2">
        <v>11558.29</v>
      </c>
      <c r="F118" s="3">
        <f t="shared" si="17"/>
        <v>75224.048225000035</v>
      </c>
    </row>
    <row r="119" spans="1:8" x14ac:dyDescent="0.35">
      <c r="A119" s="7">
        <v>44652</v>
      </c>
      <c r="B119" t="s">
        <v>39</v>
      </c>
      <c r="C119" s="2">
        <f t="shared" si="16"/>
        <v>75224.048225000035</v>
      </c>
      <c r="E119" s="2">
        <f>0.88</f>
        <v>0.88</v>
      </c>
      <c r="F119" s="3">
        <f t="shared" si="17"/>
        <v>75223.16822500003</v>
      </c>
    </row>
    <row r="120" spans="1:8" x14ac:dyDescent="0.35">
      <c r="A120" s="7">
        <v>44652</v>
      </c>
      <c r="B120" t="s">
        <v>50</v>
      </c>
      <c r="C120" s="2">
        <f t="shared" si="16"/>
        <v>75223.16822500003</v>
      </c>
      <c r="E120" s="2">
        <v>5000</v>
      </c>
      <c r="F120" s="3">
        <f t="shared" si="17"/>
        <v>70223.16822500003</v>
      </c>
    </row>
    <row r="121" spans="1:8" x14ac:dyDescent="0.35">
      <c r="A121" s="7">
        <v>44652</v>
      </c>
      <c r="B121" t="s">
        <v>39</v>
      </c>
      <c r="C121" s="2">
        <f t="shared" si="16"/>
        <v>70223.16822500003</v>
      </c>
      <c r="E121" s="2">
        <f>76</f>
        <v>76</v>
      </c>
      <c r="F121" s="3">
        <f t="shared" si="17"/>
        <v>70147.16822500003</v>
      </c>
      <c r="G121" s="3">
        <v>70147.17</v>
      </c>
      <c r="H121" s="21">
        <f>G121-F121</f>
        <v>1.7749999678926542E-3</v>
      </c>
    </row>
    <row r="122" spans="1:8" x14ac:dyDescent="0.35">
      <c r="A122" s="7">
        <v>44655</v>
      </c>
      <c r="B122" t="s">
        <v>48</v>
      </c>
      <c r="C122" s="2">
        <f t="shared" ref="C122:C127" si="18">F121</f>
        <v>70147.16822500003</v>
      </c>
      <c r="E122" s="2">
        <v>813.1</v>
      </c>
      <c r="F122" s="3">
        <f t="shared" ref="F122:F127" si="19">C122+D122-E122</f>
        <v>69334.068225000025</v>
      </c>
    </row>
    <row r="123" spans="1:8" x14ac:dyDescent="0.35">
      <c r="A123" s="7">
        <v>44655</v>
      </c>
      <c r="B123" t="s">
        <v>39</v>
      </c>
      <c r="C123" s="2">
        <f t="shared" si="18"/>
        <v>69334.068225000025</v>
      </c>
      <c r="E123" s="2">
        <f>0.51</f>
        <v>0.51</v>
      </c>
      <c r="F123" s="3">
        <f t="shared" si="19"/>
        <v>69333.55822500003</v>
      </c>
      <c r="G123" s="3">
        <v>69333.56</v>
      </c>
      <c r="H123" s="21">
        <f>G123-F123</f>
        <v>1.7749999678926542E-3</v>
      </c>
    </row>
    <row r="124" spans="1:8" x14ac:dyDescent="0.35">
      <c r="A124" s="7">
        <v>44656</v>
      </c>
      <c r="B124" t="s">
        <v>37</v>
      </c>
      <c r="C124" s="2">
        <f t="shared" si="18"/>
        <v>69333.55822500003</v>
      </c>
      <c r="E124" s="2">
        <v>3922.31</v>
      </c>
      <c r="F124" s="3">
        <f t="shared" si="19"/>
        <v>65411.248225000032</v>
      </c>
    </row>
    <row r="125" spans="1:8" x14ac:dyDescent="0.35">
      <c r="A125" s="7">
        <v>44656</v>
      </c>
      <c r="B125" t="s">
        <v>35</v>
      </c>
      <c r="C125" s="2">
        <f t="shared" si="18"/>
        <v>65411.248225000032</v>
      </c>
      <c r="E125" s="2">
        <v>3843.8</v>
      </c>
      <c r="F125" s="3">
        <f t="shared" si="19"/>
        <v>61567.448225000029</v>
      </c>
    </row>
    <row r="126" spans="1:8" x14ac:dyDescent="0.35">
      <c r="A126" s="7">
        <v>44656</v>
      </c>
      <c r="B126" t="s">
        <v>77</v>
      </c>
      <c r="C126" s="2">
        <f t="shared" si="18"/>
        <v>61567.448225000029</v>
      </c>
      <c r="D126" s="2">
        <v>9477.7099999999991</v>
      </c>
      <c r="F126" s="3">
        <f t="shared" si="19"/>
        <v>71045.158225000021</v>
      </c>
    </row>
    <row r="127" spans="1:8" x14ac:dyDescent="0.35">
      <c r="A127" s="7">
        <v>44656</v>
      </c>
      <c r="B127" t="s">
        <v>39</v>
      </c>
      <c r="C127" s="2">
        <f t="shared" si="18"/>
        <v>71045.158225000021</v>
      </c>
      <c r="E127" s="2">
        <f>2*0.51</f>
        <v>1.02</v>
      </c>
      <c r="F127" s="3">
        <f t="shared" si="19"/>
        <v>71044.138225000017</v>
      </c>
    </row>
    <row r="128" spans="1:8" x14ac:dyDescent="0.35">
      <c r="A128" s="7">
        <v>44656</v>
      </c>
      <c r="B128" t="s">
        <v>45</v>
      </c>
      <c r="C128" s="2">
        <f t="shared" ref="C128:C137" si="20">F127</f>
        <v>71044.138225000017</v>
      </c>
      <c r="E128" s="2">
        <v>1000</v>
      </c>
      <c r="F128" s="3">
        <f t="shared" ref="F128:F137" si="21">C128+D128-E128</f>
        <v>70044.138225000017</v>
      </c>
      <c r="G128" s="3">
        <v>70044.14</v>
      </c>
      <c r="H128" s="21">
        <f>G128-F128</f>
        <v>1.7749999824445695E-3</v>
      </c>
    </row>
    <row r="129" spans="1:9" x14ac:dyDescent="0.35">
      <c r="A129" s="7">
        <v>44657</v>
      </c>
      <c r="B129" t="s">
        <v>47</v>
      </c>
      <c r="C129" s="2">
        <f t="shared" si="20"/>
        <v>70044.138225000017</v>
      </c>
      <c r="E129" s="2">
        <v>1125.72</v>
      </c>
      <c r="F129" s="3">
        <f t="shared" si="21"/>
        <v>68918.418225000016</v>
      </c>
    </row>
    <row r="130" spans="1:9" x14ac:dyDescent="0.35">
      <c r="A130" s="7">
        <v>44657</v>
      </c>
      <c r="B130" t="s">
        <v>39</v>
      </c>
      <c r="C130" s="2">
        <f t="shared" si="20"/>
        <v>68918.418225000016</v>
      </c>
      <c r="E130" s="2">
        <f>0.51</f>
        <v>0.51</v>
      </c>
      <c r="F130" s="3">
        <f t="shared" si="21"/>
        <v>68917.908225000021</v>
      </c>
      <c r="G130" s="3">
        <v>68917.91</v>
      </c>
      <c r="H130" s="21">
        <f>G130-F130</f>
        <v>1.7749999824445695E-3</v>
      </c>
    </row>
    <row r="131" spans="1:9" x14ac:dyDescent="0.35">
      <c r="A131" s="7">
        <v>44659</v>
      </c>
      <c r="B131" t="s">
        <v>41</v>
      </c>
      <c r="C131" s="2">
        <f t="shared" si="20"/>
        <v>68917.908225000021</v>
      </c>
      <c r="E131" s="2">
        <v>511.7</v>
      </c>
      <c r="F131" s="3">
        <f t="shared" si="21"/>
        <v>68406.208225000024</v>
      </c>
      <c r="I131" s="10" t="s">
        <v>75</v>
      </c>
    </row>
    <row r="132" spans="1:9" x14ac:dyDescent="0.35">
      <c r="A132" s="7">
        <v>44659</v>
      </c>
      <c r="B132" t="s">
        <v>39</v>
      </c>
      <c r="C132" s="2">
        <f t="shared" si="20"/>
        <v>68406.208225000024</v>
      </c>
      <c r="E132" s="2">
        <f>0.51</f>
        <v>0.51</v>
      </c>
      <c r="F132" s="3">
        <f t="shared" si="21"/>
        <v>68405.698225000029</v>
      </c>
      <c r="G132" s="3">
        <v>68405.7</v>
      </c>
      <c r="H132" s="21">
        <f>G132-F132</f>
        <v>1.7749999678926542E-3</v>
      </c>
    </row>
    <row r="133" spans="1:9" x14ac:dyDescent="0.35">
      <c r="A133" s="7">
        <v>44662</v>
      </c>
      <c r="B133" t="s">
        <v>37</v>
      </c>
      <c r="C133" s="2">
        <f t="shared" si="20"/>
        <v>68405.698225000029</v>
      </c>
      <c r="E133" s="2">
        <v>3293.4</v>
      </c>
      <c r="F133" s="3">
        <f t="shared" si="21"/>
        <v>65112.298225000028</v>
      </c>
    </row>
    <row r="134" spans="1:9" x14ac:dyDescent="0.35">
      <c r="A134" s="7">
        <v>44662</v>
      </c>
      <c r="B134" t="s">
        <v>39</v>
      </c>
      <c r="C134" s="2">
        <f t="shared" si="20"/>
        <v>65112.298225000028</v>
      </c>
      <c r="E134" s="2">
        <f>0.51</f>
        <v>0.51</v>
      </c>
      <c r="F134" s="3">
        <f t="shared" si="21"/>
        <v>65111.788225000026</v>
      </c>
      <c r="G134" s="3">
        <v>65111.79</v>
      </c>
      <c r="H134" s="21">
        <f>G134-F134</f>
        <v>1.7749999751686119E-3</v>
      </c>
    </row>
    <row r="135" spans="1:9" x14ac:dyDescent="0.35">
      <c r="A135" s="7">
        <v>44666</v>
      </c>
      <c r="B135" t="s">
        <v>16</v>
      </c>
      <c r="C135" s="2">
        <f t="shared" si="20"/>
        <v>65111.788225000026</v>
      </c>
      <c r="E135" s="2">
        <v>421.53</v>
      </c>
      <c r="F135" s="3">
        <f t="shared" si="21"/>
        <v>64690.258225000027</v>
      </c>
    </row>
    <row r="136" spans="1:9" x14ac:dyDescent="0.35">
      <c r="A136" s="7">
        <v>44666</v>
      </c>
      <c r="B136" t="s">
        <v>47</v>
      </c>
      <c r="C136" s="2">
        <f t="shared" si="20"/>
        <v>64690.258225000027</v>
      </c>
      <c r="E136" s="2">
        <v>606.9</v>
      </c>
      <c r="F136" s="3">
        <f t="shared" si="21"/>
        <v>64083.358225000025</v>
      </c>
    </row>
    <row r="137" spans="1:9" x14ac:dyDescent="0.35">
      <c r="A137" s="7">
        <v>44666</v>
      </c>
      <c r="B137" t="s">
        <v>39</v>
      </c>
      <c r="C137" s="2">
        <f t="shared" si="20"/>
        <v>64083.358225000025</v>
      </c>
      <c r="E137" s="2">
        <f>0.51</f>
        <v>0.51</v>
      </c>
      <c r="F137" s="3">
        <f t="shared" si="21"/>
        <v>64082.848225000023</v>
      </c>
    </row>
    <row r="138" spans="1:9" x14ac:dyDescent="0.35">
      <c r="A138" s="7">
        <v>44666</v>
      </c>
      <c r="B138" t="s">
        <v>45</v>
      </c>
      <c r="C138" s="2">
        <f t="shared" ref="C138:C143" si="22">F137</f>
        <v>64082.848225000023</v>
      </c>
      <c r="E138" s="2">
        <v>1000</v>
      </c>
      <c r="F138" s="3">
        <f t="shared" ref="F138:F143" si="23">C138+D138-E138</f>
        <v>63082.848225000023</v>
      </c>
      <c r="G138" s="3">
        <v>63082.85</v>
      </c>
      <c r="H138" s="21">
        <f>G138-F138</f>
        <v>1.7749999751686119E-3</v>
      </c>
    </row>
    <row r="139" spans="1:9" x14ac:dyDescent="0.35">
      <c r="A139" s="7">
        <v>44669</v>
      </c>
      <c r="B139" t="s">
        <v>37</v>
      </c>
      <c r="C139" s="2">
        <f t="shared" si="22"/>
        <v>63082.848225000023</v>
      </c>
      <c r="E139" s="2">
        <v>5633.45</v>
      </c>
      <c r="F139" s="3">
        <f t="shared" si="23"/>
        <v>57449.398225000026</v>
      </c>
    </row>
    <row r="140" spans="1:9" x14ac:dyDescent="0.35">
      <c r="A140" s="7">
        <v>44669</v>
      </c>
      <c r="B140" t="s">
        <v>46</v>
      </c>
      <c r="C140" s="2">
        <f t="shared" si="22"/>
        <v>57449.398225000026</v>
      </c>
      <c r="E140" s="2">
        <v>244.37</v>
      </c>
      <c r="F140" s="3">
        <f t="shared" si="23"/>
        <v>57205.028225000024</v>
      </c>
    </row>
    <row r="141" spans="1:9" x14ac:dyDescent="0.35">
      <c r="A141" s="7">
        <v>44669</v>
      </c>
      <c r="B141" t="s">
        <v>74</v>
      </c>
      <c r="C141" s="2">
        <f t="shared" si="22"/>
        <v>57205.028225000024</v>
      </c>
      <c r="E141" s="2">
        <v>376.92</v>
      </c>
      <c r="F141" s="3">
        <f t="shared" si="23"/>
        <v>56828.108225000025</v>
      </c>
    </row>
    <row r="142" spans="1:9" x14ac:dyDescent="0.35">
      <c r="A142" s="7">
        <v>44669</v>
      </c>
      <c r="B142" t="s">
        <v>39</v>
      </c>
      <c r="C142" s="2">
        <f t="shared" si="22"/>
        <v>56828.108225000025</v>
      </c>
      <c r="E142" s="2">
        <f>3*0.51</f>
        <v>1.53</v>
      </c>
      <c r="F142" s="3">
        <f t="shared" si="23"/>
        <v>56826.578225000027</v>
      </c>
    </row>
    <row r="143" spans="1:9" x14ac:dyDescent="0.35">
      <c r="A143" s="7">
        <v>44669</v>
      </c>
      <c r="B143" t="s">
        <v>50</v>
      </c>
      <c r="C143" s="2">
        <f t="shared" si="22"/>
        <v>56826.578225000027</v>
      </c>
      <c r="E143" s="2">
        <v>5000</v>
      </c>
      <c r="F143" s="3">
        <f t="shared" si="23"/>
        <v>51826.578225000027</v>
      </c>
      <c r="G143" s="3">
        <v>51826.58</v>
      </c>
      <c r="H143" s="21">
        <f>G143-F143</f>
        <v>1.7749999751686119E-3</v>
      </c>
    </row>
    <row r="144" spans="1:9" x14ac:dyDescent="0.35">
      <c r="A144" s="7">
        <v>44670</v>
      </c>
      <c r="B144" t="s">
        <v>45</v>
      </c>
      <c r="C144" s="2">
        <f t="shared" ref="C144:C161" si="24">F143</f>
        <v>51826.578225000027</v>
      </c>
      <c r="E144" s="2">
        <v>2000</v>
      </c>
      <c r="F144" s="3">
        <f t="shared" ref="F144:F161" si="25">C144+D144-E144</f>
        <v>49826.578225000027</v>
      </c>
      <c r="G144" s="3">
        <v>49826.58</v>
      </c>
      <c r="H144" s="21">
        <f>G144-F144</f>
        <v>1.7749999751686119E-3</v>
      </c>
    </row>
    <row r="145" spans="1:9" x14ac:dyDescent="0.35">
      <c r="A145" s="7">
        <v>44671</v>
      </c>
      <c r="B145" t="s">
        <v>78</v>
      </c>
      <c r="C145" s="2">
        <f t="shared" si="24"/>
        <v>49826.578225000027</v>
      </c>
      <c r="E145" s="2">
        <v>1746.85</v>
      </c>
      <c r="F145" s="3">
        <f t="shared" si="25"/>
        <v>48079.728225000028</v>
      </c>
      <c r="G145" s="3">
        <v>48079.73</v>
      </c>
      <c r="H145" s="21">
        <f>G145-F145</f>
        <v>1.7749999751686119E-3</v>
      </c>
      <c r="I145" s="10" t="s">
        <v>79</v>
      </c>
    </row>
    <row r="146" spans="1:9" x14ac:dyDescent="0.35">
      <c r="A146" s="7">
        <v>44672</v>
      </c>
      <c r="B146" t="s">
        <v>4</v>
      </c>
      <c r="C146" s="2">
        <f t="shared" si="24"/>
        <v>48079.728225000028</v>
      </c>
      <c r="E146" s="2">
        <v>450</v>
      </c>
      <c r="F146" s="3">
        <f t="shared" si="25"/>
        <v>47629.728225000028</v>
      </c>
    </row>
    <row r="147" spans="1:9" x14ac:dyDescent="0.35">
      <c r="A147" s="7">
        <v>44672</v>
      </c>
      <c r="B147" t="s">
        <v>5</v>
      </c>
      <c r="C147" s="2">
        <f t="shared" si="24"/>
        <v>47629.728225000028</v>
      </c>
      <c r="E147" s="2">
        <v>2165</v>
      </c>
      <c r="F147" s="3">
        <f t="shared" si="25"/>
        <v>45464.728225000028</v>
      </c>
    </row>
    <row r="148" spans="1:9" x14ac:dyDescent="0.35">
      <c r="A148" s="7">
        <v>44672</v>
      </c>
      <c r="B148" t="s">
        <v>17</v>
      </c>
      <c r="C148" s="2">
        <f t="shared" si="24"/>
        <v>45464.728225000028</v>
      </c>
      <c r="E148" s="2">
        <v>57</v>
      </c>
      <c r="F148" s="3">
        <f t="shared" si="25"/>
        <v>45407.728225000028</v>
      </c>
    </row>
    <row r="149" spans="1:9" x14ac:dyDescent="0.35">
      <c r="A149" s="7">
        <v>44672</v>
      </c>
      <c r="B149" t="s">
        <v>72</v>
      </c>
      <c r="C149" s="2">
        <f t="shared" si="24"/>
        <v>45407.728225000028</v>
      </c>
      <c r="E149" s="2">
        <v>1192</v>
      </c>
      <c r="F149" s="3">
        <f t="shared" si="25"/>
        <v>44215.728225000028</v>
      </c>
    </row>
    <row r="150" spans="1:9" x14ac:dyDescent="0.35">
      <c r="A150" s="7">
        <v>44672</v>
      </c>
      <c r="B150" t="s">
        <v>39</v>
      </c>
      <c r="C150" s="2">
        <f t="shared" si="24"/>
        <v>44215.728225000028</v>
      </c>
      <c r="E150" s="2">
        <f>4*0.51</f>
        <v>2.04</v>
      </c>
      <c r="F150" s="3">
        <f t="shared" si="25"/>
        <v>44213.688225000027</v>
      </c>
      <c r="G150" s="3">
        <v>44213.69</v>
      </c>
      <c r="H150" s="21">
        <f>G150-F150</f>
        <v>1.7749999751686119E-3</v>
      </c>
    </row>
    <row r="151" spans="1:9" x14ac:dyDescent="0.35">
      <c r="A151" s="7">
        <v>44677</v>
      </c>
      <c r="B151" t="s">
        <v>45</v>
      </c>
      <c r="C151" s="2">
        <f t="shared" si="24"/>
        <v>44213.688225000027</v>
      </c>
      <c r="E151" s="2">
        <v>1000</v>
      </c>
      <c r="F151" s="3">
        <f t="shared" si="25"/>
        <v>43213.688225000027</v>
      </c>
      <c r="G151" s="3">
        <v>43213.69</v>
      </c>
      <c r="H151" s="21">
        <f>G151-F151</f>
        <v>1.7749999751686119E-3</v>
      </c>
    </row>
    <row r="152" spans="1:9" x14ac:dyDescent="0.35">
      <c r="A152" s="7">
        <v>44678</v>
      </c>
      <c r="B152" t="s">
        <v>57</v>
      </c>
      <c r="C152" s="2">
        <f t="shared" si="24"/>
        <v>43213.688225000027</v>
      </c>
      <c r="D152" s="2">
        <v>5886</v>
      </c>
      <c r="F152" s="3">
        <f t="shared" si="25"/>
        <v>49099.688225000027</v>
      </c>
      <c r="G152" s="3">
        <v>49099.69</v>
      </c>
      <c r="H152" s="21">
        <f>G152-F152</f>
        <v>1.7749999751686119E-3</v>
      </c>
    </row>
    <row r="153" spans="1:9" x14ac:dyDescent="0.35">
      <c r="A153" s="7">
        <v>44679</v>
      </c>
      <c r="B153" t="s">
        <v>46</v>
      </c>
      <c r="C153" s="2">
        <f t="shared" si="24"/>
        <v>49099.688225000027</v>
      </c>
      <c r="E153" s="2">
        <v>664.02</v>
      </c>
      <c r="F153" s="3">
        <f t="shared" si="25"/>
        <v>48435.66822500003</v>
      </c>
    </row>
    <row r="154" spans="1:9" x14ac:dyDescent="0.35">
      <c r="A154" s="7">
        <v>44679</v>
      </c>
      <c r="B154" t="s">
        <v>39</v>
      </c>
      <c r="C154" s="2">
        <f t="shared" si="24"/>
        <v>48435.66822500003</v>
      </c>
      <c r="E154" s="2">
        <f>0.51</f>
        <v>0.51</v>
      </c>
      <c r="F154" s="3">
        <f t="shared" si="25"/>
        <v>48435.158225000028</v>
      </c>
    </row>
    <row r="155" spans="1:9" x14ac:dyDescent="0.35">
      <c r="A155" s="7">
        <v>44679</v>
      </c>
      <c r="B155" s="19" t="s">
        <v>3</v>
      </c>
      <c r="C155" s="20">
        <f t="shared" si="24"/>
        <v>48435.158225000028</v>
      </c>
      <c r="D155" s="20">
        <v>24994.02</v>
      </c>
      <c r="F155" s="3">
        <f t="shared" si="25"/>
        <v>73429.178225000025</v>
      </c>
      <c r="G155" s="3">
        <v>73429.179999999993</v>
      </c>
      <c r="H155" s="21">
        <f>G155-F155</f>
        <v>1.7749999678926542E-3</v>
      </c>
    </row>
    <row r="156" spans="1:9" x14ac:dyDescent="0.35">
      <c r="A156" s="7">
        <v>44680</v>
      </c>
      <c r="B156" t="s">
        <v>80</v>
      </c>
      <c r="C156" s="2">
        <f t="shared" si="24"/>
        <v>73429.178225000025</v>
      </c>
      <c r="D156" s="2">
        <v>40000</v>
      </c>
      <c r="F156" s="3">
        <f t="shared" si="25"/>
        <v>113429.17822500003</v>
      </c>
      <c r="G156" s="3">
        <v>113429.18</v>
      </c>
      <c r="H156" s="21">
        <f>G156-F156</f>
        <v>1.7749999678926542E-3</v>
      </c>
    </row>
    <row r="157" spans="1:9" x14ac:dyDescent="0.35">
      <c r="A157" s="7">
        <v>44684</v>
      </c>
      <c r="B157" t="s">
        <v>73</v>
      </c>
      <c r="C157" s="2">
        <f t="shared" si="24"/>
        <v>113429.17822500003</v>
      </c>
      <c r="E157" s="2">
        <v>14044.81</v>
      </c>
      <c r="F157" s="3">
        <f t="shared" si="25"/>
        <v>99384.368225000027</v>
      </c>
    </row>
    <row r="158" spans="1:9" x14ac:dyDescent="0.35">
      <c r="A158" s="7">
        <v>44684</v>
      </c>
      <c r="B158" t="s">
        <v>39</v>
      </c>
      <c r="C158" s="2">
        <f t="shared" si="24"/>
        <v>99384.368225000027</v>
      </c>
      <c r="E158" s="2">
        <f>0.51*2</f>
        <v>1.02</v>
      </c>
      <c r="F158" s="3">
        <f t="shared" si="25"/>
        <v>99383.348225000023</v>
      </c>
    </row>
    <row r="159" spans="1:9" x14ac:dyDescent="0.35">
      <c r="A159" s="7">
        <v>44684</v>
      </c>
      <c r="B159" t="s">
        <v>39</v>
      </c>
      <c r="C159" s="2">
        <f t="shared" si="24"/>
        <v>99383.348225000023</v>
      </c>
      <c r="E159" s="2">
        <v>76</v>
      </c>
      <c r="F159" s="3">
        <f t="shared" si="25"/>
        <v>99307.348225000023</v>
      </c>
    </row>
    <row r="160" spans="1:9" x14ac:dyDescent="0.35">
      <c r="A160" s="7">
        <v>44684</v>
      </c>
      <c r="B160" t="s">
        <v>37</v>
      </c>
      <c r="C160" s="2">
        <f t="shared" si="24"/>
        <v>99307.348225000023</v>
      </c>
      <c r="E160" s="2">
        <v>25386.03</v>
      </c>
      <c r="F160" s="3">
        <f t="shared" si="25"/>
        <v>73921.318225000025</v>
      </c>
    </row>
    <row r="161" spans="1:8" x14ac:dyDescent="0.35">
      <c r="A161" s="7">
        <v>44684</v>
      </c>
      <c r="B161" t="s">
        <v>81</v>
      </c>
      <c r="C161" s="2">
        <f t="shared" si="24"/>
        <v>73921.318225000025</v>
      </c>
      <c r="D161" s="2">
        <v>564.05999999999995</v>
      </c>
      <c r="F161" s="3">
        <f t="shared" si="25"/>
        <v>74485.378225000022</v>
      </c>
      <c r="G161" s="3">
        <v>74485.38</v>
      </c>
      <c r="H161" s="21">
        <f>G161-F161</f>
        <v>1.7749999824445695E-3</v>
      </c>
    </row>
    <row r="162" spans="1:8" x14ac:dyDescent="0.35">
      <c r="A162" s="7">
        <v>44685</v>
      </c>
      <c r="B162" t="s">
        <v>80</v>
      </c>
      <c r="C162" s="2">
        <f t="shared" ref="C162:C168" si="26">F161</f>
        <v>74485.378225000022</v>
      </c>
      <c r="E162" s="2">
        <v>40000</v>
      </c>
      <c r="F162" s="3">
        <f t="shared" ref="F162:F168" si="27">C162+D162-E162</f>
        <v>34485.378225000022</v>
      </c>
    </row>
    <row r="163" spans="1:8" x14ac:dyDescent="0.35">
      <c r="A163" s="7">
        <v>44685</v>
      </c>
      <c r="B163" t="s">
        <v>40</v>
      </c>
      <c r="C163" s="2">
        <f t="shared" si="26"/>
        <v>34485.378225000022</v>
      </c>
      <c r="D163" s="2">
        <v>9192.94</v>
      </c>
      <c r="F163" s="3">
        <f t="shared" si="27"/>
        <v>43678.318225000025</v>
      </c>
    </row>
    <row r="164" spans="1:8" x14ac:dyDescent="0.35">
      <c r="A164" s="7">
        <v>44685</v>
      </c>
      <c r="B164" t="s">
        <v>40</v>
      </c>
      <c r="C164" s="2">
        <f t="shared" si="26"/>
        <v>43678.318225000025</v>
      </c>
      <c r="D164" s="2">
        <v>1992.68</v>
      </c>
      <c r="F164" s="3">
        <f t="shared" si="27"/>
        <v>45670.998225000025</v>
      </c>
    </row>
    <row r="165" spans="1:8" x14ac:dyDescent="0.35">
      <c r="A165" s="7">
        <v>44685</v>
      </c>
      <c r="B165" t="s">
        <v>45</v>
      </c>
      <c r="C165" s="2">
        <f t="shared" si="26"/>
        <v>45670.998225000025</v>
      </c>
      <c r="E165" s="2">
        <v>1000</v>
      </c>
      <c r="F165" s="3">
        <f t="shared" si="27"/>
        <v>44670.998225000025</v>
      </c>
      <c r="G165" s="3">
        <v>44671</v>
      </c>
      <c r="H165" s="21">
        <f>G165-F165</f>
        <v>1.7749999751686119E-3</v>
      </c>
    </row>
    <row r="166" spans="1:8" x14ac:dyDescent="0.35">
      <c r="A166" s="7">
        <v>44686</v>
      </c>
      <c r="B166" t="s">
        <v>48</v>
      </c>
      <c r="C166" s="2">
        <f t="shared" si="26"/>
        <v>44670.998225000025</v>
      </c>
      <c r="E166" s="2">
        <v>1731.93</v>
      </c>
      <c r="F166" s="3">
        <f t="shared" si="27"/>
        <v>42939.068225000025</v>
      </c>
    </row>
    <row r="167" spans="1:8" x14ac:dyDescent="0.35">
      <c r="A167" s="7">
        <v>44686</v>
      </c>
      <c r="B167" t="s">
        <v>39</v>
      </c>
      <c r="C167" s="2">
        <f t="shared" si="26"/>
        <v>42939.068225000025</v>
      </c>
      <c r="E167" s="2">
        <f>0.51</f>
        <v>0.51</v>
      </c>
      <c r="F167" s="3">
        <f t="shared" si="27"/>
        <v>42938.558225000023</v>
      </c>
      <c r="G167" s="3">
        <v>42938.559999999998</v>
      </c>
      <c r="H167" s="21">
        <f>G167-F167</f>
        <v>1.7749999751686119E-3</v>
      </c>
    </row>
    <row r="168" spans="1:8" x14ac:dyDescent="0.35">
      <c r="A168" s="7">
        <v>44687</v>
      </c>
      <c r="B168" t="s">
        <v>49</v>
      </c>
      <c r="C168" s="2">
        <f t="shared" si="26"/>
        <v>42938.558225000023</v>
      </c>
      <c r="E168" s="2">
        <v>695.79</v>
      </c>
      <c r="F168" s="3">
        <f t="shared" si="27"/>
        <v>42242.768225000022</v>
      </c>
      <c r="G168" s="3">
        <v>42242.77</v>
      </c>
      <c r="H168" s="21">
        <f>G168-F168</f>
        <v>1.7749999751686119E-3</v>
      </c>
    </row>
    <row r="169" spans="1:8" x14ac:dyDescent="0.35">
      <c r="A169" s="7">
        <v>44691</v>
      </c>
      <c r="B169" t="s">
        <v>50</v>
      </c>
      <c r="C169" s="2">
        <f>F168</f>
        <v>42242.768225000022</v>
      </c>
      <c r="E169" s="2">
        <v>5000</v>
      </c>
      <c r="F169" s="3">
        <f>C169+D169-E169</f>
        <v>37242.768225000022</v>
      </c>
      <c r="G169" s="3">
        <v>37242.769999999997</v>
      </c>
      <c r="H169" s="21">
        <f>G169-F169</f>
        <v>1.7749999751686119E-3</v>
      </c>
    </row>
    <row r="170" spans="1:8" x14ac:dyDescent="0.35">
      <c r="A170" s="7">
        <v>44692</v>
      </c>
      <c r="B170" t="s">
        <v>77</v>
      </c>
      <c r="C170" s="2">
        <f>F169</f>
        <v>37242.768225000022</v>
      </c>
      <c r="D170" s="2">
        <v>12672.36</v>
      </c>
      <c r="F170" s="3">
        <f>C170+D170-E170</f>
        <v>49915.128225000022</v>
      </c>
      <c r="G170" s="3">
        <v>49915.13</v>
      </c>
      <c r="H170" s="21">
        <f>G170-F170</f>
        <v>1.7749999751686119E-3</v>
      </c>
    </row>
    <row r="171" spans="1:8" x14ac:dyDescent="0.35">
      <c r="A171" s="7">
        <v>44693</v>
      </c>
      <c r="B171" t="s">
        <v>47</v>
      </c>
      <c r="C171" s="2">
        <f>F170</f>
        <v>49915.128225000022</v>
      </c>
      <c r="E171" s="2">
        <v>705.08</v>
      </c>
      <c r="F171" s="3">
        <f>C171+D171-E171</f>
        <v>49210.04822500002</v>
      </c>
    </row>
    <row r="172" spans="1:8" x14ac:dyDescent="0.35">
      <c r="A172" s="7">
        <v>44693</v>
      </c>
      <c r="B172" t="s">
        <v>39</v>
      </c>
      <c r="C172" s="2">
        <f>F171</f>
        <v>49210.04822500002</v>
      </c>
      <c r="E172" s="2">
        <f>0.51</f>
        <v>0.51</v>
      </c>
      <c r="F172" s="3">
        <f>C172+D172-E172</f>
        <v>49209.538225000018</v>
      </c>
      <c r="G172" s="3">
        <v>49209.54</v>
      </c>
      <c r="H172" s="21">
        <f>G172-F172</f>
        <v>1.7749999824445695E-3</v>
      </c>
    </row>
    <row r="173" spans="1:8" x14ac:dyDescent="0.35">
      <c r="A173" s="7">
        <v>44694</v>
      </c>
      <c r="B173" t="s">
        <v>36</v>
      </c>
      <c r="C173" s="2">
        <f t="shared" ref="C173:C178" si="28">F172</f>
        <v>49209.538225000018</v>
      </c>
      <c r="E173" s="2">
        <v>203.67</v>
      </c>
      <c r="F173" s="3">
        <f t="shared" ref="F173:F178" si="29">C173+D173-E173</f>
        <v>49005.86822500002</v>
      </c>
    </row>
    <row r="174" spans="1:8" x14ac:dyDescent="0.35">
      <c r="A174" s="7">
        <v>44694</v>
      </c>
      <c r="B174" t="s">
        <v>37</v>
      </c>
      <c r="C174" s="2">
        <f t="shared" si="28"/>
        <v>49005.86822500002</v>
      </c>
      <c r="E174" s="2">
        <v>985.55</v>
      </c>
      <c r="F174" s="3">
        <f t="shared" si="29"/>
        <v>48020.318225000017</v>
      </c>
    </row>
    <row r="175" spans="1:8" x14ac:dyDescent="0.35">
      <c r="A175" s="7">
        <v>44694</v>
      </c>
      <c r="B175" t="s">
        <v>46</v>
      </c>
      <c r="C175" s="2">
        <f t="shared" si="28"/>
        <v>48020.318225000017</v>
      </c>
      <c r="E175" s="2">
        <v>1213.22</v>
      </c>
      <c r="F175" s="3">
        <f t="shared" si="29"/>
        <v>46807.098225000016</v>
      </c>
    </row>
    <row r="176" spans="1:8" x14ac:dyDescent="0.35">
      <c r="A176" s="7">
        <v>44694</v>
      </c>
      <c r="B176" t="s">
        <v>45</v>
      </c>
      <c r="C176" s="2">
        <f t="shared" si="28"/>
        <v>46807.098225000016</v>
      </c>
      <c r="E176" s="2">
        <v>2000</v>
      </c>
      <c r="F176" s="3">
        <f t="shared" si="29"/>
        <v>44807.098225000016</v>
      </c>
    </row>
    <row r="177" spans="1:8" x14ac:dyDescent="0.35">
      <c r="A177" s="7">
        <v>44694</v>
      </c>
      <c r="B177" t="s">
        <v>39</v>
      </c>
      <c r="C177" s="2">
        <f t="shared" si="28"/>
        <v>44807.098225000016</v>
      </c>
      <c r="E177" s="2">
        <f>2*0.51</f>
        <v>1.02</v>
      </c>
      <c r="F177" s="3">
        <f t="shared" si="29"/>
        <v>44806.078225000019</v>
      </c>
    </row>
    <row r="178" spans="1:8" x14ac:dyDescent="0.35">
      <c r="A178" s="7">
        <v>44694</v>
      </c>
      <c r="B178" t="s">
        <v>77</v>
      </c>
      <c r="C178" s="2">
        <f t="shared" si="28"/>
        <v>44806.078225000019</v>
      </c>
      <c r="D178" s="2">
        <v>47017.61</v>
      </c>
      <c r="F178" s="3">
        <f t="shared" si="29"/>
        <v>91823.68822500002</v>
      </c>
      <c r="G178" s="3">
        <v>91823.69</v>
      </c>
      <c r="H178" s="21">
        <f>G178-F178</f>
        <v>1.7749999824445695E-3</v>
      </c>
    </row>
    <row r="179" spans="1:8" x14ac:dyDescent="0.35">
      <c r="A179" s="7">
        <v>44696</v>
      </c>
      <c r="B179" t="s">
        <v>45</v>
      </c>
      <c r="C179" s="2">
        <f t="shared" ref="C179:C192" si="30">F178</f>
        <v>91823.68822500002</v>
      </c>
      <c r="E179" s="2">
        <v>2000</v>
      </c>
      <c r="F179" s="3">
        <f t="shared" ref="F179:F192" si="31">C179+D179-E179</f>
        <v>89823.68822500002</v>
      </c>
      <c r="G179" s="3">
        <v>89823.69</v>
      </c>
      <c r="H179" s="21">
        <f>G179-F179</f>
        <v>1.7749999824445695E-3</v>
      </c>
    </row>
    <row r="180" spans="1:8" x14ac:dyDescent="0.35">
      <c r="A180" s="7">
        <v>44697</v>
      </c>
      <c r="B180" s="19" t="s">
        <v>3</v>
      </c>
      <c r="C180" s="20">
        <f t="shared" si="30"/>
        <v>89823.68822500002</v>
      </c>
      <c r="D180" s="20">
        <v>10626.519999999999</v>
      </c>
      <c r="F180" s="3">
        <f t="shared" si="31"/>
        <v>100450.20822500002</v>
      </c>
      <c r="G180" s="3">
        <v>100450.21</v>
      </c>
      <c r="H180" s="21">
        <f>G180-F180</f>
        <v>1.7749999824445695E-3</v>
      </c>
    </row>
    <row r="181" spans="1:8" x14ac:dyDescent="0.35">
      <c r="A181" s="7">
        <v>44698</v>
      </c>
      <c r="B181" t="s">
        <v>16</v>
      </c>
      <c r="C181" s="2">
        <f t="shared" si="30"/>
        <v>100450.20822500002</v>
      </c>
      <c r="E181" s="2">
        <v>379.66</v>
      </c>
      <c r="F181" s="3">
        <f t="shared" si="31"/>
        <v>100070.54822500002</v>
      </c>
    </row>
    <row r="182" spans="1:8" x14ac:dyDescent="0.35">
      <c r="A182" s="7">
        <v>44698</v>
      </c>
      <c r="B182" t="s">
        <v>35</v>
      </c>
      <c r="C182" s="2">
        <f t="shared" si="30"/>
        <v>100070.54822500002</v>
      </c>
      <c r="E182" s="2">
        <v>5061.68</v>
      </c>
      <c r="F182" s="3">
        <f t="shared" si="31"/>
        <v>95008.868225000013</v>
      </c>
    </row>
    <row r="183" spans="1:8" x14ac:dyDescent="0.35">
      <c r="A183" s="7">
        <v>44698</v>
      </c>
      <c r="B183" t="s">
        <v>39</v>
      </c>
      <c r="C183" s="2">
        <f t="shared" si="30"/>
        <v>95008.868225000013</v>
      </c>
      <c r="E183" s="2">
        <v>0.51</v>
      </c>
      <c r="F183" s="3">
        <f t="shared" si="31"/>
        <v>95008.358225000018</v>
      </c>
      <c r="G183" s="3">
        <v>95008.36</v>
      </c>
      <c r="H183" s="21">
        <f>G183-F183</f>
        <v>1.7749999824445695E-3</v>
      </c>
    </row>
    <row r="184" spans="1:8" x14ac:dyDescent="0.35">
      <c r="A184" s="7">
        <v>44700</v>
      </c>
      <c r="B184" t="s">
        <v>46</v>
      </c>
      <c r="C184" s="2">
        <f t="shared" si="30"/>
        <v>95008.358225000018</v>
      </c>
      <c r="E184" s="2">
        <v>2115.8200000000002</v>
      </c>
      <c r="F184" s="3">
        <f t="shared" si="31"/>
        <v>92892.538225000011</v>
      </c>
    </row>
    <row r="185" spans="1:8" x14ac:dyDescent="0.35">
      <c r="A185" s="7">
        <v>44700</v>
      </c>
      <c r="B185" t="s">
        <v>39</v>
      </c>
      <c r="C185" s="2">
        <f t="shared" si="30"/>
        <v>92892.538225000011</v>
      </c>
      <c r="E185" s="2">
        <v>0.51</v>
      </c>
      <c r="F185" s="3">
        <f t="shared" si="31"/>
        <v>92892.028225000016</v>
      </c>
    </row>
    <row r="186" spans="1:8" x14ac:dyDescent="0.35">
      <c r="A186" s="7">
        <v>44700</v>
      </c>
      <c r="B186" t="s">
        <v>77</v>
      </c>
      <c r="C186" s="2">
        <f t="shared" si="30"/>
        <v>92892.028225000016</v>
      </c>
      <c r="D186" s="2">
        <v>9835.3700000000008</v>
      </c>
      <c r="F186" s="3">
        <f t="shared" si="31"/>
        <v>102727.39822500001</v>
      </c>
      <c r="G186" s="3">
        <v>102727.4</v>
      </c>
      <c r="H186" s="21">
        <f>G186-F186</f>
        <v>1.7749999824445695E-3</v>
      </c>
    </row>
    <row r="187" spans="1:8" x14ac:dyDescent="0.35">
      <c r="A187" s="7">
        <v>44701</v>
      </c>
      <c r="B187" t="s">
        <v>37</v>
      </c>
      <c r="C187" s="2">
        <f t="shared" si="30"/>
        <v>102727.39822500001</v>
      </c>
      <c r="E187" s="2">
        <v>3821.22</v>
      </c>
      <c r="F187" s="3">
        <f t="shared" si="31"/>
        <v>98906.178225000011</v>
      </c>
    </row>
    <row r="188" spans="1:8" x14ac:dyDescent="0.35">
      <c r="A188" s="7">
        <v>44701</v>
      </c>
      <c r="B188" t="s">
        <v>39</v>
      </c>
      <c r="C188" s="2">
        <f t="shared" si="30"/>
        <v>98906.178225000011</v>
      </c>
      <c r="E188" s="2">
        <f>0.51</f>
        <v>0.51</v>
      </c>
      <c r="F188" s="3">
        <f t="shared" si="31"/>
        <v>98905.668225000016</v>
      </c>
    </row>
    <row r="189" spans="1:8" x14ac:dyDescent="0.35">
      <c r="A189" s="7">
        <v>44701</v>
      </c>
      <c r="B189" t="s">
        <v>45</v>
      </c>
      <c r="C189" s="2">
        <f t="shared" si="30"/>
        <v>98905.668225000016</v>
      </c>
      <c r="E189" s="2">
        <v>1500</v>
      </c>
      <c r="F189" s="3">
        <f t="shared" si="31"/>
        <v>97405.668225000016</v>
      </c>
      <c r="G189" s="3">
        <v>97405.67</v>
      </c>
      <c r="H189" s="21">
        <f>G189-F189</f>
        <v>1.7749999824445695E-3</v>
      </c>
    </row>
    <row r="190" spans="1:8" x14ac:dyDescent="0.35">
      <c r="A190" s="7">
        <v>44704</v>
      </c>
      <c r="B190" t="s">
        <v>35</v>
      </c>
      <c r="C190" s="2">
        <f t="shared" si="30"/>
        <v>97405.668225000016</v>
      </c>
      <c r="E190" s="2">
        <v>2013.75</v>
      </c>
      <c r="F190" s="3">
        <f t="shared" si="31"/>
        <v>95391.918225000016</v>
      </c>
    </row>
    <row r="191" spans="1:8" x14ac:dyDescent="0.35">
      <c r="A191" s="7">
        <v>44704</v>
      </c>
      <c r="B191" t="s">
        <v>39</v>
      </c>
      <c r="C191" s="2">
        <f t="shared" si="30"/>
        <v>95391.918225000016</v>
      </c>
      <c r="E191" s="2">
        <f>0.51</f>
        <v>0.51</v>
      </c>
      <c r="F191" s="3">
        <f t="shared" si="31"/>
        <v>95391.408225000021</v>
      </c>
    </row>
    <row r="192" spans="1:8" x14ac:dyDescent="0.35">
      <c r="A192" s="7">
        <v>44704</v>
      </c>
      <c r="B192" t="s">
        <v>45</v>
      </c>
      <c r="C192" s="2">
        <f t="shared" si="30"/>
        <v>95391.408225000021</v>
      </c>
      <c r="E192" s="2">
        <v>1000</v>
      </c>
      <c r="F192" s="3">
        <f t="shared" si="31"/>
        <v>94391.408225000021</v>
      </c>
      <c r="G192" s="3">
        <v>94391.41</v>
      </c>
      <c r="H192" s="21">
        <f>G192-F192</f>
        <v>1.7749999824445695E-3</v>
      </c>
    </row>
    <row r="193" spans="1:9" x14ac:dyDescent="0.35">
      <c r="A193" s="7">
        <v>44706</v>
      </c>
      <c r="B193" t="s">
        <v>5</v>
      </c>
      <c r="C193" s="2">
        <f t="shared" ref="C193:C222" si="32">F192</f>
        <v>94391.408225000021</v>
      </c>
      <c r="E193" s="2">
        <v>958</v>
      </c>
      <c r="F193" s="3">
        <f t="shared" ref="F193:F222" si="33">C193+D193-E193</f>
        <v>93433.408225000021</v>
      </c>
      <c r="I193" s="10"/>
    </row>
    <row r="194" spans="1:9" x14ac:dyDescent="0.35">
      <c r="A194" s="7">
        <v>44706</v>
      </c>
      <c r="B194" t="s">
        <v>17</v>
      </c>
      <c r="C194" s="2">
        <f t="shared" si="32"/>
        <v>93433.408225000021</v>
      </c>
      <c r="E194" s="2">
        <v>57</v>
      </c>
      <c r="F194" s="3">
        <f t="shared" si="33"/>
        <v>93376.408225000021</v>
      </c>
    </row>
    <row r="195" spans="1:9" x14ac:dyDescent="0.35">
      <c r="A195" s="7">
        <v>44706</v>
      </c>
      <c r="B195" t="s">
        <v>72</v>
      </c>
      <c r="C195" s="2">
        <f t="shared" si="32"/>
        <v>93376.408225000021</v>
      </c>
      <c r="E195" s="2">
        <v>4196</v>
      </c>
      <c r="F195" s="3">
        <f t="shared" si="33"/>
        <v>89180.408225000021</v>
      </c>
    </row>
    <row r="196" spans="1:9" x14ac:dyDescent="0.35">
      <c r="A196" s="7">
        <v>44706</v>
      </c>
      <c r="B196" t="s">
        <v>39</v>
      </c>
      <c r="C196" s="2">
        <f t="shared" si="32"/>
        <v>89180.408225000021</v>
      </c>
      <c r="E196" s="2">
        <f>4*0.51</f>
        <v>2.04</v>
      </c>
      <c r="F196" s="3">
        <f t="shared" si="33"/>
        <v>89178.368225000027</v>
      </c>
    </row>
    <row r="197" spans="1:9" x14ac:dyDescent="0.35">
      <c r="A197" s="7">
        <v>44706</v>
      </c>
      <c r="B197" t="s">
        <v>4</v>
      </c>
      <c r="C197" s="2">
        <f t="shared" si="32"/>
        <v>89178.368225000027</v>
      </c>
      <c r="E197" s="2">
        <v>800</v>
      </c>
      <c r="F197" s="3">
        <f t="shared" si="33"/>
        <v>88378.368225000027</v>
      </c>
      <c r="G197" s="3">
        <v>88378.37</v>
      </c>
      <c r="H197" s="21">
        <f>G197-F197</f>
        <v>1.7749999678926542E-3</v>
      </c>
    </row>
    <row r="198" spans="1:9" x14ac:dyDescent="0.35">
      <c r="A198" s="7">
        <v>44708</v>
      </c>
      <c r="B198" t="s">
        <v>46</v>
      </c>
      <c r="C198" s="2">
        <f t="shared" si="32"/>
        <v>88378.368225000027</v>
      </c>
      <c r="E198" s="2">
        <v>283.22000000000003</v>
      </c>
      <c r="F198" s="3">
        <f t="shared" si="33"/>
        <v>88095.148225000026</v>
      </c>
    </row>
    <row r="199" spans="1:9" x14ac:dyDescent="0.35">
      <c r="A199" s="7">
        <v>44708</v>
      </c>
      <c r="B199" t="s">
        <v>39</v>
      </c>
      <c r="C199" s="2">
        <f t="shared" si="32"/>
        <v>88095.148225000026</v>
      </c>
      <c r="E199" s="2">
        <f>0.51</f>
        <v>0.51</v>
      </c>
      <c r="F199" s="3">
        <f t="shared" si="33"/>
        <v>88094.638225000032</v>
      </c>
      <c r="G199" s="3">
        <v>88094.64</v>
      </c>
      <c r="H199" s="21">
        <f>G199-F199</f>
        <v>1.7749999678926542E-3</v>
      </c>
    </row>
    <row r="200" spans="1:9" x14ac:dyDescent="0.35">
      <c r="A200" s="7">
        <v>44711</v>
      </c>
      <c r="B200" s="19" t="s">
        <v>3</v>
      </c>
      <c r="C200" s="20">
        <f t="shared" si="32"/>
        <v>88094.638225000032</v>
      </c>
      <c r="D200" s="20">
        <v>9401.41</v>
      </c>
      <c r="F200" s="3">
        <f t="shared" si="33"/>
        <v>97496.048225000035</v>
      </c>
      <c r="G200" s="3">
        <v>97496.05</v>
      </c>
      <c r="H200" s="21">
        <f>G200-F200</f>
        <v>1.7749999678926542E-3</v>
      </c>
    </row>
    <row r="201" spans="1:9" x14ac:dyDescent="0.35">
      <c r="A201" s="7">
        <v>44714</v>
      </c>
      <c r="B201" t="s">
        <v>50</v>
      </c>
      <c r="C201" s="2">
        <f t="shared" si="32"/>
        <v>97496.048225000035</v>
      </c>
      <c r="E201" s="2">
        <v>5000</v>
      </c>
      <c r="F201" s="3">
        <f t="shared" si="33"/>
        <v>92496.048225000035</v>
      </c>
    </row>
    <row r="202" spans="1:9" x14ac:dyDescent="0.35">
      <c r="A202" s="7">
        <v>44714</v>
      </c>
      <c r="B202" t="s">
        <v>57</v>
      </c>
      <c r="C202" s="2">
        <f t="shared" si="32"/>
        <v>92496.048225000035</v>
      </c>
      <c r="D202" s="2">
        <v>3533.3</v>
      </c>
      <c r="F202" s="3">
        <f t="shared" si="33"/>
        <v>96029.348225000038</v>
      </c>
    </row>
    <row r="203" spans="1:9" x14ac:dyDescent="0.35">
      <c r="A203" s="7">
        <v>44714</v>
      </c>
      <c r="B203" t="s">
        <v>45</v>
      </c>
      <c r="C203" s="2">
        <f t="shared" si="32"/>
        <v>96029.348225000038</v>
      </c>
      <c r="E203" s="2">
        <v>1000</v>
      </c>
      <c r="F203" s="3">
        <f t="shared" si="33"/>
        <v>95029.348225000038</v>
      </c>
      <c r="G203" s="3">
        <v>95029.35</v>
      </c>
      <c r="H203" s="21">
        <f>G203-F203</f>
        <v>1.7749999678926542E-3</v>
      </c>
    </row>
    <row r="204" spans="1:9" x14ac:dyDescent="0.35">
      <c r="A204" s="7">
        <v>44715</v>
      </c>
      <c r="B204" t="s">
        <v>39</v>
      </c>
      <c r="C204" s="2">
        <f t="shared" si="32"/>
        <v>95029.348225000038</v>
      </c>
      <c r="E204" s="2">
        <v>76</v>
      </c>
      <c r="F204" s="3">
        <f t="shared" si="33"/>
        <v>94953.348225000038</v>
      </c>
      <c r="G204" s="3">
        <v>94953.35</v>
      </c>
      <c r="H204" s="21">
        <f>G204-F204</f>
        <v>1.7749999678926542E-3</v>
      </c>
    </row>
    <row r="205" spans="1:9" x14ac:dyDescent="0.35">
      <c r="A205" s="7">
        <v>44718</v>
      </c>
      <c r="B205" t="s">
        <v>36</v>
      </c>
      <c r="C205" s="2">
        <f t="shared" si="32"/>
        <v>94953.348225000038</v>
      </c>
      <c r="E205" s="2">
        <v>7075.93</v>
      </c>
      <c r="F205" s="3">
        <f t="shared" si="33"/>
        <v>87877.41822500003</v>
      </c>
    </row>
    <row r="206" spans="1:9" x14ac:dyDescent="0.35">
      <c r="A206" s="7">
        <v>44718</v>
      </c>
      <c r="B206" t="s">
        <v>57</v>
      </c>
      <c r="C206" s="2">
        <f t="shared" si="32"/>
        <v>87877.41822500003</v>
      </c>
      <c r="D206" s="2">
        <v>2892.5</v>
      </c>
      <c r="F206" s="3">
        <f t="shared" si="33"/>
        <v>90769.91822500003</v>
      </c>
    </row>
    <row r="207" spans="1:9" x14ac:dyDescent="0.35">
      <c r="A207" s="7">
        <v>44718</v>
      </c>
      <c r="B207" t="s">
        <v>45</v>
      </c>
      <c r="C207" s="2">
        <f t="shared" si="32"/>
        <v>90769.91822500003</v>
      </c>
      <c r="E207" s="2">
        <v>1000</v>
      </c>
      <c r="F207" s="3">
        <f t="shared" si="33"/>
        <v>89769.91822500003</v>
      </c>
      <c r="G207" s="3">
        <v>89769.919999999998</v>
      </c>
      <c r="H207" s="21">
        <f>G207-F207</f>
        <v>1.7749999678926542E-3</v>
      </c>
    </row>
    <row r="208" spans="1:9" x14ac:dyDescent="0.35">
      <c r="A208" s="7">
        <v>44719</v>
      </c>
      <c r="B208" t="s">
        <v>83</v>
      </c>
      <c r="C208" s="2">
        <f t="shared" si="32"/>
        <v>89769.91822500003</v>
      </c>
      <c r="E208" s="2">
        <v>2459</v>
      </c>
      <c r="F208" s="3">
        <f t="shared" si="33"/>
        <v>87310.91822500003</v>
      </c>
    </row>
    <row r="209" spans="1:9" x14ac:dyDescent="0.35">
      <c r="A209" s="7">
        <v>44719</v>
      </c>
      <c r="B209" t="s">
        <v>39</v>
      </c>
      <c r="C209" s="2">
        <f t="shared" si="32"/>
        <v>87310.91822500003</v>
      </c>
      <c r="E209" s="2">
        <f>0.51</f>
        <v>0.51</v>
      </c>
      <c r="F209" s="3">
        <f t="shared" si="33"/>
        <v>87310.408225000036</v>
      </c>
      <c r="G209" s="3">
        <v>87310.41</v>
      </c>
      <c r="H209" s="21">
        <f>G209-F209</f>
        <v>1.7749999678926542E-3</v>
      </c>
    </row>
    <row r="210" spans="1:9" x14ac:dyDescent="0.35">
      <c r="A210" s="7">
        <v>44720</v>
      </c>
      <c r="B210" t="s">
        <v>46</v>
      </c>
      <c r="C210" s="2">
        <f t="shared" si="32"/>
        <v>87310.408225000036</v>
      </c>
      <c r="E210" s="2">
        <v>1645.79</v>
      </c>
      <c r="F210" s="3">
        <f t="shared" si="33"/>
        <v>85664.618225000042</v>
      </c>
    </row>
    <row r="211" spans="1:9" x14ac:dyDescent="0.35">
      <c r="A211" s="7">
        <v>44720</v>
      </c>
      <c r="B211" t="s">
        <v>39</v>
      </c>
      <c r="C211" s="2">
        <f t="shared" si="32"/>
        <v>85664.618225000042</v>
      </c>
      <c r="E211" s="2">
        <f>0.51</f>
        <v>0.51</v>
      </c>
      <c r="F211" s="3">
        <f t="shared" si="33"/>
        <v>85664.108225000047</v>
      </c>
      <c r="G211" s="3">
        <v>85664.11</v>
      </c>
      <c r="H211" s="21">
        <f>G211-F211</f>
        <v>1.774999953340739E-3</v>
      </c>
    </row>
    <row r="212" spans="1:9" x14ac:dyDescent="0.35">
      <c r="A212" s="7">
        <v>44721</v>
      </c>
      <c r="B212" t="s">
        <v>45</v>
      </c>
      <c r="C212" s="2">
        <f t="shared" si="32"/>
        <v>85664.108225000047</v>
      </c>
      <c r="E212" s="2">
        <v>1000</v>
      </c>
      <c r="F212" s="3">
        <f t="shared" si="33"/>
        <v>84664.108225000047</v>
      </c>
      <c r="G212" s="3">
        <v>84664.11</v>
      </c>
      <c r="H212" s="21">
        <f>G212-F212</f>
        <v>1.774999953340739E-3</v>
      </c>
    </row>
    <row r="213" spans="1:9" x14ac:dyDescent="0.35">
      <c r="A213" s="7">
        <v>44722</v>
      </c>
      <c r="B213" t="s">
        <v>49</v>
      </c>
      <c r="C213" s="2">
        <f t="shared" si="32"/>
        <v>84664.108225000047</v>
      </c>
      <c r="E213" s="2">
        <v>383.26</v>
      </c>
      <c r="F213" s="3">
        <f t="shared" si="33"/>
        <v>84280.848225000052</v>
      </c>
      <c r="G213" s="3">
        <v>84280.85</v>
      </c>
      <c r="H213" s="21">
        <f>G213-F213</f>
        <v>1.774999953340739E-3</v>
      </c>
    </row>
    <row r="214" spans="1:9" x14ac:dyDescent="0.35">
      <c r="A214" s="7">
        <v>44725</v>
      </c>
      <c r="B214" t="s">
        <v>50</v>
      </c>
      <c r="C214" s="2">
        <f t="shared" si="32"/>
        <v>84280.848225000052</v>
      </c>
      <c r="E214" s="2">
        <v>5000</v>
      </c>
      <c r="F214" s="3">
        <f t="shared" si="33"/>
        <v>79280.848225000052</v>
      </c>
      <c r="G214" s="3">
        <v>79280.850000000006</v>
      </c>
      <c r="H214" s="21">
        <f>G214-F214</f>
        <v>1.774999953340739E-3</v>
      </c>
    </row>
    <row r="215" spans="1:9" x14ac:dyDescent="0.35">
      <c r="A215" s="7">
        <v>44726</v>
      </c>
      <c r="B215" t="s">
        <v>36</v>
      </c>
      <c r="C215" s="2">
        <f t="shared" si="32"/>
        <v>79280.848225000052</v>
      </c>
      <c r="E215" s="2">
        <v>3503.24</v>
      </c>
      <c r="F215" s="3">
        <f t="shared" si="33"/>
        <v>75777.608225000047</v>
      </c>
    </row>
    <row r="216" spans="1:9" x14ac:dyDescent="0.35">
      <c r="A216" s="7">
        <v>44726</v>
      </c>
      <c r="B216" t="s">
        <v>40</v>
      </c>
      <c r="C216" s="2">
        <f t="shared" si="32"/>
        <v>75777.608225000047</v>
      </c>
      <c r="D216" s="2">
        <v>3411.09</v>
      </c>
      <c r="F216" s="3">
        <f t="shared" si="33"/>
        <v>79188.698225000044</v>
      </c>
      <c r="G216" s="3">
        <v>79188.7</v>
      </c>
      <c r="H216" s="21">
        <f>G216-F216</f>
        <v>1.774999953340739E-3</v>
      </c>
    </row>
    <row r="217" spans="1:9" x14ac:dyDescent="0.35">
      <c r="A217" s="7">
        <v>44727</v>
      </c>
      <c r="B217" t="s">
        <v>47</v>
      </c>
      <c r="C217" s="2">
        <f t="shared" si="32"/>
        <v>79188.698225000044</v>
      </c>
      <c r="E217" s="2">
        <v>361.76</v>
      </c>
      <c r="F217" s="3">
        <f t="shared" si="33"/>
        <v>78826.938225000049</v>
      </c>
    </row>
    <row r="218" spans="1:9" x14ac:dyDescent="0.35">
      <c r="A218" s="7">
        <v>44727</v>
      </c>
      <c r="B218" t="s">
        <v>41</v>
      </c>
      <c r="C218" s="2">
        <f t="shared" si="32"/>
        <v>78826.938225000049</v>
      </c>
      <c r="E218" s="2">
        <v>511.7</v>
      </c>
      <c r="F218" s="3">
        <f t="shared" si="33"/>
        <v>78315.238225000052</v>
      </c>
      <c r="I218" s="10" t="s">
        <v>82</v>
      </c>
    </row>
    <row r="219" spans="1:9" x14ac:dyDescent="0.35">
      <c r="A219" s="7">
        <v>44727</v>
      </c>
      <c r="B219" t="s">
        <v>39</v>
      </c>
      <c r="C219" s="2">
        <f t="shared" si="32"/>
        <v>78315.238225000052</v>
      </c>
      <c r="E219" s="2">
        <f>2*0.51</f>
        <v>1.02</v>
      </c>
      <c r="F219" s="3">
        <f t="shared" si="33"/>
        <v>78314.218225000048</v>
      </c>
    </row>
    <row r="220" spans="1:9" x14ac:dyDescent="0.35">
      <c r="A220" s="7">
        <v>44727</v>
      </c>
      <c r="B220" s="19" t="s">
        <v>3</v>
      </c>
      <c r="C220" s="20">
        <f t="shared" si="32"/>
        <v>78314.218225000048</v>
      </c>
      <c r="D220" s="20">
        <v>2729.64</v>
      </c>
      <c r="F220" s="3">
        <f t="shared" si="33"/>
        <v>81043.858225000047</v>
      </c>
    </row>
    <row r="221" spans="1:9" x14ac:dyDescent="0.35">
      <c r="A221" s="7">
        <v>44727</v>
      </c>
      <c r="B221" t="s">
        <v>84</v>
      </c>
      <c r="C221" s="2">
        <f t="shared" si="32"/>
        <v>81043.858225000047</v>
      </c>
      <c r="D221" s="2">
        <v>3063.06</v>
      </c>
      <c r="F221" s="3">
        <f t="shared" si="33"/>
        <v>84106.918225000045</v>
      </c>
      <c r="G221" s="3">
        <v>84106.92</v>
      </c>
      <c r="H221" s="21">
        <f>G221-F221</f>
        <v>1.774999953340739E-3</v>
      </c>
    </row>
    <row r="222" spans="1:9" x14ac:dyDescent="0.35">
      <c r="A222" s="7">
        <v>44728</v>
      </c>
      <c r="B222" t="s">
        <v>16</v>
      </c>
      <c r="C222" s="2">
        <f t="shared" si="32"/>
        <v>84106.918225000045</v>
      </c>
      <c r="E222" s="2">
        <v>371.17</v>
      </c>
      <c r="F222" s="3">
        <f t="shared" si="33"/>
        <v>83735.748225000047</v>
      </c>
    </row>
    <row r="223" spans="1:9" x14ac:dyDescent="0.35">
      <c r="A223" s="7">
        <v>44728</v>
      </c>
      <c r="B223" t="s">
        <v>45</v>
      </c>
      <c r="C223" s="2">
        <f t="shared" ref="C223:C229" si="34">F222</f>
        <v>83735.748225000047</v>
      </c>
      <c r="E223" s="2">
        <v>1000</v>
      </c>
      <c r="F223" s="3">
        <f t="shared" ref="F223:F229" si="35">C223+D223-E223</f>
        <v>82735.748225000047</v>
      </c>
    </row>
    <row r="224" spans="1:9" x14ac:dyDescent="0.35">
      <c r="A224" s="7">
        <v>44728</v>
      </c>
      <c r="B224" t="s">
        <v>85</v>
      </c>
      <c r="C224" s="2">
        <f t="shared" si="34"/>
        <v>82735.748225000047</v>
      </c>
      <c r="E224" s="2">
        <v>260</v>
      </c>
      <c r="F224" s="3">
        <f t="shared" si="35"/>
        <v>82475.748225000047</v>
      </c>
    </row>
    <row r="225" spans="1:9" x14ac:dyDescent="0.35">
      <c r="A225" s="7">
        <v>44728</v>
      </c>
      <c r="B225" t="s">
        <v>39</v>
      </c>
      <c r="C225" s="2">
        <f t="shared" si="34"/>
        <v>82475.748225000047</v>
      </c>
      <c r="E225" s="2">
        <v>0.51</v>
      </c>
      <c r="F225" s="3">
        <f t="shared" si="35"/>
        <v>82475.238225000052</v>
      </c>
      <c r="G225" s="3">
        <v>82475.240000000005</v>
      </c>
      <c r="H225" s="21">
        <f>G225-F225</f>
        <v>1.774999953340739E-3</v>
      </c>
    </row>
    <row r="226" spans="1:9" x14ac:dyDescent="0.35">
      <c r="A226" s="7">
        <v>44729</v>
      </c>
      <c r="B226" t="s">
        <v>37</v>
      </c>
      <c r="C226" s="2">
        <f t="shared" si="34"/>
        <v>82475.238225000052</v>
      </c>
      <c r="E226" s="2">
        <v>1311.11</v>
      </c>
      <c r="F226" s="3">
        <f t="shared" si="35"/>
        <v>81164.128225000051</v>
      </c>
    </row>
    <row r="227" spans="1:9" x14ac:dyDescent="0.35">
      <c r="A227" s="7">
        <v>44729</v>
      </c>
      <c r="B227" t="s">
        <v>46</v>
      </c>
      <c r="C227" s="2">
        <f t="shared" si="34"/>
        <v>81164.128225000051</v>
      </c>
      <c r="E227" s="2">
        <v>327.25</v>
      </c>
      <c r="F227" s="3">
        <f t="shared" si="35"/>
        <v>80836.878225000051</v>
      </c>
    </row>
    <row r="228" spans="1:9" x14ac:dyDescent="0.35">
      <c r="A228" s="7">
        <v>44729</v>
      </c>
      <c r="B228" t="s">
        <v>76</v>
      </c>
      <c r="C228" s="2">
        <f t="shared" si="34"/>
        <v>80836.878225000051</v>
      </c>
      <c r="E228" s="2">
        <v>1497.76</v>
      </c>
      <c r="F228" s="3">
        <f t="shared" si="35"/>
        <v>79339.118225000057</v>
      </c>
    </row>
    <row r="229" spans="1:9" x14ac:dyDescent="0.35">
      <c r="A229" s="7">
        <v>44729</v>
      </c>
      <c r="B229" t="s">
        <v>39</v>
      </c>
      <c r="C229" s="2">
        <f t="shared" si="34"/>
        <v>79339.118225000057</v>
      </c>
      <c r="E229" s="2">
        <f>2*0.51</f>
        <v>1.02</v>
      </c>
      <c r="F229" s="3">
        <f t="shared" si="35"/>
        <v>79338.098225000052</v>
      </c>
      <c r="G229" s="3">
        <v>79338.100000000006</v>
      </c>
      <c r="H229" s="21">
        <f>G229-F229</f>
        <v>1.774999953340739E-3</v>
      </c>
    </row>
    <row r="230" spans="1:9" x14ac:dyDescent="0.35">
      <c r="A230" s="7">
        <v>44732</v>
      </c>
      <c r="B230" t="s">
        <v>36</v>
      </c>
      <c r="C230" s="2">
        <f>F229</f>
        <v>79338.098225000052</v>
      </c>
      <c r="E230" s="2">
        <v>3019.88</v>
      </c>
      <c r="F230" s="3">
        <f>C230+D230-E230</f>
        <v>76318.218225000048</v>
      </c>
    </row>
    <row r="231" spans="1:9" x14ac:dyDescent="0.35">
      <c r="A231" s="7">
        <v>44732</v>
      </c>
      <c r="B231" t="s">
        <v>47</v>
      </c>
      <c r="C231" s="2">
        <f>F230</f>
        <v>76318.218225000048</v>
      </c>
      <c r="E231" s="2">
        <v>480.11</v>
      </c>
      <c r="F231" s="3">
        <f>C231+D231-E231</f>
        <v>75838.108225000047</v>
      </c>
    </row>
    <row r="232" spans="1:9" x14ac:dyDescent="0.35">
      <c r="A232" s="7">
        <v>44732</v>
      </c>
      <c r="B232" t="s">
        <v>39</v>
      </c>
      <c r="C232" s="2">
        <f>F231</f>
        <v>75838.108225000047</v>
      </c>
      <c r="E232" s="2">
        <f>0.51</f>
        <v>0.51</v>
      </c>
      <c r="F232" s="3">
        <f>C232+D232-E232</f>
        <v>75837.598225000052</v>
      </c>
      <c r="G232" s="3">
        <v>75837.600000000006</v>
      </c>
      <c r="H232" s="21">
        <f>G232-F232</f>
        <v>1.774999953340739E-3</v>
      </c>
    </row>
    <row r="233" spans="1:9" x14ac:dyDescent="0.35">
      <c r="A233" s="7">
        <v>44734</v>
      </c>
      <c r="B233" t="s">
        <v>35</v>
      </c>
      <c r="C233" s="2">
        <f>F232</f>
        <v>75837.598225000052</v>
      </c>
      <c r="E233" s="2">
        <v>1268.1099999999999</v>
      </c>
      <c r="F233" s="3">
        <f>C233+D233-E233</f>
        <v>74569.488225000052</v>
      </c>
      <c r="I233" s="10" t="s">
        <v>86</v>
      </c>
    </row>
    <row r="234" spans="1:9" x14ac:dyDescent="0.35">
      <c r="A234" s="7">
        <v>44734</v>
      </c>
      <c r="B234" t="s">
        <v>39</v>
      </c>
      <c r="C234" s="2">
        <f>F233</f>
        <v>74569.488225000052</v>
      </c>
      <c r="E234" s="2">
        <f>0.51</f>
        <v>0.51</v>
      </c>
      <c r="F234" s="3">
        <f>C234+D234-E234</f>
        <v>74568.978225000057</v>
      </c>
      <c r="G234" s="3">
        <v>74568.98</v>
      </c>
      <c r="H234" s="21">
        <f>G234-F234</f>
        <v>1.7749999387888238E-3</v>
      </c>
    </row>
    <row r="235" spans="1:9" x14ac:dyDescent="0.35">
      <c r="A235" s="7">
        <v>44736</v>
      </c>
      <c r="B235" t="s">
        <v>4</v>
      </c>
      <c r="C235" s="2">
        <f t="shared" ref="C235:C240" si="36">F234</f>
        <v>74568.978225000057</v>
      </c>
      <c r="E235" s="2">
        <v>450</v>
      </c>
      <c r="F235" s="3">
        <f t="shared" ref="F235:F240" si="37">C235+D235-E235</f>
        <v>74118.978225000057</v>
      </c>
    </row>
    <row r="236" spans="1:9" x14ac:dyDescent="0.35">
      <c r="A236" s="7">
        <v>44736</v>
      </c>
      <c r="B236" t="s">
        <v>5</v>
      </c>
      <c r="C236" s="2">
        <f t="shared" si="36"/>
        <v>74118.978225000057</v>
      </c>
      <c r="E236" s="2">
        <v>958</v>
      </c>
      <c r="F236" s="3">
        <f t="shared" si="37"/>
        <v>73160.978225000057</v>
      </c>
    </row>
    <row r="237" spans="1:9" x14ac:dyDescent="0.35">
      <c r="A237" s="7">
        <v>44736</v>
      </c>
      <c r="B237" t="s">
        <v>17</v>
      </c>
      <c r="C237" s="2">
        <f t="shared" si="36"/>
        <v>73160.978225000057</v>
      </c>
      <c r="E237" s="2">
        <v>57</v>
      </c>
      <c r="F237" s="3">
        <f t="shared" si="37"/>
        <v>73103.978225000057</v>
      </c>
    </row>
    <row r="238" spans="1:9" x14ac:dyDescent="0.35">
      <c r="A238" s="7">
        <v>44736</v>
      </c>
      <c r="B238" t="s">
        <v>72</v>
      </c>
      <c r="C238" s="2">
        <f t="shared" si="36"/>
        <v>73103.978225000057</v>
      </c>
      <c r="E238" s="2">
        <v>5873</v>
      </c>
      <c r="F238" s="3">
        <f t="shared" si="37"/>
        <v>67230.978225000057</v>
      </c>
    </row>
    <row r="239" spans="1:9" x14ac:dyDescent="0.35">
      <c r="A239" s="7">
        <v>44736</v>
      </c>
      <c r="B239" t="s">
        <v>39</v>
      </c>
      <c r="C239" s="2">
        <f t="shared" si="36"/>
        <v>67230.978225000057</v>
      </c>
      <c r="E239" s="2">
        <f>4*0.51</f>
        <v>2.04</v>
      </c>
      <c r="F239" s="3">
        <f t="shared" si="37"/>
        <v>67228.938225000064</v>
      </c>
    </row>
    <row r="240" spans="1:9" x14ac:dyDescent="0.35">
      <c r="A240" s="7">
        <v>44736</v>
      </c>
      <c r="B240" t="s">
        <v>45</v>
      </c>
      <c r="C240" s="2">
        <f t="shared" si="36"/>
        <v>67228.938225000064</v>
      </c>
      <c r="E240" s="2">
        <v>500</v>
      </c>
      <c r="F240" s="3">
        <f t="shared" si="37"/>
        <v>66728.938225000064</v>
      </c>
      <c r="G240" s="3">
        <v>66728.94</v>
      </c>
      <c r="H240" s="21">
        <f>G240-F240</f>
        <v>1.7749999387888238E-3</v>
      </c>
    </row>
    <row r="241" spans="1:8" x14ac:dyDescent="0.35">
      <c r="A241" s="7">
        <v>44739</v>
      </c>
      <c r="B241" t="s">
        <v>46</v>
      </c>
      <c r="C241" s="2">
        <f t="shared" ref="C241:C273" si="38">F240</f>
        <v>66728.938225000064</v>
      </c>
      <c r="E241" s="2">
        <v>906.28</v>
      </c>
      <c r="F241" s="3">
        <f t="shared" ref="F241:F273" si="39">C241+D241-E241</f>
        <v>65822.658225000065</v>
      </c>
    </row>
    <row r="242" spans="1:8" x14ac:dyDescent="0.35">
      <c r="A242" s="7">
        <v>44739</v>
      </c>
      <c r="B242" t="s">
        <v>39</v>
      </c>
      <c r="C242" s="2">
        <f t="shared" si="38"/>
        <v>65822.658225000065</v>
      </c>
      <c r="E242" s="2">
        <f>0.51</f>
        <v>0.51</v>
      </c>
      <c r="F242" s="3">
        <f t="shared" si="39"/>
        <v>65822.14822500007</v>
      </c>
      <c r="G242" s="3">
        <v>65822.149999999994</v>
      </c>
      <c r="H242" s="21">
        <f>G242-F242</f>
        <v>1.7749999242369086E-3</v>
      </c>
    </row>
    <row r="243" spans="1:8" x14ac:dyDescent="0.35">
      <c r="A243" s="7">
        <v>44740</v>
      </c>
      <c r="B243" t="s">
        <v>37</v>
      </c>
      <c r="C243" s="2">
        <f t="shared" si="38"/>
        <v>65822.14822500007</v>
      </c>
      <c r="E243" s="2">
        <v>9194.23</v>
      </c>
      <c r="F243" s="3">
        <f t="shared" si="39"/>
        <v>56627.918225000074</v>
      </c>
    </row>
    <row r="244" spans="1:8" x14ac:dyDescent="0.35">
      <c r="A244" s="7">
        <v>44740</v>
      </c>
      <c r="B244" t="s">
        <v>39</v>
      </c>
      <c r="C244" s="2">
        <f t="shared" si="38"/>
        <v>56627.918225000074</v>
      </c>
      <c r="E244" s="2">
        <v>0.51</v>
      </c>
      <c r="F244" s="3">
        <f t="shared" si="39"/>
        <v>56627.408225000072</v>
      </c>
      <c r="G244" s="3">
        <v>56627.41</v>
      </c>
      <c r="H244" s="21">
        <f>G244-F244</f>
        <v>1.7749999315128662E-3</v>
      </c>
    </row>
    <row r="245" spans="1:8" x14ac:dyDescent="0.35">
      <c r="A245" s="7">
        <v>44741</v>
      </c>
      <c r="B245" s="19" t="s">
        <v>3</v>
      </c>
      <c r="C245" s="20">
        <f t="shared" si="38"/>
        <v>56627.408225000072</v>
      </c>
      <c r="D245" s="20">
        <v>6475.8</v>
      </c>
      <c r="F245" s="3">
        <f t="shared" si="39"/>
        <v>63103.208225000075</v>
      </c>
      <c r="G245" s="3">
        <v>63103.21</v>
      </c>
      <c r="H245" s="21">
        <f>G245-F245</f>
        <v>1.7749999242369086E-3</v>
      </c>
    </row>
    <row r="246" spans="1:8" x14ac:dyDescent="0.35">
      <c r="A246" s="7">
        <v>44743</v>
      </c>
      <c r="B246" t="s">
        <v>39</v>
      </c>
      <c r="C246" s="2">
        <f t="shared" si="38"/>
        <v>63103.208225000075</v>
      </c>
      <c r="E246" s="2">
        <v>76</v>
      </c>
      <c r="F246" s="3">
        <f t="shared" si="39"/>
        <v>63027.208225000075</v>
      </c>
    </row>
    <row r="247" spans="1:8" x14ac:dyDescent="0.35">
      <c r="A247" s="7">
        <v>44743</v>
      </c>
      <c r="B247" t="s">
        <v>45</v>
      </c>
      <c r="C247" s="2">
        <f t="shared" si="38"/>
        <v>63027.208225000075</v>
      </c>
      <c r="E247" s="2">
        <v>1000</v>
      </c>
      <c r="F247" s="3">
        <f t="shared" si="39"/>
        <v>62027.208225000075</v>
      </c>
      <c r="G247" s="3">
        <v>62027.21</v>
      </c>
      <c r="H247" s="21">
        <f>G247-F247</f>
        <v>1.7749999242369086E-3</v>
      </c>
    </row>
    <row r="248" spans="1:8" x14ac:dyDescent="0.35">
      <c r="A248" s="7">
        <v>44746</v>
      </c>
      <c r="B248" t="s">
        <v>50</v>
      </c>
      <c r="C248" s="2">
        <f t="shared" si="38"/>
        <v>62027.208225000075</v>
      </c>
      <c r="E248" s="2">
        <v>5000</v>
      </c>
      <c r="F248" s="3">
        <f t="shared" si="39"/>
        <v>57027.208225000075</v>
      </c>
      <c r="G248" s="3">
        <v>57027.21</v>
      </c>
      <c r="H248" s="21">
        <f>G248-F248</f>
        <v>1.7749999242369086E-3</v>
      </c>
    </row>
    <row r="249" spans="1:8" x14ac:dyDescent="0.35">
      <c r="A249" s="7">
        <v>44748</v>
      </c>
      <c r="B249" t="s">
        <v>46</v>
      </c>
      <c r="C249" s="2">
        <f t="shared" si="38"/>
        <v>57027.208225000075</v>
      </c>
      <c r="E249" s="2">
        <v>1737.4</v>
      </c>
      <c r="F249" s="3">
        <f t="shared" si="39"/>
        <v>55289.808225000073</v>
      </c>
    </row>
    <row r="250" spans="1:8" ht="14.15" customHeight="1" x14ac:dyDescent="0.35">
      <c r="A250" s="7">
        <v>44748</v>
      </c>
      <c r="B250" t="s">
        <v>39</v>
      </c>
      <c r="C250" s="2">
        <f t="shared" si="38"/>
        <v>55289.808225000073</v>
      </c>
      <c r="E250" s="2">
        <v>0.51</v>
      </c>
      <c r="F250" s="3">
        <f t="shared" si="39"/>
        <v>55289.298225000071</v>
      </c>
    </row>
    <row r="251" spans="1:8" ht="14.15" customHeight="1" x14ac:dyDescent="0.35">
      <c r="A251" s="7">
        <v>44748</v>
      </c>
      <c r="B251" t="s">
        <v>45</v>
      </c>
      <c r="C251" s="2">
        <f t="shared" si="38"/>
        <v>55289.298225000071</v>
      </c>
      <c r="E251" s="2">
        <v>4000</v>
      </c>
      <c r="F251" s="3">
        <f t="shared" si="39"/>
        <v>51289.298225000071</v>
      </c>
    </row>
    <row r="252" spans="1:8" ht="14.15" customHeight="1" x14ac:dyDescent="0.35">
      <c r="A252" s="7">
        <v>44748</v>
      </c>
      <c r="B252" t="s">
        <v>57</v>
      </c>
      <c r="C252" s="2">
        <f t="shared" si="38"/>
        <v>51289.298225000071</v>
      </c>
      <c r="D252" s="2">
        <v>4017.7</v>
      </c>
      <c r="F252" s="3">
        <f t="shared" si="39"/>
        <v>55306.998225000068</v>
      </c>
      <c r="G252" s="3">
        <v>55307</v>
      </c>
      <c r="H252" s="21">
        <f>G252-F252</f>
        <v>1.7749999315128662E-3</v>
      </c>
    </row>
    <row r="253" spans="1:8" ht="14.15" customHeight="1" x14ac:dyDescent="0.35">
      <c r="A253" s="7">
        <v>44750</v>
      </c>
      <c r="B253" t="s">
        <v>47</v>
      </c>
      <c r="C253" s="2">
        <f t="shared" si="38"/>
        <v>55306.998225000068</v>
      </c>
      <c r="E253" s="2">
        <v>3375.23</v>
      </c>
      <c r="F253" s="3">
        <f t="shared" si="39"/>
        <v>51931.768225000065</v>
      </c>
    </row>
    <row r="254" spans="1:8" ht="14.15" customHeight="1" x14ac:dyDescent="0.35">
      <c r="A254" s="7">
        <v>44750</v>
      </c>
      <c r="B254" t="s">
        <v>39</v>
      </c>
      <c r="C254" s="2">
        <f t="shared" si="38"/>
        <v>51931.768225000065</v>
      </c>
      <c r="E254" s="2">
        <f>0.51</f>
        <v>0.51</v>
      </c>
      <c r="F254" s="3">
        <f t="shared" si="39"/>
        <v>51931.258225000063</v>
      </c>
      <c r="G254" s="3">
        <v>51931.26</v>
      </c>
      <c r="H254" s="21">
        <f>G254-F254</f>
        <v>1.7749999387888238E-3</v>
      </c>
    </row>
    <row r="255" spans="1:8" ht="14.15" customHeight="1" x14ac:dyDescent="0.35">
      <c r="A255" s="7">
        <v>44755</v>
      </c>
      <c r="B255" t="s">
        <v>37</v>
      </c>
      <c r="C255" s="2">
        <f t="shared" si="38"/>
        <v>51931.258225000063</v>
      </c>
      <c r="E255" s="2">
        <v>7971.21</v>
      </c>
      <c r="F255" s="3">
        <f t="shared" si="39"/>
        <v>43960.048225000064</v>
      </c>
    </row>
    <row r="256" spans="1:8" ht="14.15" customHeight="1" x14ac:dyDescent="0.35">
      <c r="A256" s="7">
        <v>44755</v>
      </c>
      <c r="B256" t="s">
        <v>39</v>
      </c>
      <c r="C256" s="2">
        <f t="shared" si="38"/>
        <v>43960.048225000064</v>
      </c>
      <c r="E256" s="2">
        <v>0.51</v>
      </c>
      <c r="F256" s="3">
        <f t="shared" si="39"/>
        <v>43959.538225000062</v>
      </c>
    </row>
    <row r="257" spans="1:8" ht="14.15" customHeight="1" x14ac:dyDescent="0.35">
      <c r="A257" s="7">
        <v>44755</v>
      </c>
      <c r="B257" t="s">
        <v>45</v>
      </c>
      <c r="C257" s="2">
        <f t="shared" si="38"/>
        <v>43959.538225000062</v>
      </c>
      <c r="E257" s="2">
        <v>500</v>
      </c>
      <c r="F257" s="3">
        <f t="shared" si="39"/>
        <v>43459.538225000062</v>
      </c>
      <c r="G257" s="3">
        <v>43459.54</v>
      </c>
      <c r="H257" s="21">
        <f>G257-F257</f>
        <v>1.7749999387888238E-3</v>
      </c>
    </row>
    <row r="258" spans="1:8" ht="14.15" customHeight="1" x14ac:dyDescent="0.35">
      <c r="A258" s="7">
        <v>44756</v>
      </c>
      <c r="B258" t="s">
        <v>88</v>
      </c>
      <c r="C258" s="2">
        <f t="shared" si="38"/>
        <v>43459.538225000062</v>
      </c>
      <c r="E258" s="2">
        <v>714</v>
      </c>
      <c r="F258" s="3">
        <f t="shared" si="39"/>
        <v>42745.538225000062</v>
      </c>
    </row>
    <row r="259" spans="1:8" ht="14.15" customHeight="1" x14ac:dyDescent="0.35">
      <c r="A259" s="7">
        <v>44756</v>
      </c>
      <c r="B259" t="s">
        <v>45</v>
      </c>
      <c r="C259" s="2">
        <f t="shared" si="38"/>
        <v>42745.538225000062</v>
      </c>
      <c r="E259" s="2">
        <v>1500</v>
      </c>
      <c r="F259" s="3">
        <f t="shared" si="39"/>
        <v>41245.538225000062</v>
      </c>
    </row>
    <row r="260" spans="1:8" ht="14.15" customHeight="1" x14ac:dyDescent="0.35">
      <c r="A260" s="7">
        <v>44756</v>
      </c>
      <c r="B260" t="s">
        <v>89</v>
      </c>
      <c r="C260" s="2">
        <f t="shared" si="38"/>
        <v>41245.538225000062</v>
      </c>
      <c r="E260" s="2">
        <v>463.78</v>
      </c>
      <c r="F260" s="3">
        <f t="shared" si="39"/>
        <v>40781.758225000063</v>
      </c>
    </row>
    <row r="261" spans="1:8" ht="14.15" customHeight="1" x14ac:dyDescent="0.35">
      <c r="A261" s="7">
        <v>44756</v>
      </c>
      <c r="B261" t="s">
        <v>39</v>
      </c>
      <c r="C261" s="2">
        <f t="shared" si="38"/>
        <v>40781.758225000063</v>
      </c>
      <c r="E261" s="2">
        <v>0.51</v>
      </c>
      <c r="F261" s="3">
        <f t="shared" si="39"/>
        <v>40781.248225000061</v>
      </c>
      <c r="G261" s="3">
        <v>40781.25</v>
      </c>
      <c r="H261" s="21">
        <f>G261-F261</f>
        <v>1.7749999387888238E-3</v>
      </c>
    </row>
    <row r="262" spans="1:8" ht="14.15" customHeight="1" x14ac:dyDescent="0.35">
      <c r="A262" s="7">
        <v>44757</v>
      </c>
      <c r="B262" s="19" t="s">
        <v>3</v>
      </c>
      <c r="C262" s="20">
        <f t="shared" si="38"/>
        <v>40781.248225000061</v>
      </c>
      <c r="D262" s="20">
        <v>4521.4500000000007</v>
      </c>
      <c r="F262" s="3">
        <f t="shared" si="39"/>
        <v>45302.698225000058</v>
      </c>
      <c r="G262" s="3">
        <v>45302.7</v>
      </c>
      <c r="H262" s="21">
        <f>G262-F262</f>
        <v>1.7749999387888238E-3</v>
      </c>
    </row>
    <row r="263" spans="1:8" ht="14.15" customHeight="1" x14ac:dyDescent="0.35">
      <c r="A263" s="7">
        <v>44758</v>
      </c>
      <c r="B263" t="s">
        <v>16</v>
      </c>
      <c r="C263" s="2">
        <f t="shared" si="38"/>
        <v>45302.698225000058</v>
      </c>
      <c r="E263" s="2">
        <v>393.59</v>
      </c>
      <c r="F263" s="3">
        <f t="shared" si="39"/>
        <v>44909.108225000062</v>
      </c>
    </row>
    <row r="264" spans="1:8" ht="14.15" customHeight="1" x14ac:dyDescent="0.35">
      <c r="A264" s="7">
        <v>44758</v>
      </c>
      <c r="B264" t="s">
        <v>48</v>
      </c>
      <c r="C264" s="2">
        <f t="shared" si="38"/>
        <v>44909.108225000062</v>
      </c>
      <c r="E264" s="2">
        <v>315.77999999999997</v>
      </c>
      <c r="F264" s="3">
        <f t="shared" si="39"/>
        <v>44593.328225000063</v>
      </c>
    </row>
    <row r="265" spans="1:8" ht="14.15" customHeight="1" x14ac:dyDescent="0.35">
      <c r="A265" s="7">
        <v>44758</v>
      </c>
      <c r="B265" t="s">
        <v>39</v>
      </c>
      <c r="C265" s="2">
        <f t="shared" si="38"/>
        <v>44593.328225000063</v>
      </c>
      <c r="E265" s="2">
        <f>0.51</f>
        <v>0.51</v>
      </c>
      <c r="F265" s="3">
        <f t="shared" si="39"/>
        <v>44592.818225000061</v>
      </c>
    </row>
    <row r="266" spans="1:8" ht="14.15" customHeight="1" x14ac:dyDescent="0.35">
      <c r="A266" s="7">
        <v>44758</v>
      </c>
      <c r="B266" t="s">
        <v>45</v>
      </c>
      <c r="C266" s="2">
        <f t="shared" si="38"/>
        <v>44592.818225000061</v>
      </c>
      <c r="E266" s="2">
        <v>1000</v>
      </c>
      <c r="F266" s="3">
        <f t="shared" si="39"/>
        <v>43592.818225000061</v>
      </c>
      <c r="G266" s="3">
        <v>43592.82</v>
      </c>
      <c r="H266" s="21">
        <f>G266-F266</f>
        <v>1.7749999387888238E-3</v>
      </c>
    </row>
    <row r="267" spans="1:8" ht="14.15" customHeight="1" x14ac:dyDescent="0.35">
      <c r="A267" s="7">
        <v>44760</v>
      </c>
      <c r="B267" t="s">
        <v>45</v>
      </c>
      <c r="C267" s="2">
        <f t="shared" si="38"/>
        <v>43592.818225000061</v>
      </c>
      <c r="E267" s="2">
        <v>2000</v>
      </c>
      <c r="F267" s="3">
        <f t="shared" si="39"/>
        <v>41592.818225000061</v>
      </c>
      <c r="G267" s="3">
        <v>41592.82</v>
      </c>
      <c r="H267" s="21">
        <f>G267-F267</f>
        <v>1.7749999387888238E-3</v>
      </c>
    </row>
    <row r="268" spans="1:8" ht="14.15" customHeight="1" x14ac:dyDescent="0.35">
      <c r="A268" s="7">
        <v>44762</v>
      </c>
      <c r="B268" t="s">
        <v>77</v>
      </c>
      <c r="C268" s="2">
        <f t="shared" si="38"/>
        <v>41592.818225000061</v>
      </c>
      <c r="D268" s="2">
        <v>3938.08</v>
      </c>
      <c r="F268" s="3">
        <f t="shared" si="39"/>
        <v>45530.898225000063</v>
      </c>
    </row>
    <row r="269" spans="1:8" ht="14.15" customHeight="1" x14ac:dyDescent="0.35">
      <c r="A269" s="7">
        <v>44762</v>
      </c>
      <c r="B269" t="s">
        <v>40</v>
      </c>
      <c r="C269" s="2">
        <f t="shared" si="38"/>
        <v>45530.898225000063</v>
      </c>
      <c r="D269" s="2">
        <v>3300</v>
      </c>
      <c r="F269" s="3">
        <f t="shared" si="39"/>
        <v>48830.898225000063</v>
      </c>
      <c r="G269" s="3">
        <v>48830.9</v>
      </c>
      <c r="H269" s="21">
        <f>G269-F269</f>
        <v>1.7749999387888238E-3</v>
      </c>
    </row>
    <row r="270" spans="1:8" ht="14.15" customHeight="1" x14ac:dyDescent="0.35">
      <c r="A270" s="7">
        <v>44767</v>
      </c>
      <c r="B270" t="s">
        <v>4</v>
      </c>
      <c r="C270" s="2">
        <f t="shared" si="38"/>
        <v>48830.898225000063</v>
      </c>
      <c r="E270" s="2">
        <v>450</v>
      </c>
      <c r="F270" s="3">
        <f t="shared" si="39"/>
        <v>48380.898225000063</v>
      </c>
    </row>
    <row r="271" spans="1:8" ht="14.15" customHeight="1" x14ac:dyDescent="0.35">
      <c r="A271" s="7">
        <v>44767</v>
      </c>
      <c r="B271" t="s">
        <v>5</v>
      </c>
      <c r="C271" s="2">
        <f t="shared" si="38"/>
        <v>48380.898225000063</v>
      </c>
      <c r="E271" s="2">
        <v>2331</v>
      </c>
      <c r="F271" s="3">
        <f t="shared" si="39"/>
        <v>46049.898225000063</v>
      </c>
    </row>
    <row r="272" spans="1:8" ht="14.15" customHeight="1" x14ac:dyDescent="0.35">
      <c r="A272" s="7">
        <v>44767</v>
      </c>
      <c r="B272" t="s">
        <v>17</v>
      </c>
      <c r="C272" s="2">
        <f t="shared" si="38"/>
        <v>46049.898225000063</v>
      </c>
      <c r="E272" s="2">
        <v>57</v>
      </c>
      <c r="F272" s="3">
        <f t="shared" si="39"/>
        <v>45992.898225000063</v>
      </c>
    </row>
    <row r="273" spans="1:9" ht="14.15" customHeight="1" x14ac:dyDescent="0.35">
      <c r="A273" s="7">
        <v>44767</v>
      </c>
      <c r="B273" t="s">
        <v>39</v>
      </c>
      <c r="C273" s="2">
        <f t="shared" si="38"/>
        <v>45992.898225000063</v>
      </c>
      <c r="E273" s="2">
        <f>3*0.51</f>
        <v>1.53</v>
      </c>
      <c r="F273" s="3">
        <f t="shared" si="39"/>
        <v>45991.368225000064</v>
      </c>
      <c r="G273" s="3">
        <v>45991.37</v>
      </c>
      <c r="H273" s="21">
        <f>G273-F273</f>
        <v>1.7749999387888238E-3</v>
      </c>
    </row>
    <row r="274" spans="1:9" ht="14.15" customHeight="1" x14ac:dyDescent="0.35">
      <c r="A274" s="7">
        <v>44768</v>
      </c>
      <c r="B274" t="s">
        <v>50</v>
      </c>
      <c r="C274" s="2">
        <f t="shared" ref="C274:C279" si="40">F273</f>
        <v>45991.368225000064</v>
      </c>
      <c r="E274" s="2">
        <v>5000</v>
      </c>
      <c r="F274" s="3">
        <f t="shared" ref="F274:F279" si="41">C274+D274-E274</f>
        <v>40991.368225000064</v>
      </c>
      <c r="G274" s="3">
        <v>40991.370000000003</v>
      </c>
      <c r="H274" s="21">
        <f>G274-F274</f>
        <v>1.7749999387888238E-3</v>
      </c>
    </row>
    <row r="275" spans="1:9" ht="14.15" customHeight="1" x14ac:dyDescent="0.35">
      <c r="A275" s="7">
        <v>44770</v>
      </c>
      <c r="B275" t="s">
        <v>47</v>
      </c>
      <c r="C275" s="2">
        <f t="shared" si="40"/>
        <v>40991.368225000064</v>
      </c>
      <c r="E275" s="2">
        <v>471.95</v>
      </c>
      <c r="F275" s="3">
        <f t="shared" si="41"/>
        <v>40519.418225000067</v>
      </c>
    </row>
    <row r="276" spans="1:9" ht="14.15" customHeight="1" x14ac:dyDescent="0.35">
      <c r="A276" s="7">
        <v>44770</v>
      </c>
      <c r="B276" t="s">
        <v>37</v>
      </c>
      <c r="C276" s="2">
        <f t="shared" si="40"/>
        <v>40519.418225000067</v>
      </c>
      <c r="E276" s="2">
        <v>7141.58</v>
      </c>
      <c r="F276" s="3">
        <f t="shared" si="41"/>
        <v>33377.838225000065</v>
      </c>
    </row>
    <row r="277" spans="1:9" ht="14.15" customHeight="1" x14ac:dyDescent="0.35">
      <c r="A277" s="7">
        <v>44770</v>
      </c>
      <c r="B277" t="s">
        <v>46</v>
      </c>
      <c r="C277" s="2">
        <f t="shared" si="40"/>
        <v>33377.838225000065</v>
      </c>
      <c r="E277" s="2">
        <v>643.79</v>
      </c>
      <c r="F277" s="3">
        <f t="shared" si="41"/>
        <v>32734.048225000064</v>
      </c>
    </row>
    <row r="278" spans="1:9" ht="14.15" customHeight="1" x14ac:dyDescent="0.35">
      <c r="A278" s="7">
        <v>44770</v>
      </c>
      <c r="B278" t="s">
        <v>39</v>
      </c>
      <c r="C278" s="2">
        <f t="shared" si="40"/>
        <v>32734.048225000064</v>
      </c>
      <c r="E278" s="2">
        <f>3*0.51</f>
        <v>1.53</v>
      </c>
      <c r="F278" s="3">
        <f t="shared" si="41"/>
        <v>32732.518225000065</v>
      </c>
    </row>
    <row r="279" spans="1:9" ht="14.15" customHeight="1" x14ac:dyDescent="0.35">
      <c r="A279" s="7">
        <v>44770</v>
      </c>
      <c r="B279" s="19" t="s">
        <v>3</v>
      </c>
      <c r="C279" s="20">
        <f t="shared" si="40"/>
        <v>32732.518225000065</v>
      </c>
      <c r="D279" s="20">
        <v>3260.26</v>
      </c>
      <c r="F279" s="3">
        <f t="shared" si="41"/>
        <v>35992.778225000067</v>
      </c>
      <c r="G279" s="3">
        <v>35992.78</v>
      </c>
      <c r="H279" s="21">
        <f>G279-F279</f>
        <v>1.7749999315128662E-3</v>
      </c>
    </row>
    <row r="280" spans="1:9" ht="14.15" customHeight="1" x14ac:dyDescent="0.35">
      <c r="A280" s="7">
        <v>44771</v>
      </c>
      <c r="B280" t="s">
        <v>45</v>
      </c>
      <c r="C280" s="2">
        <f t="shared" ref="C280:C290" si="42">F279</f>
        <v>35992.778225000067</v>
      </c>
      <c r="E280" s="2">
        <v>1000</v>
      </c>
      <c r="F280" s="3">
        <f t="shared" ref="F280:F290" si="43">C280+D280-E280</f>
        <v>34992.778225000067</v>
      </c>
      <c r="G280" s="3">
        <v>34992.78</v>
      </c>
      <c r="H280" s="21">
        <f>G280-F280</f>
        <v>1.7749999315128662E-3</v>
      </c>
    </row>
    <row r="281" spans="1:9" ht="14.15" customHeight="1" x14ac:dyDescent="0.35">
      <c r="A281" s="7">
        <v>44774</v>
      </c>
      <c r="B281" t="s">
        <v>36</v>
      </c>
      <c r="C281" s="2">
        <f t="shared" si="42"/>
        <v>34992.778225000067</v>
      </c>
      <c r="E281" s="2">
        <v>4266.1499999999996</v>
      </c>
      <c r="F281" s="3">
        <f t="shared" si="43"/>
        <v>30726.628225000066</v>
      </c>
    </row>
    <row r="282" spans="1:9" ht="14.15" customHeight="1" x14ac:dyDescent="0.35">
      <c r="A282" s="7">
        <v>44774</v>
      </c>
      <c r="B282" t="s">
        <v>39</v>
      </c>
      <c r="C282" s="2">
        <f t="shared" si="42"/>
        <v>30726.628225000066</v>
      </c>
      <c r="E282" s="2">
        <v>76</v>
      </c>
      <c r="F282" s="3">
        <f t="shared" si="43"/>
        <v>30650.628225000066</v>
      </c>
      <c r="G282" s="3">
        <v>30650.63</v>
      </c>
      <c r="H282" s="21">
        <f>G282-F282</f>
        <v>1.774999935150845E-3</v>
      </c>
    </row>
    <row r="283" spans="1:9" ht="14.15" customHeight="1" x14ac:dyDescent="0.35">
      <c r="A283" s="7">
        <v>44776</v>
      </c>
      <c r="B283" t="s">
        <v>45</v>
      </c>
      <c r="C283" s="2">
        <f t="shared" si="42"/>
        <v>30650.628225000066</v>
      </c>
      <c r="E283" s="2">
        <v>1500</v>
      </c>
      <c r="F283" s="3">
        <f t="shared" si="43"/>
        <v>29150.628225000066</v>
      </c>
      <c r="G283" s="3">
        <v>29150.63</v>
      </c>
      <c r="H283" s="21">
        <f>G283-F283</f>
        <v>1.774999935150845E-3</v>
      </c>
    </row>
    <row r="284" spans="1:9" ht="14.15" customHeight="1" x14ac:dyDescent="0.35">
      <c r="A284" s="7">
        <v>44777</v>
      </c>
      <c r="B284" t="s">
        <v>40</v>
      </c>
      <c r="C284" s="2">
        <f t="shared" si="42"/>
        <v>29150.628225000066</v>
      </c>
      <c r="D284" s="2">
        <v>3770.66</v>
      </c>
      <c r="F284" s="3">
        <f t="shared" si="43"/>
        <v>32921.288225000069</v>
      </c>
      <c r="G284" s="3">
        <v>32921.29</v>
      </c>
      <c r="H284" s="21">
        <f>G284-F284</f>
        <v>1.7749999315128662E-3</v>
      </c>
    </row>
    <row r="285" spans="1:9" ht="14.15" customHeight="1" x14ac:dyDescent="0.35">
      <c r="A285" s="7">
        <v>44778</v>
      </c>
      <c r="B285" t="s">
        <v>41</v>
      </c>
      <c r="C285" s="2">
        <f t="shared" si="42"/>
        <v>32921.288225000069</v>
      </c>
      <c r="E285" s="2">
        <v>547.4</v>
      </c>
      <c r="F285" s="3">
        <f t="shared" si="43"/>
        <v>32373.888225000068</v>
      </c>
      <c r="I285" s="10" t="s">
        <v>87</v>
      </c>
    </row>
    <row r="286" spans="1:9" ht="14.15" customHeight="1" x14ac:dyDescent="0.35">
      <c r="A286" s="7">
        <v>44778</v>
      </c>
      <c r="B286" t="s">
        <v>39</v>
      </c>
      <c r="C286" s="2">
        <f t="shared" si="42"/>
        <v>32373.888225000068</v>
      </c>
      <c r="E286" s="2">
        <f>0.51</f>
        <v>0.51</v>
      </c>
      <c r="F286" s="3">
        <f t="shared" si="43"/>
        <v>32373.37822500007</v>
      </c>
      <c r="G286" s="3">
        <v>32373.38</v>
      </c>
      <c r="H286" s="21">
        <f>G286-F286</f>
        <v>1.7749999315128662E-3</v>
      </c>
    </row>
    <row r="287" spans="1:9" ht="14.15" customHeight="1" x14ac:dyDescent="0.35">
      <c r="A287" s="7">
        <v>44781</v>
      </c>
      <c r="B287" t="s">
        <v>46</v>
      </c>
      <c r="C287" s="2">
        <f t="shared" si="42"/>
        <v>32373.37822500007</v>
      </c>
      <c r="E287" s="2">
        <v>423.06</v>
      </c>
      <c r="F287" s="3">
        <f t="shared" si="43"/>
        <v>31950.318225000068</v>
      </c>
    </row>
    <row r="288" spans="1:9" ht="14.15" customHeight="1" x14ac:dyDescent="0.35">
      <c r="A288" s="7">
        <v>44781</v>
      </c>
      <c r="B288" t="s">
        <v>39</v>
      </c>
      <c r="C288" s="2">
        <f t="shared" si="42"/>
        <v>31950.318225000068</v>
      </c>
      <c r="E288" s="2">
        <f>0.51</f>
        <v>0.51</v>
      </c>
      <c r="F288" s="3">
        <f t="shared" si="43"/>
        <v>31949.80822500007</v>
      </c>
    </row>
    <row r="289" spans="1:9" ht="14.15" customHeight="1" x14ac:dyDescent="0.35">
      <c r="A289" s="7">
        <v>44781</v>
      </c>
      <c r="B289" t="s">
        <v>45</v>
      </c>
      <c r="C289" s="2">
        <f t="shared" si="42"/>
        <v>31949.80822500007</v>
      </c>
      <c r="E289" s="2">
        <v>1500</v>
      </c>
      <c r="F289" s="3">
        <f t="shared" si="43"/>
        <v>30449.80822500007</v>
      </c>
    </row>
    <row r="290" spans="1:9" ht="14.15" customHeight="1" x14ac:dyDescent="0.35">
      <c r="A290" s="7">
        <v>44781</v>
      </c>
      <c r="B290" t="s">
        <v>57</v>
      </c>
      <c r="C290" s="2">
        <f t="shared" si="42"/>
        <v>30449.80822500007</v>
      </c>
      <c r="D290" s="2">
        <v>3529.94</v>
      </c>
      <c r="F290" s="3">
        <f t="shared" si="43"/>
        <v>33979.748225000068</v>
      </c>
      <c r="G290" s="3">
        <v>33979.75</v>
      </c>
      <c r="H290" s="21">
        <f>G290-F290</f>
        <v>1.7749999315128662E-3</v>
      </c>
    </row>
    <row r="291" spans="1:9" ht="14.15" customHeight="1" x14ac:dyDescent="0.35">
      <c r="A291" s="7">
        <v>44784</v>
      </c>
      <c r="B291" t="s">
        <v>47</v>
      </c>
      <c r="C291" s="2">
        <f t="shared" ref="C291:C299" si="44">F290</f>
        <v>33979.748225000068</v>
      </c>
      <c r="E291" s="2">
        <v>1552.3899999999999</v>
      </c>
      <c r="F291" s="3">
        <f t="shared" ref="F291:F299" si="45">C291+D291-E291</f>
        <v>32427.358225000069</v>
      </c>
    </row>
    <row r="292" spans="1:9" ht="14.15" customHeight="1" x14ac:dyDescent="0.35">
      <c r="A292" s="7">
        <v>44784</v>
      </c>
      <c r="B292" t="s">
        <v>37</v>
      </c>
      <c r="C292" s="2">
        <f t="shared" si="44"/>
        <v>32427.358225000069</v>
      </c>
      <c r="E292" s="2">
        <v>416.08</v>
      </c>
      <c r="F292" s="3">
        <f t="shared" si="45"/>
        <v>32011.278225000067</v>
      </c>
    </row>
    <row r="293" spans="1:9" ht="14.15" customHeight="1" x14ac:dyDescent="0.35">
      <c r="A293" s="7">
        <v>44784</v>
      </c>
      <c r="B293" t="s">
        <v>39</v>
      </c>
      <c r="C293" s="2">
        <f t="shared" si="44"/>
        <v>32011.278225000067</v>
      </c>
      <c r="E293" s="2">
        <f>2*0.51</f>
        <v>1.02</v>
      </c>
      <c r="F293" s="3">
        <f t="shared" si="45"/>
        <v>32010.258225000067</v>
      </c>
    </row>
    <row r="294" spans="1:9" ht="14.15" customHeight="1" x14ac:dyDescent="0.35">
      <c r="A294" s="7">
        <v>44784</v>
      </c>
      <c r="B294" t="s">
        <v>45</v>
      </c>
      <c r="C294" s="2">
        <f t="shared" si="44"/>
        <v>32010.258225000067</v>
      </c>
      <c r="E294" s="2">
        <v>1000</v>
      </c>
      <c r="F294" s="3">
        <f t="shared" si="45"/>
        <v>31010.258225000067</v>
      </c>
      <c r="G294" s="3">
        <v>31010.26</v>
      </c>
      <c r="H294" s="21">
        <f>G294-F294</f>
        <v>1.7749999315128662E-3</v>
      </c>
    </row>
    <row r="295" spans="1:9" ht="14.15" customHeight="1" x14ac:dyDescent="0.35">
      <c r="A295" s="7">
        <v>44785</v>
      </c>
      <c r="B295" t="s">
        <v>45</v>
      </c>
      <c r="C295" s="2">
        <f t="shared" si="44"/>
        <v>31010.258225000067</v>
      </c>
      <c r="E295" s="2">
        <v>1000</v>
      </c>
      <c r="F295" s="3">
        <f t="shared" si="45"/>
        <v>30010.258225000067</v>
      </c>
      <c r="G295" s="3">
        <v>30010.26</v>
      </c>
      <c r="H295" s="21">
        <f>G295-F295</f>
        <v>1.7749999315128662E-3</v>
      </c>
    </row>
    <row r="296" spans="1:9" ht="14.15" customHeight="1" x14ac:dyDescent="0.35">
      <c r="A296" s="7">
        <v>44789</v>
      </c>
      <c r="B296" t="s">
        <v>46</v>
      </c>
      <c r="C296" s="2">
        <f t="shared" si="44"/>
        <v>30010.258225000067</v>
      </c>
      <c r="E296" s="2">
        <v>1305.03</v>
      </c>
      <c r="F296" s="3">
        <f t="shared" si="45"/>
        <v>28705.228225000068</v>
      </c>
    </row>
    <row r="297" spans="1:9" ht="14.15" customHeight="1" x14ac:dyDescent="0.35">
      <c r="A297" s="7">
        <v>44789</v>
      </c>
      <c r="B297" t="s">
        <v>16</v>
      </c>
      <c r="C297" s="2">
        <f t="shared" si="44"/>
        <v>28705.228225000068</v>
      </c>
      <c r="E297" s="2">
        <v>392.9</v>
      </c>
      <c r="F297" s="3">
        <f t="shared" si="45"/>
        <v>28312.328225000067</v>
      </c>
    </row>
    <row r="298" spans="1:9" ht="14.15" customHeight="1" x14ac:dyDescent="0.35">
      <c r="A298" s="7">
        <v>44789</v>
      </c>
      <c r="B298" t="s">
        <v>35</v>
      </c>
      <c r="C298" s="2">
        <f t="shared" si="44"/>
        <v>28312.328225000067</v>
      </c>
      <c r="E298" s="2">
        <f>1040.83+220.47</f>
        <v>1261.3</v>
      </c>
      <c r="F298" s="3">
        <f t="shared" si="45"/>
        <v>27051.028225000067</v>
      </c>
      <c r="I298" s="10"/>
    </row>
    <row r="299" spans="1:9" ht="14.15" customHeight="1" x14ac:dyDescent="0.35">
      <c r="A299" s="7">
        <v>44789</v>
      </c>
      <c r="B299" t="s">
        <v>39</v>
      </c>
      <c r="C299" s="2">
        <f t="shared" si="44"/>
        <v>27051.028225000067</v>
      </c>
      <c r="E299" s="2">
        <f>2*0.51</f>
        <v>1.02</v>
      </c>
      <c r="F299" s="3">
        <f t="shared" si="45"/>
        <v>27050.008225000067</v>
      </c>
    </row>
    <row r="300" spans="1:9" ht="14.15" customHeight="1" x14ac:dyDescent="0.35">
      <c r="A300" s="7">
        <v>44789</v>
      </c>
      <c r="B300" s="19" t="s">
        <v>3</v>
      </c>
      <c r="C300" s="20">
        <f t="shared" ref="C300:C328" si="46">F299</f>
        <v>27050.008225000067</v>
      </c>
      <c r="D300" s="20">
        <v>6609.3600000000006</v>
      </c>
      <c r="F300" s="3">
        <f t="shared" ref="F300:F328" si="47">C300+D300-E300</f>
        <v>33659.368225000071</v>
      </c>
      <c r="G300" s="3">
        <v>33659.370000000003</v>
      </c>
      <c r="H300" s="21">
        <f>G300-F300</f>
        <v>1.7749999315128662E-3</v>
      </c>
    </row>
    <row r="301" spans="1:9" ht="14.15" customHeight="1" x14ac:dyDescent="0.35">
      <c r="A301" s="7">
        <v>44795</v>
      </c>
      <c r="B301" t="s">
        <v>46</v>
      </c>
      <c r="C301" s="2">
        <f t="shared" si="46"/>
        <v>33659.368225000071</v>
      </c>
      <c r="E301" s="2">
        <v>725.31</v>
      </c>
      <c r="F301" s="3">
        <f t="shared" si="47"/>
        <v>32934.058225000073</v>
      </c>
    </row>
    <row r="302" spans="1:9" ht="14.15" customHeight="1" x14ac:dyDescent="0.35">
      <c r="A302" s="7">
        <v>44795</v>
      </c>
      <c r="B302" t="s">
        <v>39</v>
      </c>
      <c r="C302" s="2">
        <f t="shared" si="46"/>
        <v>32934.058225000073</v>
      </c>
      <c r="E302" s="2">
        <f>0.51</f>
        <v>0.51</v>
      </c>
      <c r="F302" s="3">
        <f t="shared" si="47"/>
        <v>32933.548225000071</v>
      </c>
    </row>
    <row r="303" spans="1:9" ht="14.15" customHeight="1" x14ac:dyDescent="0.35">
      <c r="A303" s="7">
        <v>44795</v>
      </c>
      <c r="B303" t="s">
        <v>45</v>
      </c>
      <c r="C303" s="2">
        <f t="shared" si="46"/>
        <v>32933.548225000071</v>
      </c>
      <c r="E303" s="2">
        <v>1000</v>
      </c>
      <c r="F303" s="3">
        <f t="shared" si="47"/>
        <v>31933.548225000071</v>
      </c>
      <c r="G303" s="3">
        <v>31933.55</v>
      </c>
      <c r="H303" s="21">
        <f>G303-F303</f>
        <v>1.7749999278748874E-3</v>
      </c>
    </row>
    <row r="304" spans="1:9" ht="14.15" customHeight="1" x14ac:dyDescent="0.35">
      <c r="A304" s="7">
        <v>44797</v>
      </c>
      <c r="B304" t="s">
        <v>47</v>
      </c>
      <c r="C304" s="2">
        <f t="shared" si="46"/>
        <v>31933.548225000071</v>
      </c>
      <c r="E304" s="2">
        <v>4741.5</v>
      </c>
      <c r="F304" s="3">
        <f t="shared" si="47"/>
        <v>27192.048225000071</v>
      </c>
    </row>
    <row r="305" spans="1:8" ht="14.15" customHeight="1" x14ac:dyDescent="0.35">
      <c r="A305" s="7">
        <v>44797</v>
      </c>
      <c r="B305" t="s">
        <v>50</v>
      </c>
      <c r="C305" s="2">
        <f t="shared" si="46"/>
        <v>27192.048225000071</v>
      </c>
      <c r="E305" s="2">
        <v>5000</v>
      </c>
      <c r="F305" s="3">
        <f t="shared" si="47"/>
        <v>22192.048225000071</v>
      </c>
    </row>
    <row r="306" spans="1:8" ht="14.15" customHeight="1" x14ac:dyDescent="0.35">
      <c r="A306" s="7">
        <v>44797</v>
      </c>
      <c r="B306" t="s">
        <v>39</v>
      </c>
      <c r="C306" s="2">
        <f t="shared" si="46"/>
        <v>22192.048225000071</v>
      </c>
      <c r="E306" s="2">
        <f>0.51</f>
        <v>0.51</v>
      </c>
      <c r="F306" s="3">
        <f t="shared" si="47"/>
        <v>22191.538225000073</v>
      </c>
    </row>
    <row r="307" spans="1:8" ht="14.15" customHeight="1" x14ac:dyDescent="0.35">
      <c r="A307" s="7">
        <v>44797</v>
      </c>
      <c r="B307" t="s">
        <v>45</v>
      </c>
      <c r="C307" s="2">
        <f t="shared" si="46"/>
        <v>22191.538225000073</v>
      </c>
      <c r="E307" s="2">
        <v>1000</v>
      </c>
      <c r="F307" s="3">
        <f t="shared" si="47"/>
        <v>21191.538225000073</v>
      </c>
      <c r="G307" s="3">
        <v>21191.54</v>
      </c>
      <c r="H307" s="21">
        <f>G307-F307</f>
        <v>1.7749999278748874E-3</v>
      </c>
    </row>
    <row r="308" spans="1:8" ht="14.15" customHeight="1" x14ac:dyDescent="0.35">
      <c r="A308" s="7">
        <v>44798</v>
      </c>
      <c r="B308" t="s">
        <v>4</v>
      </c>
      <c r="C308" s="2">
        <f t="shared" si="46"/>
        <v>21191.538225000073</v>
      </c>
      <c r="E308" s="2">
        <v>450</v>
      </c>
      <c r="F308" s="3">
        <f t="shared" si="47"/>
        <v>20741.538225000073</v>
      </c>
    </row>
    <row r="309" spans="1:8" ht="14.15" customHeight="1" x14ac:dyDescent="0.35">
      <c r="A309" s="7">
        <v>44798</v>
      </c>
      <c r="B309" t="s">
        <v>5</v>
      </c>
      <c r="C309" s="2">
        <f t="shared" si="46"/>
        <v>20741.538225000073</v>
      </c>
      <c r="E309" s="2">
        <v>958</v>
      </c>
      <c r="F309" s="3">
        <f t="shared" si="47"/>
        <v>19783.538225000073</v>
      </c>
    </row>
    <row r="310" spans="1:8" ht="14.15" customHeight="1" x14ac:dyDescent="0.35">
      <c r="A310" s="7">
        <v>44798</v>
      </c>
      <c r="B310" t="s">
        <v>17</v>
      </c>
      <c r="C310" s="2">
        <f t="shared" si="46"/>
        <v>19783.538225000073</v>
      </c>
      <c r="E310" s="2">
        <v>57</v>
      </c>
      <c r="F310" s="3">
        <f t="shared" si="47"/>
        <v>19726.538225000073</v>
      </c>
    </row>
    <row r="311" spans="1:8" ht="14.15" customHeight="1" x14ac:dyDescent="0.35">
      <c r="A311" s="7">
        <v>44798</v>
      </c>
      <c r="B311" t="s">
        <v>48</v>
      </c>
      <c r="C311" s="2">
        <f t="shared" si="46"/>
        <v>19726.538225000073</v>
      </c>
      <c r="E311" s="2">
        <v>339.85</v>
      </c>
      <c r="F311" s="3">
        <f t="shared" si="47"/>
        <v>19386.688225000074</v>
      </c>
    </row>
    <row r="312" spans="1:8" ht="14.15" customHeight="1" x14ac:dyDescent="0.35">
      <c r="A312" s="7">
        <v>44798</v>
      </c>
      <c r="B312" t="s">
        <v>39</v>
      </c>
      <c r="C312" s="2">
        <f t="shared" si="46"/>
        <v>19386.688225000074</v>
      </c>
      <c r="E312" s="2">
        <f>4*0.51</f>
        <v>2.04</v>
      </c>
      <c r="F312" s="3">
        <f t="shared" si="47"/>
        <v>19384.648225000074</v>
      </c>
      <c r="G312" s="3">
        <v>19384.650000000001</v>
      </c>
      <c r="H312" s="21">
        <f>G312-F312</f>
        <v>1.7749999278748874E-3</v>
      </c>
    </row>
    <row r="313" spans="1:8" ht="14.15" customHeight="1" x14ac:dyDescent="0.35">
      <c r="A313" s="7">
        <v>44799</v>
      </c>
      <c r="B313" t="s">
        <v>37</v>
      </c>
      <c r="C313" s="2">
        <f t="shared" si="46"/>
        <v>19384.648225000074</v>
      </c>
      <c r="E313" s="2">
        <v>400.91</v>
      </c>
      <c r="F313" s="3">
        <f t="shared" si="47"/>
        <v>18983.738225000074</v>
      </c>
    </row>
    <row r="314" spans="1:8" ht="14.15" customHeight="1" x14ac:dyDescent="0.35">
      <c r="A314" s="7">
        <v>44799</v>
      </c>
      <c r="B314" t="s">
        <v>80</v>
      </c>
      <c r="C314" s="2">
        <f t="shared" si="46"/>
        <v>18983.738225000074</v>
      </c>
      <c r="D314" s="2">
        <v>10000</v>
      </c>
      <c r="F314" s="3">
        <f t="shared" si="47"/>
        <v>28983.738225000074</v>
      </c>
    </row>
    <row r="315" spans="1:8" ht="14.15" customHeight="1" x14ac:dyDescent="0.35">
      <c r="A315" s="7">
        <v>44799</v>
      </c>
      <c r="B315" t="s">
        <v>39</v>
      </c>
      <c r="C315" s="2">
        <f t="shared" si="46"/>
        <v>28983.738225000074</v>
      </c>
      <c r="E315" s="2">
        <f>0.51</f>
        <v>0.51</v>
      </c>
      <c r="F315" s="3">
        <f t="shared" si="47"/>
        <v>28983.228225000075</v>
      </c>
      <c r="G315" s="3">
        <v>28983.23</v>
      </c>
      <c r="H315" s="21">
        <f>G315-F315</f>
        <v>1.7749999242369086E-3</v>
      </c>
    </row>
    <row r="316" spans="1:8" ht="14.15" customHeight="1" x14ac:dyDescent="0.35">
      <c r="A316" s="7">
        <v>44802</v>
      </c>
      <c r="B316" s="19" t="s">
        <v>3</v>
      </c>
      <c r="C316" s="20">
        <f t="shared" si="46"/>
        <v>28983.228225000075</v>
      </c>
      <c r="D316" s="20">
        <v>21838.3</v>
      </c>
      <c r="F316" s="3">
        <f t="shared" si="47"/>
        <v>50821.528225000075</v>
      </c>
      <c r="G316" s="3">
        <v>50821.53</v>
      </c>
      <c r="H316" s="21">
        <f>G316-F316</f>
        <v>1.7749999242369086E-3</v>
      </c>
    </row>
    <row r="317" spans="1:8" ht="14.15" customHeight="1" x14ac:dyDescent="0.35">
      <c r="A317" s="7">
        <v>44804</v>
      </c>
      <c r="B317" t="s">
        <v>57</v>
      </c>
      <c r="C317" s="2">
        <f t="shared" si="46"/>
        <v>50821.528225000075</v>
      </c>
      <c r="D317" s="2">
        <v>3935.14</v>
      </c>
      <c r="F317" s="3">
        <f t="shared" si="47"/>
        <v>54756.668225000074</v>
      </c>
      <c r="G317" s="3">
        <v>54756.67</v>
      </c>
      <c r="H317" s="21">
        <f>G317-F317</f>
        <v>1.7749999242369086E-3</v>
      </c>
    </row>
    <row r="318" spans="1:8" ht="14.15" customHeight="1" x14ac:dyDescent="0.35">
      <c r="A318" s="7">
        <v>44805</v>
      </c>
      <c r="B318" t="s">
        <v>39</v>
      </c>
      <c r="C318" s="2">
        <f t="shared" si="46"/>
        <v>54756.668225000074</v>
      </c>
      <c r="E318" s="2">
        <v>76</v>
      </c>
      <c r="F318" s="3">
        <f t="shared" si="47"/>
        <v>54680.668225000074</v>
      </c>
      <c r="G318" s="3">
        <v>54680.67</v>
      </c>
      <c r="H318" s="21">
        <f>G318-F318</f>
        <v>1.7749999242369086E-3</v>
      </c>
    </row>
    <row r="319" spans="1:8" ht="14.15" customHeight="1" x14ac:dyDescent="0.35">
      <c r="A319" s="7">
        <v>44809</v>
      </c>
      <c r="B319" t="s">
        <v>40</v>
      </c>
      <c r="C319" s="2">
        <f t="shared" si="46"/>
        <v>54680.668225000074</v>
      </c>
      <c r="D319" s="2">
        <f>3412.28+6739.69</f>
        <v>10151.969999999999</v>
      </c>
      <c r="F319" s="3">
        <f t="shared" si="47"/>
        <v>64832.638225000075</v>
      </c>
    </row>
    <row r="320" spans="1:8" ht="14.15" customHeight="1" x14ac:dyDescent="0.35">
      <c r="A320" s="7">
        <v>44809</v>
      </c>
      <c r="B320" t="s">
        <v>80</v>
      </c>
      <c r="C320" s="2">
        <f t="shared" si="46"/>
        <v>64832.638225000075</v>
      </c>
      <c r="E320" s="2">
        <v>10000</v>
      </c>
      <c r="F320" s="3">
        <f t="shared" si="47"/>
        <v>54832.638225000075</v>
      </c>
      <c r="G320" s="3">
        <v>54832.639999999999</v>
      </c>
      <c r="H320" s="21">
        <f>G320-F320</f>
        <v>1.7749999242369086E-3</v>
      </c>
    </row>
    <row r="321" spans="1:9" ht="14.15" customHeight="1" x14ac:dyDescent="0.35">
      <c r="A321" s="7">
        <v>44810</v>
      </c>
      <c r="B321" t="s">
        <v>45</v>
      </c>
      <c r="C321" s="2">
        <f t="shared" si="46"/>
        <v>54832.638225000075</v>
      </c>
      <c r="E321" s="2">
        <v>1500</v>
      </c>
      <c r="F321" s="3">
        <f t="shared" si="47"/>
        <v>53332.638225000075</v>
      </c>
      <c r="G321" s="3">
        <v>53332.639999999999</v>
      </c>
      <c r="H321" s="21">
        <f>G321-F321</f>
        <v>1.7749999242369086E-3</v>
      </c>
    </row>
    <row r="322" spans="1:9" ht="14.15" customHeight="1" x14ac:dyDescent="0.35">
      <c r="A322" s="7">
        <v>44813</v>
      </c>
      <c r="B322" t="s">
        <v>37</v>
      </c>
      <c r="C322" s="2">
        <f t="shared" si="46"/>
        <v>53332.638225000075</v>
      </c>
      <c r="E322" s="2">
        <v>1900.79</v>
      </c>
      <c r="F322" s="3">
        <f t="shared" si="47"/>
        <v>51431.848225000074</v>
      </c>
    </row>
    <row r="323" spans="1:9" ht="14.15" customHeight="1" x14ac:dyDescent="0.35">
      <c r="A323" s="7">
        <v>44813</v>
      </c>
      <c r="B323" t="s">
        <v>39</v>
      </c>
      <c r="C323" s="2">
        <f t="shared" si="46"/>
        <v>51431.848225000074</v>
      </c>
      <c r="E323" s="2">
        <f>0.51</f>
        <v>0.51</v>
      </c>
      <c r="F323" s="3">
        <f t="shared" si="47"/>
        <v>51431.338225000072</v>
      </c>
      <c r="G323" s="3">
        <v>51431.34</v>
      </c>
      <c r="H323" s="21">
        <f>G323-F323</f>
        <v>1.7749999242369086E-3</v>
      </c>
    </row>
    <row r="324" spans="1:9" ht="14.15" customHeight="1" x14ac:dyDescent="0.35">
      <c r="A324" s="7">
        <v>44816</v>
      </c>
      <c r="B324" t="s">
        <v>47</v>
      </c>
      <c r="C324" s="2">
        <f t="shared" si="46"/>
        <v>51431.338225000072</v>
      </c>
      <c r="E324" s="2">
        <v>152.35</v>
      </c>
      <c r="F324" s="3">
        <f t="shared" si="47"/>
        <v>51278.988225000074</v>
      </c>
    </row>
    <row r="325" spans="1:9" ht="14.15" customHeight="1" x14ac:dyDescent="0.35">
      <c r="A325" s="7">
        <v>44816</v>
      </c>
      <c r="B325" t="s">
        <v>39</v>
      </c>
      <c r="C325" s="2">
        <f t="shared" si="46"/>
        <v>51278.988225000074</v>
      </c>
      <c r="E325" s="2">
        <f>0.51</f>
        <v>0.51</v>
      </c>
      <c r="F325" s="3">
        <f t="shared" si="47"/>
        <v>51278.478225000072</v>
      </c>
    </row>
    <row r="326" spans="1:9" ht="14.15" customHeight="1" x14ac:dyDescent="0.35">
      <c r="A326" s="7">
        <v>44816</v>
      </c>
      <c r="B326" t="s">
        <v>40</v>
      </c>
      <c r="C326" s="2">
        <f t="shared" si="46"/>
        <v>51278.478225000072</v>
      </c>
      <c r="D326" s="2">
        <f>3299.62+2680.8</f>
        <v>5980.42</v>
      </c>
      <c r="F326" s="3">
        <f t="shared" si="47"/>
        <v>57258.89822500007</v>
      </c>
      <c r="G326" s="3">
        <v>57258.9</v>
      </c>
      <c r="H326" s="21">
        <f>G326-F326</f>
        <v>1.7749999315128662E-3</v>
      </c>
    </row>
    <row r="327" spans="1:9" ht="14.15" customHeight="1" x14ac:dyDescent="0.35">
      <c r="A327" s="7">
        <v>44818</v>
      </c>
      <c r="B327" s="19" t="s">
        <v>3</v>
      </c>
      <c r="C327" s="20">
        <f t="shared" si="46"/>
        <v>57258.89822500007</v>
      </c>
      <c r="D327" s="20">
        <v>17949.789999999997</v>
      </c>
      <c r="F327" s="3">
        <f t="shared" si="47"/>
        <v>75208.688225000064</v>
      </c>
    </row>
    <row r="328" spans="1:9" ht="14.15" customHeight="1" x14ac:dyDescent="0.35">
      <c r="A328" s="7">
        <v>44818</v>
      </c>
      <c r="B328" t="s">
        <v>45</v>
      </c>
      <c r="C328" s="2">
        <f t="shared" si="46"/>
        <v>75208.688225000064</v>
      </c>
      <c r="E328" s="2">
        <v>3000</v>
      </c>
      <c r="F328" s="3">
        <f t="shared" si="47"/>
        <v>72208.688225000064</v>
      </c>
      <c r="G328" s="3">
        <v>72208.69</v>
      </c>
      <c r="H328" s="21">
        <f>G328-F328</f>
        <v>1.7749999387888238E-3</v>
      </c>
    </row>
    <row r="329" spans="1:9" ht="14.15" customHeight="1" x14ac:dyDescent="0.35">
      <c r="A329" s="7">
        <v>44820</v>
      </c>
      <c r="B329" t="s">
        <v>16</v>
      </c>
      <c r="C329" s="2">
        <f t="shared" ref="C329:C332" si="48">F328</f>
        <v>72208.688225000064</v>
      </c>
      <c r="E329" s="2">
        <v>359.73</v>
      </c>
      <c r="F329" s="3">
        <f t="shared" ref="F329:F332" si="49">C329+D329-E329</f>
        <v>71848.958225000068</v>
      </c>
    </row>
    <row r="330" spans="1:9" ht="14.15" customHeight="1" x14ac:dyDescent="0.35">
      <c r="A330" s="7">
        <v>44820</v>
      </c>
      <c r="B330" t="s">
        <v>46</v>
      </c>
      <c r="C330" s="2">
        <f t="shared" si="48"/>
        <v>71848.958225000068</v>
      </c>
      <c r="E330" s="2">
        <v>1671.24</v>
      </c>
      <c r="F330" s="3">
        <f t="shared" si="49"/>
        <v>70177.718225000062</v>
      </c>
    </row>
    <row r="331" spans="1:9" ht="14.15" customHeight="1" x14ac:dyDescent="0.35">
      <c r="A331" s="7">
        <v>44820</v>
      </c>
      <c r="B331" t="s">
        <v>76</v>
      </c>
      <c r="C331" s="2">
        <f t="shared" si="48"/>
        <v>70177.718225000062</v>
      </c>
      <c r="E331" s="2">
        <v>1491.13</v>
      </c>
      <c r="F331" s="3">
        <f t="shared" si="49"/>
        <v>68686.588225000058</v>
      </c>
    </row>
    <row r="332" spans="1:9" ht="14.15" customHeight="1" x14ac:dyDescent="0.35">
      <c r="A332" s="7">
        <v>44820</v>
      </c>
      <c r="B332" t="s">
        <v>39</v>
      </c>
      <c r="C332" s="2">
        <f t="shared" si="48"/>
        <v>68686.588225000058</v>
      </c>
      <c r="E332" s="2">
        <f>0.51</f>
        <v>0.51</v>
      </c>
      <c r="F332" s="3">
        <f t="shared" si="49"/>
        <v>68686.078225000063</v>
      </c>
      <c r="G332" s="3">
        <v>68686.080000000002</v>
      </c>
      <c r="H332" s="21">
        <f>G332-F332</f>
        <v>1.7749999387888238E-3</v>
      </c>
    </row>
    <row r="333" spans="1:9" ht="14.15" customHeight="1" x14ac:dyDescent="0.35">
      <c r="A333" s="7">
        <v>44823</v>
      </c>
      <c r="B333" t="s">
        <v>35</v>
      </c>
      <c r="C333" s="2">
        <f t="shared" ref="C333:C334" si="50">F332</f>
        <v>68686.078225000063</v>
      </c>
      <c r="E333" s="2">
        <f>1455.55+195.3</f>
        <v>1650.85</v>
      </c>
      <c r="F333" s="3">
        <f t="shared" ref="F333:F334" si="51">C333+D333-E333</f>
        <v>67035.228225000057</v>
      </c>
      <c r="I333" s="10" t="s">
        <v>116</v>
      </c>
    </row>
    <row r="334" spans="1:9" ht="14.15" customHeight="1" x14ac:dyDescent="0.35">
      <c r="A334" s="7">
        <v>44823</v>
      </c>
      <c r="B334" t="s">
        <v>39</v>
      </c>
      <c r="C334" s="2">
        <f t="shared" si="50"/>
        <v>67035.228225000057</v>
      </c>
      <c r="E334" s="2">
        <f>0.51</f>
        <v>0.51</v>
      </c>
      <c r="F334" s="3">
        <f t="shared" si="51"/>
        <v>67034.718225000062</v>
      </c>
      <c r="G334" s="3">
        <v>67034.720000000001</v>
      </c>
      <c r="H334" s="21">
        <f>G334-F334</f>
        <v>1.7749999387888238E-3</v>
      </c>
    </row>
    <row r="335" spans="1:9" ht="14.15" customHeight="1" x14ac:dyDescent="0.35">
      <c r="A335" s="7">
        <v>44824</v>
      </c>
      <c r="B335" t="s">
        <v>46</v>
      </c>
      <c r="C335" s="2">
        <f t="shared" ref="C335:C338" si="52">F334</f>
        <v>67034.718225000062</v>
      </c>
      <c r="E335" s="2">
        <v>1414.61</v>
      </c>
      <c r="F335" s="3">
        <f t="shared" ref="F335:F338" si="53">C335+D335-E335</f>
        <v>65620.108225000062</v>
      </c>
    </row>
    <row r="336" spans="1:9" ht="14.15" customHeight="1" x14ac:dyDescent="0.35">
      <c r="A336" s="7">
        <v>44824</v>
      </c>
      <c r="B336" t="s">
        <v>39</v>
      </c>
      <c r="C336" s="2">
        <f t="shared" si="52"/>
        <v>65620.108225000062</v>
      </c>
      <c r="E336" s="2">
        <f>0.51</f>
        <v>0.51</v>
      </c>
      <c r="F336" s="3">
        <f t="shared" si="53"/>
        <v>65619.598225000067</v>
      </c>
    </row>
    <row r="337" spans="1:8" ht="14.15" customHeight="1" x14ac:dyDescent="0.35">
      <c r="A337" s="7">
        <v>44824</v>
      </c>
      <c r="B337" t="s">
        <v>45</v>
      </c>
      <c r="C337" s="2">
        <f t="shared" si="52"/>
        <v>65619.598225000067</v>
      </c>
      <c r="E337" s="2">
        <v>2000</v>
      </c>
      <c r="F337" s="3">
        <f t="shared" si="53"/>
        <v>63619.598225000067</v>
      </c>
      <c r="G337" s="3">
        <v>63619.6</v>
      </c>
      <c r="H337" s="21">
        <f>G337-F337</f>
        <v>1.7749999315128662E-3</v>
      </c>
    </row>
    <row r="338" spans="1:8" ht="14.15" customHeight="1" x14ac:dyDescent="0.35">
      <c r="A338" s="7">
        <v>44825</v>
      </c>
      <c r="B338" t="s">
        <v>45</v>
      </c>
      <c r="C338" s="2">
        <f t="shared" si="52"/>
        <v>63619.598225000067</v>
      </c>
      <c r="E338" s="2">
        <v>2000</v>
      </c>
      <c r="F338" s="3">
        <f t="shared" si="53"/>
        <v>61619.598225000067</v>
      </c>
      <c r="G338" s="3">
        <v>61619.6</v>
      </c>
      <c r="H338" s="21">
        <f>G338-F338</f>
        <v>1.7749999315128662E-3</v>
      </c>
    </row>
    <row r="339" spans="1:8" ht="14.15" customHeight="1" x14ac:dyDescent="0.35">
      <c r="A339" s="7">
        <v>44827</v>
      </c>
      <c r="B339" t="s">
        <v>4</v>
      </c>
      <c r="C339" s="2">
        <f t="shared" ref="C339:C344" si="54">F338</f>
        <v>61619.598225000067</v>
      </c>
      <c r="E339" s="2">
        <v>450</v>
      </c>
      <c r="F339" s="3">
        <f t="shared" ref="F339:F344" si="55">C339+D339-E339</f>
        <v>61169.598225000067</v>
      </c>
    </row>
    <row r="340" spans="1:8" ht="14.15" customHeight="1" x14ac:dyDescent="0.35">
      <c r="A340" s="7">
        <v>44827</v>
      </c>
      <c r="B340" t="s">
        <v>5</v>
      </c>
      <c r="C340" s="2">
        <f t="shared" si="54"/>
        <v>61169.598225000067</v>
      </c>
      <c r="E340" s="2">
        <v>2052</v>
      </c>
      <c r="F340" s="3">
        <f t="shared" si="55"/>
        <v>59117.598225000067</v>
      </c>
    </row>
    <row r="341" spans="1:8" ht="14.15" customHeight="1" x14ac:dyDescent="0.35">
      <c r="A341" s="7">
        <v>44827</v>
      </c>
      <c r="B341" t="s">
        <v>17</v>
      </c>
      <c r="C341" s="2">
        <f t="shared" si="54"/>
        <v>59117.598225000067</v>
      </c>
      <c r="E341" s="2">
        <v>115</v>
      </c>
      <c r="F341" s="3">
        <f t="shared" si="55"/>
        <v>59002.598225000067</v>
      </c>
    </row>
    <row r="342" spans="1:8" ht="14.15" customHeight="1" x14ac:dyDescent="0.35">
      <c r="A342" s="7">
        <v>44827</v>
      </c>
      <c r="B342" t="s">
        <v>50</v>
      </c>
      <c r="C342" s="2">
        <f t="shared" si="54"/>
        <v>59002.598225000067</v>
      </c>
      <c r="E342" s="2">
        <v>5000</v>
      </c>
      <c r="F342" s="3">
        <f t="shared" si="55"/>
        <v>54002.598225000067</v>
      </c>
    </row>
    <row r="343" spans="1:8" ht="14.15" customHeight="1" x14ac:dyDescent="0.35">
      <c r="A343" s="7">
        <v>44827</v>
      </c>
      <c r="B343" t="s">
        <v>39</v>
      </c>
      <c r="C343" s="2">
        <f t="shared" si="54"/>
        <v>54002.598225000067</v>
      </c>
      <c r="E343" s="2">
        <f>3*0.51</f>
        <v>1.53</v>
      </c>
      <c r="F343" s="3">
        <f t="shared" si="55"/>
        <v>54001.068225000068</v>
      </c>
      <c r="G343" s="3">
        <v>54001.07</v>
      </c>
      <c r="H343" s="21">
        <f>G343-F343</f>
        <v>1.7749999315128662E-3</v>
      </c>
    </row>
    <row r="344" spans="1:8" ht="14.15" customHeight="1" x14ac:dyDescent="0.35">
      <c r="A344" s="7">
        <v>44831</v>
      </c>
      <c r="B344" t="s">
        <v>36</v>
      </c>
      <c r="C344" s="2">
        <f t="shared" si="54"/>
        <v>54001.068225000068</v>
      </c>
      <c r="E344" s="2">
        <v>2208.34</v>
      </c>
      <c r="F344" s="3">
        <f t="shared" si="55"/>
        <v>51792.728225000072</v>
      </c>
      <c r="G344" s="3">
        <v>51792.73</v>
      </c>
      <c r="H344" s="21">
        <f>G344-F344</f>
        <v>1.7749999315128662E-3</v>
      </c>
    </row>
    <row r="345" spans="1:8" ht="14.15" customHeight="1" x14ac:dyDescent="0.35">
      <c r="A345" s="7">
        <v>44832</v>
      </c>
      <c r="B345" t="s">
        <v>83</v>
      </c>
      <c r="C345" s="2">
        <f t="shared" ref="C345:C349" si="56">F344</f>
        <v>51792.728225000072</v>
      </c>
      <c r="E345" s="2">
        <v>1653</v>
      </c>
      <c r="F345" s="3">
        <f t="shared" ref="F345:F349" si="57">C345+D345-E345</f>
        <v>50139.728225000072</v>
      </c>
    </row>
    <row r="346" spans="1:8" ht="14.15" customHeight="1" x14ac:dyDescent="0.35">
      <c r="A346" s="7">
        <v>44832</v>
      </c>
      <c r="B346" t="s">
        <v>39</v>
      </c>
      <c r="C346" s="2">
        <f t="shared" si="56"/>
        <v>50139.728225000072</v>
      </c>
      <c r="E346" s="2">
        <f>0.51</f>
        <v>0.51</v>
      </c>
      <c r="F346" s="3">
        <f t="shared" si="57"/>
        <v>50139.21822500007</v>
      </c>
      <c r="G346" s="3">
        <v>50139.22</v>
      </c>
      <c r="H346" s="21">
        <f>G346-F346</f>
        <v>1.7749999315128662E-3</v>
      </c>
    </row>
    <row r="347" spans="1:8" ht="14.15" customHeight="1" x14ac:dyDescent="0.35">
      <c r="A347" s="7">
        <v>44833</v>
      </c>
      <c r="B347" t="s">
        <v>46</v>
      </c>
      <c r="C347" s="2">
        <f t="shared" si="56"/>
        <v>50139.21822500007</v>
      </c>
      <c r="E347" s="2">
        <v>1295.8499999999999</v>
      </c>
      <c r="F347" s="3">
        <f t="shared" si="57"/>
        <v>48843.368225000071</v>
      </c>
    </row>
    <row r="348" spans="1:8" ht="14.15" customHeight="1" x14ac:dyDescent="0.35">
      <c r="A348" s="7">
        <v>44833</v>
      </c>
      <c r="B348" s="19" t="s">
        <v>3</v>
      </c>
      <c r="C348" s="20">
        <f t="shared" si="56"/>
        <v>48843.368225000071</v>
      </c>
      <c r="D348" s="20">
        <v>13595.56</v>
      </c>
      <c r="F348" s="3">
        <f t="shared" si="57"/>
        <v>62438.928225000069</v>
      </c>
    </row>
    <row r="349" spans="1:8" ht="14.15" customHeight="1" x14ac:dyDescent="0.35">
      <c r="A349" s="7">
        <v>44833</v>
      </c>
      <c r="B349" t="s">
        <v>39</v>
      </c>
      <c r="C349" s="2">
        <f t="shared" si="56"/>
        <v>62438.928225000069</v>
      </c>
      <c r="E349" s="2">
        <f>0.51</f>
        <v>0.51</v>
      </c>
      <c r="F349" s="3">
        <f t="shared" si="57"/>
        <v>62438.418225000067</v>
      </c>
      <c r="G349" s="3">
        <v>62438.42</v>
      </c>
      <c r="H349" s="21">
        <f>G349-F349</f>
        <v>1.7749999315128662E-3</v>
      </c>
    </row>
    <row r="350" spans="1:8" ht="14.15" customHeight="1" x14ac:dyDescent="0.35">
      <c r="A350" s="7">
        <v>44834</v>
      </c>
      <c r="B350" t="s">
        <v>37</v>
      </c>
      <c r="C350" s="2">
        <f t="shared" ref="C350:C351" si="58">F349</f>
        <v>62438.418225000067</v>
      </c>
      <c r="E350" s="2">
        <v>356.52</v>
      </c>
      <c r="F350" s="3">
        <f t="shared" ref="F350:F351" si="59">C350+D350-E350</f>
        <v>62081.89822500007</v>
      </c>
    </row>
    <row r="351" spans="1:8" ht="14.15" customHeight="1" x14ac:dyDescent="0.35">
      <c r="A351" s="7">
        <v>44834</v>
      </c>
      <c r="B351" t="s">
        <v>39</v>
      </c>
      <c r="C351" s="2">
        <f t="shared" si="58"/>
        <v>62081.89822500007</v>
      </c>
      <c r="E351" s="2">
        <f>0.51</f>
        <v>0.51</v>
      </c>
      <c r="F351" s="3">
        <f t="shared" si="59"/>
        <v>62081.388225000068</v>
      </c>
      <c r="G351" s="3">
        <v>62081.39</v>
      </c>
      <c r="H351" s="21">
        <f>G351-F351</f>
        <v>1.7749999315128662E-3</v>
      </c>
    </row>
    <row r="352" spans="1:8" ht="14.15" customHeight="1" x14ac:dyDescent="0.35">
      <c r="A352" s="7">
        <v>44835</v>
      </c>
      <c r="B352" t="s">
        <v>39</v>
      </c>
      <c r="C352" s="2">
        <f t="shared" ref="C352" si="60">F351</f>
        <v>62081.388225000068</v>
      </c>
      <c r="E352" s="2">
        <v>76</v>
      </c>
      <c r="F352" s="3">
        <f t="shared" ref="F352" si="61">C352+D352-E352</f>
        <v>62005.388225000068</v>
      </c>
      <c r="G352" s="3">
        <v>62005.39</v>
      </c>
      <c r="H352" s="21">
        <f>G352-F352</f>
        <v>1.7749999315128662E-3</v>
      </c>
    </row>
    <row r="353" spans="1:8" ht="14.15" customHeight="1" x14ac:dyDescent="0.35">
      <c r="A353" s="7">
        <v>44837</v>
      </c>
      <c r="B353" t="s">
        <v>83</v>
      </c>
      <c r="C353" s="2">
        <f t="shared" ref="C353:C356" si="62">F352</f>
        <v>62005.388225000068</v>
      </c>
      <c r="E353" s="2">
        <v>196.98</v>
      </c>
      <c r="F353" s="3">
        <f t="shared" ref="F353:F356" si="63">C353+D353-E353</f>
        <v>61808.408225000065</v>
      </c>
    </row>
    <row r="354" spans="1:8" ht="14.15" customHeight="1" x14ac:dyDescent="0.35">
      <c r="A354" s="7">
        <v>44837</v>
      </c>
      <c r="B354" t="s">
        <v>39</v>
      </c>
      <c r="C354" s="2">
        <f t="shared" si="62"/>
        <v>61808.408225000065</v>
      </c>
      <c r="E354" s="2">
        <v>0.51</v>
      </c>
      <c r="F354" s="3">
        <f t="shared" si="63"/>
        <v>61807.898225000063</v>
      </c>
      <c r="G354" s="3">
        <v>61807.9</v>
      </c>
      <c r="H354" s="21">
        <f>G354-F354</f>
        <v>1.7749999387888238E-3</v>
      </c>
    </row>
    <row r="355" spans="1:8" ht="14.15" customHeight="1" x14ac:dyDescent="0.35">
      <c r="A355" s="7">
        <v>44839</v>
      </c>
      <c r="B355" t="s">
        <v>47</v>
      </c>
      <c r="C355" s="2">
        <f t="shared" si="62"/>
        <v>61807.898225000063</v>
      </c>
      <c r="E355" s="2">
        <v>1617.52</v>
      </c>
      <c r="F355" s="3">
        <f t="shared" si="63"/>
        <v>60190.378225000066</v>
      </c>
    </row>
    <row r="356" spans="1:8" ht="14.15" customHeight="1" x14ac:dyDescent="0.35">
      <c r="A356" s="7">
        <v>44839</v>
      </c>
      <c r="B356" t="s">
        <v>39</v>
      </c>
      <c r="C356" s="2">
        <f t="shared" si="62"/>
        <v>60190.378225000066</v>
      </c>
      <c r="E356" s="2">
        <f>0.51</f>
        <v>0.51</v>
      </c>
      <c r="F356" s="3">
        <f t="shared" si="63"/>
        <v>60189.868225000064</v>
      </c>
      <c r="G356" s="3">
        <v>60189.87</v>
      </c>
      <c r="H356" s="21">
        <f>G356-F356</f>
        <v>1.7749999387888238E-3</v>
      </c>
    </row>
    <row r="357" spans="1:8" ht="14.15" customHeight="1" x14ac:dyDescent="0.35">
      <c r="A357" s="7">
        <v>44841</v>
      </c>
      <c r="B357" t="s">
        <v>57</v>
      </c>
      <c r="C357" s="2">
        <f t="shared" ref="C357:C359" si="64">F356</f>
        <v>60189.868225000064</v>
      </c>
      <c r="D357" s="2">
        <v>4187.97</v>
      </c>
      <c r="F357" s="3">
        <f t="shared" ref="F357:F359" si="65">C357+D357-E357</f>
        <v>64377.838225000065</v>
      </c>
    </row>
    <row r="358" spans="1:8" ht="14.15" customHeight="1" x14ac:dyDescent="0.35">
      <c r="A358" s="7">
        <v>44841</v>
      </c>
      <c r="B358" t="s">
        <v>118</v>
      </c>
      <c r="C358" s="2">
        <f t="shared" si="64"/>
        <v>64377.838225000065</v>
      </c>
      <c r="E358" s="2">
        <v>692.68</v>
      </c>
      <c r="F358" s="3">
        <f t="shared" si="65"/>
        <v>63685.158225000065</v>
      </c>
    </row>
    <row r="359" spans="1:8" ht="14.15" customHeight="1" x14ac:dyDescent="0.35">
      <c r="A359" s="7">
        <v>44841</v>
      </c>
      <c r="B359" t="s">
        <v>39</v>
      </c>
      <c r="C359" s="2">
        <f t="shared" si="64"/>
        <v>63685.158225000065</v>
      </c>
      <c r="E359" s="2">
        <v>0.51</v>
      </c>
      <c r="F359" s="3">
        <f t="shared" si="65"/>
        <v>63684.648225000063</v>
      </c>
    </row>
    <row r="360" spans="1:8" ht="14.15" customHeight="1" x14ac:dyDescent="0.35">
      <c r="A360" s="7">
        <v>44841</v>
      </c>
      <c r="B360" t="s">
        <v>45</v>
      </c>
      <c r="C360" s="2">
        <f t="shared" ref="C360" si="66">F359</f>
        <v>63684.648225000063</v>
      </c>
      <c r="E360" s="2">
        <v>1000</v>
      </c>
      <c r="F360" s="3">
        <f t="shared" ref="F360" si="67">C360+D360-E360</f>
        <v>62684.648225000063</v>
      </c>
      <c r="G360" s="3">
        <v>62684.65</v>
      </c>
      <c r="H360" s="21">
        <f>G360-F360</f>
        <v>1.7749999387888238E-3</v>
      </c>
    </row>
    <row r="361" spans="1:8" ht="14.15" customHeight="1" x14ac:dyDescent="0.35">
      <c r="A361" s="7">
        <v>44845</v>
      </c>
      <c r="B361" t="s">
        <v>46</v>
      </c>
      <c r="C361" s="2">
        <f t="shared" ref="C361:C362" si="68">F360</f>
        <v>62684.648225000063</v>
      </c>
      <c r="E361" s="2">
        <v>6704.09</v>
      </c>
      <c r="F361" s="3">
        <f t="shared" ref="F361:F362" si="69">C361+D361-E361</f>
        <v>55980.558225000059</v>
      </c>
    </row>
    <row r="362" spans="1:8" ht="14.15" customHeight="1" x14ac:dyDescent="0.35">
      <c r="A362" s="7">
        <v>44845</v>
      </c>
      <c r="B362" t="s">
        <v>39</v>
      </c>
      <c r="C362" s="2">
        <f t="shared" si="68"/>
        <v>55980.558225000059</v>
      </c>
      <c r="E362" s="2">
        <f>0.51</f>
        <v>0.51</v>
      </c>
      <c r="F362" s="3">
        <f t="shared" si="69"/>
        <v>55980.048225000057</v>
      </c>
      <c r="G362" s="3">
        <v>55980.05</v>
      </c>
      <c r="H362" s="21">
        <f>G362-F362</f>
        <v>1.7749999460647814E-3</v>
      </c>
    </row>
    <row r="363" spans="1:8" ht="14.15" customHeight="1" x14ac:dyDescent="0.35">
      <c r="A363" s="7">
        <v>44846</v>
      </c>
      <c r="B363" t="s">
        <v>119</v>
      </c>
      <c r="C363" s="2">
        <f t="shared" ref="C363:C364" si="70">F362</f>
        <v>55980.048225000057</v>
      </c>
      <c r="E363" s="2">
        <v>10135.86</v>
      </c>
      <c r="F363" s="3">
        <f t="shared" ref="F363:F364" si="71">C363+D363-E363</f>
        <v>45844.188225000056</v>
      </c>
    </row>
    <row r="364" spans="1:8" ht="14.15" customHeight="1" x14ac:dyDescent="0.35">
      <c r="A364" s="7">
        <v>44846</v>
      </c>
      <c r="B364" t="s">
        <v>39</v>
      </c>
      <c r="C364" s="2">
        <f t="shared" si="70"/>
        <v>45844.188225000056</v>
      </c>
      <c r="E364" s="2">
        <f>0.51</f>
        <v>0.51</v>
      </c>
      <c r="F364" s="3">
        <f t="shared" si="71"/>
        <v>45843.678225000054</v>
      </c>
      <c r="G364" s="3">
        <v>45843.68</v>
      </c>
      <c r="H364" s="21">
        <f>G364-F364</f>
        <v>1.7749999460647814E-3</v>
      </c>
    </row>
    <row r="365" spans="1:8" ht="14.15" customHeight="1" x14ac:dyDescent="0.35">
      <c r="A365" s="7">
        <v>44848</v>
      </c>
      <c r="B365" t="s">
        <v>37</v>
      </c>
      <c r="C365" s="2">
        <f t="shared" ref="C365:C368" si="72">F364</f>
        <v>45843.678225000054</v>
      </c>
      <c r="E365" s="2">
        <v>274.87</v>
      </c>
      <c r="F365" s="3">
        <f t="shared" ref="F365:F368" si="73">C365+D365-E365</f>
        <v>45568.808225000052</v>
      </c>
    </row>
    <row r="366" spans="1:8" ht="14.15" customHeight="1" x14ac:dyDescent="0.35">
      <c r="A366" s="7">
        <v>44848</v>
      </c>
      <c r="B366" t="s">
        <v>119</v>
      </c>
      <c r="C366" s="2">
        <f t="shared" si="72"/>
        <v>45568.808225000052</v>
      </c>
      <c r="E366" s="2">
        <v>555</v>
      </c>
      <c r="F366" s="3">
        <f t="shared" si="73"/>
        <v>45013.808225000052</v>
      </c>
    </row>
    <row r="367" spans="1:8" ht="14.15" customHeight="1" x14ac:dyDescent="0.35">
      <c r="A367" s="7">
        <v>44848</v>
      </c>
      <c r="B367" t="s">
        <v>39</v>
      </c>
      <c r="C367" s="2">
        <f t="shared" si="72"/>
        <v>45013.808225000052</v>
      </c>
      <c r="E367" s="2">
        <f>2*0.51</f>
        <v>1.02</v>
      </c>
      <c r="F367" s="3">
        <f t="shared" si="73"/>
        <v>45012.788225000055</v>
      </c>
    </row>
    <row r="368" spans="1:8" ht="14.15" customHeight="1" x14ac:dyDescent="0.35">
      <c r="A368" s="7">
        <v>44848</v>
      </c>
      <c r="B368" t="s">
        <v>120</v>
      </c>
      <c r="C368" s="2">
        <f t="shared" si="72"/>
        <v>45012.788225000055</v>
      </c>
      <c r="E368" s="2">
        <v>1057</v>
      </c>
      <c r="F368" s="3">
        <f t="shared" si="73"/>
        <v>43955.788225000055</v>
      </c>
      <c r="G368" s="3">
        <v>43955.79</v>
      </c>
      <c r="H368" s="21">
        <f>G368-F368</f>
        <v>1.7749999460647814E-3</v>
      </c>
    </row>
    <row r="369" spans="1:8" ht="14.15" customHeight="1" x14ac:dyDescent="0.35">
      <c r="A369" s="7">
        <v>44851</v>
      </c>
      <c r="B369" t="s">
        <v>47</v>
      </c>
      <c r="C369" s="2">
        <f t="shared" ref="C369:C373" si="74">F368</f>
        <v>43955.788225000055</v>
      </c>
      <c r="E369" s="2">
        <v>1368.45</v>
      </c>
      <c r="F369" s="3">
        <f t="shared" ref="F369:F373" si="75">C369+D369-E369</f>
        <v>42587.338225000058</v>
      </c>
    </row>
    <row r="370" spans="1:8" ht="14.15" customHeight="1" x14ac:dyDescent="0.35">
      <c r="A370" s="7">
        <v>44851</v>
      </c>
      <c r="B370" t="s">
        <v>16</v>
      </c>
      <c r="C370" s="2">
        <f t="shared" si="74"/>
        <v>42587.338225000058</v>
      </c>
      <c r="E370" s="2">
        <v>368.64</v>
      </c>
      <c r="F370" s="3">
        <f t="shared" si="75"/>
        <v>42218.698225000058</v>
      </c>
    </row>
    <row r="371" spans="1:8" ht="14.15" customHeight="1" x14ac:dyDescent="0.35">
      <c r="A371" s="7">
        <v>44851</v>
      </c>
      <c r="B371" t="s">
        <v>50</v>
      </c>
      <c r="C371" s="2">
        <f t="shared" si="74"/>
        <v>42218.698225000058</v>
      </c>
      <c r="E371" s="2">
        <v>5000</v>
      </c>
      <c r="F371" s="3">
        <f t="shared" si="75"/>
        <v>37218.698225000058</v>
      </c>
    </row>
    <row r="372" spans="1:8" ht="14.15" customHeight="1" x14ac:dyDescent="0.35">
      <c r="A372" s="7">
        <v>44851</v>
      </c>
      <c r="B372" t="s">
        <v>39</v>
      </c>
      <c r="C372" s="2">
        <f t="shared" si="74"/>
        <v>37218.698225000058</v>
      </c>
      <c r="E372" s="2">
        <f>0.51</f>
        <v>0.51</v>
      </c>
      <c r="F372" s="3">
        <f t="shared" si="75"/>
        <v>37218.188225000056</v>
      </c>
      <c r="G372" s="3">
        <v>37218.19</v>
      </c>
      <c r="H372" s="21">
        <f>G372-F372</f>
        <v>1.7749999460647814E-3</v>
      </c>
    </row>
    <row r="373" spans="1:8" ht="14.15" customHeight="1" x14ac:dyDescent="0.35">
      <c r="A373" s="7">
        <v>44852</v>
      </c>
      <c r="B373" t="s">
        <v>77</v>
      </c>
      <c r="C373" s="2">
        <f t="shared" si="74"/>
        <v>37218.188225000056</v>
      </c>
      <c r="D373" s="2">
        <v>4221.74</v>
      </c>
      <c r="F373" s="3">
        <f t="shared" si="75"/>
        <v>41439.928225000054</v>
      </c>
    </row>
    <row r="374" spans="1:8" ht="14.15" customHeight="1" x14ac:dyDescent="0.35">
      <c r="A374" s="7">
        <v>44852</v>
      </c>
      <c r="B374" t="s">
        <v>45</v>
      </c>
      <c r="C374" s="2">
        <f t="shared" ref="C374:C375" si="76">F373</f>
        <v>41439.928225000054</v>
      </c>
      <c r="E374" s="2">
        <v>1000</v>
      </c>
      <c r="F374" s="3">
        <f t="shared" ref="F374:F375" si="77">C374+D374-E374</f>
        <v>40439.928225000054</v>
      </c>
      <c r="G374" s="3">
        <v>40439.93</v>
      </c>
      <c r="H374" s="21">
        <f>G374-F374</f>
        <v>1.7749999460647814E-3</v>
      </c>
    </row>
    <row r="375" spans="1:8" ht="14.15" customHeight="1" x14ac:dyDescent="0.35">
      <c r="A375" s="7">
        <v>44853</v>
      </c>
      <c r="B375" t="s">
        <v>49</v>
      </c>
      <c r="C375" s="2">
        <f t="shared" si="76"/>
        <v>40439.928225000054</v>
      </c>
      <c r="E375" s="2">
        <v>625.17999999999995</v>
      </c>
      <c r="F375" s="3">
        <f t="shared" si="77"/>
        <v>39814.748225000054</v>
      </c>
      <c r="G375" s="3">
        <v>39814.75</v>
      </c>
      <c r="H375" s="21">
        <f>G375-F375</f>
        <v>1.7749999460647814E-3</v>
      </c>
    </row>
    <row r="376" spans="1:8" ht="14.15" customHeight="1" x14ac:dyDescent="0.35">
      <c r="A376" s="7">
        <v>44854</v>
      </c>
      <c r="B376" t="s">
        <v>46</v>
      </c>
      <c r="C376" s="2">
        <f t="shared" ref="C376:C377" si="78">F375</f>
        <v>39814.748225000054</v>
      </c>
      <c r="E376" s="2">
        <v>1382.78</v>
      </c>
      <c r="F376" s="3">
        <f t="shared" ref="F376:F377" si="79">C376+D376-E376</f>
        <v>38431.968225000055</v>
      </c>
    </row>
    <row r="377" spans="1:8" ht="14.15" customHeight="1" x14ac:dyDescent="0.35">
      <c r="A377" s="7">
        <v>44854</v>
      </c>
      <c r="B377" t="s">
        <v>39</v>
      </c>
      <c r="C377" s="2">
        <f t="shared" si="78"/>
        <v>38431.968225000055</v>
      </c>
      <c r="E377" s="2">
        <f>0.51</f>
        <v>0.51</v>
      </c>
      <c r="F377" s="3">
        <f t="shared" si="79"/>
        <v>38431.458225000053</v>
      </c>
      <c r="G377" s="3">
        <v>38431.46</v>
      </c>
      <c r="H377" s="21">
        <f>G377-F377</f>
        <v>1.7749999460647814E-3</v>
      </c>
    </row>
    <row r="378" spans="1:8" ht="14.15" customHeight="1" x14ac:dyDescent="0.35">
      <c r="A378" s="7">
        <v>44855</v>
      </c>
      <c r="B378" t="s">
        <v>45</v>
      </c>
      <c r="C378" s="2">
        <f t="shared" ref="C378:C381" si="80">F377</f>
        <v>38431.458225000053</v>
      </c>
      <c r="E378" s="2">
        <v>1000</v>
      </c>
      <c r="F378" s="3">
        <f t="shared" ref="F378:F381" si="81">C378+D378-E378</f>
        <v>37431.458225000053</v>
      </c>
      <c r="G378" s="3">
        <v>37431.46</v>
      </c>
      <c r="H378" s="21">
        <f>G378-F378</f>
        <v>1.7749999460647814E-3</v>
      </c>
    </row>
    <row r="379" spans="1:8" ht="14.15" customHeight="1" x14ac:dyDescent="0.35">
      <c r="A379" s="7">
        <v>44858</v>
      </c>
      <c r="B379" t="s">
        <v>4</v>
      </c>
      <c r="C379" s="2">
        <f t="shared" si="80"/>
        <v>37431.458225000053</v>
      </c>
      <c r="E379" s="2">
        <v>450</v>
      </c>
      <c r="F379" s="3">
        <f t="shared" si="81"/>
        <v>36981.458225000053</v>
      </c>
    </row>
    <row r="380" spans="1:8" ht="14.15" customHeight="1" x14ac:dyDescent="0.35">
      <c r="A380" s="7">
        <v>44858</v>
      </c>
      <c r="B380" t="s">
        <v>4</v>
      </c>
      <c r="C380" s="2">
        <f t="shared" si="80"/>
        <v>36981.458225000053</v>
      </c>
      <c r="E380" s="2">
        <v>150</v>
      </c>
      <c r="F380" s="3">
        <f t="shared" si="81"/>
        <v>36831.458225000053</v>
      </c>
    </row>
    <row r="381" spans="1:8" ht="14.15" customHeight="1" x14ac:dyDescent="0.35">
      <c r="A381" s="7">
        <v>44858</v>
      </c>
      <c r="B381" t="s">
        <v>39</v>
      </c>
      <c r="C381" s="2">
        <f t="shared" si="80"/>
        <v>36831.458225000053</v>
      </c>
      <c r="E381" s="2">
        <f>3*0.51</f>
        <v>1.53</v>
      </c>
      <c r="F381" s="3">
        <f t="shared" si="81"/>
        <v>36829.928225000054</v>
      </c>
    </row>
    <row r="382" spans="1:8" ht="14.15" customHeight="1" x14ac:dyDescent="0.35">
      <c r="A382" s="7">
        <v>44858</v>
      </c>
      <c r="B382" t="s">
        <v>121</v>
      </c>
      <c r="C382" s="2">
        <f t="shared" ref="C382" si="82">F381</f>
        <v>36829.928225000054</v>
      </c>
      <c r="E382" s="2">
        <v>4720</v>
      </c>
      <c r="F382" s="3">
        <f t="shared" ref="F382" si="83">C382+D382-E382</f>
        <v>32109.928225000054</v>
      </c>
      <c r="G382" s="3">
        <v>32109.93</v>
      </c>
      <c r="H382" s="21">
        <f>G382-F382</f>
        <v>1.7749999460647814E-3</v>
      </c>
    </row>
    <row r="383" spans="1:8" ht="14.15" customHeight="1" x14ac:dyDescent="0.35">
      <c r="A383" s="7">
        <v>44859</v>
      </c>
      <c r="B383" t="s">
        <v>5</v>
      </c>
      <c r="C383" s="2">
        <f t="shared" ref="C383:C387" si="84">F382</f>
        <v>32109.928225000054</v>
      </c>
      <c r="E383" s="2">
        <v>2808</v>
      </c>
      <c r="F383" s="3">
        <f t="shared" ref="F383:F387" si="85">C383+D383-E383</f>
        <v>29301.928225000054</v>
      </c>
    </row>
    <row r="384" spans="1:8" ht="14.15" customHeight="1" x14ac:dyDescent="0.35">
      <c r="A384" s="7">
        <v>44859</v>
      </c>
      <c r="B384" t="s">
        <v>17</v>
      </c>
      <c r="C384" s="2">
        <f t="shared" si="84"/>
        <v>29301.928225000054</v>
      </c>
      <c r="E384" s="2">
        <v>115</v>
      </c>
      <c r="F384" s="3">
        <f t="shared" si="85"/>
        <v>29186.928225000054</v>
      </c>
    </row>
    <row r="385" spans="1:8" ht="14.15" customHeight="1" x14ac:dyDescent="0.35">
      <c r="A385" s="7">
        <v>44859</v>
      </c>
      <c r="B385" t="s">
        <v>72</v>
      </c>
      <c r="C385" s="2">
        <f t="shared" si="84"/>
        <v>29186.928225000054</v>
      </c>
      <c r="E385" s="2">
        <v>2048</v>
      </c>
      <c r="F385" s="3">
        <f t="shared" si="85"/>
        <v>27138.928225000054</v>
      </c>
    </row>
    <row r="386" spans="1:8" ht="14.15" customHeight="1" x14ac:dyDescent="0.35">
      <c r="A386" s="7">
        <v>44859</v>
      </c>
      <c r="B386" t="s">
        <v>39</v>
      </c>
      <c r="C386" s="2">
        <f t="shared" si="84"/>
        <v>27138.928225000054</v>
      </c>
      <c r="E386" s="2">
        <f>3*0.51</f>
        <v>1.53</v>
      </c>
      <c r="F386" s="3">
        <f t="shared" si="85"/>
        <v>27137.398225000055</v>
      </c>
      <c r="G386" s="3">
        <v>27137.4</v>
      </c>
      <c r="H386" s="21">
        <f>G386-F386</f>
        <v>1.7749999460647814E-3</v>
      </c>
    </row>
    <row r="387" spans="1:8" ht="14.15" customHeight="1" x14ac:dyDescent="0.35">
      <c r="A387" s="7">
        <v>44861</v>
      </c>
      <c r="B387" t="s">
        <v>47</v>
      </c>
      <c r="C387" s="2">
        <f t="shared" si="84"/>
        <v>27137.398225000055</v>
      </c>
      <c r="E387" s="2">
        <v>430.97</v>
      </c>
      <c r="F387" s="3">
        <f t="shared" si="85"/>
        <v>26706.428225000054</v>
      </c>
    </row>
    <row r="388" spans="1:8" ht="14.15" customHeight="1" x14ac:dyDescent="0.35">
      <c r="A388" s="7">
        <v>44861</v>
      </c>
      <c r="B388" t="s">
        <v>39</v>
      </c>
      <c r="C388" s="2">
        <f t="shared" ref="C388:C389" si="86">F387</f>
        <v>26706.428225000054</v>
      </c>
      <c r="E388" s="2">
        <v>0.51</v>
      </c>
      <c r="F388" s="3">
        <f t="shared" ref="F388:F389" si="87">C388+D388-E388</f>
        <v>26705.918225000056</v>
      </c>
      <c r="G388" s="3">
        <v>26705.919999999998</v>
      </c>
      <c r="H388" s="21">
        <f>G388-F388</f>
        <v>1.7749999424268026E-3</v>
      </c>
    </row>
    <row r="389" spans="1:8" ht="14.15" customHeight="1" x14ac:dyDescent="0.35">
      <c r="A389" s="7">
        <v>44862</v>
      </c>
      <c r="B389" s="19" t="s">
        <v>3</v>
      </c>
      <c r="C389" s="20">
        <f t="shared" si="86"/>
        <v>26705.918225000056</v>
      </c>
      <c r="D389" s="20">
        <v>14513.79</v>
      </c>
      <c r="F389" s="3">
        <f t="shared" si="87"/>
        <v>41219.708225000053</v>
      </c>
      <c r="G389" s="3">
        <v>41219.71</v>
      </c>
      <c r="H389" s="21">
        <f>G389-F389</f>
        <v>1.7749999460647814E-3</v>
      </c>
    </row>
    <row r="390" spans="1:8" ht="14.15" customHeight="1" x14ac:dyDescent="0.35">
      <c r="A390" s="7">
        <v>44863</v>
      </c>
      <c r="B390" t="s">
        <v>45</v>
      </c>
      <c r="C390" s="2">
        <f t="shared" ref="C390:C391" si="88">F389</f>
        <v>41219.708225000053</v>
      </c>
      <c r="E390" s="2">
        <v>1000</v>
      </c>
      <c r="F390" s="3">
        <f t="shared" ref="F390:F391" si="89">C390+D390-E390</f>
        <v>40219.708225000053</v>
      </c>
    </row>
    <row r="391" spans="1:8" ht="14.15" customHeight="1" x14ac:dyDescent="0.35">
      <c r="A391" s="7">
        <v>44863</v>
      </c>
      <c r="B391" t="s">
        <v>50</v>
      </c>
      <c r="C391" s="2">
        <f t="shared" si="88"/>
        <v>40219.708225000053</v>
      </c>
      <c r="E391" s="2">
        <v>5000</v>
      </c>
      <c r="F391" s="3">
        <f t="shared" si="89"/>
        <v>35219.708225000053</v>
      </c>
      <c r="G391" s="3">
        <v>35219.71</v>
      </c>
      <c r="H391" s="21">
        <f>G391-F391</f>
        <v>1.7749999460647814E-3</v>
      </c>
    </row>
    <row r="392" spans="1:8" ht="14.15" customHeight="1" x14ac:dyDescent="0.35">
      <c r="A392" s="7">
        <v>44865</v>
      </c>
      <c r="B392" t="s">
        <v>37</v>
      </c>
      <c r="C392" s="2">
        <f t="shared" ref="C392:C396" si="90">F391</f>
        <v>35219.708225000053</v>
      </c>
      <c r="E392" s="2">
        <v>333.14</v>
      </c>
      <c r="F392" s="3">
        <f t="shared" ref="F392:F396" si="91">C392+D392-E392</f>
        <v>34886.568225000054</v>
      </c>
    </row>
    <row r="393" spans="1:8" ht="14.15" customHeight="1" x14ac:dyDescent="0.35">
      <c r="A393" s="7">
        <v>44865</v>
      </c>
      <c r="B393" t="s">
        <v>46</v>
      </c>
      <c r="C393" s="2">
        <f t="shared" si="90"/>
        <v>34886.568225000054</v>
      </c>
      <c r="E393" s="2">
        <v>2005.39</v>
      </c>
      <c r="F393" s="3">
        <f t="shared" si="91"/>
        <v>32881.178225000054</v>
      </c>
    </row>
    <row r="394" spans="1:8" ht="14.15" customHeight="1" x14ac:dyDescent="0.35">
      <c r="A394" s="7">
        <v>44865</v>
      </c>
      <c r="B394" t="s">
        <v>39</v>
      </c>
      <c r="C394" s="2">
        <f t="shared" si="90"/>
        <v>32881.178225000054</v>
      </c>
      <c r="E394" s="2">
        <f>0.51*3</f>
        <v>1.53</v>
      </c>
      <c r="F394" s="3">
        <f t="shared" si="91"/>
        <v>32879.648225000055</v>
      </c>
    </row>
    <row r="395" spans="1:8" ht="14.15" customHeight="1" x14ac:dyDescent="0.35">
      <c r="A395" s="7">
        <v>44865</v>
      </c>
      <c r="B395" t="s">
        <v>57</v>
      </c>
      <c r="C395" s="2">
        <f t="shared" si="90"/>
        <v>32879.648225000055</v>
      </c>
      <c r="D395" s="2">
        <v>3526.8</v>
      </c>
      <c r="F395" s="3">
        <f t="shared" si="91"/>
        <v>36406.448225000058</v>
      </c>
    </row>
    <row r="396" spans="1:8" ht="14.15" customHeight="1" x14ac:dyDescent="0.35">
      <c r="A396" s="7">
        <v>44865</v>
      </c>
      <c r="B396" t="s">
        <v>118</v>
      </c>
      <c r="C396" s="2">
        <f t="shared" si="90"/>
        <v>36406.448225000058</v>
      </c>
      <c r="E396" s="2">
        <v>692.68</v>
      </c>
      <c r="F396" s="3">
        <f t="shared" si="91"/>
        <v>35713.768225000058</v>
      </c>
      <c r="G396" s="3">
        <v>35713.769999999997</v>
      </c>
      <c r="H396" s="21">
        <f>G396-F396</f>
        <v>1.7749999387888238E-3</v>
      </c>
    </row>
    <row r="397" spans="1:8" ht="14.15" customHeight="1" x14ac:dyDescent="0.35">
      <c r="A397" s="7">
        <v>44866</v>
      </c>
      <c r="B397" t="s">
        <v>39</v>
      </c>
      <c r="C397" s="2">
        <f t="shared" ref="C397:C398" si="92">F396</f>
        <v>35713.768225000058</v>
      </c>
      <c r="E397" s="2">
        <v>76</v>
      </c>
      <c r="F397" s="3">
        <f t="shared" ref="F397:F398" si="93">C397+D397-E397</f>
        <v>35637.768225000058</v>
      </c>
      <c r="G397" s="3">
        <v>35637.769999999997</v>
      </c>
      <c r="H397" s="21">
        <f>G397-F397</f>
        <v>1.7749999387888238E-3</v>
      </c>
    </row>
    <row r="398" spans="1:8" ht="14.15" customHeight="1" x14ac:dyDescent="0.35">
      <c r="A398" s="7">
        <v>44867</v>
      </c>
      <c r="B398" t="s">
        <v>45</v>
      </c>
      <c r="C398" s="2">
        <f t="shared" si="92"/>
        <v>35637.768225000058</v>
      </c>
      <c r="E398" s="2">
        <v>2000</v>
      </c>
      <c r="F398" s="3">
        <f t="shared" si="93"/>
        <v>33637.768225000058</v>
      </c>
      <c r="G398" s="3">
        <v>33637.769999999997</v>
      </c>
      <c r="H398" s="21">
        <f>G398-F398</f>
        <v>1.7749999387888238E-3</v>
      </c>
    </row>
    <row r="399" spans="1:8" ht="14.15" customHeight="1" x14ac:dyDescent="0.35">
      <c r="A399" s="7">
        <v>44868</v>
      </c>
      <c r="B399" t="s">
        <v>47</v>
      </c>
      <c r="C399" s="2">
        <f t="shared" ref="C399:C400" si="94">F398</f>
        <v>33637.768225000058</v>
      </c>
      <c r="E399" s="2">
        <v>828.25</v>
      </c>
      <c r="F399" s="3">
        <f t="shared" ref="F399:F400" si="95">C399+D399-E399</f>
        <v>32809.518225000058</v>
      </c>
    </row>
    <row r="400" spans="1:8" ht="14.15" customHeight="1" x14ac:dyDescent="0.35">
      <c r="A400" s="7">
        <v>44868</v>
      </c>
      <c r="B400" t="s">
        <v>39</v>
      </c>
      <c r="C400" s="2">
        <f t="shared" si="94"/>
        <v>32809.518225000058</v>
      </c>
      <c r="E400" s="2">
        <f>0.51</f>
        <v>0.51</v>
      </c>
      <c r="F400" s="3">
        <f t="shared" si="95"/>
        <v>32809.008225000056</v>
      </c>
      <c r="G400" s="3">
        <v>32809.01</v>
      </c>
      <c r="H400" s="21">
        <f>G400-F400</f>
        <v>1.7749999460647814E-3</v>
      </c>
    </row>
    <row r="401" spans="1:9" ht="14.15" customHeight="1" x14ac:dyDescent="0.35">
      <c r="A401" s="7">
        <v>44872</v>
      </c>
      <c r="B401" t="s">
        <v>41</v>
      </c>
      <c r="C401" s="2">
        <f t="shared" ref="C401:C403" si="96">F400</f>
        <v>32809.008225000056</v>
      </c>
      <c r="E401" s="2">
        <v>547.4</v>
      </c>
      <c r="F401" s="3">
        <f t="shared" ref="F401:F403" si="97">C401+D401-E401</f>
        <v>32261.608225000055</v>
      </c>
      <c r="I401" s="10" t="s">
        <v>117</v>
      </c>
    </row>
    <row r="402" spans="1:9" ht="14.15" customHeight="1" x14ac:dyDescent="0.35">
      <c r="A402" s="7">
        <v>44872</v>
      </c>
      <c r="B402" t="s">
        <v>35</v>
      </c>
      <c r="C402" s="2">
        <f t="shared" si="96"/>
        <v>32261.608225000055</v>
      </c>
      <c r="E402" s="2">
        <f>265.67</f>
        <v>265.67</v>
      </c>
      <c r="F402" s="3">
        <f t="shared" si="97"/>
        <v>31995.938225000056</v>
      </c>
      <c r="I402" s="10" t="s">
        <v>122</v>
      </c>
    </row>
    <row r="403" spans="1:9" ht="14.15" customHeight="1" x14ac:dyDescent="0.35">
      <c r="A403" s="7">
        <v>44872</v>
      </c>
      <c r="B403" t="s">
        <v>39</v>
      </c>
      <c r="C403" s="2">
        <f t="shared" si="96"/>
        <v>31995.938225000056</v>
      </c>
      <c r="E403" s="2">
        <f>2*0.51</f>
        <v>1.02</v>
      </c>
      <c r="F403" s="3">
        <f t="shared" si="97"/>
        <v>31994.918225000056</v>
      </c>
      <c r="G403" s="3">
        <v>31994.92</v>
      </c>
      <c r="H403" s="21">
        <f>G403-F403</f>
        <v>1.7749999424268026E-3</v>
      </c>
    </row>
    <row r="404" spans="1:9" ht="14.15" customHeight="1" x14ac:dyDescent="0.35">
      <c r="A404" s="7">
        <v>44874</v>
      </c>
      <c r="B404" t="s">
        <v>45</v>
      </c>
      <c r="C404" s="2">
        <f t="shared" ref="C404:C406" si="98">F403</f>
        <v>31994.918225000056</v>
      </c>
      <c r="E404" s="2">
        <v>1000</v>
      </c>
      <c r="F404" s="3">
        <f t="shared" ref="F404:F406" si="99">C404+D404-E404</f>
        <v>30994.918225000056</v>
      </c>
    </row>
    <row r="405" spans="1:9" ht="14" customHeight="1" x14ac:dyDescent="0.35">
      <c r="A405" s="7">
        <v>44874</v>
      </c>
      <c r="B405" t="s">
        <v>120</v>
      </c>
      <c r="C405" s="2">
        <f t="shared" si="98"/>
        <v>30994.918225000056</v>
      </c>
      <c r="E405" s="2">
        <v>578.91</v>
      </c>
      <c r="F405" s="3">
        <f t="shared" si="99"/>
        <v>30416.008225000056</v>
      </c>
      <c r="G405" s="3">
        <v>30416.01</v>
      </c>
      <c r="H405" s="21">
        <f>G405-F405</f>
        <v>1.7749999424268026E-3</v>
      </c>
    </row>
    <row r="406" spans="1:9" ht="14" customHeight="1" x14ac:dyDescent="0.35">
      <c r="A406" s="7">
        <v>44876</v>
      </c>
      <c r="B406" t="s">
        <v>50</v>
      </c>
      <c r="C406" s="2">
        <f t="shared" si="98"/>
        <v>30416.008225000056</v>
      </c>
      <c r="E406" s="2">
        <v>5000</v>
      </c>
      <c r="F406" s="3">
        <f t="shared" si="99"/>
        <v>25416.008225000056</v>
      </c>
      <c r="G406" s="3">
        <v>25416.01</v>
      </c>
      <c r="H406" s="21">
        <f>G406-F406</f>
        <v>1.7749999424268026E-3</v>
      </c>
    </row>
    <row r="407" spans="1:9" ht="14" customHeight="1" x14ac:dyDescent="0.35">
      <c r="A407" s="7">
        <v>44878</v>
      </c>
      <c r="B407" t="s">
        <v>45</v>
      </c>
      <c r="C407" s="2">
        <f t="shared" ref="C407:C411" si="100">F406</f>
        <v>25416.008225000056</v>
      </c>
      <c r="E407" s="2">
        <v>1000</v>
      </c>
      <c r="F407" s="3">
        <f t="shared" ref="F407:F411" si="101">C407+D407-E407</f>
        <v>24416.008225000056</v>
      </c>
      <c r="G407" s="3">
        <v>24416.01</v>
      </c>
      <c r="H407" s="21">
        <f>G407-F407</f>
        <v>1.7749999424268026E-3</v>
      </c>
    </row>
    <row r="408" spans="1:9" ht="14" customHeight="1" x14ac:dyDescent="0.35">
      <c r="A408" s="7">
        <v>44879</v>
      </c>
      <c r="B408" t="s">
        <v>49</v>
      </c>
      <c r="C408" s="2">
        <f t="shared" si="100"/>
        <v>24416.008225000056</v>
      </c>
      <c r="E408" s="2">
        <v>600.64</v>
      </c>
      <c r="F408" s="3">
        <f t="shared" si="101"/>
        <v>23815.368225000057</v>
      </c>
    </row>
    <row r="409" spans="1:9" ht="14" customHeight="1" x14ac:dyDescent="0.35">
      <c r="A409" s="7">
        <v>44879</v>
      </c>
      <c r="B409" t="s">
        <v>46</v>
      </c>
      <c r="C409" s="2">
        <f t="shared" si="100"/>
        <v>23815.368225000057</v>
      </c>
      <c r="E409" s="2">
        <v>2003.96</v>
      </c>
      <c r="F409" s="3">
        <f t="shared" si="101"/>
        <v>21811.408225000057</v>
      </c>
    </row>
    <row r="410" spans="1:9" ht="14" customHeight="1" x14ac:dyDescent="0.35">
      <c r="A410" s="7">
        <v>44879</v>
      </c>
      <c r="B410" t="s">
        <v>35</v>
      </c>
      <c r="C410" s="2">
        <f t="shared" si="100"/>
        <v>21811.408225000057</v>
      </c>
      <c r="E410" s="2">
        <v>265.67</v>
      </c>
      <c r="F410" s="3">
        <f t="shared" si="101"/>
        <v>21545.738225000059</v>
      </c>
      <c r="I410" s="10" t="s">
        <v>123</v>
      </c>
    </row>
    <row r="411" spans="1:9" ht="14" customHeight="1" x14ac:dyDescent="0.35">
      <c r="A411" s="7">
        <v>44879</v>
      </c>
      <c r="B411" t="s">
        <v>39</v>
      </c>
      <c r="C411" s="2">
        <f t="shared" si="100"/>
        <v>21545.738225000059</v>
      </c>
      <c r="E411" s="2">
        <f>0.51*2</f>
        <v>1.02</v>
      </c>
      <c r="F411" s="3">
        <f t="shared" si="101"/>
        <v>21544.718225000059</v>
      </c>
      <c r="G411" s="3">
        <v>21544.720000000001</v>
      </c>
      <c r="H411" s="21">
        <f>G411-F411</f>
        <v>1.7749999424268026E-3</v>
      </c>
    </row>
    <row r="412" spans="1:9" ht="14" customHeight="1" x14ac:dyDescent="0.35">
      <c r="A412" s="7">
        <v>44880</v>
      </c>
      <c r="B412" s="19" t="s">
        <v>3</v>
      </c>
      <c r="C412" s="20">
        <f t="shared" ref="C412:C413" si="102">F411</f>
        <v>21544.718225000059</v>
      </c>
      <c r="D412" s="20">
        <v>9184.619999999999</v>
      </c>
      <c r="F412" s="3">
        <f t="shared" ref="F412:F413" si="103">C412+D412-E412</f>
        <v>30729.338225000058</v>
      </c>
      <c r="G412" s="3">
        <v>30729.34</v>
      </c>
      <c r="H412" s="21">
        <f>G412-F412</f>
        <v>1.7749999424268026E-3</v>
      </c>
    </row>
    <row r="413" spans="1:9" ht="14" customHeight="1" x14ac:dyDescent="0.35">
      <c r="A413" s="7">
        <v>44881</v>
      </c>
      <c r="B413" t="s">
        <v>16</v>
      </c>
      <c r="C413" s="2">
        <f t="shared" si="102"/>
        <v>30729.338225000058</v>
      </c>
      <c r="E413" s="2">
        <v>358.7</v>
      </c>
      <c r="F413" s="3">
        <f t="shared" si="103"/>
        <v>30370.638225000057</v>
      </c>
      <c r="G413" s="3">
        <v>30370.639999999999</v>
      </c>
      <c r="H413" s="21">
        <f>G413-F413</f>
        <v>1.7749999424268026E-3</v>
      </c>
    </row>
    <row r="414" spans="1:9" ht="14" customHeight="1" x14ac:dyDescent="0.35">
      <c r="A414" s="7">
        <v>44882</v>
      </c>
      <c r="B414" t="s">
        <v>46</v>
      </c>
      <c r="C414" s="2">
        <f t="shared" ref="C414:C415" si="104">F413</f>
        <v>30370.638225000057</v>
      </c>
      <c r="E414" s="2">
        <v>860.73</v>
      </c>
      <c r="F414" s="3">
        <f t="shared" ref="F414:F415" si="105">C414+D414-E414</f>
        <v>29509.908225000057</v>
      </c>
    </row>
    <row r="415" spans="1:9" ht="14" customHeight="1" x14ac:dyDescent="0.35">
      <c r="A415" s="7">
        <v>44882</v>
      </c>
      <c r="B415" t="s">
        <v>39</v>
      </c>
      <c r="C415" s="2">
        <f t="shared" si="104"/>
        <v>29509.908225000057</v>
      </c>
      <c r="E415" s="2">
        <f>0.51</f>
        <v>0.51</v>
      </c>
      <c r="F415" s="3">
        <f t="shared" si="105"/>
        <v>29509.398225000059</v>
      </c>
      <c r="G415" s="3">
        <v>29509.4</v>
      </c>
      <c r="H415" s="21">
        <f>G415-F415</f>
        <v>1.7749999424268026E-3</v>
      </c>
    </row>
    <row r="416" spans="1:9" ht="14" customHeight="1" x14ac:dyDescent="0.35">
      <c r="A416" s="7">
        <v>44888</v>
      </c>
      <c r="B416" t="s">
        <v>35</v>
      </c>
      <c r="C416" s="2">
        <f t="shared" ref="C416:C417" si="106">F415</f>
        <v>29509.398225000059</v>
      </c>
      <c r="E416" s="2">
        <v>265.67</v>
      </c>
      <c r="F416" s="3">
        <f t="shared" ref="F416:F417" si="107">C416+D416-E416</f>
        <v>29243.728225000061</v>
      </c>
      <c r="I416" s="10" t="s">
        <v>124</v>
      </c>
    </row>
    <row r="417" spans="1:8" ht="14" customHeight="1" x14ac:dyDescent="0.35">
      <c r="A417" s="7">
        <v>44888</v>
      </c>
      <c r="B417" t="s">
        <v>39</v>
      </c>
      <c r="C417" s="2">
        <f t="shared" si="106"/>
        <v>29243.728225000061</v>
      </c>
      <c r="E417" s="2">
        <f>0.51</f>
        <v>0.51</v>
      </c>
      <c r="F417" s="3">
        <f t="shared" si="107"/>
        <v>29243.218225000062</v>
      </c>
      <c r="G417" s="3">
        <v>29243.22</v>
      </c>
      <c r="H417" s="21">
        <f>G417-F417</f>
        <v>1.7749999387888238E-3</v>
      </c>
    </row>
    <row r="418" spans="1:8" ht="14" customHeight="1" x14ac:dyDescent="0.35">
      <c r="A418" s="7">
        <v>44890</v>
      </c>
      <c r="B418" t="s">
        <v>37</v>
      </c>
      <c r="C418" s="2">
        <f t="shared" ref="C418:C422" si="108">F417</f>
        <v>29243.218225000062</v>
      </c>
      <c r="E418" s="2">
        <v>1086.95</v>
      </c>
      <c r="F418" s="3">
        <f t="shared" ref="F418:F422" si="109">C418+D418-E418</f>
        <v>28156.268225000062</v>
      </c>
    </row>
    <row r="419" spans="1:8" ht="14" customHeight="1" x14ac:dyDescent="0.35">
      <c r="A419" s="7">
        <v>44890</v>
      </c>
      <c r="B419" t="s">
        <v>47</v>
      </c>
      <c r="C419" s="2">
        <f t="shared" si="108"/>
        <v>28156.268225000062</v>
      </c>
      <c r="E419" s="2">
        <v>1510.1100000000001</v>
      </c>
      <c r="F419" s="3">
        <f t="shared" si="109"/>
        <v>26646.158225000061</v>
      </c>
    </row>
    <row r="420" spans="1:8" ht="14" customHeight="1" x14ac:dyDescent="0.35">
      <c r="A420" s="7">
        <v>44890</v>
      </c>
      <c r="B420" t="s">
        <v>5</v>
      </c>
      <c r="C420" s="2">
        <f t="shared" si="108"/>
        <v>26646.158225000061</v>
      </c>
      <c r="E420" s="2">
        <v>1111</v>
      </c>
      <c r="F420" s="3">
        <f t="shared" si="109"/>
        <v>25535.158225000061</v>
      </c>
    </row>
    <row r="421" spans="1:8" ht="14" customHeight="1" x14ac:dyDescent="0.35">
      <c r="A421" s="7">
        <v>44890</v>
      </c>
      <c r="B421" t="s">
        <v>17</v>
      </c>
      <c r="C421" s="2">
        <f t="shared" si="108"/>
        <v>25535.158225000061</v>
      </c>
      <c r="E421" s="2">
        <v>63</v>
      </c>
      <c r="F421" s="3">
        <f t="shared" si="109"/>
        <v>25472.158225000061</v>
      </c>
    </row>
    <row r="422" spans="1:8" ht="14" customHeight="1" x14ac:dyDescent="0.35">
      <c r="A422" s="7">
        <v>44890</v>
      </c>
      <c r="B422" t="s">
        <v>39</v>
      </c>
      <c r="C422" s="2">
        <f t="shared" si="108"/>
        <v>25472.158225000061</v>
      </c>
      <c r="E422" s="2">
        <f>4*0.51</f>
        <v>2.04</v>
      </c>
      <c r="F422" s="3">
        <f t="shared" si="109"/>
        <v>25470.11822500006</v>
      </c>
      <c r="G422" s="3">
        <v>25470.12</v>
      </c>
      <c r="H422" s="21">
        <f>G422-F422</f>
        <v>1.7749999387888238E-3</v>
      </c>
    </row>
    <row r="423" spans="1:8" ht="14" customHeight="1" x14ac:dyDescent="0.35">
      <c r="A423" s="7">
        <v>44893</v>
      </c>
      <c r="B423" t="s">
        <v>4</v>
      </c>
      <c r="C423" s="2">
        <f t="shared" ref="C423:C426" si="110">F422</f>
        <v>25470.11822500006</v>
      </c>
      <c r="E423" s="2">
        <v>450</v>
      </c>
      <c r="F423" s="3">
        <f t="shared" ref="F423:F426" si="111">C423+D423-E423</f>
        <v>25020.11822500006</v>
      </c>
    </row>
    <row r="424" spans="1:8" ht="14" customHeight="1" x14ac:dyDescent="0.35">
      <c r="A424" s="7">
        <v>44893</v>
      </c>
      <c r="B424" t="s">
        <v>46</v>
      </c>
      <c r="C424" s="2">
        <f t="shared" si="110"/>
        <v>25020.11822500006</v>
      </c>
      <c r="E424" s="2">
        <v>158.51</v>
      </c>
      <c r="F424" s="3">
        <f t="shared" si="111"/>
        <v>24861.608225000062</v>
      </c>
    </row>
    <row r="425" spans="1:8" ht="14" customHeight="1" x14ac:dyDescent="0.35">
      <c r="A425" s="7">
        <v>44893</v>
      </c>
      <c r="B425" t="s">
        <v>39</v>
      </c>
      <c r="C425" s="2">
        <f t="shared" si="110"/>
        <v>24861.608225000062</v>
      </c>
      <c r="E425" s="2">
        <f>2*0.51</f>
        <v>1.02</v>
      </c>
      <c r="F425" s="3">
        <f t="shared" si="111"/>
        <v>24860.588225000061</v>
      </c>
    </row>
    <row r="426" spans="1:8" ht="14" customHeight="1" x14ac:dyDescent="0.35">
      <c r="A426" s="7">
        <v>44893</v>
      </c>
      <c r="B426" t="s">
        <v>40</v>
      </c>
      <c r="C426" s="2">
        <f t="shared" si="110"/>
        <v>24860.588225000061</v>
      </c>
      <c r="D426" s="2">
        <v>3412.51</v>
      </c>
      <c r="F426" s="3">
        <f t="shared" si="111"/>
        <v>28273.09822500006</v>
      </c>
      <c r="G426" s="3">
        <v>28273.1</v>
      </c>
      <c r="H426" s="21">
        <f>G426-F426</f>
        <v>1.7749999387888238E-3</v>
      </c>
    </row>
    <row r="427" spans="1:8" ht="14" customHeight="1" x14ac:dyDescent="0.35">
      <c r="A427" s="7">
        <v>44896</v>
      </c>
      <c r="B427" t="s">
        <v>45</v>
      </c>
      <c r="C427" s="2">
        <f t="shared" ref="C427" si="112">F426</f>
        <v>28273.09822500006</v>
      </c>
      <c r="E427" s="2">
        <v>1000</v>
      </c>
      <c r="F427" s="3">
        <f t="shared" ref="F427" si="113">C427+D427-E427</f>
        <v>27273.09822500006</v>
      </c>
      <c r="G427" s="3">
        <v>27273.1</v>
      </c>
      <c r="H427" s="21">
        <f>G427-F427</f>
        <v>1.7749999387888238E-3</v>
      </c>
    </row>
    <row r="428" spans="1:8" ht="14" customHeight="1" x14ac:dyDescent="0.35">
      <c r="A428" s="7">
        <v>44898</v>
      </c>
      <c r="B428" t="s">
        <v>39</v>
      </c>
      <c r="C428" s="2">
        <f t="shared" ref="C428:C433" si="114">F427</f>
        <v>27273.09822500006</v>
      </c>
      <c r="E428" s="2">
        <v>76</v>
      </c>
      <c r="F428" s="3">
        <f t="shared" ref="F428:F433" si="115">C428+D428-E428</f>
        <v>27197.09822500006</v>
      </c>
      <c r="G428" s="3">
        <v>27197.1</v>
      </c>
      <c r="H428" s="21">
        <f>G428-F428</f>
        <v>1.7749999387888238E-3</v>
      </c>
    </row>
    <row r="429" spans="1:8" ht="14" customHeight="1" x14ac:dyDescent="0.35">
      <c r="A429" s="7">
        <v>44902</v>
      </c>
      <c r="B429" t="s">
        <v>48</v>
      </c>
      <c r="C429" s="2">
        <f t="shared" si="114"/>
        <v>27197.09822500006</v>
      </c>
      <c r="E429" s="2">
        <v>208.54</v>
      </c>
      <c r="F429" s="3">
        <f t="shared" si="115"/>
        <v>26988.558225000059</v>
      </c>
    </row>
    <row r="430" spans="1:8" ht="14" customHeight="1" x14ac:dyDescent="0.35">
      <c r="A430" s="7">
        <v>44902</v>
      </c>
      <c r="B430" t="s">
        <v>35</v>
      </c>
      <c r="C430" s="2">
        <f t="shared" si="114"/>
        <v>26988.558225000059</v>
      </c>
      <c r="E430" s="2">
        <v>270.62</v>
      </c>
      <c r="F430" s="3">
        <f t="shared" si="115"/>
        <v>26717.93822500006</v>
      </c>
    </row>
    <row r="431" spans="1:8" ht="14" customHeight="1" x14ac:dyDescent="0.35">
      <c r="A431" s="7">
        <v>44902</v>
      </c>
      <c r="B431" t="s">
        <v>46</v>
      </c>
      <c r="C431" s="2">
        <f t="shared" si="114"/>
        <v>26717.93822500006</v>
      </c>
      <c r="E431" s="2">
        <v>865.19</v>
      </c>
      <c r="F431" s="3">
        <f t="shared" si="115"/>
        <v>25852.748225000061</v>
      </c>
    </row>
    <row r="432" spans="1:8" ht="14" customHeight="1" x14ac:dyDescent="0.35">
      <c r="A432" s="7">
        <v>44902</v>
      </c>
      <c r="B432" t="s">
        <v>39</v>
      </c>
      <c r="C432" s="2">
        <f t="shared" si="114"/>
        <v>25852.748225000061</v>
      </c>
      <c r="E432" s="2">
        <f>3*0.51</f>
        <v>1.53</v>
      </c>
      <c r="F432" s="3">
        <f t="shared" si="115"/>
        <v>25851.218225000062</v>
      </c>
    </row>
    <row r="433" spans="1:12" ht="14" customHeight="1" x14ac:dyDescent="0.35">
      <c r="A433" s="7">
        <v>44902</v>
      </c>
      <c r="B433" t="s">
        <v>83</v>
      </c>
      <c r="C433" s="2">
        <f t="shared" si="114"/>
        <v>25851.218225000062</v>
      </c>
      <c r="D433" s="2">
        <v>196.98</v>
      </c>
      <c r="F433" s="3">
        <f t="shared" si="115"/>
        <v>26048.198225000062</v>
      </c>
      <c r="G433" s="3">
        <v>26048.2</v>
      </c>
      <c r="H433" s="21">
        <f>G433-F433</f>
        <v>1.7749999387888238E-3</v>
      </c>
    </row>
    <row r="434" spans="1:12" ht="14" customHeight="1" x14ac:dyDescent="0.35">
      <c r="A434" s="7">
        <v>44904</v>
      </c>
      <c r="B434" s="19" t="s">
        <v>3</v>
      </c>
      <c r="C434" s="20">
        <f t="shared" ref="C434:C436" si="116">F433</f>
        <v>26048.198225000062</v>
      </c>
      <c r="D434" s="20">
        <v>3944.9000000000005</v>
      </c>
      <c r="F434" s="3">
        <f t="shared" ref="F434:F436" si="117">C434+D434-E434</f>
        <v>29993.098225000063</v>
      </c>
      <c r="G434" s="3">
        <v>29993.1</v>
      </c>
      <c r="H434" s="21">
        <f>G434-F434</f>
        <v>1.774999935150845E-3</v>
      </c>
    </row>
    <row r="435" spans="1:12" ht="14" customHeight="1" x14ac:dyDescent="0.35">
      <c r="A435" s="7">
        <v>44907</v>
      </c>
      <c r="B435" t="s">
        <v>47</v>
      </c>
      <c r="C435" s="2">
        <f t="shared" si="116"/>
        <v>29993.098225000063</v>
      </c>
      <c r="E435" s="2">
        <v>285.60000000000002</v>
      </c>
      <c r="F435" s="3">
        <f t="shared" si="117"/>
        <v>29707.498225000065</v>
      </c>
    </row>
    <row r="436" spans="1:12" ht="14" customHeight="1" x14ac:dyDescent="0.35">
      <c r="A436" s="7">
        <v>44907</v>
      </c>
      <c r="B436" t="s">
        <v>39</v>
      </c>
      <c r="C436" s="2">
        <f t="shared" si="116"/>
        <v>29707.498225000065</v>
      </c>
      <c r="E436" s="2">
        <v>0.51</v>
      </c>
      <c r="F436" s="3">
        <f t="shared" si="117"/>
        <v>29706.988225000066</v>
      </c>
      <c r="G436" s="3">
        <v>29706.99</v>
      </c>
      <c r="H436" s="21">
        <f>G436-F436</f>
        <v>1.774999935150845E-3</v>
      </c>
    </row>
    <row r="437" spans="1:12" ht="14" customHeight="1" x14ac:dyDescent="0.35">
      <c r="A437" s="7">
        <v>44908</v>
      </c>
      <c r="B437" t="s">
        <v>125</v>
      </c>
      <c r="C437" s="2">
        <f t="shared" ref="C437" si="118">F436</f>
        <v>29706.988225000066</v>
      </c>
      <c r="E437" s="2">
        <v>1524</v>
      </c>
      <c r="F437" s="3">
        <f t="shared" ref="F437" si="119">C437+D437-E437</f>
        <v>28182.988225000066</v>
      </c>
      <c r="G437" s="3">
        <v>28182.99</v>
      </c>
      <c r="H437" s="21">
        <f>G437-F437</f>
        <v>1.774999935150845E-3</v>
      </c>
    </row>
    <row r="438" spans="1:12" ht="14" customHeight="1" x14ac:dyDescent="0.35">
      <c r="A438" s="7">
        <v>44909</v>
      </c>
      <c r="B438" t="s">
        <v>57</v>
      </c>
      <c r="C438" s="2">
        <f t="shared" ref="C438:C439" si="120">F437</f>
        <v>28182.988225000066</v>
      </c>
      <c r="D438" s="2">
        <v>3492.82</v>
      </c>
      <c r="F438" s="3">
        <f t="shared" ref="F438:F439" si="121">C438+D438-E438</f>
        <v>31675.808225000066</v>
      </c>
    </row>
    <row r="439" spans="1:12" ht="14" customHeight="1" x14ac:dyDescent="0.35">
      <c r="A439" s="7">
        <v>44909</v>
      </c>
      <c r="B439" t="s">
        <v>49</v>
      </c>
      <c r="C439" s="2">
        <f t="shared" si="120"/>
        <v>31675.808225000066</v>
      </c>
      <c r="E439" s="2">
        <v>604.91999999999996</v>
      </c>
      <c r="F439" s="3">
        <f t="shared" si="121"/>
        <v>31070.888225000068</v>
      </c>
      <c r="G439" s="3">
        <v>31070.89</v>
      </c>
      <c r="H439" s="21">
        <f>G439-F439</f>
        <v>1.7749999315128662E-3</v>
      </c>
    </row>
    <row r="440" spans="1:12" ht="14" customHeight="1" x14ac:dyDescent="0.35">
      <c r="A440" s="7">
        <v>44910</v>
      </c>
      <c r="B440" t="s">
        <v>46</v>
      </c>
      <c r="C440" s="2">
        <f t="shared" ref="C440:C446" si="122">F439</f>
        <v>31070.888225000068</v>
      </c>
      <c r="E440" s="2">
        <v>413.94</v>
      </c>
      <c r="F440" s="3">
        <f t="shared" ref="F440:F446" si="123">C440+D440-E440</f>
        <v>30656.948225000069</v>
      </c>
    </row>
    <row r="441" spans="1:12" ht="14" customHeight="1" x14ac:dyDescent="0.35">
      <c r="A441" s="7">
        <v>44910</v>
      </c>
      <c r="B441" t="s">
        <v>39</v>
      </c>
      <c r="C441" s="2">
        <f t="shared" si="122"/>
        <v>30656.948225000069</v>
      </c>
      <c r="E441" s="2">
        <f>0.51</f>
        <v>0.51</v>
      </c>
      <c r="F441" s="3">
        <f t="shared" si="123"/>
        <v>30656.438225000071</v>
      </c>
    </row>
    <row r="442" spans="1:12" ht="14" customHeight="1" x14ac:dyDescent="0.35">
      <c r="A442" s="7">
        <v>44910</v>
      </c>
      <c r="B442" t="s">
        <v>16</v>
      </c>
      <c r="C442" s="2">
        <f t="shared" si="122"/>
        <v>30656.438225000071</v>
      </c>
      <c r="E442" s="2">
        <v>379.45</v>
      </c>
      <c r="F442" s="3">
        <f t="shared" si="123"/>
        <v>30276.98822500007</v>
      </c>
      <c r="L442" s="1"/>
    </row>
    <row r="443" spans="1:12" ht="14" customHeight="1" x14ac:dyDescent="0.35">
      <c r="A443" s="7">
        <v>44910</v>
      </c>
      <c r="B443" t="s">
        <v>76</v>
      </c>
      <c r="C443" s="2">
        <f t="shared" si="122"/>
        <v>30276.98822500007</v>
      </c>
      <c r="E443" s="2">
        <v>1490.98</v>
      </c>
      <c r="F443" s="3">
        <f t="shared" si="123"/>
        <v>28786.008225000071</v>
      </c>
      <c r="L443" s="1"/>
    </row>
    <row r="444" spans="1:12" ht="14" customHeight="1" x14ac:dyDescent="0.35">
      <c r="A444" s="7">
        <v>44910</v>
      </c>
      <c r="B444" t="s">
        <v>78</v>
      </c>
      <c r="C444" s="2">
        <f t="shared" si="122"/>
        <v>28786.008225000071</v>
      </c>
      <c r="E444" s="2">
        <f>250*4.971</f>
        <v>1242.75</v>
      </c>
      <c r="F444" s="3">
        <f t="shared" si="123"/>
        <v>27543.258225000071</v>
      </c>
      <c r="G444" s="3">
        <v>27543.26</v>
      </c>
      <c r="H444" s="21">
        <f>G444-F444</f>
        <v>1.7749999278748874E-3</v>
      </c>
    </row>
    <row r="445" spans="1:12" ht="14" customHeight="1" x14ac:dyDescent="0.35">
      <c r="A445" s="7">
        <v>44911</v>
      </c>
      <c r="B445" t="s">
        <v>77</v>
      </c>
      <c r="C445" s="2">
        <f t="shared" si="122"/>
        <v>27543.258225000071</v>
      </c>
      <c r="D445" s="2">
        <v>18214.54</v>
      </c>
      <c r="F445" s="3">
        <f t="shared" si="123"/>
        <v>45757.798225000071</v>
      </c>
      <c r="G445" s="3">
        <v>45757.8</v>
      </c>
      <c r="H445" s="21">
        <f>G445-F445</f>
        <v>1.7749999315128662E-3</v>
      </c>
    </row>
    <row r="446" spans="1:12" ht="14" customHeight="1" x14ac:dyDescent="0.35">
      <c r="A446" s="7">
        <v>44912</v>
      </c>
      <c r="B446" t="s">
        <v>45</v>
      </c>
      <c r="C446" s="2">
        <f t="shared" si="122"/>
        <v>45757.798225000071</v>
      </c>
      <c r="E446" s="2">
        <v>1000</v>
      </c>
      <c r="F446" s="3">
        <f t="shared" si="123"/>
        <v>44757.798225000071</v>
      </c>
      <c r="G446" s="3">
        <v>44757.8</v>
      </c>
      <c r="H446" s="21">
        <f>G446-F446</f>
        <v>1.7749999315128662E-3</v>
      </c>
    </row>
    <row r="447" spans="1:12" ht="14" customHeight="1" x14ac:dyDescent="0.35">
      <c r="A447" s="7">
        <v>44915</v>
      </c>
      <c r="B447" t="s">
        <v>81</v>
      </c>
      <c r="C447" s="2">
        <f t="shared" ref="C447:C451" si="124">F446</f>
        <v>44757.798225000071</v>
      </c>
      <c r="D447" s="2">
        <v>787.19</v>
      </c>
      <c r="F447" s="3">
        <f t="shared" ref="F447:F451" si="125">C447+D447-E447</f>
        <v>45544.988225000074</v>
      </c>
      <c r="G447" s="3">
        <v>45544.99</v>
      </c>
      <c r="H447" s="21">
        <f>G447-F447</f>
        <v>1.7749999242369086E-3</v>
      </c>
    </row>
    <row r="448" spans="1:12" ht="14" customHeight="1" x14ac:dyDescent="0.35">
      <c r="A448" s="7">
        <v>44916</v>
      </c>
      <c r="B448" t="s">
        <v>4</v>
      </c>
      <c r="C448" s="2">
        <f t="shared" si="124"/>
        <v>45544.988225000074</v>
      </c>
      <c r="E448" s="2">
        <v>450</v>
      </c>
      <c r="F448" s="3">
        <f t="shared" si="125"/>
        <v>45094.988225000074</v>
      </c>
    </row>
    <row r="449" spans="1:8" ht="14" customHeight="1" x14ac:dyDescent="0.35">
      <c r="A449" s="7">
        <v>44916</v>
      </c>
      <c r="B449" t="s">
        <v>5</v>
      </c>
      <c r="C449" s="2">
        <f t="shared" si="124"/>
        <v>45094.988225000074</v>
      </c>
      <c r="E449" s="2">
        <v>1026</v>
      </c>
      <c r="F449" s="3">
        <f t="shared" si="125"/>
        <v>44068.988225000074</v>
      </c>
    </row>
    <row r="450" spans="1:8" ht="14" customHeight="1" x14ac:dyDescent="0.35">
      <c r="A450" s="7">
        <v>44916</v>
      </c>
      <c r="B450" t="s">
        <v>17</v>
      </c>
      <c r="C450" s="2">
        <f t="shared" si="124"/>
        <v>44068.988225000074</v>
      </c>
      <c r="E450" s="2">
        <v>57</v>
      </c>
      <c r="F450" s="3">
        <f t="shared" si="125"/>
        <v>44011.988225000074</v>
      </c>
    </row>
    <row r="451" spans="1:8" ht="14" customHeight="1" x14ac:dyDescent="0.35">
      <c r="A451" s="7">
        <v>44916</v>
      </c>
      <c r="B451" t="s">
        <v>39</v>
      </c>
      <c r="C451" s="2">
        <f t="shared" si="124"/>
        <v>44011.988225000074</v>
      </c>
      <c r="E451" s="2">
        <f>0.51*3</f>
        <v>1.53</v>
      </c>
      <c r="F451" s="3">
        <f t="shared" si="125"/>
        <v>44010.458225000075</v>
      </c>
      <c r="G451" s="3">
        <v>44010.46</v>
      </c>
      <c r="H451" s="21">
        <f>G451-F451</f>
        <v>1.7749999242369086E-3</v>
      </c>
    </row>
    <row r="452" spans="1:8" ht="14" customHeight="1" x14ac:dyDescent="0.35">
      <c r="A452" s="7">
        <v>44918</v>
      </c>
      <c r="B452" t="s">
        <v>47</v>
      </c>
      <c r="C452" s="2">
        <f t="shared" ref="C452:C456" si="126">F451</f>
        <v>44010.458225000075</v>
      </c>
      <c r="E452" s="2">
        <v>1518.44</v>
      </c>
      <c r="F452" s="3">
        <f t="shared" ref="F452:F456" si="127">C452+D452-E452</f>
        <v>42492.018225000073</v>
      </c>
    </row>
    <row r="453" spans="1:8" ht="14" customHeight="1" x14ac:dyDescent="0.35">
      <c r="A453" s="7">
        <v>44918</v>
      </c>
      <c r="B453" t="s">
        <v>39</v>
      </c>
      <c r="C453" s="2">
        <f t="shared" si="126"/>
        <v>42492.018225000073</v>
      </c>
      <c r="E453" s="2">
        <f>0.51</f>
        <v>0.51</v>
      </c>
      <c r="F453" s="3">
        <f t="shared" si="127"/>
        <v>42491.508225000071</v>
      </c>
    </row>
    <row r="454" spans="1:8" ht="14" customHeight="1" x14ac:dyDescent="0.35">
      <c r="A454" s="7">
        <v>44918</v>
      </c>
      <c r="B454" t="s">
        <v>45</v>
      </c>
      <c r="C454" s="2">
        <f t="shared" si="126"/>
        <v>42491.508225000071</v>
      </c>
      <c r="E454" s="2">
        <v>1000</v>
      </c>
      <c r="F454" s="3">
        <f t="shared" si="127"/>
        <v>41491.508225000071</v>
      </c>
      <c r="G454" s="3">
        <v>41491.51</v>
      </c>
      <c r="H454" s="21">
        <f>G454-F454</f>
        <v>1.7749999315128662E-3</v>
      </c>
    </row>
    <row r="455" spans="1:8" ht="14" customHeight="1" x14ac:dyDescent="0.35">
      <c r="A455" s="7">
        <v>44924</v>
      </c>
      <c r="B455" t="s">
        <v>46</v>
      </c>
      <c r="C455" s="2">
        <f t="shared" si="126"/>
        <v>41491.508225000071</v>
      </c>
      <c r="E455" s="2">
        <v>88.18</v>
      </c>
      <c r="F455" s="3">
        <f t="shared" si="127"/>
        <v>41403.32822500007</v>
      </c>
    </row>
    <row r="456" spans="1:8" ht="14" customHeight="1" x14ac:dyDescent="0.35">
      <c r="A456" s="7">
        <v>44924</v>
      </c>
      <c r="B456" t="s">
        <v>39</v>
      </c>
      <c r="C456" s="2">
        <f t="shared" si="126"/>
        <v>41403.32822500007</v>
      </c>
      <c r="E456" s="2">
        <v>0.51</v>
      </c>
      <c r="F456" s="3">
        <f t="shared" si="127"/>
        <v>41402.818225000068</v>
      </c>
      <c r="G456" s="3">
        <v>41402.82</v>
      </c>
      <c r="H456" s="21">
        <f>G456-F456</f>
        <v>1.7749999315128662E-3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  <ignoredErrors>
    <ignoredError sqref="N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S49"/>
  <sheetViews>
    <sheetView topLeftCell="A16" workbookViewId="0">
      <selection activeCell="A32" sqref="A32"/>
    </sheetView>
  </sheetViews>
  <sheetFormatPr defaultRowHeight="14.5" x14ac:dyDescent="0.35"/>
  <cols>
    <col min="1" max="1" width="10.81640625" bestFit="1" customWidth="1"/>
    <col min="2" max="2" width="10.81640625" style="11" customWidth="1"/>
    <col min="3" max="3" width="14.7265625" style="12" bestFit="1" customWidth="1"/>
    <col min="4" max="4" width="11.453125" style="2" customWidth="1"/>
    <col min="5" max="5" width="14.7265625" style="12" bestFit="1" customWidth="1"/>
    <col min="6" max="6" width="10.54296875" style="2" customWidth="1"/>
    <col min="7" max="7" width="14.7265625" style="12" bestFit="1" customWidth="1"/>
    <col min="8" max="8" width="10.1796875" style="2" customWidth="1"/>
    <col min="9" max="9" width="14.7265625" style="12" bestFit="1" customWidth="1"/>
    <col min="10" max="10" width="10.1796875" style="2" bestFit="1" customWidth="1"/>
    <col min="13" max="13" width="10.1796875" bestFit="1" customWidth="1"/>
  </cols>
  <sheetData>
    <row r="1" spans="1:19" x14ac:dyDescent="0.35">
      <c r="A1" s="1" t="s">
        <v>0</v>
      </c>
      <c r="B1" s="11" t="s">
        <v>20</v>
      </c>
      <c r="C1" s="23" t="s">
        <v>1</v>
      </c>
      <c r="D1" s="23"/>
      <c r="E1" s="23" t="s">
        <v>18</v>
      </c>
      <c r="F1" s="23"/>
      <c r="G1" s="23" t="s">
        <v>19</v>
      </c>
      <c r="H1" s="23"/>
      <c r="I1" s="23" t="s">
        <v>2</v>
      </c>
      <c r="J1" s="23"/>
      <c r="K1" t="s">
        <v>23</v>
      </c>
    </row>
    <row r="2" spans="1:19" x14ac:dyDescent="0.35">
      <c r="A2" s="1"/>
      <c r="C2" s="12" t="s">
        <v>21</v>
      </c>
      <c r="D2" s="2" t="s">
        <v>22</v>
      </c>
      <c r="E2" s="12" t="s">
        <v>21</v>
      </c>
      <c r="F2" s="2" t="s">
        <v>22</v>
      </c>
      <c r="G2" s="12" t="s">
        <v>21</v>
      </c>
      <c r="H2" s="2" t="s">
        <v>22</v>
      </c>
      <c r="I2" s="12" t="s">
        <v>21</v>
      </c>
      <c r="J2" s="2" t="s">
        <v>22</v>
      </c>
    </row>
    <row r="3" spans="1:19" x14ac:dyDescent="0.35">
      <c r="A3" s="1">
        <v>42431</v>
      </c>
      <c r="B3" s="11">
        <v>17.13</v>
      </c>
      <c r="C3" s="12">
        <v>0</v>
      </c>
      <c r="E3" s="12">
        <f>F3/B3</f>
        <v>1809.6906012842967</v>
      </c>
      <c r="F3" s="2">
        <v>31000</v>
      </c>
      <c r="I3" s="12">
        <f>E3</f>
        <v>1809.6906012842967</v>
      </c>
      <c r="J3" s="2">
        <f>F3</f>
        <v>31000</v>
      </c>
      <c r="M3" s="1"/>
      <c r="R3" s="5"/>
      <c r="S3" s="6"/>
    </row>
    <row r="4" spans="1:19" x14ac:dyDescent="0.35">
      <c r="A4" s="4">
        <v>42437</v>
      </c>
      <c r="B4" s="11">
        <v>17.14</v>
      </c>
      <c r="C4" s="12">
        <f>I3</f>
        <v>1809.6906012842967</v>
      </c>
      <c r="D4" s="2">
        <f>C4*B4</f>
        <v>31018.096906012845</v>
      </c>
      <c r="E4" s="12">
        <f>F4/B4</f>
        <v>583.43057176196032</v>
      </c>
      <c r="F4" s="2">
        <v>10000</v>
      </c>
      <c r="I4" s="12">
        <f>C4+E4-G4</f>
        <v>2393.1211730462569</v>
      </c>
      <c r="J4" s="2">
        <f>I4*B4</f>
        <v>41018.096906012848</v>
      </c>
      <c r="M4" s="1"/>
    </row>
    <row r="5" spans="1:19" x14ac:dyDescent="0.35">
      <c r="A5" s="4">
        <v>42444</v>
      </c>
      <c r="B5" s="11">
        <v>17.149999999999999</v>
      </c>
      <c r="C5" s="12">
        <f>I4</f>
        <v>2393.1211730462569</v>
      </c>
      <c r="D5" s="2">
        <f>C5*B5</f>
        <v>41042.028117743299</v>
      </c>
      <c r="E5" s="12">
        <f>F5/B5</f>
        <v>2623.9067055393589</v>
      </c>
      <c r="F5" s="2">
        <v>45000</v>
      </c>
      <c r="I5" s="12">
        <f>C5+E5-G5</f>
        <v>5017.0278785856153</v>
      </c>
      <c r="J5" s="2">
        <f>I5*B5</f>
        <v>86042.028117743292</v>
      </c>
      <c r="M5" s="1"/>
    </row>
    <row r="6" spans="1:19" x14ac:dyDescent="0.35">
      <c r="A6" s="4">
        <v>42485</v>
      </c>
      <c r="B6" s="11">
        <v>17.190000000000001</v>
      </c>
      <c r="C6" s="12">
        <f>I5</f>
        <v>5017.0278785856153</v>
      </c>
      <c r="D6" s="2">
        <f>C6*B6</f>
        <v>86242.709232886729</v>
      </c>
      <c r="G6" s="12">
        <f t="shared" ref="G6:G12" si="0">H6/B6</f>
        <v>290.86678301337986</v>
      </c>
      <c r="H6" s="2">
        <v>5000</v>
      </c>
      <c r="I6" s="12">
        <f>C6+E6-G6</f>
        <v>4726.1610955722354</v>
      </c>
      <c r="J6" s="2">
        <f>I6*B6</f>
        <v>81242.709232886729</v>
      </c>
      <c r="M6" s="1"/>
    </row>
    <row r="7" spans="1:19" x14ac:dyDescent="0.35">
      <c r="A7" s="4">
        <v>42515</v>
      </c>
      <c r="B7" s="11">
        <v>17.23</v>
      </c>
      <c r="C7" s="12">
        <f>I6</f>
        <v>4726.1610955722354</v>
      </c>
      <c r="D7" s="2">
        <f>C7*B7</f>
        <v>81431.75567670961</v>
      </c>
      <c r="G7" s="12">
        <f t="shared" si="0"/>
        <v>290.19152640742891</v>
      </c>
      <c r="H7" s="2">
        <v>5000</v>
      </c>
      <c r="I7" s="12">
        <f t="shared" ref="I7:I25" si="1">C7+E7-G7</f>
        <v>4435.9695691648067</v>
      </c>
      <c r="J7" s="2">
        <f t="shared" ref="J7:J25" si="2">I7*B7</f>
        <v>76431.755676709625</v>
      </c>
      <c r="M7" s="4"/>
    </row>
    <row r="8" spans="1:19" x14ac:dyDescent="0.35">
      <c r="A8" s="4">
        <v>42576</v>
      </c>
      <c r="B8" s="11">
        <v>17.29</v>
      </c>
      <c r="C8" s="12">
        <f t="shared" ref="C8:C25" si="3">I7</f>
        <v>4435.9695691648067</v>
      </c>
      <c r="D8" s="2">
        <f t="shared" ref="D8:D25" si="4">C8*B8</f>
        <v>76697.913850859506</v>
      </c>
      <c r="G8" s="12">
        <f t="shared" si="0"/>
        <v>289.18449971081549</v>
      </c>
      <c r="H8" s="2">
        <v>5000</v>
      </c>
      <c r="I8" s="12">
        <f t="shared" si="1"/>
        <v>4146.7850694539911</v>
      </c>
      <c r="J8" s="2">
        <f t="shared" si="2"/>
        <v>71697.913850859506</v>
      </c>
    </row>
    <row r="9" spans="1:19" x14ac:dyDescent="0.35">
      <c r="A9" s="4">
        <v>42590</v>
      </c>
      <c r="B9" s="11">
        <v>17.3</v>
      </c>
      <c r="C9" s="12">
        <f t="shared" si="3"/>
        <v>4146.7850694539911</v>
      </c>
      <c r="D9" s="2">
        <f t="shared" si="4"/>
        <v>71739.381701554055</v>
      </c>
      <c r="G9" s="12">
        <f t="shared" si="0"/>
        <v>289.01734104046244</v>
      </c>
      <c r="H9" s="2">
        <v>5000</v>
      </c>
      <c r="I9" s="12">
        <f t="shared" si="1"/>
        <v>3857.7677284135289</v>
      </c>
      <c r="J9" s="2">
        <f t="shared" si="2"/>
        <v>66739.381701554055</v>
      </c>
    </row>
    <row r="10" spans="1:19" x14ac:dyDescent="0.35">
      <c r="A10" s="4">
        <v>42611</v>
      </c>
      <c r="B10" s="11">
        <v>17.32</v>
      </c>
      <c r="C10" s="12">
        <f t="shared" si="3"/>
        <v>3857.7677284135289</v>
      </c>
      <c r="D10" s="2">
        <f t="shared" si="4"/>
        <v>66816.537056122324</v>
      </c>
      <c r="G10" s="12">
        <f t="shared" si="0"/>
        <v>577.36720554272517</v>
      </c>
      <c r="H10" s="2">
        <v>10000</v>
      </c>
      <c r="I10" s="12">
        <f t="shared" si="1"/>
        <v>3280.4005228708038</v>
      </c>
      <c r="J10" s="2">
        <f t="shared" si="2"/>
        <v>56816.537056122324</v>
      </c>
    </row>
    <row r="11" spans="1:19" x14ac:dyDescent="0.35">
      <c r="A11" s="4">
        <v>42646</v>
      </c>
      <c r="B11" s="11">
        <v>17.350000000000001</v>
      </c>
      <c r="C11" s="12">
        <f t="shared" si="3"/>
        <v>3280.4005228708038</v>
      </c>
      <c r="D11" s="2">
        <f t="shared" si="4"/>
        <v>56914.949071808449</v>
      </c>
      <c r="G11" s="12">
        <f t="shared" si="0"/>
        <v>288.18443804034581</v>
      </c>
      <c r="H11" s="2">
        <v>5000</v>
      </c>
      <c r="I11" s="12">
        <f t="shared" si="1"/>
        <v>2992.2160848304579</v>
      </c>
      <c r="J11" s="2">
        <f t="shared" si="2"/>
        <v>51914.949071808449</v>
      </c>
    </row>
    <row r="12" spans="1:19" x14ac:dyDescent="0.35">
      <c r="A12" s="4">
        <v>42681</v>
      </c>
      <c r="B12" s="11">
        <v>17.38</v>
      </c>
      <c r="C12" s="12">
        <f t="shared" si="3"/>
        <v>2992.2160848304579</v>
      </c>
      <c r="D12" s="2">
        <f t="shared" si="4"/>
        <v>52004.715554353359</v>
      </c>
      <c r="G12" s="12">
        <f t="shared" si="0"/>
        <v>287.68699654775605</v>
      </c>
      <c r="H12" s="2">
        <v>5000</v>
      </c>
      <c r="I12" s="12">
        <f t="shared" si="1"/>
        <v>2704.5290882827021</v>
      </c>
      <c r="J12" s="2">
        <f t="shared" si="2"/>
        <v>47004.715554353359</v>
      </c>
    </row>
    <row r="13" spans="1:19" x14ac:dyDescent="0.35">
      <c r="A13" s="4">
        <v>42733</v>
      </c>
      <c r="B13" s="11">
        <v>17.43</v>
      </c>
      <c r="C13" s="12">
        <f t="shared" si="3"/>
        <v>2704.5290882827021</v>
      </c>
      <c r="D13" s="2">
        <f t="shared" si="4"/>
        <v>47139.942008767495</v>
      </c>
      <c r="E13" s="12">
        <f>F13/B13</f>
        <v>17211.703958691909</v>
      </c>
      <c r="F13" s="2">
        <v>300000</v>
      </c>
      <c r="I13" s="12">
        <f t="shared" si="1"/>
        <v>19916.233046974612</v>
      </c>
      <c r="J13" s="2">
        <f t="shared" si="2"/>
        <v>347139.94200876751</v>
      </c>
      <c r="K13" s="2">
        <f>SUM(H6:H12)</f>
        <v>40000</v>
      </c>
    </row>
    <row r="14" spans="1:19" x14ac:dyDescent="0.35">
      <c r="A14" s="4">
        <v>42809</v>
      </c>
      <c r="B14" s="11">
        <v>17.489999999999998</v>
      </c>
      <c r="C14" s="12">
        <f t="shared" si="3"/>
        <v>19916.233046974612</v>
      </c>
      <c r="D14" s="2">
        <f t="shared" si="4"/>
        <v>348334.91599158593</v>
      </c>
      <c r="G14" s="12">
        <f>H14/B14</f>
        <v>285.87764436821044</v>
      </c>
      <c r="H14" s="2">
        <v>5000</v>
      </c>
      <c r="I14" s="12">
        <f t="shared" si="1"/>
        <v>19630.355402606401</v>
      </c>
      <c r="J14" s="2">
        <f t="shared" si="2"/>
        <v>343334.91599158593</v>
      </c>
    </row>
    <row r="15" spans="1:19" x14ac:dyDescent="0.35">
      <c r="A15" s="4">
        <v>42818</v>
      </c>
      <c r="B15" s="11">
        <v>17.5</v>
      </c>
      <c r="C15" s="12">
        <f t="shared" si="3"/>
        <v>19630.355402606401</v>
      </c>
      <c r="D15" s="2">
        <f t="shared" si="4"/>
        <v>343531.219545612</v>
      </c>
      <c r="E15" s="12">
        <f>F15/B15</f>
        <v>18857.142857142859</v>
      </c>
      <c r="F15" s="2">
        <v>330000</v>
      </c>
      <c r="I15" s="12">
        <f t="shared" si="1"/>
        <v>38487.498259749264</v>
      </c>
      <c r="J15" s="2">
        <f t="shared" si="2"/>
        <v>673531.21954561211</v>
      </c>
    </row>
    <row r="16" spans="1:19" x14ac:dyDescent="0.35">
      <c r="A16" s="4">
        <v>42852</v>
      </c>
      <c r="B16" s="11">
        <v>17.571999999999999</v>
      </c>
      <c r="C16" s="12">
        <f t="shared" si="3"/>
        <v>38487.498259749264</v>
      </c>
      <c r="D16" s="2">
        <f t="shared" si="4"/>
        <v>676302.31942031404</v>
      </c>
      <c r="G16" s="12">
        <f t="shared" ref="G16:G32" si="5">H16/B16</f>
        <v>284.5435920783064</v>
      </c>
      <c r="H16" s="2">
        <v>5000</v>
      </c>
      <c r="I16" s="12">
        <f t="shared" si="1"/>
        <v>38202.954667670958</v>
      </c>
      <c r="J16" s="2">
        <f t="shared" si="2"/>
        <v>671302.31942031404</v>
      </c>
    </row>
    <row r="17" spans="1:12" x14ac:dyDescent="0.35">
      <c r="A17" s="4">
        <v>42872</v>
      </c>
      <c r="B17" s="11">
        <v>17.597999999999999</v>
      </c>
      <c r="C17" s="12">
        <f t="shared" si="3"/>
        <v>38202.954667670958</v>
      </c>
      <c r="D17" s="2">
        <f t="shared" si="4"/>
        <v>672295.59624167345</v>
      </c>
      <c r="G17" s="12">
        <f t="shared" si="5"/>
        <v>170.47391749062393</v>
      </c>
      <c r="H17" s="2">
        <v>3000</v>
      </c>
      <c r="I17" s="12">
        <f t="shared" si="1"/>
        <v>38032.480750180337</v>
      </c>
      <c r="J17" s="2">
        <f t="shared" si="2"/>
        <v>669295.59624167357</v>
      </c>
    </row>
    <row r="18" spans="1:12" x14ac:dyDescent="0.35">
      <c r="A18" s="4">
        <v>42884</v>
      </c>
      <c r="B18" s="11">
        <v>17.623000000000001</v>
      </c>
      <c r="C18" s="12">
        <f t="shared" si="3"/>
        <v>38032.480750180337</v>
      </c>
      <c r="D18" s="2">
        <f t="shared" si="4"/>
        <v>670246.40826042811</v>
      </c>
      <c r="G18" s="12">
        <f t="shared" si="5"/>
        <v>283.72013845542756</v>
      </c>
      <c r="H18" s="2">
        <v>5000</v>
      </c>
      <c r="I18" s="12">
        <f t="shared" si="1"/>
        <v>37748.760611724909</v>
      </c>
      <c r="J18" s="2">
        <f t="shared" si="2"/>
        <v>665246.40826042811</v>
      </c>
    </row>
    <row r="19" spans="1:12" x14ac:dyDescent="0.35">
      <c r="A19" s="4">
        <v>42904</v>
      </c>
      <c r="B19" s="11">
        <v>17.638999999999999</v>
      </c>
      <c r="C19" s="12">
        <f t="shared" si="3"/>
        <v>37748.760611724909</v>
      </c>
      <c r="D19" s="2">
        <f t="shared" si="4"/>
        <v>665850.38843021565</v>
      </c>
      <c r="G19" s="12">
        <f t="shared" si="5"/>
        <v>283.46278133681051</v>
      </c>
      <c r="H19" s="2">
        <v>5000</v>
      </c>
      <c r="I19" s="12">
        <f t="shared" si="1"/>
        <v>37465.297830388095</v>
      </c>
      <c r="J19" s="2">
        <f t="shared" si="2"/>
        <v>660850.38843021553</v>
      </c>
    </row>
    <row r="20" spans="1:12" x14ac:dyDescent="0.35">
      <c r="A20" s="4">
        <v>42930</v>
      </c>
      <c r="B20" s="11">
        <v>17.655999999999999</v>
      </c>
      <c r="C20" s="12">
        <f t="shared" si="3"/>
        <v>37465.297830388095</v>
      </c>
      <c r="D20" s="2">
        <f t="shared" si="4"/>
        <v>661487.29849333211</v>
      </c>
      <c r="G20" s="12">
        <f t="shared" si="5"/>
        <v>283.18985047575899</v>
      </c>
      <c r="H20" s="2">
        <v>5000</v>
      </c>
      <c r="I20" s="12">
        <f t="shared" si="1"/>
        <v>37182.10797991234</v>
      </c>
      <c r="J20" s="2">
        <f t="shared" si="2"/>
        <v>656487.29849333223</v>
      </c>
    </row>
    <row r="21" spans="1:12" x14ac:dyDescent="0.35">
      <c r="A21" s="4">
        <v>42959</v>
      </c>
      <c r="B21" s="11">
        <v>17.673999999999999</v>
      </c>
      <c r="C21" s="12">
        <f t="shared" si="3"/>
        <v>37182.10797991234</v>
      </c>
      <c r="D21" s="2">
        <f t="shared" si="4"/>
        <v>657156.57643697073</v>
      </c>
      <c r="G21" s="12">
        <f t="shared" si="5"/>
        <v>282.9014371393007</v>
      </c>
      <c r="H21" s="2">
        <v>5000</v>
      </c>
      <c r="I21" s="12">
        <f t="shared" si="1"/>
        <v>36899.206542773041</v>
      </c>
      <c r="J21" s="2">
        <f t="shared" si="2"/>
        <v>652156.57643697073</v>
      </c>
    </row>
    <row r="22" spans="1:12" x14ac:dyDescent="0.35">
      <c r="A22" s="4">
        <v>42982</v>
      </c>
      <c r="B22" s="11">
        <v>17.690000000000001</v>
      </c>
      <c r="C22" s="12">
        <f t="shared" si="3"/>
        <v>36899.206542773041</v>
      </c>
      <c r="D22" s="2">
        <f t="shared" si="4"/>
        <v>652746.96374165511</v>
      </c>
      <c r="G22" s="12">
        <f t="shared" si="5"/>
        <v>282.6455624646693</v>
      </c>
      <c r="H22" s="2">
        <v>5000</v>
      </c>
      <c r="I22" s="12">
        <f t="shared" si="1"/>
        <v>36616.560980308372</v>
      </c>
      <c r="J22" s="2">
        <f t="shared" si="2"/>
        <v>647746.96374165511</v>
      </c>
    </row>
    <row r="23" spans="1:12" x14ac:dyDescent="0.35">
      <c r="A23" s="4">
        <v>43008</v>
      </c>
      <c r="B23" s="11">
        <v>17.696000000000002</v>
      </c>
      <c r="C23" s="12">
        <f t="shared" si="3"/>
        <v>36616.560980308372</v>
      </c>
      <c r="D23" s="2">
        <f t="shared" si="4"/>
        <v>647966.66310753697</v>
      </c>
      <c r="G23" s="12">
        <f t="shared" si="5"/>
        <v>282.54972875226036</v>
      </c>
      <c r="H23" s="2">
        <v>5000</v>
      </c>
      <c r="I23" s="12">
        <f t="shared" si="1"/>
        <v>36334.011251556112</v>
      </c>
      <c r="J23" s="2">
        <f t="shared" si="2"/>
        <v>642966.66310753697</v>
      </c>
    </row>
    <row r="24" spans="1:12" x14ac:dyDescent="0.35">
      <c r="A24" s="4">
        <v>43019</v>
      </c>
      <c r="B24" s="11">
        <v>17.686</v>
      </c>
      <c r="C24" s="12">
        <f t="shared" si="3"/>
        <v>36334.011251556112</v>
      </c>
      <c r="D24" s="2">
        <f t="shared" si="4"/>
        <v>642603.32299502136</v>
      </c>
      <c r="G24" s="12">
        <f t="shared" si="5"/>
        <v>282.70948773040823</v>
      </c>
      <c r="H24" s="2">
        <v>5000</v>
      </c>
      <c r="I24" s="12">
        <f t="shared" si="1"/>
        <v>36051.301763825701</v>
      </c>
      <c r="J24" s="2">
        <f t="shared" si="2"/>
        <v>637603.32299502136</v>
      </c>
    </row>
    <row r="25" spans="1:12" x14ac:dyDescent="0.35">
      <c r="A25" s="4">
        <v>43043</v>
      </c>
      <c r="B25" s="11">
        <v>17.698</v>
      </c>
      <c r="C25" s="12">
        <f t="shared" si="3"/>
        <v>36051.301763825701</v>
      </c>
      <c r="D25" s="2">
        <f t="shared" si="4"/>
        <v>638035.93861618731</v>
      </c>
      <c r="G25" s="12">
        <f t="shared" si="5"/>
        <v>282.51779862131315</v>
      </c>
      <c r="H25" s="2">
        <v>5000</v>
      </c>
      <c r="I25" s="12">
        <f t="shared" si="1"/>
        <v>35768.783965204384</v>
      </c>
      <c r="J25" s="2">
        <f t="shared" si="2"/>
        <v>633035.9386161872</v>
      </c>
    </row>
    <row r="26" spans="1:12" x14ac:dyDescent="0.35">
      <c r="A26" s="4">
        <v>43073</v>
      </c>
      <c r="B26" s="11">
        <v>17.687999999999999</v>
      </c>
      <c r="C26" s="12">
        <f t="shared" ref="C26:C32" si="6">I25</f>
        <v>35768.783965204384</v>
      </c>
      <c r="D26" s="2">
        <f t="shared" ref="D26:D32" si="7">C26*B26</f>
        <v>632678.25077653513</v>
      </c>
      <c r="G26" s="12">
        <f t="shared" si="5"/>
        <v>282.67752148349166</v>
      </c>
      <c r="H26" s="2">
        <v>5000</v>
      </c>
      <c r="I26" s="12">
        <f t="shared" ref="I26:I32" si="8">C26+E26-G26</f>
        <v>35486.106443720892</v>
      </c>
      <c r="J26" s="2">
        <f t="shared" ref="J26:J32" si="9">I26*B26</f>
        <v>627678.25077653513</v>
      </c>
    </row>
    <row r="27" spans="1:12" x14ac:dyDescent="0.35">
      <c r="A27" s="4">
        <v>43090</v>
      </c>
      <c r="B27" s="11">
        <v>17.704999999999998</v>
      </c>
      <c r="C27" s="12">
        <f t="shared" si="6"/>
        <v>35486.106443720892</v>
      </c>
      <c r="D27" s="2">
        <f t="shared" si="7"/>
        <v>628281.51458607835</v>
      </c>
      <c r="G27" s="12">
        <f t="shared" si="5"/>
        <v>282.40609997175943</v>
      </c>
      <c r="H27" s="2">
        <v>5000</v>
      </c>
      <c r="I27" s="12">
        <f t="shared" si="8"/>
        <v>35203.700343749129</v>
      </c>
      <c r="J27" s="2">
        <f t="shared" si="9"/>
        <v>623281.51458607824</v>
      </c>
      <c r="K27" s="2">
        <f>SUM(H14:H27)</f>
        <v>63000</v>
      </c>
      <c r="L27">
        <f>K27/12</f>
        <v>5250</v>
      </c>
    </row>
    <row r="28" spans="1:12" x14ac:dyDescent="0.35">
      <c r="A28" s="1">
        <v>43115</v>
      </c>
      <c r="B28" s="11">
        <v>17.731999999999999</v>
      </c>
      <c r="C28" s="12">
        <f t="shared" si="6"/>
        <v>35203.700343749129</v>
      </c>
      <c r="D28" s="2">
        <f t="shared" si="7"/>
        <v>624232.0144953595</v>
      </c>
      <c r="G28" s="12">
        <f t="shared" si="5"/>
        <v>281.97608842770137</v>
      </c>
      <c r="H28" s="2">
        <v>5000</v>
      </c>
      <c r="I28" s="12">
        <f t="shared" si="8"/>
        <v>34921.724255321431</v>
      </c>
      <c r="J28" s="2">
        <f t="shared" si="9"/>
        <v>619232.01449535962</v>
      </c>
    </row>
    <row r="29" spans="1:12" x14ac:dyDescent="0.35">
      <c r="A29" s="1">
        <v>43132</v>
      </c>
      <c r="B29" s="11">
        <v>17.742000000000001</v>
      </c>
      <c r="C29" s="12">
        <f t="shared" si="6"/>
        <v>34921.724255321431</v>
      </c>
      <c r="D29" s="2">
        <f t="shared" si="7"/>
        <v>619581.23173791287</v>
      </c>
      <c r="G29" s="12">
        <f t="shared" si="5"/>
        <v>535.45259835418778</v>
      </c>
      <c r="H29" s="2">
        <v>9500</v>
      </c>
      <c r="I29" s="12">
        <f t="shared" si="8"/>
        <v>34386.271656967241</v>
      </c>
      <c r="J29" s="2">
        <f t="shared" si="9"/>
        <v>610081.23173791287</v>
      </c>
    </row>
    <row r="30" spans="1:12" x14ac:dyDescent="0.35">
      <c r="A30" s="1">
        <v>43157</v>
      </c>
      <c r="B30" s="11">
        <v>17.762</v>
      </c>
      <c r="C30" s="12">
        <f t="shared" si="6"/>
        <v>34386.271656967241</v>
      </c>
      <c r="D30" s="2">
        <f t="shared" si="7"/>
        <v>610768.95717105211</v>
      </c>
      <c r="G30" s="12">
        <f t="shared" si="5"/>
        <v>281.49983110010135</v>
      </c>
      <c r="H30" s="2">
        <v>5000</v>
      </c>
      <c r="I30" s="12">
        <f t="shared" si="8"/>
        <v>34104.771825867138</v>
      </c>
      <c r="J30" s="2">
        <f t="shared" si="9"/>
        <v>605768.95717105211</v>
      </c>
    </row>
    <row r="31" spans="1:12" x14ac:dyDescent="0.35">
      <c r="A31" s="1">
        <v>43174</v>
      </c>
      <c r="B31" s="11">
        <v>17.783000000000001</v>
      </c>
      <c r="C31" s="12">
        <f t="shared" si="6"/>
        <v>34104.771825867138</v>
      </c>
      <c r="D31" s="2">
        <f t="shared" si="7"/>
        <v>606485.15737939533</v>
      </c>
      <c r="G31" s="12">
        <f t="shared" si="5"/>
        <v>421.7511106112579</v>
      </c>
      <c r="H31" s="2">
        <v>7500</v>
      </c>
      <c r="I31" s="12">
        <f t="shared" si="8"/>
        <v>33683.02071525588</v>
      </c>
      <c r="J31" s="2">
        <f t="shared" si="9"/>
        <v>598985.15737939533</v>
      </c>
    </row>
    <row r="32" spans="1:12" x14ac:dyDescent="0.35">
      <c r="A32" s="1">
        <v>43195</v>
      </c>
      <c r="B32" s="11">
        <v>17.806999999999999</v>
      </c>
      <c r="C32" s="12">
        <f t="shared" si="6"/>
        <v>33683.02071525588</v>
      </c>
      <c r="D32" s="2">
        <f t="shared" si="7"/>
        <v>599793.54987656139</v>
      </c>
      <c r="G32" s="12">
        <f t="shared" si="5"/>
        <v>842.3653619363173</v>
      </c>
      <c r="H32" s="2">
        <v>15000</v>
      </c>
      <c r="I32" s="12">
        <f t="shared" si="8"/>
        <v>32840.655353319562</v>
      </c>
      <c r="J32" s="2">
        <f t="shared" si="9"/>
        <v>584793.54987656139</v>
      </c>
    </row>
    <row r="33" spans="3:10" x14ac:dyDescent="0.35">
      <c r="C33" s="12">
        <f t="shared" ref="C33:C41" si="10">I32</f>
        <v>32840.655353319562</v>
      </c>
      <c r="D33" s="2">
        <f t="shared" ref="D33:D41" si="11">C33*B33</f>
        <v>0</v>
      </c>
      <c r="I33" s="12">
        <f t="shared" ref="I33:I41" si="12">C33+E33-G33</f>
        <v>32840.655353319562</v>
      </c>
      <c r="J33" s="2">
        <f t="shared" ref="J33:J41" si="13">I33*B33</f>
        <v>0</v>
      </c>
    </row>
    <row r="34" spans="3:10" x14ac:dyDescent="0.35">
      <c r="C34" s="12">
        <f t="shared" si="10"/>
        <v>32840.655353319562</v>
      </c>
      <c r="D34" s="2">
        <f t="shared" si="11"/>
        <v>0</v>
      </c>
      <c r="I34" s="12">
        <f t="shared" si="12"/>
        <v>32840.655353319562</v>
      </c>
      <c r="J34" s="2">
        <f t="shared" si="13"/>
        <v>0</v>
      </c>
    </row>
    <row r="35" spans="3:10" x14ac:dyDescent="0.35">
      <c r="C35" s="12">
        <f t="shared" si="10"/>
        <v>32840.655353319562</v>
      </c>
      <c r="D35" s="2">
        <f t="shared" si="11"/>
        <v>0</v>
      </c>
      <c r="I35" s="12">
        <f t="shared" si="12"/>
        <v>32840.655353319562</v>
      </c>
      <c r="J35" s="2">
        <f t="shared" si="13"/>
        <v>0</v>
      </c>
    </row>
    <row r="36" spans="3:10" x14ac:dyDescent="0.35">
      <c r="C36" s="12">
        <f t="shared" si="10"/>
        <v>32840.655353319562</v>
      </c>
      <c r="D36" s="2">
        <f t="shared" si="11"/>
        <v>0</v>
      </c>
      <c r="I36" s="12">
        <f t="shared" si="12"/>
        <v>32840.655353319562</v>
      </c>
      <c r="J36" s="2">
        <f t="shared" si="13"/>
        <v>0</v>
      </c>
    </row>
    <row r="37" spans="3:10" x14ac:dyDescent="0.35">
      <c r="C37" s="12">
        <f t="shared" si="10"/>
        <v>32840.655353319562</v>
      </c>
      <c r="D37" s="2">
        <f t="shared" si="11"/>
        <v>0</v>
      </c>
      <c r="I37" s="12">
        <f t="shared" si="12"/>
        <v>32840.655353319562</v>
      </c>
      <c r="J37" s="2">
        <f t="shared" si="13"/>
        <v>0</v>
      </c>
    </row>
    <row r="38" spans="3:10" x14ac:dyDescent="0.35">
      <c r="C38" s="12">
        <f t="shared" si="10"/>
        <v>32840.655353319562</v>
      </c>
      <c r="D38" s="2">
        <f t="shared" si="11"/>
        <v>0</v>
      </c>
      <c r="I38" s="12">
        <f t="shared" si="12"/>
        <v>32840.655353319562</v>
      </c>
      <c r="J38" s="2">
        <f t="shared" si="13"/>
        <v>0</v>
      </c>
    </row>
    <row r="39" spans="3:10" x14ac:dyDescent="0.35">
      <c r="C39" s="12">
        <f t="shared" si="10"/>
        <v>32840.655353319562</v>
      </c>
      <c r="D39" s="2">
        <f t="shared" si="11"/>
        <v>0</v>
      </c>
      <c r="I39" s="12">
        <f t="shared" si="12"/>
        <v>32840.655353319562</v>
      </c>
      <c r="J39" s="2">
        <f t="shared" si="13"/>
        <v>0</v>
      </c>
    </row>
    <row r="40" spans="3:10" x14ac:dyDescent="0.35">
      <c r="C40" s="12">
        <f t="shared" si="10"/>
        <v>32840.655353319562</v>
      </c>
      <c r="D40" s="2">
        <f t="shared" si="11"/>
        <v>0</v>
      </c>
      <c r="I40" s="12">
        <f t="shared" si="12"/>
        <v>32840.655353319562</v>
      </c>
      <c r="J40" s="2">
        <f t="shared" si="13"/>
        <v>0</v>
      </c>
    </row>
    <row r="41" spans="3:10" x14ac:dyDescent="0.35">
      <c r="C41" s="12">
        <f t="shared" si="10"/>
        <v>32840.655353319562</v>
      </c>
      <c r="D41" s="2">
        <f t="shared" si="11"/>
        <v>0</v>
      </c>
      <c r="I41" s="12">
        <f t="shared" si="12"/>
        <v>32840.655353319562</v>
      </c>
      <c r="J41" s="2">
        <f t="shared" si="13"/>
        <v>0</v>
      </c>
    </row>
    <row r="42" spans="3:10" x14ac:dyDescent="0.35">
      <c r="C42" s="12">
        <f t="shared" ref="C42:C49" si="14">I41</f>
        <v>32840.655353319562</v>
      </c>
      <c r="D42" s="2">
        <f t="shared" ref="D42:D49" si="15">C42*B42</f>
        <v>0</v>
      </c>
      <c r="I42" s="12">
        <f t="shared" ref="I42:I49" si="16">C42+E42-G42</f>
        <v>32840.655353319562</v>
      </c>
      <c r="J42" s="2">
        <f t="shared" ref="J42:J49" si="17">I42*B42</f>
        <v>0</v>
      </c>
    </row>
    <row r="43" spans="3:10" x14ac:dyDescent="0.35">
      <c r="C43" s="12">
        <f t="shared" si="14"/>
        <v>32840.655353319562</v>
      </c>
      <c r="D43" s="2">
        <f t="shared" si="15"/>
        <v>0</v>
      </c>
      <c r="I43" s="12">
        <f t="shared" si="16"/>
        <v>32840.655353319562</v>
      </c>
      <c r="J43" s="2">
        <f t="shared" si="17"/>
        <v>0</v>
      </c>
    </row>
    <row r="44" spans="3:10" x14ac:dyDescent="0.35">
      <c r="C44" s="12">
        <f t="shared" si="14"/>
        <v>32840.655353319562</v>
      </c>
      <c r="D44" s="2">
        <f t="shared" si="15"/>
        <v>0</v>
      </c>
      <c r="I44" s="12">
        <f t="shared" si="16"/>
        <v>32840.655353319562</v>
      </c>
      <c r="J44" s="2">
        <f t="shared" si="17"/>
        <v>0</v>
      </c>
    </row>
    <row r="45" spans="3:10" x14ac:dyDescent="0.35">
      <c r="C45" s="12">
        <f t="shared" si="14"/>
        <v>32840.655353319562</v>
      </c>
      <c r="D45" s="2">
        <f t="shared" si="15"/>
        <v>0</v>
      </c>
      <c r="I45" s="12">
        <f t="shared" si="16"/>
        <v>32840.655353319562</v>
      </c>
      <c r="J45" s="2">
        <f t="shared" si="17"/>
        <v>0</v>
      </c>
    </row>
    <row r="46" spans="3:10" x14ac:dyDescent="0.35">
      <c r="C46" s="12">
        <f t="shared" si="14"/>
        <v>32840.655353319562</v>
      </c>
      <c r="D46" s="2">
        <f t="shared" si="15"/>
        <v>0</v>
      </c>
      <c r="I46" s="12">
        <f t="shared" si="16"/>
        <v>32840.655353319562</v>
      </c>
      <c r="J46" s="2">
        <f t="shared" si="17"/>
        <v>0</v>
      </c>
    </row>
    <row r="47" spans="3:10" x14ac:dyDescent="0.35">
      <c r="C47" s="12">
        <f t="shared" si="14"/>
        <v>32840.655353319562</v>
      </c>
      <c r="D47" s="2">
        <f t="shared" si="15"/>
        <v>0</v>
      </c>
      <c r="I47" s="12">
        <f t="shared" si="16"/>
        <v>32840.655353319562</v>
      </c>
      <c r="J47" s="2">
        <f t="shared" si="17"/>
        <v>0</v>
      </c>
    </row>
    <row r="48" spans="3:10" x14ac:dyDescent="0.35">
      <c r="C48" s="12">
        <f t="shared" si="14"/>
        <v>32840.655353319562</v>
      </c>
      <c r="D48" s="2">
        <f t="shared" si="15"/>
        <v>0</v>
      </c>
      <c r="I48" s="12">
        <f t="shared" si="16"/>
        <v>32840.655353319562</v>
      </c>
      <c r="J48" s="2">
        <f t="shared" si="17"/>
        <v>0</v>
      </c>
    </row>
    <row r="49" spans="3:10" x14ac:dyDescent="0.35">
      <c r="C49" s="12">
        <f t="shared" si="14"/>
        <v>32840.655353319562</v>
      </c>
      <c r="D49" s="2">
        <f t="shared" si="15"/>
        <v>0</v>
      </c>
      <c r="I49" s="12">
        <f t="shared" si="16"/>
        <v>32840.655353319562</v>
      </c>
      <c r="J49" s="2">
        <f t="shared" si="17"/>
        <v>0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11"/>
  <sheetViews>
    <sheetView topLeftCell="A2" workbookViewId="0">
      <selection activeCell="D9" sqref="D9"/>
    </sheetView>
  </sheetViews>
  <sheetFormatPr defaultRowHeight="14.5" x14ac:dyDescent="0.35"/>
  <cols>
    <col min="1" max="1" width="10.1796875" bestFit="1" customWidth="1"/>
    <col min="9" max="9" width="10.1796875" bestFit="1" customWidth="1"/>
  </cols>
  <sheetData>
    <row r="1" spans="1:15" x14ac:dyDescent="0.35">
      <c r="A1" t="s">
        <v>0</v>
      </c>
      <c r="B1" t="s">
        <v>27</v>
      </c>
      <c r="C1" t="s">
        <v>26</v>
      </c>
      <c r="D1" t="s">
        <v>28</v>
      </c>
      <c r="E1" t="s">
        <v>29</v>
      </c>
      <c r="F1" t="s">
        <v>30</v>
      </c>
      <c r="H1" t="s">
        <v>14</v>
      </c>
      <c r="I1" t="s">
        <v>33</v>
      </c>
      <c r="J1" t="s">
        <v>31</v>
      </c>
      <c r="L1" t="s">
        <v>28</v>
      </c>
      <c r="M1">
        <v>10.566000000000001</v>
      </c>
      <c r="N1">
        <v>10.566000000000001</v>
      </c>
    </row>
    <row r="2" spans="1:15" x14ac:dyDescent="0.35">
      <c r="A2" s="4">
        <v>42957</v>
      </c>
      <c r="B2">
        <v>10.657999999999999</v>
      </c>
      <c r="C2">
        <f t="shared" ref="C2:C10" si="0">D2/B2</f>
        <v>469.13116907487336</v>
      </c>
      <c r="D2">
        <v>5000</v>
      </c>
      <c r="E2">
        <f>C2</f>
        <v>469.13116907487336</v>
      </c>
      <c r="F2">
        <f>D2</f>
        <v>5000</v>
      </c>
      <c r="G2">
        <f>C8+C2</f>
        <v>-4152.7952498565373</v>
      </c>
      <c r="H2">
        <f>(B8-B2)*C2</f>
        <v>75.060987051979808</v>
      </c>
      <c r="I2" s="4">
        <v>43060</v>
      </c>
      <c r="J2">
        <f>C5-(-C8-SUM(C2:C4))</f>
        <v>25.189891355652321</v>
      </c>
      <c r="K2">
        <v>10.679</v>
      </c>
      <c r="L2">
        <f>(M$1-K2)*J2</f>
        <v>-2.8464577231887009</v>
      </c>
    </row>
    <row r="3" spans="1:15" x14ac:dyDescent="0.35">
      <c r="A3" s="4">
        <v>42959</v>
      </c>
      <c r="B3">
        <v>10.659000000000001</v>
      </c>
      <c r="C3">
        <f t="shared" si="0"/>
        <v>3283.6100947556056</v>
      </c>
      <c r="D3">
        <v>35000</v>
      </c>
      <c r="E3">
        <f t="shared" ref="E3:E10" si="1">E2+C3</f>
        <v>3752.7412638304791</v>
      </c>
      <c r="F3">
        <f t="shared" ref="F3:F10" si="2">E3*B3</f>
        <v>40000.469131169077</v>
      </c>
      <c r="G3">
        <f>G2+C3</f>
        <v>-869.18515510093175</v>
      </c>
      <c r="H3">
        <f>(B8-B3)*C3</f>
        <v>522.0940050661377</v>
      </c>
      <c r="I3" s="4">
        <f>A6</f>
        <v>43157</v>
      </c>
      <c r="J3">
        <f>C6</f>
        <v>1311.1069488668288</v>
      </c>
      <c r="K3">
        <f>B6</f>
        <v>10.678000000000001</v>
      </c>
      <c r="L3">
        <f>(M$1-K3)*J3</f>
        <v>-146.84397827308496</v>
      </c>
    </row>
    <row r="4" spans="1:15" x14ac:dyDescent="0.35">
      <c r="A4" s="4">
        <v>42983</v>
      </c>
      <c r="B4">
        <v>10.667999999999999</v>
      </c>
      <c r="C4">
        <f t="shared" si="0"/>
        <v>93.73828271466067</v>
      </c>
      <c r="D4">
        <v>1000</v>
      </c>
      <c r="E4">
        <f t="shared" si="1"/>
        <v>3846.4795465451398</v>
      </c>
      <c r="F4">
        <f t="shared" si="2"/>
        <v>41034.243802543548</v>
      </c>
      <c r="G4">
        <f>G3+C4</f>
        <v>-775.44687238627102</v>
      </c>
      <c r="H4">
        <f>(B8-B4)*C4</f>
        <v>14.060742407199134</v>
      </c>
      <c r="I4" s="4">
        <f>A7</f>
        <v>43591</v>
      </c>
      <c r="J4">
        <f>C7</f>
        <v>420.37909836065569</v>
      </c>
      <c r="K4">
        <f>B7</f>
        <v>10.736000000000001</v>
      </c>
      <c r="L4">
        <f>(M$1-K4)*J4</f>
        <v>-71.464446721311432</v>
      </c>
    </row>
    <row r="5" spans="1:15" x14ac:dyDescent="0.35">
      <c r="A5" s="4">
        <v>43060</v>
      </c>
      <c r="B5">
        <v>10.679</v>
      </c>
      <c r="C5">
        <f t="shared" si="0"/>
        <v>800.63676374192335</v>
      </c>
      <c r="D5">
        <v>8550</v>
      </c>
      <c r="E5">
        <f t="shared" si="1"/>
        <v>4647.1163102870632</v>
      </c>
      <c r="F5">
        <f t="shared" si="2"/>
        <v>49626.555077555553</v>
      </c>
      <c r="G5">
        <v>0</v>
      </c>
      <c r="H5">
        <f>(B8-B5)*(-G4)</f>
        <v>107.78711526169117</v>
      </c>
      <c r="I5" s="4">
        <v>43794</v>
      </c>
      <c r="J5">
        <f>C9</f>
        <v>4425.7599556500045</v>
      </c>
      <c r="K5">
        <f>B9</f>
        <v>10.823</v>
      </c>
      <c r="L5">
        <f>(M$1-K5)*J5</f>
        <v>-1137.4203086020498</v>
      </c>
    </row>
    <row r="6" spans="1:15" x14ac:dyDescent="0.35">
      <c r="A6" s="4">
        <v>43157</v>
      </c>
      <c r="B6">
        <v>10.678000000000001</v>
      </c>
      <c r="C6">
        <f t="shared" si="0"/>
        <v>1311.1069488668288</v>
      </c>
      <c r="D6">
        <v>14000</v>
      </c>
      <c r="E6">
        <f t="shared" si="1"/>
        <v>5958.2232591538923</v>
      </c>
      <c r="F6">
        <f t="shared" si="2"/>
        <v>63621.90796124527</v>
      </c>
      <c r="I6" s="4">
        <v>43879</v>
      </c>
      <c r="J6" s="13">
        <f>C10</f>
        <v>3211.8931816096174</v>
      </c>
      <c r="K6" s="13">
        <f>B10</f>
        <v>10.897</v>
      </c>
      <c r="L6" s="13">
        <f>(M$1-K6)*J6</f>
        <v>-1063.1366431127817</v>
      </c>
    </row>
    <row r="7" spans="1:15" x14ac:dyDescent="0.35">
      <c r="A7" s="4">
        <v>43591</v>
      </c>
      <c r="B7">
        <v>10.736000000000001</v>
      </c>
      <c r="C7">
        <f t="shared" si="0"/>
        <v>420.37909836065569</v>
      </c>
      <c r="D7">
        <v>4513.1899999999996</v>
      </c>
      <c r="E7">
        <f t="shared" si="1"/>
        <v>6378.6023575145482</v>
      </c>
      <c r="F7">
        <f t="shared" si="2"/>
        <v>68480.674910276197</v>
      </c>
      <c r="J7">
        <f>SUM(J2:J6)</f>
        <v>9394.3290758427574</v>
      </c>
      <c r="L7">
        <f>SUM(L2:L6)</f>
        <v>-2421.7118344324167</v>
      </c>
    </row>
    <row r="8" spans="1:15" x14ac:dyDescent="0.35">
      <c r="A8" s="4">
        <v>43679</v>
      </c>
      <c r="B8" s="13">
        <v>10.818</v>
      </c>
      <c r="C8">
        <f t="shared" si="0"/>
        <v>-4621.9264189314108</v>
      </c>
      <c r="D8">
        <v>-50000</v>
      </c>
      <c r="E8">
        <f t="shared" si="1"/>
        <v>1756.6759385831374</v>
      </c>
      <c r="F8">
        <f t="shared" si="2"/>
        <v>19003.720303592381</v>
      </c>
      <c r="O8" t="s">
        <v>32</v>
      </c>
    </row>
    <row r="9" spans="1:15" x14ac:dyDescent="0.35">
      <c r="A9" s="4">
        <v>43794</v>
      </c>
      <c r="B9">
        <v>10.823</v>
      </c>
      <c r="C9">
        <f t="shared" si="0"/>
        <v>4425.7599556500045</v>
      </c>
      <c r="D9">
        <v>47900</v>
      </c>
      <c r="E9">
        <f t="shared" si="1"/>
        <v>6182.4358942331419</v>
      </c>
      <c r="F9">
        <f t="shared" si="2"/>
        <v>66912.503683285293</v>
      </c>
      <c r="I9">
        <f>SUM(H2:H5)</f>
        <v>719.00284978700779</v>
      </c>
      <c r="L9" s="1">
        <v>43917</v>
      </c>
      <c r="M9">
        <v>10.590999999999999</v>
      </c>
      <c r="N9">
        <v>-2186.8536075363609</v>
      </c>
      <c r="O9">
        <v>-982.83931357254596</v>
      </c>
    </row>
    <row r="10" spans="1:15" x14ac:dyDescent="0.35">
      <c r="A10" s="1">
        <v>43879</v>
      </c>
      <c r="B10">
        <v>10.897</v>
      </c>
      <c r="C10">
        <f t="shared" si="0"/>
        <v>3211.8931816096174</v>
      </c>
      <c r="D10">
        <v>35000</v>
      </c>
      <c r="E10">
        <f t="shared" si="1"/>
        <v>9394.3290758427593</v>
      </c>
      <c r="F10">
        <f t="shared" si="2"/>
        <v>102370.00393945855</v>
      </c>
      <c r="I10">
        <f>L7</f>
        <v>-2421.7118344324167</v>
      </c>
      <c r="L10" s="1">
        <v>43927</v>
      </c>
      <c r="M10">
        <v>10.566000000000001</v>
      </c>
      <c r="N10">
        <v>-2421.7118344324167</v>
      </c>
      <c r="O10">
        <v>-1063.1366431127817</v>
      </c>
    </row>
    <row r="11" spans="1:15" x14ac:dyDescent="0.35">
      <c r="H11" t="s">
        <v>34</v>
      </c>
      <c r="I11" s="13">
        <f>I9+L7</f>
        <v>-1702.7089846454089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29"/>
  <sheetViews>
    <sheetView workbookViewId="0">
      <selection activeCell="B29" sqref="B29"/>
    </sheetView>
  </sheetViews>
  <sheetFormatPr defaultRowHeight="14.5" x14ac:dyDescent="0.35"/>
  <cols>
    <col min="1" max="1" width="23.81640625" bestFit="1" customWidth="1"/>
    <col min="2" max="2" width="15.54296875" style="2" bestFit="1" customWidth="1"/>
    <col min="3" max="3" width="16.26953125" style="2" bestFit="1" customWidth="1"/>
    <col min="4" max="5" width="10.1796875" style="2" bestFit="1" customWidth="1"/>
    <col min="7" max="7" width="10.1796875" bestFit="1" customWidth="1"/>
    <col min="9" max="9" width="10.1796875" bestFit="1" customWidth="1"/>
    <col min="11" max="11" width="10.1796875" bestFit="1" customWidth="1"/>
    <col min="12" max="12" width="10.1796875" style="2" bestFit="1" customWidth="1"/>
    <col min="13" max="13" width="10.81640625" bestFit="1" customWidth="1"/>
  </cols>
  <sheetData>
    <row r="1" spans="1:12" x14ac:dyDescent="0.35">
      <c r="A1" s="1"/>
      <c r="B1" s="2" t="s">
        <v>10</v>
      </c>
      <c r="C1" s="2" t="s">
        <v>11</v>
      </c>
      <c r="D1" s="2" t="s">
        <v>12</v>
      </c>
      <c r="E1" s="2">
        <v>4.5</v>
      </c>
      <c r="F1" s="2" t="s">
        <v>13</v>
      </c>
      <c r="G1" s="2" t="s">
        <v>14</v>
      </c>
      <c r="L1" s="2" t="s">
        <v>15</v>
      </c>
    </row>
    <row r="2" spans="1:12" x14ac:dyDescent="0.35">
      <c r="A2" s="1" t="s">
        <v>6</v>
      </c>
      <c r="B2" s="2">
        <v>37804.449999999997</v>
      </c>
      <c r="C2" s="2">
        <v>4075.68</v>
      </c>
      <c r="D2" s="2">
        <f>B2-C2</f>
        <v>33728.769999999997</v>
      </c>
      <c r="E2" s="2">
        <f>D2/E$1</f>
        <v>7495.2822222222212</v>
      </c>
    </row>
    <row r="3" spans="1:12" x14ac:dyDescent="0.35">
      <c r="A3" s="1" t="s">
        <v>7</v>
      </c>
      <c r="B3" s="2">
        <v>28509</v>
      </c>
      <c r="C3" s="2">
        <v>4544.28</v>
      </c>
      <c r="D3" s="2">
        <f>B3-C3</f>
        <v>23964.720000000001</v>
      </c>
      <c r="E3" s="2">
        <f>D3/E$1</f>
        <v>5325.4933333333338</v>
      </c>
    </row>
    <row r="4" spans="1:12" x14ac:dyDescent="0.35">
      <c r="A4" t="s">
        <v>8</v>
      </c>
      <c r="B4" s="2">
        <v>8672</v>
      </c>
      <c r="C4" s="2">
        <v>1326.6</v>
      </c>
      <c r="D4" s="2">
        <f>B4-C4</f>
        <v>7345.4</v>
      </c>
      <c r="E4" s="2">
        <f>D4/E$1</f>
        <v>1632.3111111111111</v>
      </c>
    </row>
    <row r="5" spans="1:12" x14ac:dyDescent="0.35">
      <c r="A5" s="1" t="s">
        <v>9</v>
      </c>
      <c r="B5" s="2">
        <v>100141</v>
      </c>
      <c r="C5" s="2">
        <v>0</v>
      </c>
      <c r="D5" s="2">
        <f>B5-C5</f>
        <v>100141</v>
      </c>
      <c r="E5" s="2">
        <f>D5/E$1</f>
        <v>22253.555555555555</v>
      </c>
    </row>
    <row r="6" spans="1:12" x14ac:dyDescent="0.35">
      <c r="A6" s="1"/>
      <c r="B6" s="9">
        <f>SUM(B2:B5)</f>
        <v>175126.45</v>
      </c>
      <c r="C6" s="9">
        <f>SUM(C2:C5)</f>
        <v>9946.56</v>
      </c>
      <c r="D6" s="9">
        <f>SUM(D2:D5)</f>
        <v>165179.89000000001</v>
      </c>
      <c r="E6" s="9">
        <f>SUM(E2:E5)</f>
        <v>36706.642222222217</v>
      </c>
      <c r="F6" s="9">
        <f>E6*0.2</f>
        <v>7341.3284444444434</v>
      </c>
    </row>
    <row r="7" spans="1:12" x14ac:dyDescent="0.35">
      <c r="A7" s="1"/>
      <c r="G7" s="2"/>
    </row>
    <row r="8" spans="1:12" x14ac:dyDescent="0.35">
      <c r="B8" s="2">
        <f>50*200</f>
        <v>10000</v>
      </c>
    </row>
    <row r="9" spans="1:12" x14ac:dyDescent="0.35">
      <c r="A9" s="1"/>
      <c r="B9" s="2">
        <f>500*160</f>
        <v>80000</v>
      </c>
    </row>
    <row r="10" spans="1:12" x14ac:dyDescent="0.35">
      <c r="B10" s="2">
        <v>45000</v>
      </c>
      <c r="C10" s="2">
        <f>1000/4.6*12</f>
        <v>2608.695652173913</v>
      </c>
      <c r="G10" s="2"/>
    </row>
    <row r="11" spans="1:12" x14ac:dyDescent="0.35">
      <c r="B11" s="2">
        <v>55</v>
      </c>
    </row>
    <row r="12" spans="1:12" x14ac:dyDescent="0.35">
      <c r="B12" s="2">
        <f>B10/B11</f>
        <v>818.18181818181813</v>
      </c>
    </row>
    <row r="14" spans="1:12" x14ac:dyDescent="0.35">
      <c r="B14" s="2">
        <f>580*12</f>
        <v>6960</v>
      </c>
    </row>
    <row r="15" spans="1:12" x14ac:dyDescent="0.35">
      <c r="B15" s="2">
        <v>90000</v>
      </c>
    </row>
    <row r="16" spans="1:12" x14ac:dyDescent="0.35">
      <c r="B16" s="2">
        <f>B14/B15*100</f>
        <v>7.7333333333333334</v>
      </c>
    </row>
    <row r="29" spans="2:2" x14ac:dyDescent="0.35">
      <c r="B29" s="4">
        <v>44926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8"/>
  <sheetViews>
    <sheetView workbookViewId="0">
      <selection activeCell="B3" sqref="B3"/>
    </sheetView>
  </sheetViews>
  <sheetFormatPr defaultRowHeight="14.5" x14ac:dyDescent="0.35"/>
  <cols>
    <col min="1" max="1" width="10.453125" customWidth="1"/>
    <col min="2" max="2" width="11" customWidth="1"/>
    <col min="3" max="3" width="12" customWidth="1"/>
    <col min="4" max="6" width="10.1796875" customWidth="1"/>
  </cols>
  <sheetData>
    <row r="1" spans="1:11" x14ac:dyDescent="0.35">
      <c r="A1" s="1"/>
      <c r="B1" t="s">
        <v>64</v>
      </c>
      <c r="C1" t="s">
        <v>65</v>
      </c>
      <c r="D1" t="s">
        <v>66</v>
      </c>
      <c r="E1" s="6"/>
      <c r="F1" t="s">
        <v>67</v>
      </c>
      <c r="H1" t="s">
        <v>68</v>
      </c>
      <c r="I1" t="s">
        <v>69</v>
      </c>
      <c r="J1" t="s">
        <v>70</v>
      </c>
      <c r="K1" t="s">
        <v>71</v>
      </c>
    </row>
    <row r="2" spans="1:11" x14ac:dyDescent="0.35">
      <c r="A2" s="1"/>
      <c r="B2">
        <f>580+600+200</f>
        <v>1380</v>
      </c>
      <c r="C2">
        <f>B2*12</f>
        <v>16560</v>
      </c>
      <c r="D2">
        <f>C2*F2*0.8</f>
        <v>384192</v>
      </c>
      <c r="E2" s="5">
        <f>C2/D2</f>
        <v>4.3103448275862072E-2</v>
      </c>
      <c r="F2">
        <v>29</v>
      </c>
      <c r="H2">
        <v>74</v>
      </c>
      <c r="I2">
        <v>9</v>
      </c>
      <c r="J2">
        <f>H2+I2</f>
        <v>83</v>
      </c>
      <c r="K2">
        <f>D2/J2</f>
        <v>4628.8192771084341</v>
      </c>
    </row>
    <row r="3" spans="1:11" x14ac:dyDescent="0.35">
      <c r="A3" s="1"/>
      <c r="B3" s="8"/>
    </row>
    <row r="4" spans="1:11" x14ac:dyDescent="0.35">
      <c r="A4" s="1"/>
      <c r="B4" s="8"/>
    </row>
    <row r="5" spans="1:11" x14ac:dyDescent="0.35">
      <c r="A5" s="1"/>
    </row>
    <row r="6" spans="1:11" x14ac:dyDescent="0.35">
      <c r="A6" s="1"/>
    </row>
    <row r="7" spans="1:11" x14ac:dyDescent="0.35">
      <c r="A7" s="1"/>
    </row>
    <row r="8" spans="1:11" x14ac:dyDescent="0.35">
      <c r="A8" s="1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8"/>
  <sheetViews>
    <sheetView workbookViewId="0">
      <selection activeCell="D6" sqref="D6"/>
    </sheetView>
  </sheetViews>
  <sheetFormatPr defaultRowHeight="14.5" x14ac:dyDescent="0.35"/>
  <cols>
    <col min="1" max="1" width="12" customWidth="1"/>
    <col min="2" max="3" width="10.54296875" bestFit="1" customWidth="1"/>
  </cols>
  <sheetData>
    <row r="1" spans="1:4" x14ac:dyDescent="0.35">
      <c r="B1">
        <v>2020</v>
      </c>
      <c r="C1">
        <v>2021</v>
      </c>
    </row>
    <row r="2" spans="1:4" x14ac:dyDescent="0.35">
      <c r="A2" t="s">
        <v>51</v>
      </c>
      <c r="B2" s="3">
        <v>61243.15</v>
      </c>
      <c r="C2" s="3">
        <v>53708.61</v>
      </c>
      <c r="D2" s="5">
        <f>C2/B2-1</f>
        <v>-0.12302665685876712</v>
      </c>
    </row>
    <row r="3" spans="1:4" x14ac:dyDescent="0.35">
      <c r="A3" t="s">
        <v>52</v>
      </c>
      <c r="B3" s="3">
        <v>406750.45</v>
      </c>
      <c r="C3" s="3">
        <v>497764.47</v>
      </c>
      <c r="D3" s="5">
        <f t="shared" ref="D3:D8" si="0">C3/B3-1</f>
        <v>0.22375886738416617</v>
      </c>
    </row>
    <row r="4" spans="1:4" x14ac:dyDescent="0.35">
      <c r="A4" t="s">
        <v>53</v>
      </c>
      <c r="B4" s="3">
        <v>25077.83</v>
      </c>
      <c r="C4" s="3">
        <v>36725.19</v>
      </c>
      <c r="D4" s="5">
        <f t="shared" si="0"/>
        <v>0.46444847899519215</v>
      </c>
    </row>
    <row r="5" spans="1:4" x14ac:dyDescent="0.35">
      <c r="A5" t="s">
        <v>54</v>
      </c>
      <c r="B5" s="3">
        <v>-14484.91</v>
      </c>
      <c r="C5" s="3">
        <v>-23455.599999999999</v>
      </c>
      <c r="D5" s="5">
        <f t="shared" si="0"/>
        <v>0.61931278827414182</v>
      </c>
    </row>
    <row r="6" spans="1:4" x14ac:dyDescent="0.35">
      <c r="B6" s="18">
        <f>SUM(B1:B5)</f>
        <v>480606.52000000008</v>
      </c>
      <c r="C6" s="18">
        <f>SUM(C1:C5)</f>
        <v>566763.67000000004</v>
      </c>
      <c r="D6" s="5">
        <f t="shared" si="0"/>
        <v>0.17926754302043157</v>
      </c>
    </row>
    <row r="7" spans="1:4" x14ac:dyDescent="0.35">
      <c r="B7" s="3"/>
      <c r="C7" s="18"/>
      <c r="D7" s="5"/>
    </row>
    <row r="8" spans="1:4" x14ac:dyDescent="0.35">
      <c r="A8" t="s">
        <v>55</v>
      </c>
      <c r="B8" s="3">
        <f>B3+B5</f>
        <v>392265.54000000004</v>
      </c>
      <c r="C8" s="3">
        <f>C3+C5</f>
        <v>474308.87</v>
      </c>
      <c r="D8" s="5">
        <f t="shared" si="0"/>
        <v>0.20915252968690523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0BC4-E051-4299-882A-72F5BC900BEE}">
  <dimension ref="A1:M5"/>
  <sheetViews>
    <sheetView workbookViewId="0">
      <selection activeCell="M3" sqref="M3"/>
    </sheetView>
  </sheetViews>
  <sheetFormatPr defaultRowHeight="14.5" x14ac:dyDescent="0.35"/>
  <cols>
    <col min="1" max="1" width="10.36328125" bestFit="1" customWidth="1"/>
  </cols>
  <sheetData>
    <row r="1" spans="1:13" x14ac:dyDescent="0.35">
      <c r="C1" t="s">
        <v>110</v>
      </c>
      <c r="F1" t="s">
        <v>112</v>
      </c>
    </row>
    <row r="2" spans="1:13" x14ac:dyDescent="0.35">
      <c r="A2" t="s">
        <v>109</v>
      </c>
      <c r="B2">
        <v>500</v>
      </c>
      <c r="C2">
        <v>6.16</v>
      </c>
      <c r="D2">
        <f>B2*C2</f>
        <v>3080</v>
      </c>
      <c r="F2">
        <v>7.08</v>
      </c>
      <c r="G2">
        <f>F2*B2</f>
        <v>3540</v>
      </c>
      <c r="H2">
        <f>1.17*F2</f>
        <v>8.2835999999999999</v>
      </c>
      <c r="I2">
        <f>H2*B2</f>
        <v>4141.8</v>
      </c>
      <c r="K2">
        <f>(H2-F2)*500</f>
        <v>601.79999999999984</v>
      </c>
      <c r="M2">
        <v>460</v>
      </c>
    </row>
    <row r="3" spans="1:13" x14ac:dyDescent="0.35">
      <c r="A3" t="s">
        <v>111</v>
      </c>
      <c r="B3">
        <v>1</v>
      </c>
      <c r="C3">
        <v>287.85000000000002</v>
      </c>
      <c r="G3">
        <f>C3</f>
        <v>287.85000000000002</v>
      </c>
      <c r="I3">
        <f>G3</f>
        <v>287.85000000000002</v>
      </c>
      <c r="M3">
        <f>M2+C3</f>
        <v>747.85</v>
      </c>
    </row>
    <row r="4" spans="1:13" x14ac:dyDescent="0.35">
      <c r="G4">
        <f>SUM(G2:G3)</f>
        <v>3827.85</v>
      </c>
      <c r="I4">
        <f>SUM(I2:I3)</f>
        <v>4429.6500000000005</v>
      </c>
    </row>
    <row r="5" spans="1:13" x14ac:dyDescent="0.35">
      <c r="G5">
        <f>G4/B2</f>
        <v>7.6556999999999995</v>
      </c>
      <c r="I5">
        <f>I4/B2</f>
        <v>8.8593000000000011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D35C-7808-4DAF-867B-89BA56C63160}">
  <sheetPr codeName="Sheet7"/>
  <dimension ref="A1:L26"/>
  <sheetViews>
    <sheetView workbookViewId="0">
      <selection activeCell="I24" sqref="I24"/>
    </sheetView>
  </sheetViews>
  <sheetFormatPr defaultRowHeight="14.5" x14ac:dyDescent="0.35"/>
  <cols>
    <col min="1" max="1" width="13.81640625" bestFit="1" customWidth="1"/>
    <col min="2" max="2" width="10.1796875" customWidth="1"/>
    <col min="3" max="3" width="10.26953125" bestFit="1" customWidth="1"/>
    <col min="5" max="6" width="10.26953125" bestFit="1" customWidth="1"/>
    <col min="7" max="8" width="9.90625" bestFit="1" customWidth="1"/>
    <col min="9" max="9" width="9.26953125" bestFit="1" customWidth="1"/>
    <col min="11" max="12" width="9.26953125" bestFit="1" customWidth="1"/>
  </cols>
  <sheetData>
    <row r="1" spans="1:12" x14ac:dyDescent="0.35">
      <c r="A1" t="s">
        <v>90</v>
      </c>
      <c r="B1" t="s">
        <v>91</v>
      </c>
      <c r="C1" t="s">
        <v>92</v>
      </c>
      <c r="D1" t="s">
        <v>14</v>
      </c>
      <c r="E1" t="s">
        <v>24</v>
      </c>
      <c r="F1" t="s">
        <v>25</v>
      </c>
      <c r="G1" t="s">
        <v>105</v>
      </c>
      <c r="H1" t="s">
        <v>106</v>
      </c>
      <c r="I1" s="3">
        <v>87163.3</v>
      </c>
      <c r="J1" t="s">
        <v>107</v>
      </c>
      <c r="K1" t="s">
        <v>108</v>
      </c>
      <c r="L1" t="s">
        <v>12</v>
      </c>
    </row>
    <row r="2" spans="1:12" x14ac:dyDescent="0.35">
      <c r="A2" t="s">
        <v>93</v>
      </c>
      <c r="B2" s="3">
        <v>43683</v>
      </c>
      <c r="C2" s="3">
        <v>39894</v>
      </c>
      <c r="D2" s="3">
        <f>B2-C2</f>
        <v>3789</v>
      </c>
      <c r="E2" s="3">
        <v>28505</v>
      </c>
      <c r="F2" s="3">
        <v>15063</v>
      </c>
      <c r="G2" s="3">
        <f>E2-F2</f>
        <v>13442</v>
      </c>
      <c r="H2" s="3">
        <v>-5000</v>
      </c>
      <c r="K2">
        <v>5000</v>
      </c>
      <c r="L2" s="3">
        <f>I1+J2-K2</f>
        <v>82163.3</v>
      </c>
    </row>
    <row r="3" spans="1:12" x14ac:dyDescent="0.35">
      <c r="A3" t="s">
        <v>94</v>
      </c>
      <c r="B3" s="3">
        <v>32753</v>
      </c>
      <c r="C3" s="3">
        <v>35203</v>
      </c>
      <c r="D3" s="3">
        <f t="shared" ref="D3:D8" si="0">B3-C3</f>
        <v>-2450</v>
      </c>
      <c r="E3" s="3">
        <v>70671</v>
      </c>
      <c r="F3" s="3">
        <v>46251</v>
      </c>
      <c r="G3" s="3">
        <f t="shared" ref="G3:G8" si="1">E3-F3</f>
        <v>24420</v>
      </c>
      <c r="H3" s="3">
        <v>-5000</v>
      </c>
      <c r="J3" s="3">
        <v>2500</v>
      </c>
      <c r="K3" s="3">
        <v>5000</v>
      </c>
      <c r="L3" s="3">
        <f>L2+J3-K3</f>
        <v>79663.3</v>
      </c>
    </row>
    <row r="4" spans="1:12" x14ac:dyDescent="0.35">
      <c r="A4" t="s">
        <v>95</v>
      </c>
      <c r="B4" s="3">
        <v>44234</v>
      </c>
      <c r="C4" s="3">
        <v>47940</v>
      </c>
      <c r="D4" s="3">
        <f t="shared" si="0"/>
        <v>-3706</v>
      </c>
      <c r="E4" s="3">
        <v>37746</v>
      </c>
      <c r="F4" s="3">
        <v>50523</v>
      </c>
      <c r="G4" s="3">
        <f t="shared" si="1"/>
        <v>-12777</v>
      </c>
      <c r="H4" s="3">
        <v>-5000</v>
      </c>
      <c r="K4">
        <v>5000</v>
      </c>
      <c r="L4" s="3">
        <f>L3+J4-K4</f>
        <v>74663.3</v>
      </c>
    </row>
    <row r="5" spans="1:12" x14ac:dyDescent="0.35">
      <c r="A5" t="s">
        <v>96</v>
      </c>
      <c r="B5" s="3">
        <v>61865</v>
      </c>
      <c r="C5" s="3">
        <v>52942</v>
      </c>
      <c r="D5" s="3">
        <f t="shared" si="0"/>
        <v>8923</v>
      </c>
      <c r="E5" s="3">
        <v>53296</v>
      </c>
      <c r="F5" s="3">
        <v>33763</v>
      </c>
      <c r="G5" s="3">
        <f t="shared" si="1"/>
        <v>19533</v>
      </c>
      <c r="H5" s="3">
        <v>-10000</v>
      </c>
      <c r="J5" s="3">
        <v>2500</v>
      </c>
      <c r="K5" s="3">
        <v>12000</v>
      </c>
      <c r="L5" s="3">
        <f t="shared" ref="L5:L13" si="2">L4+J5-K5</f>
        <v>65163.3</v>
      </c>
    </row>
    <row r="6" spans="1:12" x14ac:dyDescent="0.35">
      <c r="A6" t="s">
        <v>97</v>
      </c>
      <c r="B6" s="3">
        <v>36209</v>
      </c>
      <c r="C6" s="3">
        <v>36184</v>
      </c>
      <c r="D6" s="3">
        <f t="shared" si="0"/>
        <v>25</v>
      </c>
      <c r="E6" s="3">
        <v>103537</v>
      </c>
      <c r="F6" s="3">
        <v>72864</v>
      </c>
      <c r="G6" s="3">
        <f t="shared" si="1"/>
        <v>30673</v>
      </c>
      <c r="H6" s="3">
        <v>-5000</v>
      </c>
      <c r="K6">
        <v>5000</v>
      </c>
      <c r="L6" s="3">
        <f t="shared" si="2"/>
        <v>60163.3</v>
      </c>
    </row>
    <row r="7" spans="1:12" x14ac:dyDescent="0.35">
      <c r="A7" t="s">
        <v>98</v>
      </c>
      <c r="B7" s="3">
        <v>39179</v>
      </c>
      <c r="C7" s="3">
        <v>41966</v>
      </c>
      <c r="D7" s="3">
        <f t="shared" si="0"/>
        <v>-2787</v>
      </c>
      <c r="E7" s="3">
        <v>22105</v>
      </c>
      <c r="F7" s="3">
        <v>49890</v>
      </c>
      <c r="G7" s="3">
        <f t="shared" si="1"/>
        <v>-27785</v>
      </c>
      <c r="H7" s="3">
        <v>-10000</v>
      </c>
      <c r="J7" s="3">
        <v>1000</v>
      </c>
      <c r="K7" s="3">
        <v>10000</v>
      </c>
      <c r="L7" s="3">
        <f t="shared" si="2"/>
        <v>51163.3</v>
      </c>
    </row>
    <row r="8" spans="1:12" x14ac:dyDescent="0.35">
      <c r="A8" t="s">
        <v>99</v>
      </c>
      <c r="B8" s="3">
        <v>12872</v>
      </c>
      <c r="C8" s="3">
        <v>6839</v>
      </c>
      <c r="D8" s="3">
        <f t="shared" si="0"/>
        <v>6033</v>
      </c>
      <c r="E8" s="3">
        <v>15932</v>
      </c>
      <c r="F8" s="3">
        <v>28429</v>
      </c>
      <c r="G8" s="3">
        <f t="shared" si="1"/>
        <v>-12497</v>
      </c>
      <c r="H8" s="3">
        <v>-5000</v>
      </c>
      <c r="J8" s="3">
        <v>500</v>
      </c>
      <c r="K8">
        <v>5000</v>
      </c>
      <c r="L8" s="3">
        <f t="shared" si="2"/>
        <v>46663.3</v>
      </c>
    </row>
    <row r="9" spans="1:12" x14ac:dyDescent="0.35">
      <c r="A9" t="s">
        <v>100</v>
      </c>
      <c r="B9" s="3"/>
      <c r="C9" s="3"/>
      <c r="D9" s="3"/>
      <c r="E9" s="3"/>
      <c r="F9" s="3"/>
      <c r="H9" s="3"/>
      <c r="L9" s="3">
        <f t="shared" si="2"/>
        <v>46663.3</v>
      </c>
    </row>
    <row r="10" spans="1:12" x14ac:dyDescent="0.35">
      <c r="A10" t="s">
        <v>101</v>
      </c>
      <c r="B10" s="3"/>
      <c r="C10" s="3"/>
      <c r="D10" s="3"/>
      <c r="E10" s="3"/>
      <c r="F10" s="3"/>
      <c r="H10" s="3"/>
      <c r="L10" s="3">
        <f t="shared" si="2"/>
        <v>46663.3</v>
      </c>
    </row>
    <row r="11" spans="1:12" x14ac:dyDescent="0.35">
      <c r="A11" t="s">
        <v>102</v>
      </c>
      <c r="B11" s="3"/>
      <c r="C11" s="3"/>
      <c r="D11" s="3"/>
      <c r="E11" s="3"/>
      <c r="F11" s="3"/>
      <c r="H11" s="3"/>
      <c r="L11" s="3">
        <f t="shared" si="2"/>
        <v>46663.3</v>
      </c>
    </row>
    <row r="12" spans="1:12" x14ac:dyDescent="0.35">
      <c r="A12" t="s">
        <v>103</v>
      </c>
      <c r="B12" s="3"/>
      <c r="C12" s="3"/>
      <c r="D12" s="3"/>
      <c r="E12" s="3"/>
      <c r="F12" s="3"/>
      <c r="H12" s="3"/>
      <c r="L12" s="3">
        <f t="shared" si="2"/>
        <v>46663.3</v>
      </c>
    </row>
    <row r="13" spans="1:12" x14ac:dyDescent="0.35">
      <c r="A13" t="s">
        <v>104</v>
      </c>
      <c r="B13" s="3"/>
      <c r="C13" s="3"/>
      <c r="D13" s="3"/>
      <c r="E13" s="3"/>
      <c r="F13" s="3"/>
      <c r="H13" s="3"/>
      <c r="L13" s="3">
        <f t="shared" si="2"/>
        <v>46663.3</v>
      </c>
    </row>
    <row r="14" spans="1:12" x14ac:dyDescent="0.35">
      <c r="B14" s="3">
        <f t="shared" ref="B14:H14" si="3">SUM(B2:B13)</f>
        <v>270795</v>
      </c>
      <c r="C14" s="3">
        <f t="shared" si="3"/>
        <v>260968</v>
      </c>
      <c r="D14" s="3">
        <f t="shared" si="3"/>
        <v>9827</v>
      </c>
      <c r="E14" s="3">
        <f t="shared" si="3"/>
        <v>331792</v>
      </c>
      <c r="F14" s="3">
        <f t="shared" si="3"/>
        <v>296783</v>
      </c>
      <c r="G14" s="3">
        <f t="shared" si="3"/>
        <v>35009</v>
      </c>
      <c r="H14" s="3">
        <f t="shared" si="3"/>
        <v>-45000</v>
      </c>
      <c r="I14" s="3"/>
      <c r="J14" s="3">
        <f>SUM(J2:J13)</f>
        <v>6500</v>
      </c>
      <c r="K14" s="3">
        <f>SUM(K2:K13)</f>
        <v>47000</v>
      </c>
    </row>
    <row r="15" spans="1:12" x14ac:dyDescent="0.35">
      <c r="K15" s="3">
        <f>K14-J14</f>
        <v>40500</v>
      </c>
    </row>
    <row r="21" spans="6:10" x14ac:dyDescent="0.35">
      <c r="F21">
        <v>100</v>
      </c>
    </row>
    <row r="22" spans="6:10" x14ac:dyDescent="0.35">
      <c r="F22">
        <f>F21*(1+G22)</f>
        <v>120</v>
      </c>
      <c r="G22" s="6">
        <v>0.2</v>
      </c>
    </row>
    <row r="23" spans="6:10" x14ac:dyDescent="0.35">
      <c r="F23">
        <f>F22*(1+G23)</f>
        <v>140.39999999999998</v>
      </c>
      <c r="G23" s="6">
        <v>0.17</v>
      </c>
    </row>
    <row r="24" spans="6:10" x14ac:dyDescent="0.35">
      <c r="F24">
        <f>F23*1.19</f>
        <v>167.07599999999996</v>
      </c>
      <c r="I24">
        <f>F23-F21+F26</f>
        <v>20</v>
      </c>
      <c r="J24">
        <f>I24/F24</f>
        <v>0.11970600205894326</v>
      </c>
    </row>
    <row r="26" spans="6:10" x14ac:dyDescent="0.35">
      <c r="F26">
        <f>F22-F23</f>
        <v>-20.399999999999977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cashflow</vt:lpstr>
      <vt:lpstr>BT Obligatiuni</vt:lpstr>
      <vt:lpstr>BTEuroOblig</vt:lpstr>
      <vt:lpstr>Sheet1</vt:lpstr>
      <vt:lpstr>Sheet3</vt:lpstr>
      <vt:lpstr>Sheet2</vt:lpstr>
      <vt:lpstr>cyaby claudiu</vt:lpstr>
      <vt:lpstr>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 Cosmin</dc:creator>
  <cp:lastModifiedBy>Dragos Cosmin</cp:lastModifiedBy>
  <cp:lastPrinted>2022-04-26T07:32:39Z</cp:lastPrinted>
  <dcterms:created xsi:type="dcterms:W3CDTF">2011-05-16T07:53:42Z</dcterms:created>
  <dcterms:modified xsi:type="dcterms:W3CDTF">2023-06-09T13:26:11Z</dcterms:modified>
</cp:coreProperties>
</file>