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N:\Documents\"/>
    </mc:Choice>
  </mc:AlternateContent>
  <bookViews>
    <workbookView xWindow="0" yWindow="0" windowWidth="19200" windowHeight="7740" tabRatio="836" activeTab="1"/>
  </bookViews>
  <sheets>
    <sheet name="Request Summary" sheetId="19" r:id="rId1"/>
    <sheet name="Dashboard" sheetId="8" r:id="rId2"/>
    <sheet name="GTM LTM Config" sheetId="16" r:id="rId3"/>
    <sheet name="Firewall Config" sheetId="17" r:id="rId4"/>
    <sheet name="validation" sheetId="3" r:id="rId5"/>
  </sheets>
  <definedNames>
    <definedName name="hjlhkl">#REF!</definedName>
    <definedName name="migration_type" localSheetId="1">#REF!</definedName>
    <definedName name="migration_type" localSheetId="3">#REF!</definedName>
    <definedName name="migration_type" localSheetId="2">#REF!</definedName>
    <definedName name="migration_type">validation!$B$1:$B$4</definedName>
    <definedName name="_xlnm.Print_Titles" localSheetId="0">'Request Summary'!$2:$6</definedName>
    <definedName name="qqq" localSheetId="3">#REF!</definedName>
    <definedName name="qqq" localSheetId="2">#REF!</definedName>
    <definedName name="qqq">#REF!</definedName>
    <definedName name="service_layer" localSheetId="1">#REF!</definedName>
    <definedName name="service_layer" localSheetId="3">#REF!</definedName>
    <definedName name="service_layer" localSheetId="2">#REF!</definedName>
    <definedName name="service_layer">validation!$C$1:$C$4</definedName>
    <definedName name="target_archetype" localSheetId="1">#REF!</definedName>
    <definedName name="target_archetype" localSheetId="3">#REF!</definedName>
    <definedName name="target_archetype" localSheetId="2">#REF!</definedName>
    <definedName name="target_archetype">validation!$A$1:$A$5</definedName>
    <definedName name="when_asked" localSheetId="3">#REF!</definedName>
    <definedName name="when_asked" localSheetId="2">#REF!</definedName>
    <definedName name="when_asked">#REF!</definedName>
    <definedName name="y_n" localSheetId="1">#REF!</definedName>
    <definedName name="y_n" localSheetId="3">#REF!</definedName>
    <definedName name="y_n" localSheetId="2">#REF!</definedName>
    <definedName name="y_n">validation!$D$1:$D$3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8" l="1"/>
  <c r="K29" i="8"/>
  <c r="K28" i="8"/>
  <c r="K27" i="8"/>
  <c r="K26" i="8"/>
  <c r="K25" i="8"/>
  <c r="K24" i="8"/>
  <c r="K23" i="8"/>
  <c r="H30" i="8"/>
  <c r="I30" i="8"/>
  <c r="J30" i="8"/>
  <c r="J29" i="8"/>
  <c r="J28" i="8"/>
  <c r="J27" i="8"/>
  <c r="J26" i="8"/>
  <c r="J25" i="8"/>
  <c r="J24" i="8"/>
  <c r="J23" i="8"/>
  <c r="I29" i="8"/>
  <c r="I28" i="8"/>
  <c r="I27" i="8"/>
  <c r="I26" i="8"/>
  <c r="I25" i="8"/>
  <c r="I23" i="8"/>
  <c r="I24" i="8"/>
  <c r="H29" i="8"/>
  <c r="H28" i="8"/>
  <c r="H27" i="8"/>
  <c r="H26" i="8"/>
  <c r="H25" i="8"/>
  <c r="H24" i="8"/>
  <c r="H23" i="8"/>
  <c r="C30" i="8"/>
  <c r="C29" i="8"/>
  <c r="C28" i="8"/>
  <c r="C27" i="8"/>
  <c r="C26" i="8"/>
  <c r="C25" i="8"/>
  <c r="C24" i="8"/>
  <c r="C23" i="8" l="1"/>
  <c r="AQ3" i="19"/>
  <c r="G7" i="19"/>
  <c r="H7" i="19"/>
  <c r="I7" i="19"/>
  <c r="J7" i="19"/>
  <c r="AQ17" i="19"/>
  <c r="AF18" i="19"/>
  <c r="AQ30" i="19"/>
  <c r="AQ31" i="19"/>
  <c r="AX31" i="19" s="1"/>
  <c r="AQ32" i="19"/>
  <c r="AQ16" i="19"/>
  <c r="AF17" i="19"/>
  <c r="AF27" i="19" s="1"/>
  <c r="AQ20" i="19"/>
  <c r="AQ33" i="19" s="1"/>
  <c r="AQ26" i="19"/>
  <c r="AP16" i="19"/>
  <c r="AE17" i="19" s="1"/>
  <c r="AR16" i="19"/>
  <c r="AG17" i="19"/>
  <c r="AS16" i="19"/>
  <c r="AT16" i="19"/>
  <c r="AI17" i="19"/>
  <c r="AU16" i="19"/>
  <c r="AJ17" i="19"/>
  <c r="AV16" i="19"/>
  <c r="AW16" i="19"/>
  <c r="AL17" i="19"/>
  <c r="AW17" i="19"/>
  <c r="AL18" i="19"/>
  <c r="AL21" i="19"/>
  <c r="AP17" i="19"/>
  <c r="AE18" i="19"/>
  <c r="AH17" i="19"/>
  <c r="AS17" i="19"/>
  <c r="AH18" i="19"/>
  <c r="AH21" i="19"/>
  <c r="AP30" i="19"/>
  <c r="AP31" i="19"/>
  <c r="AP32" i="19"/>
  <c r="AP20" i="19"/>
  <c r="AP33" i="19"/>
  <c r="AP34" i="19" s="1"/>
  <c r="AP26" i="19"/>
  <c r="AR17" i="19"/>
  <c r="AG18" i="19"/>
  <c r="AT17" i="19"/>
  <c r="AU17" i="19"/>
  <c r="AJ18" i="19"/>
  <c r="AV17" i="19"/>
  <c r="AP18" i="19"/>
  <c r="AP19" i="19"/>
  <c r="AP21" i="19"/>
  <c r="AQ18" i="19"/>
  <c r="AR18" i="19"/>
  <c r="AS18" i="19"/>
  <c r="AS19" i="19"/>
  <c r="AT18" i="19"/>
  <c r="AT19" i="19"/>
  <c r="AU18" i="19"/>
  <c r="AV18" i="19"/>
  <c r="AV19" i="19"/>
  <c r="AK19" i="19"/>
  <c r="AW18" i="19"/>
  <c r="AW19" i="19"/>
  <c r="AL19" i="19"/>
  <c r="AQ19" i="19"/>
  <c r="AQ22" i="19"/>
  <c r="AR19" i="19"/>
  <c r="AG19" i="19"/>
  <c r="AU19" i="19"/>
  <c r="AJ19" i="19"/>
  <c r="AR20" i="19"/>
  <c r="AR33" i="19"/>
  <c r="AS20" i="19"/>
  <c r="AS33" i="19"/>
  <c r="AT20" i="19"/>
  <c r="AT33" i="19"/>
  <c r="AU20" i="19"/>
  <c r="AU33" i="19"/>
  <c r="AV20" i="19"/>
  <c r="AV33" i="19"/>
  <c r="AW20" i="19"/>
  <c r="AW33" i="19"/>
  <c r="AR21" i="19"/>
  <c r="AS21" i="19"/>
  <c r="AT21" i="19"/>
  <c r="AU21" i="19"/>
  <c r="AU28" i="19" s="1"/>
  <c r="AV21" i="19"/>
  <c r="AW21" i="19"/>
  <c r="AS22" i="19"/>
  <c r="AT22" i="19"/>
  <c r="AU22" i="19"/>
  <c r="AV22" i="19"/>
  <c r="AW22" i="19"/>
  <c r="AR23" i="19"/>
  <c r="AS23" i="19"/>
  <c r="AT23" i="19"/>
  <c r="AU23" i="19"/>
  <c r="AV23" i="19"/>
  <c r="AW23" i="19"/>
  <c r="AR24" i="19"/>
  <c r="AS24" i="19"/>
  <c r="AT24" i="19"/>
  <c r="AU24" i="19"/>
  <c r="AV24" i="19"/>
  <c r="AW24" i="19"/>
  <c r="AP25" i="19"/>
  <c r="AQ25" i="19"/>
  <c r="AR25" i="19"/>
  <c r="AS25" i="19"/>
  <c r="AT25" i="19"/>
  <c r="AU25" i="19"/>
  <c r="AV25" i="19"/>
  <c r="AW25" i="19"/>
  <c r="BA25" i="19"/>
  <c r="BB25" i="19"/>
  <c r="BC25" i="19"/>
  <c r="BD25" i="19"/>
  <c r="BE25" i="19"/>
  <c r="BF25" i="19"/>
  <c r="BG25" i="19"/>
  <c r="BH25" i="19"/>
  <c r="AR26" i="19"/>
  <c r="AS26" i="19"/>
  <c r="AT26" i="19"/>
  <c r="AU26" i="19"/>
  <c r="AV26" i="19"/>
  <c r="AW26" i="19"/>
  <c r="AV27" i="19"/>
  <c r="BG26" i="19"/>
  <c r="C29" i="19"/>
  <c r="D29" i="19"/>
  <c r="E29" i="19"/>
  <c r="F29" i="19"/>
  <c r="G29" i="19"/>
  <c r="H29" i="19"/>
  <c r="I29" i="19"/>
  <c r="J29" i="19"/>
  <c r="AR30" i="19"/>
  <c r="AS30" i="19"/>
  <c r="AT30" i="19"/>
  <c r="AU30" i="19"/>
  <c r="AU34" i="19" s="1"/>
  <c r="AV30" i="19"/>
  <c r="AW30" i="19"/>
  <c r="AR31" i="19"/>
  <c r="AS31" i="19"/>
  <c r="AT31" i="19"/>
  <c r="AU31" i="19"/>
  <c r="AV31" i="19"/>
  <c r="AW31" i="19"/>
  <c r="AR32" i="19"/>
  <c r="AS32" i="19"/>
  <c r="AT32" i="19"/>
  <c r="AU32" i="19"/>
  <c r="AV32" i="19"/>
  <c r="AW32" i="19"/>
  <c r="AP36" i="19"/>
  <c r="AQ36" i="19"/>
  <c r="AR36" i="19"/>
  <c r="AS36" i="19" s="1"/>
  <c r="C12" i="19" s="1"/>
  <c r="C37" i="19"/>
  <c r="D37" i="19"/>
  <c r="E37" i="19"/>
  <c r="F37" i="19"/>
  <c r="G37" i="19"/>
  <c r="H37" i="19"/>
  <c r="I37" i="19"/>
  <c r="J37" i="19"/>
  <c r="C42" i="19"/>
  <c r="D42" i="19"/>
  <c r="E42" i="19"/>
  <c r="F42" i="19"/>
  <c r="G42" i="19"/>
  <c r="H42" i="19"/>
  <c r="I42" i="19"/>
  <c r="J42" i="19"/>
  <c r="K11" i="16"/>
  <c r="K10" i="16"/>
  <c r="K9" i="16"/>
  <c r="K8" i="16"/>
  <c r="K7" i="16"/>
  <c r="K6" i="16"/>
  <c r="J11" i="16"/>
  <c r="J10" i="16"/>
  <c r="J9" i="16"/>
  <c r="J8" i="16"/>
  <c r="J7" i="16"/>
  <c r="J6" i="16"/>
  <c r="G11" i="16"/>
  <c r="G10" i="16"/>
  <c r="F11" i="16"/>
  <c r="F10" i="16"/>
  <c r="C10" i="16"/>
  <c r="B10" i="16"/>
  <c r="G9" i="16"/>
  <c r="G8" i="16"/>
  <c r="F9" i="16"/>
  <c r="F8" i="16"/>
  <c r="C8" i="16"/>
  <c r="B8" i="16"/>
  <c r="G7" i="16"/>
  <c r="G6" i="16"/>
  <c r="F7" i="16"/>
  <c r="F6" i="16"/>
  <c r="C6" i="16"/>
  <c r="B6" i="16"/>
  <c r="AI19" i="19"/>
  <c r="AT27" i="19"/>
  <c r="BE26" i="19"/>
  <c r="AW27" i="19"/>
  <c r="BH26" i="19"/>
  <c r="AU27" i="19"/>
  <c r="BF26" i="19"/>
  <c r="AJ25" i="19"/>
  <c r="AJ26" i="19"/>
  <c r="AJ20" i="19"/>
  <c r="AJ27" i="19"/>
  <c r="AJ21" i="19"/>
  <c r="AJ22" i="19" s="1"/>
  <c r="AJ29" i="19" s="1"/>
  <c r="H9" i="19" s="1"/>
  <c r="AJ23" i="19"/>
  <c r="AJ24" i="19"/>
  <c r="AT28" i="19"/>
  <c r="AI18" i="19"/>
  <c r="AI20" i="19"/>
  <c r="AV34" i="19"/>
  <c r="AV28" i="19"/>
  <c r="AW34" i="19"/>
  <c r="AT34" i="19"/>
  <c r="AK17" i="19"/>
  <c r="AK18" i="19"/>
  <c r="AK25" i="19"/>
  <c r="AK26" i="19"/>
  <c r="AR22" i="19"/>
  <c r="AR28" i="19"/>
  <c r="AL22" i="19"/>
  <c r="AJ28" i="19"/>
  <c r="AR27" i="19"/>
  <c r="BC26" i="19"/>
  <c r="AW29" i="19"/>
  <c r="AL28" i="19"/>
  <c r="AP27" i="19"/>
  <c r="BA26" i="19"/>
  <c r="BI26" i="19" s="1"/>
  <c r="AX28" i="19" s="1"/>
  <c r="AI25" i="19"/>
  <c r="AI26" i="19"/>
  <c r="AI23" i="19"/>
  <c r="AI24" i="19"/>
  <c r="AI21" i="19"/>
  <c r="AI22" i="19"/>
  <c r="AL20" i="19"/>
  <c r="AL25" i="19"/>
  <c r="AL26" i="19"/>
  <c r="AL23" i="19"/>
  <c r="AL24" i="19"/>
  <c r="AK28" i="19"/>
  <c r="AI28" i="19"/>
  <c r="AK23" i="19"/>
  <c r="AK24" i="19"/>
  <c r="AX32" i="19"/>
  <c r="AG23" i="19"/>
  <c r="AG24" i="19"/>
  <c r="AG27" i="19"/>
  <c r="AG25" i="19"/>
  <c r="AG26" i="19"/>
  <c r="AG28" i="19"/>
  <c r="AG21" i="19"/>
  <c r="AG20" i="19"/>
  <c r="AF21" i="19"/>
  <c r="AF25" i="19"/>
  <c r="AF26" i="19" s="1"/>
  <c r="AS34" i="19"/>
  <c r="AR34" i="19"/>
  <c r="AF28" i="19"/>
  <c r="AS27" i="19"/>
  <c r="BD26" i="19"/>
  <c r="AH19" i="19"/>
  <c r="AH20" i="19"/>
  <c r="AS28" i="19"/>
  <c r="AG22" i="19"/>
  <c r="AH25" i="19"/>
  <c r="AH23" i="19"/>
  <c r="AH28" i="19"/>
  <c r="AH27" i="19"/>
  <c r="AQ21" i="19"/>
  <c r="AQ27" i="19"/>
  <c r="BB26" i="19"/>
  <c r="AQ24" i="19"/>
  <c r="AQ28" i="19" s="1"/>
  <c r="AQ23" i="19"/>
  <c r="AF19" i="19"/>
  <c r="AP24" i="19"/>
  <c r="AP28" i="19" s="1"/>
  <c r="AP23" i="19"/>
  <c r="AP22" i="19"/>
  <c r="AE19" i="19"/>
  <c r="AW28" i="19"/>
  <c r="J8" i="19"/>
  <c r="AI27" i="19"/>
  <c r="G8" i="19"/>
  <c r="F8" i="19"/>
  <c r="I8" i="19"/>
  <c r="AH24" i="19"/>
  <c r="AK21" i="19"/>
  <c r="AK22" i="19"/>
  <c r="AK27" i="19"/>
  <c r="AK20" i="19"/>
  <c r="E8" i="19"/>
  <c r="AH26" i="19"/>
  <c r="AL29" i="19"/>
  <c r="J9" i="19"/>
  <c r="AI29" i="19"/>
  <c r="G9" i="19" s="1"/>
  <c r="AH22" i="19"/>
  <c r="AG29" i="19"/>
  <c r="E9" i="19"/>
  <c r="AX27" i="19"/>
  <c r="AF22" i="19"/>
  <c r="AF20" i="19"/>
  <c r="AH29" i="19"/>
  <c r="F9" i="19"/>
  <c r="AK29" i="19"/>
  <c r="I9" i="19"/>
  <c r="H8" i="19" l="1"/>
  <c r="AX30" i="19"/>
  <c r="AQ34" i="19"/>
  <c r="D8" i="19" s="1"/>
  <c r="AX33" i="19"/>
  <c r="AF23" i="19"/>
  <c r="AF24" i="19" s="1"/>
  <c r="AF29" i="19" s="1"/>
  <c r="D9" i="19" s="1"/>
  <c r="C8" i="19"/>
  <c r="AE27" i="19"/>
  <c r="AE25" i="19"/>
  <c r="AE26" i="19" s="1"/>
  <c r="AE21" i="19"/>
  <c r="AE22" i="19" s="1"/>
  <c r="AE28" i="19"/>
  <c r="AE20" i="19"/>
  <c r="AE23" i="19"/>
  <c r="AE24" i="19" s="1"/>
  <c r="AX34" i="19" l="1"/>
  <c r="C11" i="19" s="1"/>
  <c r="AE29" i="19"/>
  <c r="C9" i="19" s="1"/>
  <c r="I10" i="19" s="1"/>
  <c r="D10" i="19" l="1"/>
</calcChain>
</file>

<file path=xl/comments1.xml><?xml version="1.0" encoding="utf-8"?>
<comments xmlns="http://schemas.openxmlformats.org/spreadsheetml/2006/main">
  <authors>
    <author>Timothy Poppleton</author>
  </authors>
  <commentList>
    <comment ref="B2" authorId="0" shapeId="0">
      <text>
        <r>
          <rPr>
            <b/>
            <sz val="9"/>
            <color indexed="81"/>
            <rFont val="Tahoma"/>
            <family val="2"/>
          </rPr>
          <t>Timothy Poppleton:</t>
        </r>
        <r>
          <rPr>
            <sz val="9"/>
            <color indexed="81"/>
            <rFont val="Tahoma"/>
            <family val="2"/>
          </rPr>
          <t xml:space="preserve">
Name of the project, etc., that the virtual server request is being submitted for.</t>
        </r>
      </text>
    </comment>
    <comment ref="AB2" authorId="0" shapeId="0">
      <text>
        <r>
          <rPr>
            <b/>
            <sz val="9"/>
            <color indexed="81"/>
            <rFont val="Tahoma"/>
            <family val="2"/>
          </rPr>
          <t>Timothy Poppleton:</t>
        </r>
        <r>
          <rPr>
            <sz val="9"/>
            <color indexed="81"/>
            <rFont val="Tahoma"/>
            <family val="2"/>
          </rPr>
          <t xml:space="preserve">
Identifies whether the purchase is for a server upgrade, or a new server.</t>
        </r>
      </text>
    </comment>
    <comment ref="AC2" authorId="0" shapeId="0">
      <text>
        <r>
          <rPr>
            <b/>
            <sz val="9"/>
            <color indexed="81"/>
            <rFont val="Tahoma"/>
            <family val="2"/>
          </rPr>
          <t>Timothy Poppleton:</t>
        </r>
        <r>
          <rPr>
            <sz val="9"/>
            <color indexed="81"/>
            <rFont val="Tahoma"/>
            <family val="2"/>
          </rPr>
          <t xml:space="preserve">
Drop down list options that determine how many years of server operation will be paid up front.</t>
        </r>
      </text>
    </comment>
    <comment ref="AD2" authorId="0" shapeId="0">
      <text>
        <r>
          <rPr>
            <b/>
            <sz val="9"/>
            <color indexed="81"/>
            <rFont val="Tahoma"/>
            <family val="2"/>
          </rPr>
          <t>Timothy Poppleton:</t>
        </r>
        <r>
          <rPr>
            <sz val="9"/>
            <color indexed="81"/>
            <rFont val="Tahoma"/>
            <family val="2"/>
          </rPr>
          <t xml:space="preserve">
Infrastructure drop down list options.</t>
        </r>
      </text>
    </comment>
    <comment ref="AE2" authorId="0" shapeId="0">
      <text>
        <r>
          <rPr>
            <b/>
            <sz val="9"/>
            <color indexed="81"/>
            <rFont val="Tahoma"/>
            <family val="2"/>
          </rPr>
          <t>Timothy Poppleton:</t>
        </r>
        <r>
          <rPr>
            <sz val="9"/>
            <color indexed="81"/>
            <rFont val="Tahoma"/>
            <family val="2"/>
          </rPr>
          <t xml:space="preserve">
Stack associated that the selected infrastructure operates in.</t>
        </r>
      </text>
    </comment>
    <comment ref="AF2" authorId="0" shapeId="0">
      <text>
        <r>
          <rPr>
            <b/>
            <sz val="9"/>
            <color indexed="81"/>
            <rFont val="Tahoma"/>
            <family val="2"/>
          </rPr>
          <t>Timothy Poppleton:</t>
        </r>
        <r>
          <rPr>
            <sz val="9"/>
            <color indexed="81"/>
            <rFont val="Tahoma"/>
            <family val="2"/>
          </rPr>
          <t xml:space="preserve">
Identifies the archetype (resilience) model to be applied to the virtual server. Full definition of the options can be obtained from: https://wiki.ucl.ac.uk/pages/viewpage.action?title=Infrastructure+Archetype+Information&amp;spaceKey=IA
</t>
        </r>
      </text>
    </comment>
    <comment ref="AG2" authorId="0" shapeId="0">
      <text>
        <r>
          <rPr>
            <b/>
            <sz val="9"/>
            <color indexed="81"/>
            <rFont val="Tahoma"/>
            <family val="2"/>
          </rPr>
          <t>Timothy Poppleton:</t>
        </r>
        <r>
          <rPr>
            <sz val="9"/>
            <color indexed="81"/>
            <rFont val="Tahoma"/>
            <family val="2"/>
          </rPr>
          <t xml:space="preserve">
Used to indicate if the virtual server is to be used as a database.</t>
        </r>
      </text>
    </comment>
    <comment ref="AH2" authorId="0" shapeId="0">
      <text>
        <r>
          <rPr>
            <b/>
            <sz val="9"/>
            <color indexed="81"/>
            <rFont val="Tahoma"/>
            <family val="2"/>
          </rPr>
          <t>Timothy Poppleton:</t>
        </r>
        <r>
          <rPr>
            <sz val="9"/>
            <color indexed="81"/>
            <rFont val="Tahoma"/>
            <family val="2"/>
          </rPr>
          <t xml:space="preserve">
Supported Operating System drop down list options.</t>
        </r>
      </text>
    </comment>
    <comment ref="AI2" authorId="0" shapeId="0">
      <text>
        <r>
          <rPr>
            <b/>
            <sz val="9"/>
            <color indexed="81"/>
            <rFont val="Tahoma"/>
            <family val="2"/>
          </rPr>
          <t>Timothy Poppleton:</t>
        </r>
        <r>
          <rPr>
            <sz val="9"/>
            <color indexed="81"/>
            <rFont val="Tahoma"/>
            <family val="2"/>
          </rPr>
          <t xml:space="preserve">
Drop down list options used to identify if the requested virtual server(s) are to be backed up.</t>
        </r>
      </text>
    </comment>
    <comment ref="AJ2" authorId="0" shapeId="0">
      <text>
        <r>
          <rPr>
            <b/>
            <sz val="9"/>
            <color indexed="81"/>
            <rFont val="Tahoma"/>
            <family val="2"/>
          </rPr>
          <t>Timothy Poppleton:</t>
        </r>
        <r>
          <rPr>
            <sz val="9"/>
            <color indexed="81"/>
            <rFont val="Tahoma"/>
            <family val="2"/>
          </rPr>
          <t xml:space="preserve">
Base specification virtual server virtual CPU count.</t>
        </r>
      </text>
    </comment>
    <comment ref="AK2" authorId="0" shapeId="0">
      <text>
        <r>
          <rPr>
            <b/>
            <sz val="9"/>
            <color indexed="81"/>
            <rFont val="Tahoma"/>
            <family val="2"/>
          </rPr>
          <t>Timothy Poppleton:</t>
        </r>
        <r>
          <rPr>
            <sz val="9"/>
            <color indexed="81"/>
            <rFont val="Tahoma"/>
            <family val="2"/>
          </rPr>
          <t xml:space="preserve">
Base specification virtual server memory (GB) allocation.</t>
        </r>
      </text>
    </comment>
    <comment ref="AL2" authorId="0" shapeId="0">
      <text>
        <r>
          <rPr>
            <b/>
            <sz val="9"/>
            <color indexed="81"/>
            <rFont val="Tahoma"/>
            <family val="2"/>
          </rPr>
          <t>Timothy Poppleton:</t>
        </r>
        <r>
          <rPr>
            <sz val="9"/>
            <color indexed="81"/>
            <rFont val="Tahoma"/>
            <family val="2"/>
          </rPr>
          <t xml:space="preserve">
Base specification virtual server Tier 1 storage (GB).</t>
        </r>
      </text>
    </comment>
    <comment ref="AO2" authorId="0" shapeId="0">
      <text>
        <r>
          <rPr>
            <b/>
            <sz val="9"/>
            <color indexed="81"/>
            <rFont val="Tahoma"/>
            <family val="2"/>
          </rPr>
          <t>Timothy Poppleton:</t>
        </r>
        <r>
          <rPr>
            <sz val="9"/>
            <color indexed="81"/>
            <rFont val="Tahoma"/>
            <family val="2"/>
          </rPr>
          <t xml:space="preserve">
Financial year the following costs apply to.</t>
        </r>
      </text>
    </comment>
    <comment ref="AP2" authorId="0" shapeId="0">
      <text>
        <r>
          <rPr>
            <b/>
            <sz val="9"/>
            <color indexed="81"/>
            <rFont val="Tahoma"/>
            <family val="2"/>
          </rPr>
          <t>Timothy Poppleton:</t>
        </r>
        <r>
          <rPr>
            <sz val="9"/>
            <color indexed="81"/>
            <rFont val="Tahoma"/>
            <family val="2"/>
          </rPr>
          <t xml:space="preserve">
Annual Production stack virtual server component cost(s).</t>
        </r>
      </text>
    </comment>
    <comment ref="AQ2" authorId="0" shapeId="0">
      <text>
        <r>
          <rPr>
            <b/>
            <sz val="9"/>
            <color indexed="81"/>
            <rFont val="Tahoma"/>
            <family val="2"/>
          </rPr>
          <t>Timothy Poppleton:</t>
        </r>
        <r>
          <rPr>
            <sz val="9"/>
            <color indexed="81"/>
            <rFont val="Tahoma"/>
            <family val="2"/>
          </rPr>
          <t xml:space="preserve">
Current DevStack component costs.</t>
        </r>
      </text>
    </comment>
    <comment ref="AS2" authorId="0" shapeId="0">
      <text>
        <r>
          <rPr>
            <b/>
            <sz val="9"/>
            <color indexed="81"/>
            <rFont val="Tahoma"/>
            <family val="2"/>
          </rPr>
          <t>Timothy Poppleton:</t>
        </r>
        <r>
          <rPr>
            <sz val="9"/>
            <color indexed="81"/>
            <rFont val="Tahoma"/>
            <family val="2"/>
          </rPr>
          <t xml:space="preserve">
Standard defined variables/references.</t>
        </r>
      </text>
    </comment>
    <comment ref="B3" authorId="0" shapeId="0">
      <text>
        <r>
          <rPr>
            <b/>
            <sz val="9"/>
            <color indexed="81"/>
            <rFont val="Tahoma"/>
            <family val="2"/>
          </rPr>
          <t>Timothy Poppleton:</t>
        </r>
        <r>
          <rPr>
            <sz val="9"/>
            <color indexed="81"/>
            <rFont val="Tahoma"/>
            <family val="2"/>
          </rPr>
          <t xml:space="preserve">
Short description of what the virtual server request covers.</t>
        </r>
      </text>
    </comment>
    <comment ref="AO3" authorId="0" shapeId="0">
      <text>
        <r>
          <rPr>
            <b/>
            <sz val="9"/>
            <color indexed="81"/>
            <rFont val="Tahoma"/>
            <family val="2"/>
          </rPr>
          <t>Timothy Poppleton:</t>
        </r>
        <r>
          <rPr>
            <sz val="9"/>
            <color indexed="81"/>
            <rFont val="Tahoma"/>
            <family val="2"/>
          </rPr>
          <t xml:space="preserve">
Annual base machine cost.</t>
        </r>
      </text>
    </comment>
    <comment ref="B4" authorId="0" shapeId="0">
      <text>
        <r>
          <rPr>
            <b/>
            <sz val="9"/>
            <color indexed="81"/>
            <rFont val="Tahoma"/>
            <family val="2"/>
          </rPr>
          <t>Timothy Poppleton:</t>
        </r>
        <r>
          <rPr>
            <sz val="9"/>
            <color indexed="81"/>
            <rFont val="Tahoma"/>
            <family val="2"/>
          </rPr>
          <t xml:space="preserve">
Name of the Project Manager who 'owns' the server, if appropriate.</t>
        </r>
      </text>
    </comment>
    <comment ref="F4" authorId="0" shapeId="0">
      <text>
        <r>
          <rPr>
            <b/>
            <sz val="9"/>
            <color indexed="81"/>
            <rFont val="Tahoma"/>
            <family val="2"/>
          </rPr>
          <t>Timothy Poppleton:</t>
        </r>
        <r>
          <rPr>
            <sz val="9"/>
            <color indexed="81"/>
            <rFont val="Tahoma"/>
            <family val="2"/>
          </rPr>
          <t xml:space="preserve">
Name of the Technical contact who will be handling the technical aspects of this request.</t>
        </r>
      </text>
    </comment>
    <comment ref="AO4" authorId="0" shapeId="0">
      <text>
        <r>
          <rPr>
            <b/>
            <sz val="9"/>
            <color indexed="81"/>
            <rFont val="Tahoma"/>
            <family val="2"/>
          </rPr>
          <t>Timothy Poppleton:</t>
        </r>
        <r>
          <rPr>
            <sz val="9"/>
            <color indexed="81"/>
            <rFont val="Tahoma"/>
            <family val="2"/>
          </rPr>
          <t xml:space="preserve">
Annual virtual CPU component cost.</t>
        </r>
      </text>
    </comment>
    <comment ref="A5" authorId="0" shapeId="0">
      <text>
        <r>
          <rPr>
            <b/>
            <sz val="9"/>
            <color indexed="81"/>
            <rFont val="Tahoma"/>
            <family val="2"/>
          </rPr>
          <t>Timothy Poppleton:</t>
        </r>
        <r>
          <rPr>
            <sz val="9"/>
            <color indexed="81"/>
            <rFont val="Tahoma"/>
            <family val="2"/>
          </rPr>
          <t xml:space="preserve">
Full finance code, i.e. &lt;Finance code&gt;-&lt;Task&gt;-&lt;Award&gt;, or IDJ code,  that the funds for the requested virtual server(s), etc., will be obtained from.</t>
        </r>
      </text>
    </comment>
    <comment ref="B5" authorId="0" shapeId="0">
      <text>
        <r>
          <rPr>
            <b/>
            <sz val="9"/>
            <color indexed="81"/>
            <rFont val="Tahoma"/>
            <family val="2"/>
          </rPr>
          <t>Timothy Poppleton:</t>
        </r>
        <r>
          <rPr>
            <sz val="9"/>
            <color indexed="81"/>
            <rFont val="Tahoma"/>
            <family val="2"/>
          </rPr>
          <t xml:space="preserve">
Full finance code, i.e. &lt;Finance code&gt;-&lt;Task&gt;-&lt;Award&gt;, or IDJ code,  that the funds for the requested virtual server(s), etc., will be obtained from.</t>
        </r>
      </text>
    </comment>
    <comment ref="E5" authorId="0" shapeId="0">
      <text>
        <r>
          <rPr>
            <b/>
            <sz val="9"/>
            <color indexed="81"/>
            <rFont val="Tahoma"/>
            <family val="2"/>
          </rPr>
          <t>Timothy Poppleton:</t>
        </r>
        <r>
          <rPr>
            <sz val="9"/>
            <color indexed="81"/>
            <rFont val="Tahoma"/>
            <family val="2"/>
          </rPr>
          <t xml:space="preserve">
Task component of the journal/finance code.</t>
        </r>
      </text>
    </comment>
    <comment ref="H5" authorId="0" shapeId="0">
      <text>
        <r>
          <rPr>
            <b/>
            <sz val="9"/>
            <color indexed="81"/>
            <rFont val="Tahoma"/>
            <family val="2"/>
          </rPr>
          <t>Timothy Poppleton:</t>
        </r>
        <r>
          <rPr>
            <sz val="9"/>
            <color indexed="81"/>
            <rFont val="Tahoma"/>
            <family val="2"/>
          </rPr>
          <t xml:space="preserve">
Award component of the journal/finance code.</t>
        </r>
      </text>
    </comment>
    <comment ref="AO5" authorId="0" shapeId="0">
      <text>
        <r>
          <rPr>
            <b/>
            <sz val="9"/>
            <color indexed="81"/>
            <rFont val="Tahoma"/>
            <family val="2"/>
          </rPr>
          <t>Timothy Poppleton:</t>
        </r>
        <r>
          <rPr>
            <sz val="9"/>
            <color indexed="81"/>
            <rFont val="Tahoma"/>
            <family val="2"/>
          </rPr>
          <t xml:space="preserve">
Annual 1GB memory component cost.</t>
        </r>
      </text>
    </comment>
    <comment ref="AO6" authorId="0" shapeId="0">
      <text>
        <r>
          <rPr>
            <b/>
            <sz val="9"/>
            <color indexed="81"/>
            <rFont val="Tahoma"/>
            <family val="2"/>
          </rPr>
          <t>Timothy Poppleton:</t>
        </r>
        <r>
          <rPr>
            <sz val="9"/>
            <color indexed="81"/>
            <rFont val="Tahoma"/>
            <family val="2"/>
          </rPr>
          <t xml:space="preserve">
Annual Tier 1 server per 1GB storage component cost.</t>
        </r>
      </text>
    </comment>
    <comment ref="B7" authorId="0" shapeId="0">
      <text>
        <r>
          <rPr>
            <b/>
            <sz val="9"/>
            <color indexed="81"/>
            <rFont val="Tahoma"/>
            <family val="2"/>
          </rPr>
          <t>Timothy Poppleton:</t>
        </r>
        <r>
          <rPr>
            <sz val="9"/>
            <color indexed="81"/>
            <rFont val="Tahoma"/>
            <family val="2"/>
          </rPr>
          <t xml:space="preserve">
Names of the newly requested virtual server(s), auto-populated.</t>
        </r>
      </text>
    </comment>
    <comment ref="AO7" authorId="0" shapeId="0">
      <text>
        <r>
          <rPr>
            <b/>
            <sz val="9"/>
            <color indexed="81"/>
            <rFont val="Tahoma"/>
            <family val="2"/>
          </rPr>
          <t>Timothy Poppleton:</t>
        </r>
        <r>
          <rPr>
            <sz val="9"/>
            <color indexed="81"/>
            <rFont val="Tahoma"/>
            <family val="2"/>
          </rPr>
          <t xml:space="preserve">
Annual Zerto licence cost.</t>
        </r>
      </text>
    </comment>
    <comment ref="B8" authorId="0" shapeId="0">
      <text>
        <r>
          <rPr>
            <b/>
            <sz val="9"/>
            <color indexed="81"/>
            <rFont val="Tahoma"/>
            <family val="2"/>
          </rPr>
          <t>Timothy Poppleton:</t>
        </r>
        <r>
          <rPr>
            <sz val="9"/>
            <color indexed="81"/>
            <rFont val="Tahoma"/>
            <family val="2"/>
          </rPr>
          <t xml:space="preserve">
The initial charge(s) of the identified server(s) based on the details entered into the request form. This cost covers the operation of the requested virtual servers for the specified lifespan entered into the form, i.e. 1 to 5 years in the case of  Development virtual servers, or 3 to 5 years in the case of Production virtual servers.</t>
        </r>
      </text>
    </comment>
    <comment ref="B9" authorId="0" shapeId="0">
      <text>
        <r>
          <rPr>
            <b/>
            <sz val="9"/>
            <color indexed="81"/>
            <rFont val="Tahoma"/>
            <family val="2"/>
          </rPr>
          <t>Timothy Poppleton:</t>
        </r>
        <r>
          <rPr>
            <sz val="9"/>
            <color indexed="81"/>
            <rFont val="Tahoma"/>
            <family val="2"/>
          </rPr>
          <t xml:space="preserve">
Annual recurrent cost of the server, based on the specification provided.  This cost is the annual cost of any DevStack server.  It is the annual cost that will be applied to Production Stack servers to cover their operational costs in years 4 and 5, when appropriate.</t>
        </r>
      </text>
    </comment>
    <comment ref="B10" authorId="0" shapeId="0">
      <text>
        <r>
          <rPr>
            <b/>
            <sz val="9"/>
            <color indexed="81"/>
            <rFont val="Tahoma"/>
            <family val="2"/>
          </rPr>
          <t>Timothy Poppleton:</t>
        </r>
        <r>
          <rPr>
            <sz val="9"/>
            <color indexed="81"/>
            <rFont val="Tahoma"/>
            <family val="2"/>
          </rPr>
          <t xml:space="preserve">
The total cost of the requested servers, etc.,  if they remain operational  for 1 year.</t>
        </r>
      </text>
    </comment>
    <comment ref="F10" authorId="0" shapeId="0">
      <text>
        <r>
          <rPr>
            <b/>
            <sz val="9"/>
            <color indexed="81"/>
            <rFont val="Tahoma"/>
            <family val="2"/>
          </rPr>
          <t>Timothy Poppleton:
FOR REFERENCE.</t>
        </r>
        <r>
          <rPr>
            <sz val="9"/>
            <color indexed="81"/>
            <rFont val="Tahoma"/>
            <family val="2"/>
          </rPr>
          <t xml:space="preserve">
Indicates the combined total annual recurrent costs of the servers, based on the server specification(s) provided. </t>
        </r>
      </text>
    </comment>
    <comment ref="B11" authorId="0" shapeId="0">
      <text>
        <r>
          <rPr>
            <b/>
            <sz val="9"/>
            <color indexed="81"/>
            <rFont val="Tahoma"/>
            <family val="2"/>
          </rPr>
          <t>Timothy Poppleton:</t>
        </r>
        <r>
          <rPr>
            <sz val="9"/>
            <color indexed="81"/>
            <rFont val="Tahoma"/>
            <family val="2"/>
          </rPr>
          <t xml:space="preserve">
Contains details of any issues with the form that need to be resolved before submission.</t>
        </r>
      </text>
    </comment>
    <comment ref="AB12" authorId="0" shapeId="0">
      <text>
        <r>
          <rPr>
            <b/>
            <sz val="9"/>
            <color indexed="81"/>
            <rFont val="Tahoma"/>
            <family val="2"/>
          </rPr>
          <t>Timothy Poppleton:</t>
        </r>
        <r>
          <rPr>
            <sz val="9"/>
            <color indexed="81"/>
            <rFont val="Tahoma"/>
            <family val="2"/>
          </rPr>
          <t xml:space="preserve">
Drop down list option of the currently supported remote access protocols.</t>
        </r>
      </text>
    </comment>
    <comment ref="AO13" authorId="0" shapeId="0">
      <text>
        <r>
          <rPr>
            <b/>
            <sz val="9"/>
            <color indexed="81"/>
            <rFont val="Tahoma"/>
            <family val="2"/>
          </rPr>
          <t>Timothy Poppleton:</t>
        </r>
        <r>
          <rPr>
            <sz val="9"/>
            <color indexed="81"/>
            <rFont val="Tahoma"/>
            <family val="2"/>
          </rPr>
          <t xml:space="preserve">
Message displayed next to the TOTAL cost of the request if a Zerto licence is selected.  Needed to validate all components needed for the Zerto service have been funded.</t>
        </r>
      </text>
    </comment>
    <comment ref="B14" authorId="0" shapeId="0">
      <text>
        <r>
          <rPr>
            <b/>
            <sz val="9"/>
            <color indexed="81"/>
            <rFont val="Tahoma"/>
            <family val="2"/>
          </rPr>
          <t>Timothy Poppleton:</t>
        </r>
        <r>
          <rPr>
            <sz val="9"/>
            <color indexed="81"/>
            <rFont val="Tahoma"/>
            <family val="2"/>
          </rPr>
          <t xml:space="preserve">
Section covering the requested virtual server/shared group specification(s).  This section needs to be completed for at least one server/shared group as part of the submission process.</t>
        </r>
      </text>
    </comment>
    <comment ref="B15" authorId="0" shapeId="0">
      <text>
        <r>
          <rPr>
            <b/>
            <sz val="9"/>
            <color indexed="81"/>
            <rFont val="Tahoma"/>
            <family val="2"/>
          </rPr>
          <t>Timothy Poppleton:</t>
        </r>
        <r>
          <rPr>
            <sz val="9"/>
            <color indexed="81"/>
            <rFont val="Tahoma"/>
            <family val="2"/>
          </rPr>
          <t xml:space="preserve">
Operational name of the server/shared group being implemented.</t>
        </r>
      </text>
    </comment>
    <comment ref="B16" authorId="0" shapeId="0">
      <text>
        <r>
          <rPr>
            <b/>
            <sz val="9"/>
            <color indexed="81"/>
            <rFont val="Tahoma"/>
            <family val="2"/>
          </rPr>
          <t>Timothy Poppleton:</t>
        </r>
        <r>
          <rPr>
            <sz val="9"/>
            <color indexed="81"/>
            <rFont val="Tahoma"/>
            <family val="2"/>
          </rPr>
          <t xml:space="preserve">
Type of server the request is for.  This field is populated using a drop down list.</t>
        </r>
      </text>
    </comment>
    <comment ref="AO16" authorId="0" shapeId="0">
      <text>
        <r>
          <rPr>
            <b/>
            <sz val="9"/>
            <color indexed="81"/>
            <rFont val="Tahoma"/>
            <family val="2"/>
          </rPr>
          <t>Timothy Poppleton:</t>
        </r>
        <r>
          <rPr>
            <sz val="9"/>
            <color indexed="81"/>
            <rFont val="Tahoma"/>
            <family val="2"/>
          </rPr>
          <t xml:space="preserve">
Section of the form that determines the cost of the requested virtual server(s).</t>
        </r>
      </text>
    </comment>
    <comment ref="AP16" authorId="0" shapeId="0">
      <text>
        <r>
          <rPr>
            <b/>
            <sz val="9"/>
            <color indexed="81"/>
            <rFont val="Tahoma"/>
            <family val="2"/>
          </rPr>
          <t>Timothy Poppleton:</t>
        </r>
        <r>
          <rPr>
            <sz val="9"/>
            <color indexed="81"/>
            <rFont val="Tahoma"/>
            <family val="2"/>
          </rPr>
          <t xml:space="preserve">
Name of Server 1.</t>
        </r>
      </text>
    </comment>
    <comment ref="AQ16" authorId="0" shapeId="0">
      <text>
        <r>
          <rPr>
            <b/>
            <sz val="9"/>
            <color indexed="81"/>
            <rFont val="Tahoma"/>
            <family val="2"/>
          </rPr>
          <t>Timothy Poppleton:</t>
        </r>
        <r>
          <rPr>
            <sz val="9"/>
            <color indexed="81"/>
            <rFont val="Tahoma"/>
            <family val="2"/>
          </rPr>
          <t xml:space="preserve">
Name of Server 2.</t>
        </r>
      </text>
    </comment>
    <comment ref="AR16" authorId="0" shapeId="0">
      <text>
        <r>
          <rPr>
            <b/>
            <sz val="9"/>
            <color indexed="81"/>
            <rFont val="Tahoma"/>
            <family val="2"/>
          </rPr>
          <t>Timothy Poppleton:</t>
        </r>
        <r>
          <rPr>
            <sz val="9"/>
            <color indexed="81"/>
            <rFont val="Tahoma"/>
            <family val="2"/>
          </rPr>
          <t xml:space="preserve">
Name of Server 3.</t>
        </r>
      </text>
    </comment>
    <comment ref="AS16" authorId="0" shapeId="0">
      <text>
        <r>
          <rPr>
            <b/>
            <sz val="9"/>
            <color indexed="81"/>
            <rFont val="Tahoma"/>
            <family val="2"/>
          </rPr>
          <t>Timothy Poppleton:</t>
        </r>
        <r>
          <rPr>
            <sz val="9"/>
            <color indexed="81"/>
            <rFont val="Tahoma"/>
            <family val="2"/>
          </rPr>
          <t xml:space="preserve">
Name of Server 4.</t>
        </r>
      </text>
    </comment>
    <comment ref="AT16" authorId="0" shapeId="0">
      <text>
        <r>
          <rPr>
            <b/>
            <sz val="9"/>
            <color indexed="81"/>
            <rFont val="Tahoma"/>
            <family val="2"/>
          </rPr>
          <t>Timothy Poppleton:</t>
        </r>
        <r>
          <rPr>
            <sz val="9"/>
            <color indexed="81"/>
            <rFont val="Tahoma"/>
            <family val="2"/>
          </rPr>
          <t xml:space="preserve">
Name of Server 5.</t>
        </r>
      </text>
    </comment>
    <comment ref="AU16" authorId="0" shapeId="0">
      <text>
        <r>
          <rPr>
            <b/>
            <sz val="9"/>
            <color indexed="81"/>
            <rFont val="Tahoma"/>
            <family val="2"/>
          </rPr>
          <t>Timothy Poppleton:</t>
        </r>
        <r>
          <rPr>
            <sz val="9"/>
            <color indexed="81"/>
            <rFont val="Tahoma"/>
            <family val="2"/>
          </rPr>
          <t xml:space="preserve">
Name of Server 6.</t>
        </r>
      </text>
    </comment>
    <comment ref="AV16" authorId="0" shapeId="0">
      <text>
        <r>
          <rPr>
            <b/>
            <sz val="9"/>
            <color indexed="81"/>
            <rFont val="Tahoma"/>
            <family val="2"/>
          </rPr>
          <t>Timothy Poppleton:</t>
        </r>
        <r>
          <rPr>
            <sz val="9"/>
            <color indexed="81"/>
            <rFont val="Tahoma"/>
            <family val="2"/>
          </rPr>
          <t xml:space="preserve">
Name of Server 7.</t>
        </r>
      </text>
    </comment>
    <comment ref="AW16" authorId="0" shapeId="0">
      <text>
        <r>
          <rPr>
            <b/>
            <sz val="9"/>
            <color indexed="81"/>
            <rFont val="Tahoma"/>
            <family val="2"/>
          </rPr>
          <t>Timothy Poppleton:</t>
        </r>
        <r>
          <rPr>
            <sz val="9"/>
            <color indexed="81"/>
            <rFont val="Tahoma"/>
            <family val="2"/>
          </rPr>
          <t xml:space="preserve">
Name of Server 8.</t>
        </r>
      </text>
    </comment>
    <comment ref="B17" authorId="0" shapeId="0">
      <text>
        <r>
          <rPr>
            <b/>
            <sz val="9"/>
            <color indexed="81"/>
            <rFont val="Tahoma"/>
            <family val="2"/>
          </rPr>
          <t>Timothy Poppleton:</t>
        </r>
        <r>
          <rPr>
            <sz val="9"/>
            <color indexed="81"/>
            <rFont val="Tahoma"/>
            <family val="2"/>
          </rPr>
          <t xml:space="preserve">
This field identified which server infrastructure the requested virtual server(s) are to be implemented in.  This field is populated using a drop down list.</t>
        </r>
      </text>
    </comment>
    <comment ref="AD17" authorId="0" shapeId="0">
      <text>
        <r>
          <rPr>
            <b/>
            <sz val="9"/>
            <color indexed="81"/>
            <rFont val="Tahoma"/>
            <family val="2"/>
          </rPr>
          <t>Timothy Poppleton:</t>
        </r>
        <r>
          <rPr>
            <sz val="9"/>
            <color indexed="81"/>
            <rFont val="Tahoma"/>
            <family val="2"/>
          </rPr>
          <t xml:space="preserve">
Determines the annual recurrent cost of the requested virtual servers based on the specification and archetype (when appropriate) details provided.</t>
        </r>
      </text>
    </comment>
    <comment ref="AO17" authorId="0" shapeId="0">
      <text>
        <r>
          <rPr>
            <b/>
            <sz val="9"/>
            <color indexed="81"/>
            <rFont val="Tahoma"/>
            <family val="2"/>
          </rPr>
          <t>Timothy Poppleton:</t>
        </r>
        <r>
          <rPr>
            <sz val="9"/>
            <color indexed="81"/>
            <rFont val="Tahoma"/>
            <family val="2"/>
          </rPr>
          <t xml:space="preserve">
Type of virtual server request being submitted.</t>
        </r>
      </text>
    </comment>
    <comment ref="B18" authorId="0" shapeId="0">
      <text>
        <r>
          <rPr>
            <b/>
            <sz val="9"/>
            <color indexed="81"/>
            <rFont val="Tahoma"/>
            <family val="2"/>
          </rPr>
          <t>Timothy Poppleton:</t>
        </r>
        <r>
          <rPr>
            <sz val="9"/>
            <color indexed="81"/>
            <rFont val="Tahoma"/>
            <family val="2"/>
          </rPr>
          <t xml:space="preserve">
This field is automatically populated and identifies which vertical server stack the requested virtual server(s) is/are to be implemented in.</t>
        </r>
      </text>
    </comment>
    <comment ref="AD18" authorId="0" shapeId="0">
      <text>
        <r>
          <rPr>
            <b/>
            <sz val="9"/>
            <color indexed="81"/>
            <rFont val="Tahoma"/>
            <family val="2"/>
          </rPr>
          <t>Timothy Poppleton:</t>
        </r>
        <r>
          <rPr>
            <sz val="9"/>
            <color indexed="81"/>
            <rFont val="Tahoma"/>
            <family val="2"/>
          </rPr>
          <t xml:space="preserve">
Validates if a new server(s) is being requested.</t>
        </r>
      </text>
    </comment>
    <comment ref="AO18" authorId="0" shapeId="0">
      <text>
        <r>
          <rPr>
            <b/>
            <sz val="9"/>
            <color indexed="81"/>
            <rFont val="Tahoma"/>
            <family val="2"/>
          </rPr>
          <t>Timothy Poppleton:</t>
        </r>
        <r>
          <rPr>
            <sz val="9"/>
            <color indexed="81"/>
            <rFont val="Tahoma"/>
            <family val="2"/>
          </rPr>
          <t xml:space="preserve">
Infrastructure that the virtual server is to belong to.</t>
        </r>
      </text>
    </comment>
    <comment ref="B19" authorId="0" shapeId="0">
      <text>
        <r>
          <rPr>
            <b/>
            <sz val="9"/>
            <color indexed="81"/>
            <rFont val="Tahoma"/>
            <family val="2"/>
          </rPr>
          <t>Timothy Poppleton:</t>
        </r>
        <r>
          <rPr>
            <sz val="9"/>
            <color indexed="81"/>
            <rFont val="Tahoma"/>
            <family val="2"/>
          </rPr>
          <t xml:space="preserve">
Identifies the number of years of server operation are to be funded as part of this request.  This request is populated using a drop down list and covers a period of 1 and 5 years.
Note: No charge will be applied for there first month (loan) period of the server.  The charge identified will be applied over that 1 month period has been exceeded.  
To avoid being charged notification of the removal of a virtual server needs to be provided and completed within the first month of virtual servers implementation.</t>
        </r>
      </text>
    </comment>
    <comment ref="AD19" authorId="0" shapeId="0">
      <text>
        <r>
          <rPr>
            <b/>
            <sz val="9"/>
            <color indexed="81"/>
            <rFont val="Tahoma"/>
            <family val="2"/>
          </rPr>
          <t>Timothy Poppleton:</t>
        </r>
        <r>
          <rPr>
            <sz val="9"/>
            <color indexed="81"/>
            <rFont val="Tahoma"/>
            <family val="2"/>
          </rPr>
          <t xml:space="preserve">
Validates the virtual server stack the requested virtual server(s) will be implemented in.</t>
        </r>
      </text>
    </comment>
    <comment ref="AO19" authorId="0" shapeId="0">
      <text>
        <r>
          <rPr>
            <b/>
            <sz val="9"/>
            <color indexed="81"/>
            <rFont val="Tahoma"/>
            <family val="2"/>
          </rPr>
          <t>Timothy Poppleton:</t>
        </r>
        <r>
          <rPr>
            <sz val="9"/>
            <color indexed="81"/>
            <rFont val="Tahoma"/>
            <family val="2"/>
          </rPr>
          <t xml:space="preserve">
Infrastructure stack that the requested virtual server is to operate in.</t>
        </r>
      </text>
    </comment>
    <comment ref="B20" authorId="0" shapeId="0">
      <text>
        <r>
          <rPr>
            <b/>
            <sz val="9"/>
            <color indexed="81"/>
            <rFont val="Tahoma"/>
            <family val="2"/>
          </rPr>
          <t>Timothy Poppleton:</t>
        </r>
        <r>
          <rPr>
            <sz val="9"/>
            <color indexed="81"/>
            <rFont val="Tahoma"/>
            <family val="2"/>
          </rPr>
          <t xml:space="preserve">
Indicates the number of virtual CPU's that the requested virtual server(s) require.</t>
        </r>
      </text>
    </comment>
    <comment ref="AD20" authorId="0" shapeId="0">
      <text>
        <r>
          <rPr>
            <b/>
            <sz val="9"/>
            <color indexed="81"/>
            <rFont val="Tahoma"/>
            <family val="2"/>
          </rPr>
          <t>Timothy Poppleton:</t>
        </r>
        <r>
          <rPr>
            <sz val="9"/>
            <color indexed="81"/>
            <rFont val="Tahoma"/>
            <family val="2"/>
          </rPr>
          <t xml:space="preserve">
If applicable the base cost of any new virtual server(s), based on the appropriate stack cost model.</t>
        </r>
      </text>
    </comment>
    <comment ref="AO20" authorId="0" shapeId="0">
      <text>
        <r>
          <rPr>
            <b/>
            <sz val="9"/>
            <color indexed="81"/>
            <rFont val="Tahoma"/>
            <family val="2"/>
          </rPr>
          <t>Timothy Poppleton:</t>
        </r>
        <r>
          <rPr>
            <sz val="9"/>
            <color indexed="81"/>
            <rFont val="Tahoma"/>
            <family val="2"/>
          </rPr>
          <t xml:space="preserve">
Identified funded lifespan of the individual virtual server.</t>
        </r>
      </text>
    </comment>
    <comment ref="B21" authorId="0" shapeId="0">
      <text>
        <r>
          <rPr>
            <b/>
            <sz val="9"/>
            <color indexed="81"/>
            <rFont val="Tahoma"/>
            <family val="2"/>
          </rPr>
          <t>Timothy Poppleton:</t>
        </r>
        <r>
          <rPr>
            <sz val="9"/>
            <color indexed="81"/>
            <rFont val="Tahoma"/>
            <family val="2"/>
          </rPr>
          <t xml:space="preserve">
Indicates the amount of memory (GB) that the requested virtual server(s) require.</t>
        </r>
      </text>
    </comment>
    <comment ref="AD21" authorId="0" shapeId="0">
      <text>
        <r>
          <rPr>
            <b/>
            <sz val="9"/>
            <color indexed="81"/>
            <rFont val="Tahoma"/>
            <family val="2"/>
          </rPr>
          <t>Timothy Poppleton:</t>
        </r>
        <r>
          <rPr>
            <sz val="9"/>
            <color indexed="81"/>
            <rFont val="Tahoma"/>
            <family val="2"/>
          </rPr>
          <t xml:space="preserve">
Number of additional vCPU's requested above the base server specification, or total of additional vCPU's being requested.</t>
        </r>
      </text>
    </comment>
    <comment ref="AO21" authorId="0" shapeId="0">
      <text>
        <r>
          <rPr>
            <b/>
            <sz val="9"/>
            <color indexed="81"/>
            <rFont val="Tahoma"/>
            <family val="2"/>
          </rPr>
          <t>Timothy Poppleton:</t>
        </r>
        <r>
          <rPr>
            <sz val="9"/>
            <color indexed="81"/>
            <rFont val="Tahoma"/>
            <family val="2"/>
          </rPr>
          <t xml:space="preserve">
Annual base server cost.</t>
        </r>
      </text>
    </comment>
    <comment ref="B22" authorId="0" shapeId="0">
      <text>
        <r>
          <rPr>
            <b/>
            <sz val="9"/>
            <color indexed="81"/>
            <rFont val="Tahoma"/>
            <family val="2"/>
          </rPr>
          <t>Timothy Poppleton:</t>
        </r>
        <r>
          <rPr>
            <sz val="9"/>
            <color indexed="81"/>
            <rFont val="Tahoma"/>
            <family val="2"/>
          </rPr>
          <t xml:space="preserve">
Indicates the amount of Server (Tier 1) storage (GB) that the requested virtual server(s) require.</t>
        </r>
      </text>
    </comment>
    <comment ref="AD22" authorId="0" shapeId="0">
      <text>
        <r>
          <rPr>
            <b/>
            <sz val="9"/>
            <color indexed="81"/>
            <rFont val="Tahoma"/>
            <family val="2"/>
          </rPr>
          <t>Timothy Poppleton:</t>
        </r>
        <r>
          <rPr>
            <sz val="9"/>
            <color indexed="81"/>
            <rFont val="Tahoma"/>
            <family val="2"/>
          </rPr>
          <t xml:space="preserve">
Annual cost of any additional vCPU's that are being purchased.</t>
        </r>
      </text>
    </comment>
    <comment ref="AO22" authorId="0" shapeId="0">
      <text>
        <r>
          <rPr>
            <b/>
            <sz val="9"/>
            <color indexed="81"/>
            <rFont val="Tahoma"/>
            <family val="2"/>
          </rPr>
          <t>Timothy Poppleton:</t>
        </r>
        <r>
          <rPr>
            <sz val="9"/>
            <color indexed="81"/>
            <rFont val="Tahoma"/>
            <family val="2"/>
          </rPr>
          <t xml:space="preserve">
Monthly cost of the requested virtual CPU(s).</t>
        </r>
      </text>
    </comment>
    <comment ref="B23" authorId="0" shapeId="0">
      <text>
        <r>
          <rPr>
            <b/>
            <sz val="9"/>
            <color indexed="81"/>
            <rFont val="Tahoma"/>
            <family val="2"/>
          </rPr>
          <t>Timothy Poppleton:</t>
        </r>
        <r>
          <rPr>
            <sz val="9"/>
            <color indexed="81"/>
            <rFont val="Tahoma"/>
            <family val="2"/>
          </rPr>
          <t xml:space="preserve">
Operating System to be installed on the requested virtual server(s).</t>
        </r>
      </text>
    </comment>
    <comment ref="AD23" authorId="0" shapeId="0">
      <text>
        <r>
          <rPr>
            <b/>
            <sz val="9"/>
            <color indexed="81"/>
            <rFont val="Tahoma"/>
            <family val="2"/>
          </rPr>
          <t>Timothy Poppleton:</t>
        </r>
        <r>
          <rPr>
            <sz val="9"/>
            <color indexed="81"/>
            <rFont val="Tahoma"/>
            <family val="2"/>
          </rPr>
          <t xml:space="preserve">
Amount of additional memory (GB) requested above the base server specification, or total of additional memory (GB) being requested.</t>
        </r>
      </text>
    </comment>
    <comment ref="AO23" authorId="0" shapeId="0">
      <text>
        <r>
          <rPr>
            <b/>
            <sz val="9"/>
            <color indexed="81"/>
            <rFont val="Tahoma"/>
            <family val="2"/>
          </rPr>
          <t>Timothy Poppleton:</t>
        </r>
        <r>
          <rPr>
            <sz val="9"/>
            <color indexed="81"/>
            <rFont val="Tahoma"/>
            <family val="2"/>
          </rPr>
          <t xml:space="preserve">
Monthly cost of the requested memory.</t>
        </r>
      </text>
    </comment>
    <comment ref="B24" authorId="0" shapeId="0">
      <text>
        <r>
          <rPr>
            <b/>
            <sz val="9"/>
            <color indexed="81"/>
            <rFont val="Tahoma"/>
            <family val="2"/>
          </rPr>
          <t>Timothy Poppleton:</t>
        </r>
        <r>
          <rPr>
            <sz val="9"/>
            <color indexed="81"/>
            <rFont val="Tahoma"/>
            <family val="2"/>
          </rPr>
          <t xml:space="preserve">
Indicates if the requested virtiual server(s) are to be covered by the standard backup service.</t>
        </r>
      </text>
    </comment>
    <comment ref="AD24" authorId="0" shapeId="0">
      <text>
        <r>
          <rPr>
            <b/>
            <sz val="9"/>
            <color indexed="81"/>
            <rFont val="Tahoma"/>
            <family val="2"/>
          </rPr>
          <t>Timothy Poppleton:</t>
        </r>
        <r>
          <rPr>
            <sz val="9"/>
            <color indexed="81"/>
            <rFont val="Tahoma"/>
            <family val="2"/>
          </rPr>
          <t xml:space="preserve">
Annual cost of any additional memory (GB) that is being purchased.</t>
        </r>
      </text>
    </comment>
    <comment ref="AO24" authorId="0" shapeId="0">
      <text>
        <r>
          <rPr>
            <b/>
            <sz val="9"/>
            <color indexed="81"/>
            <rFont val="Tahoma"/>
            <family val="2"/>
          </rPr>
          <t>Timothy Poppleton:</t>
        </r>
        <r>
          <rPr>
            <sz val="9"/>
            <color indexed="81"/>
            <rFont val="Tahoma"/>
            <family val="2"/>
          </rPr>
          <t xml:space="preserve">
Monthly cost  the requested server Tier 1 storage.</t>
        </r>
      </text>
    </comment>
    <comment ref="B25" authorId="0" shapeId="0">
      <text>
        <r>
          <rPr>
            <b/>
            <sz val="9"/>
            <color indexed="81"/>
            <rFont val="Tahoma"/>
            <family val="2"/>
          </rPr>
          <t>Timothy Poppleton:</t>
        </r>
        <r>
          <rPr>
            <sz val="9"/>
            <color indexed="81"/>
            <rFont val="Tahoma"/>
            <family val="2"/>
          </rPr>
          <t xml:space="preserve">
Indicates of the requested virtual server(s) is/are to be a database.</t>
        </r>
      </text>
    </comment>
    <comment ref="AD25" authorId="0" shapeId="0">
      <text>
        <r>
          <rPr>
            <b/>
            <sz val="9"/>
            <color indexed="81"/>
            <rFont val="Tahoma"/>
            <family val="2"/>
          </rPr>
          <t>Timothy Poppleton:</t>
        </r>
        <r>
          <rPr>
            <sz val="9"/>
            <color indexed="81"/>
            <rFont val="Tahoma"/>
            <family val="2"/>
          </rPr>
          <t xml:space="preserve">
Amount of additional storage (GB) requested above the base server specification, or total of additional storage (GB) being requested</t>
        </r>
      </text>
    </comment>
    <comment ref="AO25" authorId="0" shapeId="0">
      <text>
        <r>
          <rPr>
            <b/>
            <sz val="9"/>
            <color indexed="81"/>
            <rFont val="Tahoma"/>
            <family val="2"/>
          </rPr>
          <t>Timothy Poppleton:</t>
        </r>
        <r>
          <rPr>
            <sz val="9"/>
            <color indexed="81"/>
            <rFont val="Tahoma"/>
            <family val="2"/>
          </rPr>
          <t xml:space="preserve">
Operating System to be installed on the virtual server.</t>
        </r>
      </text>
    </comment>
    <comment ref="AZ25" authorId="0" shapeId="0">
      <text>
        <r>
          <rPr>
            <b/>
            <sz val="9"/>
            <color indexed="81"/>
            <rFont val="Tahoma"/>
            <family val="2"/>
          </rPr>
          <t>Timothy Poppleton:</t>
        </r>
        <r>
          <rPr>
            <sz val="9"/>
            <color indexed="81"/>
            <rFont val="Tahoma"/>
            <family val="2"/>
          </rPr>
          <t xml:space="preserve">
Detects if the server cost is to be confirmed.</t>
        </r>
      </text>
    </comment>
    <comment ref="BI25" authorId="0" shapeId="0">
      <text>
        <r>
          <rPr>
            <b/>
            <sz val="9"/>
            <color indexed="81"/>
            <rFont val="Tahoma"/>
            <family val="2"/>
          </rPr>
          <t>Timothy Poppleton:</t>
        </r>
        <r>
          <rPr>
            <sz val="9"/>
            <color indexed="81"/>
            <rFont val="Tahoma"/>
            <family val="2"/>
          </rPr>
          <t xml:space="preserve">
Determines if the 'To be confirmed' cost message needs to be displayed.</t>
        </r>
      </text>
    </comment>
    <comment ref="B26" authorId="0" shapeId="0">
      <text>
        <r>
          <rPr>
            <b/>
            <sz val="9"/>
            <color indexed="81"/>
            <rFont val="Tahoma"/>
            <family val="2"/>
          </rPr>
          <t>Timothy Poppleton:</t>
        </r>
        <r>
          <rPr>
            <sz val="9"/>
            <color indexed="81"/>
            <rFont val="Tahoma"/>
            <family val="2"/>
          </rPr>
          <t xml:space="preserve">
Identified the archetype (resilience) model that the virtual server(s) will have.  Full definition details on the various options can be obtained from: 
https://wiki.ucl.ac.uk/pages/viewpage.action?title=Infrastructure+Archetype+Information&amp;spaceKey=IA</t>
        </r>
      </text>
    </comment>
    <comment ref="AD26" authorId="0" shapeId="0">
      <text>
        <r>
          <rPr>
            <b/>
            <sz val="9"/>
            <color indexed="81"/>
            <rFont val="Tahoma"/>
            <family val="2"/>
          </rPr>
          <t>Timothy Poppleton:</t>
        </r>
        <r>
          <rPr>
            <sz val="9"/>
            <color indexed="81"/>
            <rFont val="Tahoma"/>
            <family val="2"/>
          </rPr>
          <t xml:space="preserve">
Annual cost of any additional storage (GB) that is being purchased.</t>
        </r>
      </text>
    </comment>
    <comment ref="AO26" authorId="0" shapeId="0">
      <text>
        <r>
          <rPr>
            <b/>
            <sz val="9"/>
            <color indexed="81"/>
            <rFont val="Tahoma"/>
            <family val="2"/>
          </rPr>
          <t>Timothy Poppleton:</t>
        </r>
        <r>
          <rPr>
            <sz val="9"/>
            <color indexed="81"/>
            <rFont val="Tahoma"/>
            <family val="2"/>
          </rPr>
          <t xml:space="preserve">
Identifies the selected resilience model.</t>
        </r>
      </text>
    </comment>
    <comment ref="AX26" authorId="0" shapeId="0">
      <text>
        <r>
          <rPr>
            <b/>
            <sz val="9"/>
            <color indexed="81"/>
            <rFont val="Tahoma"/>
            <family val="2"/>
          </rPr>
          <t>Timothy Poppleton:</t>
        </r>
        <r>
          <rPr>
            <sz val="9"/>
            <color indexed="81"/>
            <rFont val="Tahoma"/>
            <family val="2"/>
          </rPr>
          <t xml:space="preserve">
Total monthly cost of the requested virtual server(s).</t>
        </r>
      </text>
    </comment>
    <comment ref="AZ26" authorId="0" shapeId="0">
      <text>
        <r>
          <rPr>
            <b/>
            <sz val="9"/>
            <color indexed="81"/>
            <rFont val="Tahoma"/>
            <family val="2"/>
          </rPr>
          <t>Timothy Poppleton:</t>
        </r>
        <r>
          <rPr>
            <sz val="9"/>
            <color indexed="81"/>
            <rFont val="Tahoma"/>
            <family val="2"/>
          </rPr>
          <t xml:space="preserve">
Identifies if the 'To be confirmed' message needs to be displayed.</t>
        </r>
      </text>
    </comment>
    <comment ref="B27" authorId="0" shapeId="0">
      <text>
        <r>
          <rPr>
            <b/>
            <sz val="9"/>
            <color indexed="81"/>
            <rFont val="Tahoma"/>
            <family val="2"/>
          </rPr>
          <t>Timothy Poppleton:</t>
        </r>
        <r>
          <rPr>
            <sz val="9"/>
            <color indexed="81"/>
            <rFont val="Tahoma"/>
            <family val="2"/>
          </rPr>
          <t xml:space="preserve">
Used to enable any additional configuration requirements appropriate to the requested virtual server(s) to be provided.</t>
        </r>
      </text>
    </comment>
    <comment ref="AD27" authorId="0" shapeId="0">
      <text>
        <r>
          <rPr>
            <b/>
            <sz val="9"/>
            <color indexed="81"/>
            <rFont val="Tahoma"/>
            <family val="2"/>
          </rPr>
          <t>Timothy Poppleton:</t>
        </r>
        <r>
          <rPr>
            <sz val="9"/>
            <color indexed="81"/>
            <rFont val="Tahoma"/>
            <family val="2"/>
          </rPr>
          <t xml:space="preserve">
If applicable the annual cost of any Zerto licence associated with the requested server(s).</t>
        </r>
      </text>
    </comment>
    <comment ref="AO27" authorId="0" shapeId="0">
      <text>
        <r>
          <rPr>
            <b/>
            <sz val="9"/>
            <color indexed="81"/>
            <rFont val="Tahoma"/>
            <family val="2"/>
          </rPr>
          <t>Timothy Poppleton:</t>
        </r>
        <r>
          <rPr>
            <sz val="9"/>
            <color indexed="81"/>
            <rFont val="Tahoma"/>
            <family val="2"/>
          </rPr>
          <t xml:space="preserve">
Cost of the Zerto licence that, when appropriate, needs to be included in the overall cost of the virtual server(s) being purchased.</t>
        </r>
      </text>
    </comment>
    <comment ref="AX27" authorId="0" shapeId="0">
      <text>
        <r>
          <rPr>
            <b/>
            <sz val="9"/>
            <color indexed="81"/>
            <rFont val="Tahoma"/>
            <family val="2"/>
          </rPr>
          <t>Timothy Poppleton:</t>
        </r>
        <r>
          <rPr>
            <sz val="9"/>
            <color indexed="81"/>
            <rFont val="Tahoma"/>
            <family val="2"/>
          </rPr>
          <t xml:space="preserve">
Cost of any identified Zerto licences.</t>
        </r>
      </text>
    </comment>
    <comment ref="AD28" authorId="0" shapeId="0">
      <text>
        <r>
          <rPr>
            <b/>
            <sz val="9"/>
            <color indexed="81"/>
            <rFont val="Tahoma"/>
            <family val="2"/>
          </rPr>
          <t xml:space="preserve">Timothy Poppleton:
</t>
        </r>
        <r>
          <rPr>
            <sz val="9"/>
            <color indexed="81"/>
            <rFont val="Tahoma"/>
            <family val="2"/>
          </rPr>
          <t>Additional annual cost that needs to be added to any Zerto/Virtual Host migrated virtual server configuration(s).</t>
        </r>
      </text>
    </comment>
    <comment ref="AO28" authorId="0" shapeId="0">
      <text>
        <r>
          <rPr>
            <b/>
            <sz val="9"/>
            <color indexed="81"/>
            <rFont val="Tahoma"/>
            <family val="2"/>
          </rPr>
          <t>Timothy Poppleton:</t>
        </r>
        <r>
          <rPr>
            <sz val="9"/>
            <color indexed="81"/>
            <rFont val="Tahoma"/>
            <family val="2"/>
          </rPr>
          <t xml:space="preserve">
Total cost of the requested virtual server(s). 
</t>
        </r>
      </text>
    </comment>
    <comment ref="AX28" authorId="0" shapeId="0">
      <text>
        <r>
          <rPr>
            <b/>
            <sz val="9"/>
            <color indexed="81"/>
            <rFont val="Tahoma"/>
            <family val="2"/>
          </rPr>
          <t>Timothy Poppleton:</t>
        </r>
        <r>
          <rPr>
            <sz val="9"/>
            <color indexed="81"/>
            <rFont val="Tahoma"/>
            <family val="2"/>
          </rPr>
          <t xml:space="preserve">
Total cost of the  requested virtual server component(s).</t>
        </r>
      </text>
    </comment>
    <comment ref="B29" authorId="0" shapeId="0">
      <text>
        <r>
          <rPr>
            <b/>
            <sz val="9"/>
            <color indexed="81"/>
            <rFont val="Tahoma"/>
            <family val="2"/>
          </rPr>
          <t xml:space="preserve">Timothy Poppleton:
</t>
        </r>
        <r>
          <rPr>
            <sz val="9"/>
            <color indexed="81"/>
            <rFont val="Tahoma"/>
            <family val="2"/>
          </rPr>
          <t>If applicable, this section identifies any existing configuration and related documentation that exists and which is relevant to the server(s) being requested.</t>
        </r>
      </text>
    </comment>
    <comment ref="AD29" authorId="0" shapeId="0">
      <text>
        <r>
          <rPr>
            <b/>
            <sz val="9"/>
            <color indexed="81"/>
            <rFont val="Tahoma"/>
            <family val="2"/>
          </rPr>
          <t>Timothy Poppleton:</t>
        </r>
        <r>
          <rPr>
            <sz val="9"/>
            <color indexed="81"/>
            <rFont val="Tahoma"/>
            <family val="2"/>
          </rPr>
          <t xml:space="preserve">
Total annual recurrent cost for each requested virtual server factoring in specification, configuration and stack related costs.</t>
        </r>
      </text>
    </comment>
    <comment ref="AO29" authorId="0" shapeId="0">
      <text>
        <r>
          <rPr>
            <b/>
            <sz val="9"/>
            <color indexed="81"/>
            <rFont val="Tahoma"/>
            <family val="2"/>
          </rPr>
          <t>Timothy Poppleton:</t>
        </r>
        <r>
          <rPr>
            <sz val="9"/>
            <color indexed="81"/>
            <rFont val="Tahoma"/>
            <family val="2"/>
          </rPr>
          <t xml:space="preserve">
Identifies any error code associated with the specification details provided.</t>
        </r>
      </text>
    </comment>
    <comment ref="AX29" authorId="0" shapeId="0">
      <text>
        <r>
          <rPr>
            <b/>
            <sz val="9"/>
            <color indexed="81"/>
            <rFont val="Tahoma"/>
            <family val="2"/>
          </rPr>
          <t>Timothy Poppleton:</t>
        </r>
        <r>
          <rPr>
            <sz val="9"/>
            <color indexed="81"/>
            <rFont val="Tahoma"/>
            <family val="2"/>
          </rPr>
          <t xml:space="preserve">
Identifies the error code associated with any incorrect specification request(s).</t>
        </r>
      </text>
    </comment>
    <comment ref="B30" authorId="0" shapeId="0">
      <text>
        <r>
          <rPr>
            <b/>
            <sz val="9"/>
            <color indexed="81"/>
            <rFont val="Tahoma"/>
            <family val="2"/>
          </rPr>
          <t>Timothy Poppleton:</t>
        </r>
        <r>
          <rPr>
            <sz val="9"/>
            <color indexed="81"/>
            <rFont val="Tahoma"/>
            <family val="2"/>
          </rPr>
          <t xml:space="preserve">
If applicable the name and/or link, to the Architects HLD documentation that related to the requested virtual server(s).</t>
        </r>
      </text>
    </comment>
    <comment ref="AO30" authorId="0" shapeId="0">
      <text>
        <r>
          <rPr>
            <b/>
            <sz val="9"/>
            <color indexed="81"/>
            <rFont val="Tahoma"/>
            <family val="2"/>
          </rPr>
          <t>Timothy Poppleton:</t>
        </r>
        <r>
          <rPr>
            <sz val="9"/>
            <color indexed="81"/>
            <rFont val="Tahoma"/>
            <family val="2"/>
          </rPr>
          <t xml:space="preserve">
CPU error code indicator.</t>
        </r>
      </text>
    </comment>
    <comment ref="B31" authorId="0" shapeId="0">
      <text>
        <r>
          <rPr>
            <b/>
            <sz val="9"/>
            <color indexed="81"/>
            <rFont val="Tahoma"/>
            <family val="2"/>
          </rPr>
          <t>Timothy Poppleton:</t>
        </r>
        <r>
          <rPr>
            <sz val="9"/>
            <color indexed="81"/>
            <rFont val="Tahoma"/>
            <family val="2"/>
          </rPr>
          <t xml:space="preserve">
If applicable, the name and/or link, to the Architects TDD documentation that related to the requested virtual server(s).</t>
        </r>
      </text>
    </comment>
    <comment ref="AO31" authorId="0" shapeId="0">
      <text>
        <r>
          <rPr>
            <b/>
            <sz val="9"/>
            <color indexed="81"/>
            <rFont val="Tahoma"/>
            <family val="2"/>
          </rPr>
          <t>Timothy Poppleton:</t>
        </r>
        <r>
          <rPr>
            <sz val="9"/>
            <color indexed="81"/>
            <rFont val="Tahoma"/>
            <family val="2"/>
          </rPr>
          <t xml:space="preserve">
Memory error code indicator.</t>
        </r>
      </text>
    </comment>
    <comment ref="B32" authorId="0" shapeId="0">
      <text>
        <r>
          <rPr>
            <b/>
            <sz val="9"/>
            <color indexed="81"/>
            <rFont val="Tahoma"/>
            <family val="2"/>
          </rPr>
          <t>Timothy Poppleton:</t>
        </r>
        <r>
          <rPr>
            <sz val="9"/>
            <color indexed="81"/>
            <rFont val="Tahoma"/>
            <family val="2"/>
          </rPr>
          <t xml:space="preserve">
If applicable, the name and/or link, to any DCP documentation that related to the requested virtual server(s).</t>
        </r>
      </text>
    </comment>
    <comment ref="AO32" authorId="0" shapeId="0">
      <text>
        <r>
          <rPr>
            <b/>
            <sz val="9"/>
            <color indexed="81"/>
            <rFont val="Tahoma"/>
            <family val="2"/>
          </rPr>
          <t>Timothy Poppleton:</t>
        </r>
        <r>
          <rPr>
            <sz val="9"/>
            <color indexed="81"/>
            <rFont val="Tahoma"/>
            <family val="2"/>
          </rPr>
          <t xml:space="preserve">
hard disk space error code indicator.</t>
        </r>
      </text>
    </comment>
    <comment ref="B33" authorId="0" shapeId="0">
      <text>
        <r>
          <rPr>
            <b/>
            <sz val="9"/>
            <color indexed="81"/>
            <rFont val="Tahoma"/>
            <family val="2"/>
          </rPr>
          <t>Timothy Poppleton:</t>
        </r>
        <r>
          <rPr>
            <sz val="9"/>
            <color indexed="81"/>
            <rFont val="Tahoma"/>
            <family val="2"/>
          </rPr>
          <t xml:space="preserve">
If applicable, the name and/or link, to any datacentre migration dashboard that related to the requested virtual server(s).</t>
        </r>
      </text>
    </comment>
    <comment ref="AO33" authorId="0" shapeId="0">
      <text>
        <r>
          <rPr>
            <b/>
            <sz val="9"/>
            <color indexed="81"/>
            <rFont val="Tahoma"/>
            <family val="2"/>
          </rPr>
          <t>Timothy Poppleton:</t>
        </r>
        <r>
          <rPr>
            <sz val="9"/>
            <color indexed="81"/>
            <rFont val="Tahoma"/>
            <family val="2"/>
          </rPr>
          <t xml:space="preserve">
Determine if an error is encountered with respect to the funded virtual lifespan entry(ies) provided,</t>
        </r>
      </text>
    </comment>
    <comment ref="B34" authorId="0" shapeId="0">
      <text>
        <r>
          <rPr>
            <b/>
            <sz val="9"/>
            <color indexed="81"/>
            <rFont val="Tahoma"/>
            <family val="2"/>
          </rPr>
          <t>Timothy Poppleton:</t>
        </r>
        <r>
          <rPr>
            <sz val="9"/>
            <color indexed="81"/>
            <rFont val="Tahoma"/>
            <family val="2"/>
          </rPr>
          <t xml:space="preserve">
Details of any additional documentation, etc. that is relevant to this virtual server request.</t>
        </r>
      </text>
    </comment>
    <comment ref="AO34" authorId="0" shapeId="0">
      <text>
        <r>
          <rPr>
            <b/>
            <sz val="9"/>
            <color indexed="81"/>
            <rFont val="Tahoma"/>
            <family val="2"/>
          </rPr>
          <t>Timothy Poppleton:</t>
        </r>
        <r>
          <rPr>
            <sz val="9"/>
            <color indexed="81"/>
            <rFont val="Tahoma"/>
            <family val="2"/>
          </rPr>
          <t xml:space="preserve">
Identifies if an error code is associated with a machine specification.</t>
        </r>
      </text>
    </comment>
    <comment ref="AO35" authorId="0" shapeId="0">
      <text>
        <r>
          <rPr>
            <b/>
            <sz val="9"/>
            <color indexed="81"/>
            <rFont val="Tahoma"/>
            <family val="2"/>
          </rPr>
          <t>Timothy Poppleton:</t>
        </r>
        <r>
          <rPr>
            <sz val="9"/>
            <color indexed="81"/>
            <rFont val="Tahoma"/>
            <family val="2"/>
          </rPr>
          <t xml:space="preserve">
Determines if any error with the supplied finance code is identified.</t>
        </r>
      </text>
    </comment>
    <comment ref="AP35" authorId="0" shapeId="0">
      <text>
        <r>
          <rPr>
            <b/>
            <sz val="9"/>
            <color indexed="81"/>
            <rFont val="Tahoma"/>
            <family val="2"/>
          </rPr>
          <t>Timothy Poppleton:</t>
        </r>
        <r>
          <rPr>
            <sz val="9"/>
            <color indexed="81"/>
            <rFont val="Tahoma"/>
            <family val="2"/>
          </rPr>
          <t xml:space="preserve"> Journal/Finance code error code indicator.</t>
        </r>
      </text>
    </comment>
    <comment ref="AQ35" authorId="0" shapeId="0">
      <text>
        <r>
          <rPr>
            <b/>
            <sz val="9"/>
            <color indexed="81"/>
            <rFont val="Tahoma"/>
            <family val="2"/>
          </rPr>
          <t>Timothy Poppleton:</t>
        </r>
        <r>
          <rPr>
            <sz val="9"/>
            <color indexed="81"/>
            <rFont val="Tahoma"/>
            <family val="2"/>
          </rPr>
          <t xml:space="preserve">
Task code error code indicator.</t>
        </r>
      </text>
    </comment>
    <comment ref="AR35" authorId="0" shapeId="0">
      <text>
        <r>
          <rPr>
            <b/>
            <sz val="9"/>
            <color indexed="81"/>
            <rFont val="Tahoma"/>
            <family val="2"/>
          </rPr>
          <t>Timothy Poppleton:</t>
        </r>
        <r>
          <rPr>
            <sz val="9"/>
            <color indexed="81"/>
            <rFont val="Tahoma"/>
            <family val="2"/>
          </rPr>
          <t xml:space="preserve">
Award code error code indicator.</t>
        </r>
      </text>
    </comment>
    <comment ref="AS35" authorId="0" shapeId="0">
      <text>
        <r>
          <rPr>
            <b/>
            <sz val="9"/>
            <color indexed="81"/>
            <rFont val="Tahoma"/>
            <family val="2"/>
          </rPr>
          <t>Timothy Poppleton:</t>
        </r>
        <r>
          <rPr>
            <sz val="9"/>
            <color indexed="81"/>
            <rFont val="Tahoma"/>
            <family val="2"/>
          </rPr>
          <t xml:space="preserve">
Identified the error code of any issue with the supplied full finance code.</t>
        </r>
      </text>
    </comment>
    <comment ref="B36" authorId="0" shapeId="0">
      <text>
        <r>
          <rPr>
            <b/>
            <sz val="9"/>
            <color indexed="81"/>
            <rFont val="Tahoma"/>
            <family val="2"/>
          </rPr>
          <t>Timothy Poppleton:</t>
        </r>
        <r>
          <rPr>
            <sz val="9"/>
            <color indexed="81"/>
            <rFont val="Tahoma"/>
            <family val="2"/>
          </rPr>
          <t xml:space="preserve">
This section contains details on the configuration of the requested virtual server(s).</t>
        </r>
      </text>
    </comment>
    <comment ref="B37" authorId="0" shapeId="0">
      <text>
        <r>
          <rPr>
            <b/>
            <sz val="9"/>
            <color indexed="81"/>
            <rFont val="Tahoma"/>
            <family val="2"/>
          </rPr>
          <t>Timothy Poppleton:</t>
        </r>
        <r>
          <rPr>
            <sz val="9"/>
            <color indexed="81"/>
            <rFont val="Tahoma"/>
            <family val="2"/>
          </rPr>
          <t xml:space="preserve">
The following sub-section collect details of the hard disk configuration that is to be applied to the requested virtual server(s).</t>
        </r>
      </text>
    </comment>
    <comment ref="AB37" authorId="0" shapeId="0">
      <text>
        <r>
          <rPr>
            <b/>
            <sz val="9"/>
            <color indexed="81"/>
            <rFont val="Tahoma"/>
            <family val="2"/>
          </rPr>
          <t>Timothy Poppleton:</t>
        </r>
        <r>
          <rPr>
            <sz val="9"/>
            <color indexed="81"/>
            <rFont val="Tahoma"/>
            <family val="2"/>
          </rPr>
          <t xml:space="preserve">
Determines the error message(s) to be displaced with respect to any finance code errors.</t>
        </r>
      </text>
    </comment>
    <comment ref="AG37" authorId="0" shapeId="0">
      <text>
        <r>
          <rPr>
            <b/>
            <sz val="9"/>
            <color indexed="81"/>
            <rFont val="Tahoma"/>
            <family val="2"/>
          </rPr>
          <t>Timothy Poppleton:</t>
        </r>
        <r>
          <rPr>
            <sz val="9"/>
            <color indexed="81"/>
            <rFont val="Tahoma"/>
            <family val="2"/>
          </rPr>
          <t xml:space="preserve">
Tracking code used to indicate the error message identifier.</t>
        </r>
      </text>
    </comment>
    <comment ref="B38" authorId="0" shapeId="0">
      <text>
        <r>
          <rPr>
            <b/>
            <sz val="9"/>
            <color indexed="81"/>
            <rFont val="Tahoma"/>
            <family val="2"/>
          </rPr>
          <t>Timothy Poppleton:</t>
        </r>
        <r>
          <rPr>
            <sz val="9"/>
            <color indexed="81"/>
            <rFont val="Tahoma"/>
            <family val="2"/>
          </rPr>
          <t xml:space="preserve">
Details of the size of the C drive/Operating system partition of the requested server.</t>
        </r>
      </text>
    </comment>
    <comment ref="AI38" authorId="0" shapeId="0">
      <text>
        <r>
          <rPr>
            <b/>
            <sz val="9"/>
            <color indexed="81"/>
            <rFont val="Tahoma"/>
            <family val="2"/>
          </rPr>
          <t>Timothy Poppleton:</t>
        </r>
        <r>
          <rPr>
            <sz val="9"/>
            <color indexed="81"/>
            <rFont val="Tahoma"/>
            <family val="2"/>
          </rPr>
          <t xml:space="preserve">
List of error message(s) relating to new server specification limits.</t>
        </r>
      </text>
    </comment>
    <comment ref="AX38" authorId="0" shapeId="0">
      <text>
        <r>
          <rPr>
            <b/>
            <sz val="9"/>
            <color indexed="81"/>
            <rFont val="Tahoma"/>
            <family val="2"/>
          </rPr>
          <t>Timothy Poppleton:</t>
        </r>
        <r>
          <rPr>
            <sz val="9"/>
            <color indexed="81"/>
            <rFont val="Tahoma"/>
            <family val="2"/>
          </rPr>
          <t xml:space="preserve">
Tracking code used to indicate the error message identifier.</t>
        </r>
      </text>
    </comment>
    <comment ref="B39" authorId="0" shapeId="0">
      <text>
        <r>
          <rPr>
            <b/>
            <sz val="9"/>
            <color indexed="81"/>
            <rFont val="Tahoma"/>
            <family val="2"/>
          </rPr>
          <t>Timothy Poppleton:</t>
        </r>
        <r>
          <rPr>
            <sz val="9"/>
            <color indexed="81"/>
            <rFont val="Tahoma"/>
            <family val="2"/>
          </rPr>
          <t xml:space="preserve">
Details of the sizes of the D drive/partition that will be used to house the application software, data, etc. </t>
        </r>
      </text>
    </comment>
    <comment ref="B40" authorId="0" shapeId="0">
      <text>
        <r>
          <rPr>
            <b/>
            <sz val="9"/>
            <color indexed="81"/>
            <rFont val="Tahoma"/>
            <family val="2"/>
          </rPr>
          <t>Timothy Poppleton:</t>
        </r>
        <r>
          <rPr>
            <sz val="9"/>
            <color indexed="81"/>
            <rFont val="Tahoma"/>
            <family val="2"/>
          </rPr>
          <t xml:space="preserve">
Details of any other drive/partition that will need to be configured on the server(s) being purchased.</t>
        </r>
      </text>
    </comment>
    <comment ref="B41" authorId="0" shapeId="0">
      <text>
        <r>
          <rPr>
            <b/>
            <sz val="9"/>
            <color indexed="81"/>
            <rFont val="Tahoma"/>
            <family val="2"/>
          </rPr>
          <t>Timothy Poppleton:</t>
        </r>
        <r>
          <rPr>
            <sz val="9"/>
            <color indexed="81"/>
            <rFont val="Tahoma"/>
            <family val="2"/>
          </rPr>
          <t xml:space="preserve">
Details on the database functionality to be installed on the requested server(s).</t>
        </r>
      </text>
    </comment>
    <comment ref="B42" authorId="0" shapeId="0">
      <text>
        <r>
          <rPr>
            <b/>
            <sz val="9"/>
            <color indexed="81"/>
            <rFont val="Tahoma"/>
            <family val="2"/>
          </rPr>
          <t>Timothy Poppleton:</t>
        </r>
        <r>
          <rPr>
            <sz val="9"/>
            <color indexed="81"/>
            <rFont val="Tahoma"/>
            <family val="2"/>
          </rPr>
          <t xml:space="preserve">
Identify the database application and version that is to be installed on the server, e.g. MySQL v.x, Oracle v.y, SQL v.z, etc.</t>
        </r>
      </text>
    </comment>
    <comment ref="B43" authorId="0" shapeId="0">
      <text>
        <r>
          <rPr>
            <b/>
            <sz val="9"/>
            <color indexed="81"/>
            <rFont val="Tahoma"/>
            <family val="2"/>
          </rPr>
          <t>Timothy Poppleton:</t>
        </r>
        <r>
          <rPr>
            <sz val="9"/>
            <color indexed="81"/>
            <rFont val="Tahoma"/>
            <family val="2"/>
          </rPr>
          <t xml:space="preserve">
Details of any database/database component associated with any of the requested virtual server(s) can be entered here.</t>
        </r>
      </text>
    </comment>
    <comment ref="B44" authorId="0" shapeId="0">
      <text>
        <r>
          <rPr>
            <b/>
            <sz val="9"/>
            <color indexed="81"/>
            <rFont val="Tahoma"/>
            <family val="2"/>
          </rPr>
          <t xml:space="preserve">Timothy Poppleton:
</t>
        </r>
        <r>
          <rPr>
            <sz val="9"/>
            <color indexed="81"/>
            <rFont val="Tahoma"/>
            <family val="2"/>
          </rPr>
          <t>This section is used to record other details deemed relevant to the requested virtual servers implementation(s).</t>
        </r>
      </text>
    </comment>
    <comment ref="B45" authorId="0" shapeId="0">
      <text>
        <r>
          <rPr>
            <b/>
            <sz val="9"/>
            <color indexed="81"/>
            <rFont val="Tahoma"/>
            <family val="2"/>
          </rPr>
          <t>Timothy Poppleton:</t>
        </r>
        <r>
          <rPr>
            <sz val="9"/>
            <color indexed="81"/>
            <rFont val="Tahoma"/>
            <family val="2"/>
          </rPr>
          <t xml:space="preserve">
Details of any applications/services that are associated with, need installing onto, etc., the requested virtual server(s).</t>
        </r>
      </text>
    </comment>
    <comment ref="B46" authorId="0" shapeId="0">
      <text>
        <r>
          <rPr>
            <b/>
            <sz val="9"/>
            <color indexed="81"/>
            <rFont val="Tahoma"/>
            <family val="2"/>
          </rPr>
          <t>Timothy Poppleton:</t>
        </r>
        <r>
          <rPr>
            <sz val="9"/>
            <color indexed="81"/>
            <rFont val="Tahoma"/>
            <family val="2"/>
          </rPr>
          <t xml:space="preserve">
Details of any other special configuration requirements of the requested virtual server(s).</t>
        </r>
      </text>
    </comment>
  </commentList>
</comments>
</file>

<file path=xl/comments2.xml><?xml version="1.0" encoding="utf-8"?>
<comments xmlns="http://schemas.openxmlformats.org/spreadsheetml/2006/main">
  <authors>
    <author>Aaron Crompton</author>
    <author>Sharaz Afgan</author>
  </authors>
  <commentList>
    <comment ref="D3" authorId="0" shapeId="0">
      <text>
        <r>
          <rPr>
            <b/>
            <sz val="9"/>
            <color indexed="81"/>
            <rFont val="Tahoma"/>
            <family val="2"/>
          </rPr>
          <t xml:space="preserve">Service IDs and Business Unit Allocation
</t>
        </r>
        <r>
          <rPr>
            <sz val="9"/>
            <color indexed="81"/>
            <rFont val="Tahoma"/>
            <family val="2"/>
          </rPr>
          <t>The following 4 fields can be found on the following wiki page: https://wiki.ucl.ac.uk/pages/viewpage.action?spaceKey=ISD&amp;title=Service+IDs+and+Business+Unit+Allocation</t>
        </r>
      </text>
    </comment>
    <comment ref="E3" authorId="1" shapeId="0">
      <text>
        <r>
          <rPr>
            <sz val="9"/>
            <color indexed="81"/>
            <rFont val="Tahoma"/>
            <family val="2"/>
          </rPr>
          <t>Description of the overall requirement for the servers documented in this form, project short description.</t>
        </r>
      </text>
    </comment>
    <comment ref="D8" authorId="0" shapeId="0">
      <text>
        <r>
          <rPr>
            <sz val="9"/>
            <color indexed="81"/>
            <rFont val="Tahoma"/>
            <family val="2"/>
          </rPr>
          <t>Insert link or network path to the HLD or DCP</t>
        </r>
      </text>
    </comment>
    <comment ref="D9" authorId="0" shapeId="0">
      <text>
        <r>
          <rPr>
            <sz val="9"/>
            <color indexed="81"/>
            <rFont val="Tahoma"/>
            <family val="2"/>
          </rPr>
          <t>Insert link or network path to the project plan</t>
        </r>
      </text>
    </comment>
    <comment ref="C13" authorId="1" shapeId="0">
      <text>
        <r>
          <rPr>
            <sz val="9"/>
            <color indexed="81"/>
            <rFont val="Tahoma"/>
            <family val="2"/>
          </rPr>
          <t>Any special and custom requirements or instructions that places this build outside standard server build processes.</t>
        </r>
      </text>
    </comment>
    <comment ref="C18" authorId="0" shapeId="0">
      <text>
        <r>
          <rPr>
            <sz val="9"/>
            <color indexed="81"/>
            <rFont val="Tahoma"/>
            <family val="2"/>
          </rPr>
          <t xml:space="preserve">Add service name
</t>
        </r>
      </text>
    </comment>
    <comment ref="D18" authorId="0" shapeId="0">
      <text>
        <r>
          <rPr>
            <sz val="9"/>
            <color indexed="81"/>
            <rFont val="Tahoma"/>
            <family val="2"/>
          </rPr>
          <t>GTM Name is supplied by the Networks team</t>
        </r>
      </text>
    </comment>
    <comment ref="E18" authorId="0" shapeId="0">
      <text>
        <r>
          <rPr>
            <sz val="9"/>
            <color indexed="81"/>
            <rFont val="Tahoma"/>
            <family val="2"/>
          </rPr>
          <t>VIP d04 name is supplied by the networks team</t>
        </r>
      </text>
    </comment>
    <comment ref="F18" authorId="0" shapeId="0">
      <text>
        <r>
          <rPr>
            <sz val="9"/>
            <color indexed="81"/>
            <rFont val="Tahoma"/>
            <family val="2"/>
          </rPr>
          <t>VIP d04 IP address is supplied by the networks team</t>
        </r>
      </text>
    </comment>
    <comment ref="G18" authorId="0" shapeId="0">
      <text>
        <r>
          <rPr>
            <b/>
            <sz val="9"/>
            <color indexed="81"/>
            <rFont val="Tahoma"/>
            <family val="2"/>
          </rPr>
          <t>Aaron Crompton:</t>
        </r>
        <r>
          <rPr>
            <sz val="9"/>
            <color indexed="81"/>
            <rFont val="Tahoma"/>
            <family val="2"/>
          </rPr>
          <t xml:space="preserve">
VIP d05 name is supplied by the networks team</t>
        </r>
      </text>
    </comment>
    <comment ref="H18" authorId="0" shapeId="0">
      <text>
        <r>
          <rPr>
            <sz val="9"/>
            <color indexed="81"/>
            <rFont val="Tahoma"/>
            <family val="2"/>
          </rPr>
          <t>VIP d05 IP address name is supplied by the networks team</t>
        </r>
      </text>
    </comment>
    <comment ref="A23" authorId="1" shapeId="0">
      <text>
        <r>
          <rPr>
            <sz val="9"/>
            <color indexed="81"/>
            <rFont val="Tahoma"/>
            <family val="2"/>
          </rPr>
          <t>Is this a new requirement or replacing an existing server(s)</t>
        </r>
      </text>
    </comment>
    <comment ref="B23" authorId="1" shapeId="0">
      <text>
        <r>
          <rPr>
            <sz val="9"/>
            <color indexed="81"/>
            <rFont val="Tahoma"/>
            <family val="2"/>
          </rPr>
          <t>What environment (Non Prod or Production) will this server be required for?</t>
        </r>
      </text>
    </comment>
    <comment ref="C23" authorId="1" shapeId="0">
      <text>
        <r>
          <rPr>
            <sz val="9"/>
            <color indexed="81"/>
            <rFont val="Tahoma"/>
            <family val="2"/>
          </rPr>
          <t>Name of the new server</t>
        </r>
      </text>
    </comment>
    <comment ref="D23" authorId="1" shapeId="0">
      <text>
        <r>
          <rPr>
            <sz val="9"/>
            <color indexed="81"/>
            <rFont val="Tahoma"/>
            <family val="2"/>
          </rPr>
          <t>Short description of the Server role (Web server, Application server, Reporting server, etc.)</t>
        </r>
      </text>
    </comment>
    <comment ref="F23" authorId="1" shapeId="0">
      <text>
        <r>
          <rPr>
            <sz val="9"/>
            <color indexed="81"/>
            <rFont val="Tahoma"/>
            <family val="2"/>
          </rPr>
          <t>Target Archetype, informs if single site or if Zerto failover is required.</t>
        </r>
      </text>
    </comment>
    <comment ref="G23" authorId="1" shapeId="0">
      <text>
        <r>
          <rPr>
            <sz val="9"/>
            <color indexed="81"/>
            <rFont val="Tahoma"/>
            <family val="2"/>
          </rPr>
          <t>Physical or Virtual server (VM)?</t>
        </r>
      </text>
    </comment>
  </commentList>
</comments>
</file>

<file path=xl/comments3.xml><?xml version="1.0" encoding="utf-8"?>
<comments xmlns="http://schemas.openxmlformats.org/spreadsheetml/2006/main">
  <authors>
    <author>Aaron Crompton</author>
  </authors>
  <commentList>
    <comment ref="C1" authorId="0" shapeId="0">
      <text>
        <r>
          <rPr>
            <sz val="9"/>
            <color indexed="81"/>
            <rFont val="Tahoma"/>
            <family val="2"/>
          </rPr>
          <t>Add the total number of VIPs required</t>
        </r>
      </text>
    </comment>
    <comment ref="U6" authorId="0" shapeId="0">
      <text>
        <r>
          <rPr>
            <sz val="9"/>
            <color indexed="81"/>
            <rFont val="Tahoma"/>
            <family val="2"/>
          </rPr>
          <t>Enter Proxy or Gateway mode.</t>
        </r>
      </text>
    </comment>
  </commentList>
</comments>
</file>

<file path=xl/sharedStrings.xml><?xml version="1.0" encoding="utf-8"?>
<sst xmlns="http://schemas.openxmlformats.org/spreadsheetml/2006/main" count="480" uniqueCount="319">
  <si>
    <t>Implementation for</t>
  </si>
  <si>
    <t>Moodle Improvement Project</t>
  </si>
  <si>
    <t>Request type</t>
  </si>
  <si>
    <t>Purchase period (Years)</t>
  </si>
  <si>
    <t>Infrastructure</t>
  </si>
  <si>
    <t>Stack</t>
  </si>
  <si>
    <t>Archetype</t>
  </si>
  <si>
    <t>Database</t>
  </si>
  <si>
    <t>Operating System</t>
  </si>
  <si>
    <t>Backup</t>
  </si>
  <si>
    <t>Base CPU</t>
  </si>
  <si>
    <t>Base Memory (GB)</t>
  </si>
  <si>
    <t>Base Tier 1 storage (GB)</t>
  </si>
  <si>
    <t>Annual cost 2016-17</t>
  </si>
  <si>
    <t>Production</t>
  </si>
  <si>
    <t>DevStack</t>
  </si>
  <si>
    <t>Variables</t>
  </si>
  <si>
    <t>Summary description</t>
  </si>
  <si>
    <t xml:space="preserve">New Moodle development server - allowing for PHP7 </t>
  </si>
  <si>
    <t>[Select Request]</t>
  </si>
  <si>
    <t>[Select Number]</t>
  </si>
  <si>
    <t>[Select Inf.]</t>
  </si>
  <si>
    <t>[Select Stack]</t>
  </si>
  <si>
    <t>[Select Archetype]</t>
  </si>
  <si>
    <t>[Select DB]</t>
  </si>
  <si>
    <t>[Select OS]</t>
  </si>
  <si>
    <t>[Select Backup]</t>
  </si>
  <si>
    <t>Base</t>
  </si>
  <si>
    <t>To be confirmed</t>
  </si>
  <si>
    <t xml:space="preserve">Owner: </t>
  </si>
  <si>
    <t>Martin burrow</t>
  </si>
  <si>
    <t>Technical Contact</t>
  </si>
  <si>
    <t>Richard Egemba</t>
  </si>
  <si>
    <t>New Server</t>
  </si>
  <si>
    <t>Development</t>
  </si>
  <si>
    <t>Virtual Host Migrated</t>
  </si>
  <si>
    <t>No</t>
  </si>
  <si>
    <t>RHEL 6</t>
  </si>
  <si>
    <t>CPU</t>
  </si>
  <si>
    <t>Journal/Project Finance code</t>
  </si>
  <si>
    <t>Task Code</t>
  </si>
  <si>
    <t>Award code</t>
  </si>
  <si>
    <t>Server upgrade</t>
  </si>
  <si>
    <t>Testing</t>
  </si>
  <si>
    <t>Production Stack</t>
  </si>
  <si>
    <t>Virtual Load Balanced</t>
  </si>
  <si>
    <t>Yes</t>
  </si>
  <si>
    <t>RHEL 7</t>
  </si>
  <si>
    <t>Memory (GB)</t>
  </si>
  <si>
    <t>Training</t>
  </si>
  <si>
    <t>Virtual Stateless</t>
  </si>
  <si>
    <t>Windows 2008 R2</t>
  </si>
  <si>
    <t>Storage (GB)</t>
  </si>
  <si>
    <t>Cost summary</t>
  </si>
  <si>
    <t>User Acceptance</t>
  </si>
  <si>
    <t xml:space="preserve">Virtual Failover </t>
  </si>
  <si>
    <t>Windows 2012 R2</t>
  </si>
  <si>
    <t>Zerto Licence</t>
  </si>
  <si>
    <t>Per virtual server cost</t>
  </si>
  <si>
    <t>Pre-Production</t>
  </si>
  <si>
    <t>Virtual One Site</t>
  </si>
  <si>
    <t>Other</t>
  </si>
  <si>
    <t>Per virtual server annual recurrent cost</t>
  </si>
  <si>
    <t>1 month</t>
  </si>
  <si>
    <t>Not applicable</t>
  </si>
  <si>
    <t>TOTAL initial cost of this request</t>
  </si>
  <si>
    <t>TOTAL annual recurrent cost for this request</t>
  </si>
  <si>
    <t>Error message(s)</t>
  </si>
  <si>
    <t>Protocols</t>
  </si>
  <si>
    <t>SSH (RHEL)</t>
  </si>
  <si>
    <t>Zerto Message</t>
  </si>
  <si>
    <t>This cost may need further ratification as Host migrated resilience has been selected.</t>
  </si>
  <si>
    <t>Server details</t>
  </si>
  <si>
    <t>Server 1</t>
  </si>
  <si>
    <t>Server 2</t>
  </si>
  <si>
    <t>Server 3</t>
  </si>
  <si>
    <t>Server 4</t>
  </si>
  <si>
    <t>Server 5</t>
  </si>
  <si>
    <t>Server 6</t>
  </si>
  <si>
    <t>Server 7</t>
  </si>
  <si>
    <t>Server 8</t>
  </si>
  <si>
    <t>RDP (Windows)</t>
  </si>
  <si>
    <t>Server Name</t>
  </si>
  <si>
    <t>moodle-app-02-pp</t>
  </si>
  <si>
    <t>moodle-app-01-pp</t>
  </si>
  <si>
    <t>moodle-app-03-pp</t>
  </si>
  <si>
    <t>moodle-app-04-pp</t>
  </si>
  <si>
    <t>moodle-admin-01-pp</t>
  </si>
  <si>
    <t>moodle-nfs-01-pp</t>
  </si>
  <si>
    <t>moodle-db-01-pp</t>
  </si>
  <si>
    <t>moodle-db-02-pp</t>
  </si>
  <si>
    <t>Other, (please provide details)</t>
  </si>
  <si>
    <t xml:space="preserve">This purchase is for a </t>
  </si>
  <si>
    <t>Cost Calculations</t>
  </si>
  <si>
    <t>Recurrent cost</t>
  </si>
  <si>
    <t>Server request type</t>
  </si>
  <si>
    <t>Virtual Server Stack</t>
  </si>
  <si>
    <t>Server Request type</t>
  </si>
  <si>
    <t>Funded lifespan (Years)</t>
  </si>
  <si>
    <t>CPU count</t>
  </si>
  <si>
    <t>Base cost</t>
  </si>
  <si>
    <t>Funded Lifespan</t>
  </si>
  <si>
    <t>Extra CPU count</t>
  </si>
  <si>
    <t>Storage (total size) (GB)</t>
  </si>
  <si>
    <t>Total extra CPU cost</t>
  </si>
  <si>
    <t>CPU cost</t>
  </si>
  <si>
    <t>Extra Memory (GB) count</t>
  </si>
  <si>
    <t>Memory cost</t>
  </si>
  <si>
    <t>Total extra memory cost</t>
  </si>
  <si>
    <t>Tier 1 storage cost</t>
  </si>
  <si>
    <t>Database server</t>
  </si>
  <si>
    <t>Extra Storage (GB) count</t>
  </si>
  <si>
    <t>To be confirmed count</t>
  </si>
  <si>
    <t>Total</t>
  </si>
  <si>
    <t>Archetype model</t>
  </si>
  <si>
    <t>Total extra storage cost</t>
  </si>
  <si>
    <t>Resilience model</t>
  </si>
  <si>
    <t>TOTAL</t>
  </si>
  <si>
    <t>Setting</t>
  </si>
  <si>
    <t>Additional Information</t>
  </si>
  <si>
    <t>To be a copy of moodle prep prod environment, moodle-a-pp, moodle-b-pp, moodle-c-pp, moodle-d-pp, moodle-admin-pp, moodle-nfs-pp, moodle-db-pp, moodle-db-pp-b</t>
  </si>
  <si>
    <t>Virtual Host Migration cost</t>
  </si>
  <si>
    <t>Resilience cost</t>
  </si>
  <si>
    <t>Annual Zerto licence cost</t>
  </si>
  <si>
    <t>Total Machine cost</t>
  </si>
  <si>
    <t>Existing  information</t>
  </si>
  <si>
    <t>Total recurrent cost</t>
  </si>
  <si>
    <t>Specification error code</t>
  </si>
  <si>
    <t>ERROR Code</t>
  </si>
  <si>
    <t>HLD Name/Link</t>
  </si>
  <si>
    <t xml:space="preserve">CPU </t>
  </si>
  <si>
    <t>TDD Name/Link</t>
  </si>
  <si>
    <t>Memory</t>
  </si>
  <si>
    <t>DCP Name/Link</t>
  </si>
  <si>
    <t>Hard disk space</t>
  </si>
  <si>
    <t>Datacentre migration Dashboard Name/Link</t>
  </si>
  <si>
    <t>Lifespan error code</t>
  </si>
  <si>
    <t>Additional information</t>
  </si>
  <si>
    <t>Machine error code</t>
  </si>
  <si>
    <t>Finance code error</t>
  </si>
  <si>
    <t>Finance</t>
  </si>
  <si>
    <t>Task</t>
  </si>
  <si>
    <t>Award</t>
  </si>
  <si>
    <t>Configuration details</t>
  </si>
  <si>
    <t>Drive structure</t>
  </si>
  <si>
    <t>Finance Error Messages</t>
  </si>
  <si>
    <t>Error code</t>
  </si>
  <si>
    <t xml:space="preserve">OS partition/ C: drive </t>
  </si>
  <si>
    <t>Please provide a valid Journal/Finance code for this purchase.</t>
  </si>
  <si>
    <t>Specification Error Messages</t>
  </si>
  <si>
    <t>Data partition/D: drive</t>
  </si>
  <si>
    <t>Please provide a valid Task code for this purchase.</t>
  </si>
  <si>
    <t>It is necessary for a new server to have at least 1 CPU.</t>
  </si>
  <si>
    <t>Additional Partition(s)/ Drive(s)</t>
  </si>
  <si>
    <t>Please provide valid Journal/Finance and Task codes for this purchase.</t>
  </si>
  <si>
    <t>It is necessary for a new server to have at least 4GB of memory.</t>
  </si>
  <si>
    <t>Database configuration requirements (if applicable)</t>
  </si>
  <si>
    <t>Please provide a valid Award code for this purchase.</t>
  </si>
  <si>
    <t>It is necessary for a new server to have at least 1 CPU and 4GB of memory.</t>
  </si>
  <si>
    <t>Please provide valid Journal/Finance and Award codes for this purchase.</t>
  </si>
  <si>
    <t>It is necessary for a new server to have at least 60GB of hard disk space to accommodate the operating system, patches, etc.</t>
  </si>
  <si>
    <t>Database configuration details</t>
  </si>
  <si>
    <t>Please provide valid Task and Award codes for this purchase</t>
  </si>
  <si>
    <t>It is necessary for a new server to have at least 1 CPU and at least 60GB of hard disk space to accommodate the operating system, patches, etc.</t>
  </si>
  <si>
    <t>Other information</t>
  </si>
  <si>
    <t>Please provide valid Journal/Finance, Task and Award code details for this purchase.</t>
  </si>
  <si>
    <t>It is necessary for a new server to have at least 4GB of memory and 60GB of hard disk space to accommodate the operating system, patches, etc..</t>
  </si>
  <si>
    <t>Application/Service requirements</t>
  </si>
  <si>
    <t>It is necessary for a new server to have at least 1 CPU, 4GB of memory and at least 60GB of hard disk space to accommodate the operating system, patches, etc.</t>
  </si>
  <si>
    <t>Other requirements</t>
  </si>
  <si>
    <t>An operational lifespan of between 1 and 5 years (development), or 3 and 5 years (Production), must be entered,</t>
  </si>
  <si>
    <t>It is necessary for a new server to have at least 1 CPU and a funded operational lifespan of between 1 and 5 years (development), or 3 and 5 years (Production), must be entered.</t>
  </si>
  <si>
    <t>It is necessary for a new server to have at least 4GB of memory and a funded operational lifespan of between 1 and 5 years (development), or 3 and 5 years (Production), must be entered.</t>
  </si>
  <si>
    <t>It is necessary for a new server to have at least 1 CPU and 4GB of memory and a funded operational lifespan of between 1 and 5 years (development), or 3 and 5 years (Production), must be entered.</t>
  </si>
  <si>
    <t>It is necessary for a new server to have at least 60GB of hard disk space to accommodate the operating system, patches, etc. and a funded operational lifespan of between 1 and 5 years (development), or 3 and 5 years (Production), must be entered.</t>
  </si>
  <si>
    <t>It is necessary for a new server to have at least 1 CPU and at least 60GB of hard disk space to accommodate the operating system, patches, etc. and a funded operational lifespan of between 1 and 5 years (development), or 3 and 5 years (Production), must be entered.</t>
  </si>
  <si>
    <t>It is necessary for a new server to have at least 4GB of memory and 60GB of hard disk space to accommodate the operating system, patches, etc. and a funded operational lifespan of between 1 and 5 years (development), or 3 and 5 years (Production), must be entered.</t>
  </si>
  <si>
    <t>It is necessary for a new server to have at least 1 CPU, 4GB of memory and at least 60GB of hard disk space to accommodate the operating system, patches, etc. and a funded operational lifespan of between 1 and 5 years (development), or 3 and 5 years (Production), must be entered.</t>
  </si>
  <si>
    <t>New Requirement Details</t>
  </si>
  <si>
    <t>Requirement Description</t>
  </si>
  <si>
    <t>SOM</t>
  </si>
  <si>
    <t>Business Unit Name</t>
  </si>
  <si>
    <t>Learning &amp; Teaching</t>
  </si>
  <si>
    <t>Name</t>
  </si>
  <si>
    <t>Martin Burrow</t>
  </si>
  <si>
    <t>Business Unit No</t>
  </si>
  <si>
    <t>08</t>
  </si>
  <si>
    <t>Email</t>
  </si>
  <si>
    <t>m.burrow@ucl.ac.uk</t>
  </si>
  <si>
    <t>Service ID No</t>
  </si>
  <si>
    <t>Telephone</t>
  </si>
  <si>
    <t>Sub ID</t>
  </si>
  <si>
    <t>Technical SME</t>
  </si>
  <si>
    <t>HLD / DCP</t>
  </si>
  <si>
    <t>Build Due Date</t>
  </si>
  <si>
    <t>Project Plan</t>
  </si>
  <si>
    <t>Priority</t>
  </si>
  <si>
    <t>Special Instructions/Notes</t>
  </si>
  <si>
    <t>Service Name</t>
  </si>
  <si>
    <t>GTM Name</t>
  </si>
  <si>
    <t>Site d04 VIP name</t>
  </si>
  <si>
    <t>Site d04 VIP address</t>
  </si>
  <si>
    <t>Site d05 VIP name</t>
  </si>
  <si>
    <t>Site d05 VIP address</t>
  </si>
  <si>
    <t>New or Replacement Server</t>
  </si>
  <si>
    <t>Environment</t>
  </si>
  <si>
    <t>Hostname (FQDN)</t>
  </si>
  <si>
    <t>Server Role</t>
  </si>
  <si>
    <t>Build Location</t>
  </si>
  <si>
    <t>Target Archetype</t>
  </si>
  <si>
    <t>Physical or Virtual</t>
  </si>
  <si>
    <t>CPU cores / vCPUs</t>
  </si>
  <si>
    <t>RAM (GB)</t>
  </si>
  <si>
    <t>Primary Disk Size (GB)</t>
  </si>
  <si>
    <t>Partition 2 (GB)</t>
  </si>
  <si>
    <t>Partition 3 (GB)</t>
  </si>
  <si>
    <t>Site d04 hostname</t>
  </si>
  <si>
    <t>Site d04 IP address</t>
  </si>
  <si>
    <t>Site d05 hostname</t>
  </si>
  <si>
    <t>Site d05 IP address</t>
  </si>
  <si>
    <t>Service Layer</t>
  </si>
  <si>
    <t>Internet Access Required</t>
  </si>
  <si>
    <t>Build Status</t>
  </si>
  <si>
    <t>New</t>
  </si>
  <si>
    <t>PreProd</t>
  </si>
  <si>
    <t>Virtual</t>
  </si>
  <si>
    <t>Total Number of VIPs</t>
  </si>
  <si>
    <t>#</t>
  </si>
  <si>
    <t>GTM/LTM config</t>
  </si>
  <si>
    <t>GTM Information</t>
  </si>
  <si>
    <t>VIP Information</t>
  </si>
  <si>
    <t>Real Servers</t>
  </si>
  <si>
    <t>Protocol  
(TCP/UDP)</t>
  </si>
  <si>
    <t>Port Information</t>
  </si>
  <si>
    <t>Purpose</t>
  </si>
  <si>
    <t>Configuration Notes</t>
  </si>
  <si>
    <t>Proxy Mode/Gateway Mode</t>
  </si>
  <si>
    <t>iRules</t>
  </si>
  <si>
    <t>HTTP Profiles</t>
  </si>
  <si>
    <t>Client SSL Profiles</t>
  </si>
  <si>
    <t>Server SSL Profiles</t>
  </si>
  <si>
    <t>DataCentre</t>
  </si>
  <si>
    <t>IP Address</t>
  </si>
  <si>
    <t>LTM Name</t>
  </si>
  <si>
    <t>Hostnames</t>
  </si>
  <si>
    <t>D04</t>
  </si>
  <si>
    <t>TCP</t>
  </si>
  <si>
    <t>80/443</t>
  </si>
  <si>
    <t>-</t>
  </si>
  <si>
    <t xml:space="preserve">Proxy  </t>
  </si>
  <si>
    <t>Default X-Forwarded-For</t>
  </si>
  <si>
    <t>UCL-Default-HTTP</t>
  </si>
  <si>
    <t>TBC</t>
  </si>
  <si>
    <t>D05</t>
  </si>
  <si>
    <t>DO4</t>
  </si>
  <si>
    <r>
      <rPr>
        <b/>
        <sz val="10"/>
        <color theme="1"/>
        <rFont val="Arial"/>
        <family val="2"/>
      </rPr>
      <t xml:space="preserve">Note: </t>
    </r>
    <r>
      <rPr>
        <sz val="10"/>
        <color theme="1"/>
        <rFont val="Arial"/>
        <family val="2"/>
      </rPr>
      <t>The 3 VIPs correspond to the VIPs detailed on the Dashboard tab. If additional VIPs are required, then delete this comment and insert the required VIP above.</t>
    </r>
  </si>
  <si>
    <t>Firewall Config</t>
  </si>
  <si>
    <t>Rule</t>
  </si>
  <si>
    <t>Source Information</t>
  </si>
  <si>
    <t>Destination  Information</t>
  </si>
  <si>
    <t>Port Number(s)</t>
  </si>
  <si>
    <t>Campus network</t>
  </si>
  <si>
    <t>D04 or D05</t>
  </si>
  <si>
    <t>80, 443</t>
  </si>
  <si>
    <t>Internet</t>
  </si>
  <si>
    <t>target_archetype</t>
  </si>
  <si>
    <t>Build Type</t>
  </si>
  <si>
    <t>service_layer</t>
  </si>
  <si>
    <t>Physical Virtual</t>
  </si>
  <si>
    <t>Virtual Host Migration</t>
  </si>
  <si>
    <t>Backend</t>
  </si>
  <si>
    <t>Requested</t>
  </si>
  <si>
    <t>Physical</t>
  </si>
  <si>
    <t>Dev</t>
  </si>
  <si>
    <t>1 - Critical</t>
  </si>
  <si>
    <t>Replacement</t>
  </si>
  <si>
    <t>Presentation</t>
  </si>
  <si>
    <t>In Progress</t>
  </si>
  <si>
    <t>Test</t>
  </si>
  <si>
    <t>2 - High</t>
  </si>
  <si>
    <t>n/a</t>
  </si>
  <si>
    <t>In Post Build</t>
  </si>
  <si>
    <t>3 - Medium</t>
  </si>
  <si>
    <t>Done</t>
  </si>
  <si>
    <t>4 - Low</t>
  </si>
  <si>
    <t>Web Server</t>
  </si>
  <si>
    <t>Background admin task server</t>
  </si>
  <si>
    <t>Filestore Server</t>
  </si>
  <si>
    <t>Slave Database Server</t>
  </si>
  <si>
    <t>Master Database Server</t>
  </si>
  <si>
    <t>moodle-app-01-pp-d04.ucl.ac.uk</t>
  </si>
  <si>
    <t>moodle-app-02-pp-d04.ucl.ac.uk</t>
  </si>
  <si>
    <t>moodle-app-03-pp-d04.ucl.ac.uk</t>
  </si>
  <si>
    <t>moodle-app-04-pp-d04.ucl.ac.uk</t>
  </si>
  <si>
    <t>moodle-admin-01-pp-d04.ucl.ac.uk</t>
  </si>
  <si>
    <t>moodle-nfs-01-pp-d04.ucl.ac.uk</t>
  </si>
  <si>
    <t>moodle-db-01-pp-d04.ucl.ac.uk</t>
  </si>
  <si>
    <t>moodle-db-02-pp-d04.ucl.ac.uk</t>
  </si>
  <si>
    <t xml:space="preserve">10.36.80.5        </t>
  </si>
  <si>
    <t xml:space="preserve">10.36.80.6       </t>
  </si>
  <si>
    <t xml:space="preserve">10.36.80.7   </t>
  </si>
  <si>
    <t xml:space="preserve">10.36.80.8     </t>
  </si>
  <si>
    <t>moodle-app-01-pp-d05.ucl.ac.uk</t>
  </si>
  <si>
    <t>moodle-app-02-pp-d05.ucl.ac.uk</t>
  </si>
  <si>
    <t>moodle-app-03-pp-d05.ucl.ac.uk</t>
  </si>
  <si>
    <t>moodle-app-04-pp-d05.ucl.ac.uk</t>
  </si>
  <si>
    <t>moodle-admin-01-pp-d05.ucl.ac.uk</t>
  </si>
  <si>
    <t>moodle-nfs-01-pp-d05.ucl.ac.uk</t>
  </si>
  <si>
    <t>moodle-db-01-pp-d05.ucl.ac.uk</t>
  </si>
  <si>
    <t>moodle-db-02-pp-d05.ucl.ac.uk</t>
  </si>
  <si>
    <t xml:space="preserve">10.28.80.5        </t>
  </si>
  <si>
    <t xml:space="preserve">10.28.80.6       </t>
  </si>
  <si>
    <t xml:space="preserve">10.28.80.7   </t>
  </si>
  <si>
    <t xml:space="preserve">10.28.80.8     </t>
  </si>
  <si>
    <t>?</t>
  </si>
  <si>
    <t>08-18-d04-vip.ucl.ac.uk</t>
  </si>
  <si>
    <t>08-18-d05-vip.ucl.ac.uk</t>
  </si>
  <si>
    <t xml:space="preserve">193.60.252.80        </t>
  </si>
  <si>
    <t xml:space="preserve">144.82.252.80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</si>
</sst>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quot;£&quot;#,##0.00"/>
  </numFmts>
  <fonts count="18"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sz val="9"/>
      <color rgb="FF000000"/>
      <name val="Verdana"/>
      <family val="2"/>
    </font>
    <font>
      <sz val="10"/>
      <name val="Arial"/>
      <family val="2"/>
    </font>
    <font>
      <strike/>
      <sz val="10"/>
      <color rgb="FF000000"/>
      <name val="Arial"/>
      <family val="2"/>
    </font>
    <font>
      <sz val="9"/>
      <color indexed="81"/>
      <name val="Tahoma"/>
      <family val="2"/>
    </font>
    <font>
      <b/>
      <sz val="9"/>
      <color indexed="81"/>
      <name val="Tahoma"/>
      <family val="2"/>
    </font>
    <font>
      <sz val="10"/>
      <color theme="1"/>
      <name val="Calibri"/>
      <family val="2"/>
      <scheme val="minor"/>
    </font>
    <font>
      <sz val="10"/>
      <color theme="1"/>
      <name val="Arial"/>
      <family val="2"/>
    </font>
    <font>
      <sz val="10"/>
      <color rgb="FFFF0000"/>
      <name val="Arial"/>
      <family val="2"/>
    </font>
    <font>
      <u/>
      <sz val="10"/>
      <color theme="10"/>
      <name val="Arial"/>
      <family val="2"/>
    </font>
    <font>
      <u/>
      <sz val="10"/>
      <color rgb="FFFF0000"/>
      <name val="Arial"/>
      <family val="2"/>
    </font>
    <font>
      <sz val="10"/>
      <color rgb="FF000000"/>
      <name val="Verdana"/>
      <family val="2"/>
    </font>
    <font>
      <sz val="10"/>
      <color theme="0"/>
      <name val="Arial"/>
      <family val="2"/>
    </font>
    <font>
      <u/>
      <sz val="10"/>
      <color rgb="FF000000"/>
      <name val="Arial"/>
      <family val="2"/>
    </font>
    <font>
      <b/>
      <sz val="10"/>
      <color theme="1"/>
      <name val="Arial"/>
      <family val="2"/>
    </font>
  </fonts>
  <fills count="2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rgb="FFD9D9D9"/>
      </patternFill>
    </fill>
    <fill>
      <patternFill patternType="solid">
        <fgColor rgb="FF00B0F0"/>
        <bgColor rgb="FFD9D9D9"/>
      </patternFill>
    </fill>
    <fill>
      <patternFill patternType="solid">
        <fgColor rgb="FFD9D9D9"/>
        <bgColor rgb="FFD9D9D9"/>
      </patternFill>
    </fill>
    <fill>
      <patternFill patternType="solid">
        <fgColor theme="1"/>
        <bgColor rgb="FFD9D9D9"/>
      </patternFill>
    </fill>
    <fill>
      <patternFill patternType="solid">
        <fgColor theme="5" tint="0.79998168889431442"/>
        <bgColor indexed="64"/>
      </patternFill>
    </fill>
    <fill>
      <patternFill patternType="solid">
        <fgColor theme="9" tint="0.59999389629810485"/>
        <bgColor indexed="64"/>
      </patternFill>
    </fill>
    <fill>
      <patternFill patternType="solid">
        <fgColor rgb="FFC6D9F0"/>
        <bgColor rgb="FFC6D9F0"/>
      </patternFill>
    </fill>
    <fill>
      <patternFill patternType="solid">
        <fgColor theme="5" tint="0.39997558519241921"/>
        <bgColor rgb="FFD9D9D9"/>
      </patternFill>
    </fill>
    <fill>
      <patternFill patternType="solid">
        <fgColor theme="4" tint="0.39997558519241921"/>
        <bgColor rgb="FFD9D9D9"/>
      </patternFill>
    </fill>
    <fill>
      <patternFill patternType="solid">
        <fgColor theme="7"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9933FF"/>
        <bgColor indexed="64"/>
      </patternFill>
    </fill>
    <fill>
      <patternFill patternType="solid">
        <fgColor rgb="FF00B050"/>
        <bgColor rgb="FFC6D9F0"/>
      </patternFill>
    </fill>
    <fill>
      <patternFill patternType="solid">
        <fgColor rgb="FFFFCCFF"/>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s>
  <borders count="31">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auto="1"/>
      </top>
      <bottom/>
      <diagonal/>
    </border>
    <border>
      <left/>
      <right style="thin">
        <color auto="1"/>
      </right>
      <top/>
      <bottom style="thin">
        <color auto="1"/>
      </bottom>
      <diagonal/>
    </border>
    <border>
      <left/>
      <right style="thin">
        <color theme="0"/>
      </right>
      <top/>
      <bottom/>
      <diagonal/>
    </border>
    <border>
      <left style="thin">
        <color auto="1"/>
      </left>
      <right style="thin">
        <color auto="1"/>
      </right>
      <top style="thin">
        <color auto="1"/>
      </top>
      <bottom/>
      <diagonal/>
    </border>
    <border>
      <left style="thin">
        <color theme="0"/>
      </left>
      <right/>
      <top style="thin">
        <color theme="0"/>
      </top>
      <bottom style="thin">
        <color theme="0"/>
      </bottom>
      <diagonal/>
    </border>
    <border>
      <left style="thin">
        <color theme="1"/>
      </left>
      <right style="thin">
        <color auto="1"/>
      </right>
      <top style="thin">
        <color auto="1"/>
      </top>
      <bottom style="thin">
        <color auto="1"/>
      </bottom>
      <diagonal/>
    </border>
    <border>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theme="0"/>
      </right>
      <top style="thin">
        <color auto="1"/>
      </top>
      <bottom style="thin">
        <color theme="0"/>
      </bottom>
      <diagonal/>
    </border>
    <border>
      <left style="thin">
        <color theme="0"/>
      </left>
      <right/>
      <top style="thin">
        <color theme="0"/>
      </top>
      <bottom/>
      <diagonal/>
    </border>
    <border>
      <left/>
      <right/>
      <top/>
      <bottom style="thin">
        <color rgb="FF000000"/>
      </bottom>
      <diagonal/>
    </border>
    <border>
      <left style="thin">
        <color theme="0"/>
      </left>
      <right/>
      <top/>
      <bottom style="thin">
        <color theme="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0" fontId="9" fillId="0" borderId="0"/>
    <xf numFmtId="43" fontId="9" fillId="0" borderId="0" applyFont="0" applyFill="0" applyBorder="0" applyAlignment="0" applyProtection="0"/>
  </cellStyleXfs>
  <cellXfs count="255">
    <xf numFmtId="0" fontId="0" fillId="0" borderId="0" xfId="0"/>
    <xf numFmtId="0" fontId="3" fillId="0" borderId="0" xfId="2" applyFont="1" applyAlignment="1">
      <alignment wrapText="1"/>
    </xf>
    <xf numFmtId="0" fontId="3" fillId="0" borderId="21" xfId="2" applyFont="1" applyBorder="1" applyAlignment="1">
      <alignment wrapText="1"/>
    </xf>
    <xf numFmtId="0" fontId="3" fillId="0" borderId="0" xfId="2" applyFont="1" applyBorder="1" applyAlignment="1">
      <alignment wrapText="1"/>
    </xf>
    <xf numFmtId="0" fontId="3" fillId="3" borderId="0" xfId="2" applyFont="1" applyFill="1" applyAlignment="1">
      <alignment wrapText="1"/>
    </xf>
    <xf numFmtId="0" fontId="3" fillId="5" borderId="4" xfId="2" applyFont="1" applyFill="1" applyBorder="1" applyAlignment="1">
      <alignment wrapText="1"/>
    </xf>
    <xf numFmtId="0" fontId="6" fillId="0" borderId="0" xfId="2" applyFont="1" applyAlignment="1">
      <alignment wrapText="1"/>
    </xf>
    <xf numFmtId="0" fontId="1" fillId="0" borderId="0" xfId="0" applyFont="1"/>
    <xf numFmtId="0" fontId="4" fillId="5" borderId="4" xfId="2" applyFont="1" applyFill="1" applyBorder="1" applyAlignment="1">
      <alignment horizontal="center" vertical="center" wrapText="1"/>
    </xf>
    <xf numFmtId="0" fontId="3" fillId="0" borderId="0" xfId="2" applyFont="1" applyAlignment="1">
      <alignment horizontal="center" vertical="center" wrapText="1"/>
    </xf>
    <xf numFmtId="0" fontId="10" fillId="4" borderId="4" xfId="0" applyFont="1" applyFill="1" applyBorder="1" applyAlignment="1">
      <alignment horizontal="center" vertical="center" wrapText="1"/>
    </xf>
    <xf numFmtId="0" fontId="10" fillId="0" borderId="0" xfId="4" applyFont="1" applyAlignment="1">
      <alignment horizontal="center" vertical="center" wrapText="1"/>
    </xf>
    <xf numFmtId="0" fontId="10" fillId="0" borderId="0" xfId="4" applyFont="1" applyAlignment="1">
      <alignment horizontal="right" vertical="center" wrapText="1"/>
    </xf>
    <xf numFmtId="0" fontId="5" fillId="0" borderId="0" xfId="4" applyFont="1" applyFill="1" applyBorder="1" applyAlignment="1">
      <alignment vertical="center" wrapText="1"/>
    </xf>
    <xf numFmtId="0" fontId="10" fillId="0" borderId="4" xfId="4" applyFont="1" applyBorder="1" applyAlignment="1">
      <alignment horizontal="center" vertical="center" wrapText="1"/>
    </xf>
    <xf numFmtId="0" fontId="10" fillId="3" borderId="23" xfId="4" applyFont="1" applyFill="1" applyBorder="1" applyAlignment="1">
      <alignment vertical="top" wrapText="1"/>
    </xf>
    <xf numFmtId="0" fontId="10" fillId="3" borderId="23" xfId="4" applyFont="1" applyFill="1" applyBorder="1" applyAlignment="1">
      <alignment horizontal="center" vertical="center" wrapText="1"/>
    </xf>
    <xf numFmtId="0" fontId="10" fillId="3" borderId="0" xfId="4" applyFont="1" applyFill="1" applyAlignment="1">
      <alignment horizontal="center" vertical="center" wrapText="1"/>
    </xf>
    <xf numFmtId="0" fontId="10" fillId="24" borderId="5" xfId="4" applyFont="1" applyFill="1" applyBorder="1" applyAlignment="1">
      <alignment horizontal="right" vertical="center" wrapText="1"/>
    </xf>
    <xf numFmtId="0" fontId="10" fillId="24" borderId="6" xfId="4" applyFont="1" applyFill="1" applyBorder="1" applyAlignment="1">
      <alignment vertical="center" wrapText="1"/>
    </xf>
    <xf numFmtId="0" fontId="10" fillId="0" borderId="4" xfId="4" applyFont="1" applyFill="1" applyBorder="1" applyAlignment="1">
      <alignment horizontal="center" vertical="center" wrapText="1"/>
    </xf>
    <xf numFmtId="0" fontId="10" fillId="24" borderId="30" xfId="4" applyFont="1" applyFill="1" applyBorder="1" applyAlignment="1">
      <alignment vertical="center" wrapText="1"/>
    </xf>
    <xf numFmtId="0" fontId="10" fillId="24" borderId="6" xfId="4" applyFont="1" applyFill="1" applyBorder="1" applyAlignment="1">
      <alignment horizontal="right" vertical="center" wrapText="1"/>
    </xf>
    <xf numFmtId="0" fontId="10" fillId="4" borderId="6" xfId="4" applyFont="1" applyFill="1" applyBorder="1" applyAlignment="1">
      <alignment horizontal="center" vertical="center" wrapText="1"/>
    </xf>
    <xf numFmtId="0" fontId="10" fillId="24" borderId="6" xfId="4" applyFont="1" applyFill="1" applyBorder="1" applyAlignment="1">
      <alignment horizontal="left" vertical="center" wrapText="1"/>
    </xf>
    <xf numFmtId="0" fontId="10" fillId="0" borderId="25" xfId="4" applyFont="1" applyBorder="1" applyAlignment="1">
      <alignment vertical="center" wrapText="1"/>
    </xf>
    <xf numFmtId="0" fontId="10" fillId="0" borderId="0" xfId="4" applyFont="1" applyFill="1" applyBorder="1" applyAlignment="1">
      <alignment horizontal="center" vertical="center" wrapText="1"/>
    </xf>
    <xf numFmtId="1" fontId="10" fillId="4" borderId="4" xfId="4" applyNumberFormat="1" applyFont="1" applyFill="1" applyBorder="1" applyAlignment="1">
      <alignment horizontal="center" vertical="center" wrapText="1"/>
    </xf>
    <xf numFmtId="0" fontId="10" fillId="4" borderId="4" xfId="4" applyFont="1" applyFill="1" applyBorder="1" applyAlignment="1">
      <alignment horizontal="center" vertical="center" wrapText="1"/>
    </xf>
    <xf numFmtId="0" fontId="10" fillId="24" borderId="4" xfId="4" applyFont="1" applyFill="1" applyBorder="1" applyAlignment="1">
      <alignment horizontal="right" vertical="center" wrapText="1"/>
    </xf>
    <xf numFmtId="0" fontId="5" fillId="3" borderId="5" xfId="4" applyFont="1" applyFill="1" applyBorder="1" applyAlignment="1">
      <alignment horizontal="center" vertical="center" wrapText="1"/>
    </xf>
    <xf numFmtId="0" fontId="5" fillId="3" borderId="30" xfId="4" applyFont="1" applyFill="1" applyBorder="1" applyAlignment="1">
      <alignment horizontal="center" vertical="center" wrapText="1"/>
    </xf>
    <xf numFmtId="0" fontId="5" fillId="3" borderId="6" xfId="4" applyFont="1" applyFill="1" applyBorder="1" applyAlignment="1">
      <alignment horizontal="center" vertical="center" wrapText="1"/>
    </xf>
    <xf numFmtId="165" fontId="10" fillId="4" borderId="4" xfId="4" applyNumberFormat="1" applyFont="1" applyFill="1" applyBorder="1" applyAlignment="1">
      <alignment horizontal="center" vertical="center" wrapText="1"/>
    </xf>
    <xf numFmtId="0" fontId="10" fillId="3" borderId="0" xfId="4" applyFont="1" applyFill="1" applyAlignment="1">
      <alignment horizontal="right" vertical="center" wrapText="1"/>
    </xf>
    <xf numFmtId="0" fontId="10" fillId="25" borderId="4" xfId="4" applyFont="1" applyFill="1" applyBorder="1" applyAlignment="1">
      <alignment horizontal="center" vertical="center" wrapText="1"/>
    </xf>
    <xf numFmtId="165" fontId="10" fillId="0" borderId="0" xfId="4" applyNumberFormat="1" applyFont="1" applyAlignment="1">
      <alignment horizontal="center" vertical="center" wrapText="1"/>
    </xf>
    <xf numFmtId="1" fontId="10" fillId="0" borderId="0" xfId="4" applyNumberFormat="1" applyFont="1" applyAlignment="1">
      <alignment horizontal="center" vertical="center" wrapText="1"/>
    </xf>
    <xf numFmtId="0" fontId="11" fillId="0" borderId="0" xfId="4" applyFont="1" applyFill="1" applyAlignment="1">
      <alignment horizontal="center" vertical="center" wrapText="1"/>
    </xf>
    <xf numFmtId="1" fontId="10" fillId="0" borderId="4" xfId="5" applyNumberFormat="1" applyFont="1" applyFill="1" applyBorder="1" applyAlignment="1">
      <alignment horizontal="center" vertical="center" wrapText="1"/>
    </xf>
    <xf numFmtId="0" fontId="10" fillId="4" borderId="4" xfId="4" applyNumberFormat="1" applyFont="1" applyFill="1" applyBorder="1" applyAlignment="1">
      <alignment horizontal="center" vertical="center" wrapText="1"/>
    </xf>
    <xf numFmtId="0" fontId="10" fillId="0" borderId="5" xfId="4" applyFont="1" applyFill="1" applyBorder="1" applyAlignment="1">
      <alignment horizontal="center" vertical="center" wrapText="1"/>
    </xf>
    <xf numFmtId="1" fontId="10" fillId="0" borderId="5" xfId="5" applyNumberFormat="1" applyFont="1" applyFill="1" applyBorder="1" applyAlignment="1">
      <alignment horizontal="center" vertical="center" wrapText="1"/>
    </xf>
    <xf numFmtId="0" fontId="10" fillId="24" borderId="4" xfId="4" applyFont="1" applyFill="1" applyBorder="1" applyAlignment="1">
      <alignment horizontal="center" vertical="center" wrapText="1"/>
    </xf>
    <xf numFmtId="0" fontId="10" fillId="0" borderId="0" xfId="4" applyFont="1" applyAlignment="1">
      <alignment vertical="center" wrapText="1"/>
    </xf>
    <xf numFmtId="165" fontId="10" fillId="0" borderId="0" xfId="4" applyNumberFormat="1" applyFont="1" applyFill="1" applyBorder="1" applyAlignment="1">
      <alignment horizontal="center" vertical="center" wrapText="1"/>
    </xf>
    <xf numFmtId="0" fontId="10" fillId="0" borderId="25" xfId="4" applyFont="1" applyFill="1" applyBorder="1" applyAlignment="1">
      <alignment horizontal="center" vertical="center" wrapText="1"/>
    </xf>
    <xf numFmtId="0" fontId="10" fillId="3" borderId="28" xfId="4" applyFont="1" applyFill="1" applyBorder="1" applyAlignment="1">
      <alignment vertical="center"/>
    </xf>
    <xf numFmtId="0" fontId="10" fillId="0" borderId="0" xfId="4" applyFont="1" applyBorder="1" applyAlignment="1">
      <alignment horizontal="center" vertical="center" wrapText="1"/>
    </xf>
    <xf numFmtId="0" fontId="10" fillId="0" borderId="23" xfId="4" applyFont="1" applyBorder="1" applyAlignment="1">
      <alignment horizontal="center" vertical="center" wrapText="1"/>
    </xf>
    <xf numFmtId="165" fontId="10" fillId="0" borderId="0" xfId="4" applyNumberFormat="1" applyFont="1" applyBorder="1" applyAlignment="1">
      <alignment horizontal="center" vertical="center" wrapText="1"/>
    </xf>
    <xf numFmtId="165" fontId="10" fillId="0" borderId="4" xfId="4" applyNumberFormat="1" applyFont="1" applyFill="1" applyBorder="1" applyAlignment="1">
      <alignment horizontal="center" vertical="center" wrapText="1"/>
    </xf>
    <xf numFmtId="165" fontId="10" fillId="0" borderId="4" xfId="4" applyNumberFormat="1" applyFont="1" applyBorder="1" applyAlignment="1">
      <alignment horizontal="center" vertical="center" wrapText="1"/>
    </xf>
    <xf numFmtId="0" fontId="10" fillId="3" borderId="0" xfId="4" applyFont="1" applyFill="1" applyBorder="1" applyAlignment="1">
      <alignment horizontal="left" vertical="center" wrapText="1"/>
    </xf>
    <xf numFmtId="0" fontId="10" fillId="0" borderId="6" xfId="4" applyFont="1" applyFill="1" applyBorder="1" applyAlignment="1">
      <alignment horizontal="center" vertical="center" wrapText="1"/>
    </xf>
    <xf numFmtId="0" fontId="10" fillId="0" borderId="6" xfId="4" applyFont="1" applyBorder="1" applyAlignment="1">
      <alignment horizontal="center" vertical="center" wrapText="1"/>
    </xf>
    <xf numFmtId="0" fontId="10" fillId="0" borderId="0" xfId="4" applyFont="1" applyFill="1" applyBorder="1" applyAlignment="1">
      <alignment vertical="center" wrapText="1"/>
    </xf>
    <xf numFmtId="0" fontId="10" fillId="0" borderId="0" xfId="4" applyFont="1" applyFill="1" applyBorder="1" applyAlignment="1">
      <alignment horizontal="right" vertical="center" wrapText="1"/>
    </xf>
    <xf numFmtId="0" fontId="10" fillId="0" borderId="0" xfId="4" applyFont="1" applyFill="1" applyBorder="1" applyAlignment="1">
      <alignment vertical="center"/>
    </xf>
    <xf numFmtId="0" fontId="10" fillId="0" borderId="0" xfId="4" applyFont="1" applyFill="1" applyBorder="1" applyAlignment="1">
      <alignment horizontal="left" vertical="center" wrapText="1"/>
    </xf>
    <xf numFmtId="0" fontId="10" fillId="24" borderId="11" xfId="4" applyFont="1" applyFill="1" applyBorder="1" applyAlignment="1">
      <alignment horizontal="right" vertical="center" wrapText="1"/>
    </xf>
    <xf numFmtId="0" fontId="10" fillId="4" borderId="4" xfId="4" applyFont="1" applyFill="1" applyBorder="1" applyAlignment="1">
      <alignment horizontal="right" vertical="center" wrapText="1"/>
    </xf>
    <xf numFmtId="0" fontId="10" fillId="3" borderId="0" xfId="4" applyFont="1" applyFill="1" applyBorder="1" applyAlignment="1">
      <alignment horizontal="right" vertical="center" wrapText="1"/>
    </xf>
    <xf numFmtId="165" fontId="10" fillId="4" borderId="6" xfId="4" applyNumberFormat="1" applyFont="1" applyFill="1" applyBorder="1" applyAlignment="1">
      <alignment horizontal="left" vertical="center" wrapText="1"/>
    </xf>
    <xf numFmtId="165" fontId="10" fillId="4" borderId="5" xfId="4" applyNumberFormat="1" applyFont="1" applyFill="1" applyBorder="1" applyAlignment="1">
      <alignment horizontal="left" vertical="center" wrapText="1"/>
    </xf>
    <xf numFmtId="165" fontId="5" fillId="4" borderId="6" xfId="4" applyNumberFormat="1" applyFont="1" applyFill="1" applyBorder="1" applyAlignment="1">
      <alignment horizontal="left" vertical="center" wrapText="1"/>
    </xf>
    <xf numFmtId="165" fontId="5" fillId="4" borderId="5" xfId="4" applyNumberFormat="1" applyFont="1" applyFill="1" applyBorder="1" applyAlignment="1">
      <alignment horizontal="left" vertical="center" wrapText="1"/>
    </xf>
    <xf numFmtId="0" fontId="10" fillId="24" borderId="4" xfId="4" applyFont="1" applyFill="1" applyBorder="1" applyAlignment="1">
      <alignment horizontal="left" vertical="center" wrapText="1"/>
    </xf>
    <xf numFmtId="0" fontId="10" fillId="0" borderId="27" xfId="4" applyFont="1" applyFill="1" applyBorder="1" applyAlignment="1">
      <alignment horizontal="center" vertical="center" wrapText="1"/>
    </xf>
    <xf numFmtId="165" fontId="10" fillId="24" borderId="4" xfId="4" applyNumberFormat="1" applyFont="1" applyFill="1" applyBorder="1" applyAlignment="1">
      <alignment horizontal="center" vertical="center" wrapText="1"/>
    </xf>
    <xf numFmtId="0" fontId="10" fillId="24" borderId="14" xfId="4" applyFont="1" applyFill="1" applyBorder="1" applyAlignment="1">
      <alignment horizontal="right" vertical="center" wrapText="1"/>
    </xf>
    <xf numFmtId="0" fontId="5" fillId="24" borderId="4" xfId="4" applyFont="1" applyFill="1" applyBorder="1" applyAlignment="1">
      <alignment horizontal="center" vertical="center" wrapText="1"/>
    </xf>
    <xf numFmtId="0" fontId="10" fillId="24" borderId="5" xfId="4" applyFont="1" applyFill="1" applyBorder="1" applyAlignment="1">
      <alignment vertical="center" wrapText="1"/>
    </xf>
    <xf numFmtId="0" fontId="10" fillId="24" borderId="4" xfId="4" applyFont="1" applyFill="1" applyBorder="1" applyAlignment="1">
      <alignment vertical="center" wrapText="1"/>
    </xf>
    <xf numFmtId="0" fontId="10" fillId="0" borderId="3" xfId="0" applyFont="1" applyBorder="1"/>
    <xf numFmtId="0" fontId="10" fillId="0" borderId="10" xfId="0" applyFont="1" applyBorder="1"/>
    <xf numFmtId="0" fontId="10" fillId="0" borderId="1" xfId="0" applyFont="1" applyBorder="1"/>
    <xf numFmtId="0" fontId="10" fillId="0" borderId="15" xfId="0" applyFont="1" applyBorder="1"/>
    <xf numFmtId="0" fontId="10" fillId="3" borderId="1" xfId="0" applyFont="1" applyFill="1" applyBorder="1"/>
    <xf numFmtId="0" fontId="10" fillId="0" borderId="0" xfId="0" applyFont="1"/>
    <xf numFmtId="0" fontId="12" fillId="0" borderId="4" xfId="1" applyFont="1" applyFill="1" applyBorder="1"/>
    <xf numFmtId="0" fontId="10" fillId="0" borderId="1" xfId="0" applyFont="1" applyFill="1" applyBorder="1"/>
    <xf numFmtId="0" fontId="10" fillId="0" borderId="4" xfId="0" applyFont="1" applyFill="1" applyBorder="1" applyAlignment="1">
      <alignment horizontal="left"/>
    </xf>
    <xf numFmtId="49" fontId="10" fillId="3" borderId="4" xfId="0" applyNumberFormat="1" applyFont="1" applyFill="1" applyBorder="1" applyAlignment="1">
      <alignment horizontal="left"/>
    </xf>
    <xf numFmtId="0" fontId="10" fillId="3" borderId="19" xfId="0" applyFont="1" applyFill="1" applyBorder="1" applyAlignment="1">
      <alignment horizontal="left"/>
    </xf>
    <xf numFmtId="0" fontId="10" fillId="0" borderId="0" xfId="0" applyFont="1" applyFill="1" applyBorder="1"/>
    <xf numFmtId="0" fontId="10" fillId="0" borderId="0" xfId="0" applyFont="1" applyBorder="1"/>
    <xf numFmtId="164" fontId="10" fillId="3" borderId="4" xfId="0" applyNumberFormat="1" applyFont="1" applyFill="1" applyBorder="1" applyAlignment="1">
      <alignment horizontal="center" vertical="center"/>
    </xf>
    <xf numFmtId="0" fontId="10" fillId="0" borderId="2" xfId="0" applyFont="1" applyBorder="1"/>
    <xf numFmtId="0" fontId="12" fillId="0" borderId="4" xfId="1" applyFont="1" applyBorder="1"/>
    <xf numFmtId="0" fontId="10" fillId="3" borderId="1" xfId="0" applyFont="1" applyFill="1" applyBorder="1" applyAlignment="1">
      <alignment horizontal="center" vertical="center"/>
    </xf>
    <xf numFmtId="0" fontId="12" fillId="3" borderId="4" xfId="1" applyFont="1" applyFill="1" applyBorder="1" applyAlignment="1">
      <alignment vertical="center"/>
    </xf>
    <xf numFmtId="0" fontId="12" fillId="3" borderId="4" xfId="1" applyFont="1" applyFill="1" applyBorder="1" applyAlignment="1">
      <alignment horizontal="center" vertical="center"/>
    </xf>
    <xf numFmtId="0" fontId="10" fillId="3" borderId="1" xfId="0" applyFont="1" applyFill="1" applyBorder="1" applyAlignment="1">
      <alignment vertical="center"/>
    </xf>
    <xf numFmtId="0" fontId="10" fillId="0" borderId="1" xfId="0" applyFont="1" applyFill="1" applyBorder="1" applyAlignment="1">
      <alignment vertical="center"/>
    </xf>
    <xf numFmtId="0" fontId="10" fillId="0" borderId="15" xfId="0" applyFont="1" applyFill="1" applyBorder="1" applyAlignment="1">
      <alignment vertical="center"/>
    </xf>
    <xf numFmtId="0" fontId="10" fillId="0" borderId="4" xfId="0" applyFont="1" applyBorder="1"/>
    <xf numFmtId="0" fontId="10" fillId="0" borderId="8" xfId="0" applyFont="1" applyFill="1" applyBorder="1" applyAlignment="1">
      <alignment vertical="center"/>
    </xf>
    <xf numFmtId="0" fontId="10" fillId="3" borderId="8" xfId="0" applyFont="1" applyFill="1" applyBorder="1" applyAlignment="1">
      <alignment vertical="center"/>
    </xf>
    <xf numFmtId="0" fontId="10" fillId="0" borderId="20" xfId="0" applyFont="1" applyFill="1" applyBorder="1" applyAlignment="1">
      <alignment vertical="center"/>
    </xf>
    <xf numFmtId="0" fontId="10" fillId="3" borderId="8" xfId="0" applyFont="1" applyFill="1" applyBorder="1" applyAlignment="1">
      <alignment horizontal="center" vertical="center"/>
    </xf>
    <xf numFmtId="0" fontId="10" fillId="0" borderId="7" xfId="0" applyFont="1" applyBorder="1"/>
    <xf numFmtId="0" fontId="10" fillId="0" borderId="22" xfId="0" applyFont="1" applyBorder="1"/>
    <xf numFmtId="0" fontId="10" fillId="0" borderId="1" xfId="0" applyFont="1" applyFill="1" applyBorder="1" applyAlignment="1">
      <alignment horizontal="center" vertical="center" wrapText="1"/>
    </xf>
    <xf numFmtId="0" fontId="10" fillId="3" borderId="2" xfId="0" applyFont="1" applyFill="1" applyBorder="1"/>
    <xf numFmtId="0" fontId="10" fillId="3" borderId="3" xfId="0" applyFont="1" applyFill="1" applyBorder="1" applyAlignment="1">
      <alignment vertical="center"/>
    </xf>
    <xf numFmtId="0" fontId="10" fillId="3" borderId="15" xfId="0" applyFont="1" applyFill="1" applyBorder="1" applyAlignment="1">
      <alignment vertical="center"/>
    </xf>
    <xf numFmtId="0" fontId="10" fillId="3"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0" borderId="8" xfId="0" applyFont="1" applyBorder="1" applyAlignment="1">
      <alignment vertical="center"/>
    </xf>
    <xf numFmtId="0" fontId="10" fillId="0" borderId="8" xfId="0" applyFont="1" applyBorder="1" applyAlignment="1">
      <alignment vertical="center" wrapText="1"/>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9" xfId="0" applyFont="1" applyFill="1" applyBorder="1"/>
    <xf numFmtId="0" fontId="10" fillId="0" borderId="1" xfId="0" applyFont="1" applyFill="1" applyBorder="1" applyAlignment="1">
      <alignment horizontal="center"/>
    </xf>
    <xf numFmtId="0" fontId="10" fillId="0" borderId="17" xfId="0" applyFon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7" xfId="0" applyFont="1" applyFill="1" applyBorder="1" applyAlignment="1">
      <alignment horizontal="center"/>
    </xf>
    <xf numFmtId="0" fontId="10" fillId="0" borderId="18" xfId="0" applyFont="1" applyFill="1" applyBorder="1" applyAlignment="1">
      <alignment horizontal="center"/>
    </xf>
    <xf numFmtId="0" fontId="10" fillId="0" borderId="8" xfId="0" applyFont="1" applyFill="1" applyBorder="1" applyAlignment="1">
      <alignment horizontal="center"/>
    </xf>
    <xf numFmtId="0" fontId="10" fillId="3" borderId="8" xfId="0" applyFont="1" applyFill="1" applyBorder="1"/>
    <xf numFmtId="0" fontId="10" fillId="0" borderId="1" xfId="0" applyFont="1" applyFill="1" applyBorder="1" applyAlignment="1">
      <alignment horizontal="center" vertical="center"/>
    </xf>
    <xf numFmtId="0" fontId="10" fillId="0" borderId="15" xfId="0" applyFont="1" applyFill="1" applyBorder="1" applyAlignment="1">
      <alignment horizontal="center" vertical="center"/>
    </xf>
    <xf numFmtId="0" fontId="10" fillId="4" borderId="4" xfId="0" applyFont="1" applyFill="1" applyBorder="1"/>
    <xf numFmtId="0" fontId="11" fillId="0" borderId="1"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1" xfId="0" quotePrefix="1" applyFont="1" applyFill="1" applyBorder="1" applyAlignment="1">
      <alignment horizontal="center" vertical="center"/>
    </xf>
    <xf numFmtId="0" fontId="11" fillId="0" borderId="15" xfId="0" quotePrefix="1" applyFont="1" applyFill="1" applyBorder="1" applyAlignment="1">
      <alignment horizontal="center" vertical="center"/>
    </xf>
    <xf numFmtId="0" fontId="10" fillId="3" borderId="19" xfId="0" applyFont="1" applyFill="1" applyBorder="1"/>
    <xf numFmtId="0" fontId="10" fillId="23" borderId="14" xfId="0" applyFont="1" applyFill="1" applyBorder="1" applyAlignment="1">
      <alignment vertical="center"/>
    </xf>
    <xf numFmtId="0" fontId="10" fillId="6" borderId="4" xfId="0" applyFont="1" applyFill="1" applyBorder="1" applyAlignment="1">
      <alignment vertical="center"/>
    </xf>
    <xf numFmtId="0" fontId="10" fillId="23" borderId="4" xfId="0" applyFont="1" applyFill="1" applyBorder="1" applyAlignment="1">
      <alignment vertical="center"/>
    </xf>
    <xf numFmtId="0" fontId="10" fillId="3" borderId="3" xfId="0" applyFont="1" applyFill="1" applyBorder="1" applyAlignment="1">
      <alignment horizontal="center" vertical="center"/>
    </xf>
    <xf numFmtId="0" fontId="10" fillId="3" borderId="15" xfId="0" applyFont="1" applyFill="1" applyBorder="1" applyAlignment="1">
      <alignment horizontal="center" vertical="center"/>
    </xf>
    <xf numFmtId="0" fontId="10" fillId="18" borderId="16"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7" borderId="4" xfId="0" applyFont="1" applyFill="1" applyBorder="1" applyAlignment="1">
      <alignment horizontal="center" vertical="center"/>
    </xf>
    <xf numFmtId="0" fontId="10" fillId="2" borderId="4" xfId="0" applyFont="1" applyFill="1" applyBorder="1" applyAlignment="1">
      <alignment horizontal="center" vertical="center"/>
    </xf>
    <xf numFmtId="0" fontId="10" fillId="7" borderId="4" xfId="0" applyFont="1" applyFill="1" applyBorder="1" applyAlignment="1">
      <alignment horizontal="center" vertical="center" wrapText="1"/>
    </xf>
    <xf numFmtId="0" fontId="10" fillId="17" borderId="4" xfId="0" applyFont="1" applyFill="1" applyBorder="1" applyAlignment="1">
      <alignment horizontal="center" vertical="center" wrapText="1"/>
    </xf>
    <xf numFmtId="0" fontId="5" fillId="18" borderId="4" xfId="0" applyFont="1" applyFill="1" applyBorder="1" applyAlignment="1">
      <alignment horizontal="center" vertical="center" wrapText="1"/>
    </xf>
    <xf numFmtId="0" fontId="5" fillId="5" borderId="4" xfId="2" applyFont="1" applyFill="1" applyBorder="1" applyAlignment="1">
      <alignment wrapText="1"/>
    </xf>
    <xf numFmtId="0" fontId="4" fillId="11" borderId="4" xfId="2" applyFont="1" applyFill="1" applyBorder="1" applyAlignment="1">
      <alignment horizontal="center" vertical="center" wrapText="1"/>
    </xf>
    <xf numFmtId="0" fontId="4" fillId="11" borderId="4" xfId="3" applyFont="1" applyFill="1" applyBorder="1" applyAlignment="1">
      <alignment horizontal="center" vertical="center" wrapText="1"/>
    </xf>
    <xf numFmtId="0" fontId="15" fillId="19" borderId="4" xfId="0" applyFont="1" applyFill="1" applyBorder="1" applyAlignment="1">
      <alignment horizontal="center" vertical="center" wrapText="1"/>
    </xf>
    <xf numFmtId="0" fontId="15" fillId="19" borderId="4" xfId="0" applyFont="1" applyFill="1" applyBorder="1" applyAlignment="1">
      <alignment horizontal="center" vertical="center"/>
    </xf>
    <xf numFmtId="0" fontId="15" fillId="20" borderId="4" xfId="0" applyFont="1" applyFill="1" applyBorder="1" applyAlignment="1">
      <alignment horizontal="center" vertical="center"/>
    </xf>
    <xf numFmtId="0" fontId="3" fillId="11" borderId="4"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3" fillId="0" borderId="26" xfId="2" applyFont="1" applyBorder="1" applyAlignment="1">
      <alignment wrapText="1"/>
    </xf>
    <xf numFmtId="0" fontId="10" fillId="3" borderId="5" xfId="4" applyFont="1" applyFill="1" applyBorder="1" applyAlignment="1">
      <alignment horizontal="center" vertical="center" wrapText="1"/>
    </xf>
    <xf numFmtId="1" fontId="10" fillId="3" borderId="5" xfId="5" applyNumberFormat="1" applyFont="1" applyFill="1" applyBorder="1" applyAlignment="1">
      <alignment horizontal="center" vertical="center" wrapText="1"/>
    </xf>
    <xf numFmtId="1" fontId="10" fillId="12" borderId="4" xfId="0" applyNumberFormat="1" applyFont="1" applyFill="1" applyBorder="1" applyAlignment="1">
      <alignment horizontal="center" vertical="center" wrapText="1"/>
    </xf>
    <xf numFmtId="1" fontId="10" fillId="13" borderId="4" xfId="0" applyNumberFormat="1" applyFont="1" applyFill="1" applyBorder="1" applyAlignment="1">
      <alignment horizontal="center" vertical="center" wrapText="1"/>
    </xf>
    <xf numFmtId="0" fontId="10" fillId="3" borderId="4" xfId="0" applyFont="1" applyFill="1" applyBorder="1"/>
    <xf numFmtId="0" fontId="10" fillId="3" borderId="4" xfId="0" applyFont="1" applyFill="1" applyBorder="1" applyAlignment="1">
      <alignment horizontal="left"/>
    </xf>
    <xf numFmtId="0" fontId="10" fillId="0" borderId="6" xfId="0" applyFont="1" applyBorder="1"/>
    <xf numFmtId="0" fontId="10" fillId="0" borderId="30" xfId="0" applyFont="1" applyBorder="1"/>
    <xf numFmtId="0" fontId="10" fillId="0" borderId="5" xfId="0" applyFont="1" applyBorder="1"/>
    <xf numFmtId="0" fontId="3" fillId="0" borderId="30" xfId="2" applyFont="1" applyBorder="1" applyAlignment="1">
      <alignment wrapText="1"/>
    </xf>
    <xf numFmtId="0" fontId="3" fillId="0" borderId="5" xfId="2" applyFont="1" applyBorder="1" applyAlignment="1">
      <alignment wrapText="1"/>
    </xf>
    <xf numFmtId="0" fontId="2" fillId="0" borderId="4" xfId="1" applyFill="1" applyBorder="1"/>
    <xf numFmtId="0" fontId="10" fillId="24" borderId="6" xfId="4" applyFont="1" applyFill="1" applyBorder="1" applyAlignment="1">
      <alignment horizontal="center" vertical="center" wrapText="1"/>
    </xf>
    <xf numFmtId="0" fontId="10" fillId="24" borderId="5" xfId="4" applyFont="1" applyFill="1" applyBorder="1" applyAlignment="1">
      <alignment horizontal="center" vertical="center" wrapText="1"/>
    </xf>
    <xf numFmtId="0" fontId="10" fillId="24" borderId="30" xfId="4" applyFont="1" applyFill="1" applyBorder="1" applyAlignment="1">
      <alignment horizontal="center" vertical="center" wrapText="1"/>
    </xf>
    <xf numFmtId="0" fontId="10" fillId="24" borderId="29" xfId="4" applyFont="1" applyFill="1" applyBorder="1" applyAlignment="1">
      <alignment horizontal="center" vertical="center" wrapText="1"/>
    </xf>
    <xf numFmtId="0" fontId="3" fillId="12" borderId="4" xfId="2" applyFont="1" applyFill="1" applyBorder="1" applyAlignment="1">
      <alignment horizontal="center" vertical="center" wrapText="1"/>
    </xf>
    <xf numFmtId="0" fontId="3" fillId="13" borderId="4" xfId="2" applyFont="1" applyFill="1" applyBorder="1" applyAlignment="1">
      <alignment horizontal="center" vertical="center" wrapText="1"/>
    </xf>
    <xf numFmtId="0" fontId="3" fillId="22" borderId="4" xfId="2" applyFont="1" applyFill="1" applyBorder="1" applyAlignment="1">
      <alignment horizontal="center" vertical="center" wrapText="1"/>
    </xf>
    <xf numFmtId="0" fontId="10" fillId="12"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22"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4" fillId="15" borderId="4" xfId="3" applyFont="1" applyFill="1" applyBorder="1" applyAlignment="1">
      <alignment horizontal="center" vertical="center" wrapText="1"/>
    </xf>
    <xf numFmtId="0" fontId="4" fillId="16" borderId="4" xfId="3"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22" borderId="4" xfId="0" applyFont="1" applyFill="1" applyBorder="1" applyAlignment="1">
      <alignment horizontal="center" vertical="center" wrapText="1"/>
    </xf>
    <xf numFmtId="0" fontId="5" fillId="0" borderId="6" xfId="4" applyFont="1" applyFill="1" applyBorder="1" applyAlignment="1">
      <alignment horizontal="left" vertical="center" wrapText="1"/>
    </xf>
    <xf numFmtId="0" fontId="5" fillId="0" borderId="30" xfId="4" applyFont="1" applyFill="1" applyBorder="1" applyAlignment="1">
      <alignment horizontal="left" vertical="center" wrapText="1"/>
    </xf>
    <xf numFmtId="0" fontId="5" fillId="0" borderId="5" xfId="4" applyFont="1" applyFill="1" applyBorder="1" applyAlignment="1">
      <alignment horizontal="left" vertical="center" wrapText="1"/>
    </xf>
    <xf numFmtId="0" fontId="10" fillId="0" borderId="6" xfId="4" applyFont="1" applyBorder="1" applyAlignment="1">
      <alignment horizontal="left" vertical="center" wrapText="1"/>
    </xf>
    <xf numFmtId="0" fontId="10" fillId="0" borderId="30" xfId="4" applyFont="1" applyBorder="1" applyAlignment="1">
      <alignment horizontal="left" vertical="center" wrapText="1"/>
    </xf>
    <xf numFmtId="0" fontId="10" fillId="0" borderId="5" xfId="4" applyFont="1" applyBorder="1" applyAlignment="1">
      <alignment horizontal="left" vertical="center" wrapText="1"/>
    </xf>
    <xf numFmtId="0" fontId="10" fillId="24" borderId="6" xfId="4" applyFont="1" applyFill="1" applyBorder="1" applyAlignment="1">
      <alignment horizontal="center" vertical="center" wrapText="1"/>
    </xf>
    <xf numFmtId="0" fontId="10" fillId="24" borderId="5" xfId="4" applyFont="1" applyFill="1" applyBorder="1" applyAlignment="1">
      <alignment horizontal="center" vertical="center" wrapText="1"/>
    </xf>
    <xf numFmtId="0" fontId="10" fillId="0" borderId="6" xfId="4" applyFont="1" applyFill="1" applyBorder="1" applyAlignment="1">
      <alignment horizontal="left" vertical="center" wrapText="1"/>
    </xf>
    <xf numFmtId="0" fontId="10" fillId="0" borderId="30" xfId="4" applyFont="1" applyFill="1" applyBorder="1" applyAlignment="1">
      <alignment horizontal="left" vertical="center" wrapText="1"/>
    </xf>
    <xf numFmtId="0" fontId="10" fillId="0" borderId="5" xfId="4" applyFont="1" applyFill="1" applyBorder="1" applyAlignment="1">
      <alignment horizontal="left" vertical="center" wrapText="1"/>
    </xf>
    <xf numFmtId="0" fontId="10" fillId="0" borderId="6" xfId="4" applyFont="1" applyBorder="1" applyAlignment="1">
      <alignment horizontal="left" vertical="top" wrapText="1"/>
    </xf>
    <xf numFmtId="0" fontId="10" fillId="0" borderId="30" xfId="4" applyFont="1" applyBorder="1" applyAlignment="1">
      <alignment horizontal="left" vertical="top" wrapText="1"/>
    </xf>
    <xf numFmtId="0" fontId="10" fillId="0" borderId="5" xfId="4" applyFont="1" applyBorder="1" applyAlignment="1">
      <alignment horizontal="left" vertical="top" wrapText="1"/>
    </xf>
    <xf numFmtId="0" fontId="10" fillId="24" borderId="30" xfId="4" applyFont="1" applyFill="1" applyBorder="1" applyAlignment="1">
      <alignment horizontal="center" vertical="center" wrapText="1"/>
    </xf>
    <xf numFmtId="0" fontId="10" fillId="0" borderId="6" xfId="4" applyFont="1" applyBorder="1" applyAlignment="1">
      <alignment horizontal="center" vertical="top" wrapText="1"/>
    </xf>
    <xf numFmtId="0" fontId="10" fillId="0" borderId="30" xfId="4" applyFont="1" applyBorder="1" applyAlignment="1">
      <alignment horizontal="center" vertical="top" wrapText="1"/>
    </xf>
    <xf numFmtId="0" fontId="10" fillId="0" borderId="5" xfId="4" applyFont="1" applyBorder="1" applyAlignment="1">
      <alignment horizontal="center" vertical="top" wrapText="1"/>
    </xf>
    <xf numFmtId="0" fontId="10" fillId="0" borderId="4" xfId="4" applyFont="1" applyBorder="1" applyAlignment="1">
      <alignment horizontal="left" vertical="center" wrapText="1"/>
    </xf>
    <xf numFmtId="0" fontId="10" fillId="0" borderId="11" xfId="4" applyFont="1" applyBorder="1" applyAlignment="1">
      <alignment horizontal="left" vertical="center" wrapText="1"/>
    </xf>
    <xf numFmtId="0" fontId="10" fillId="0" borderId="23" xfId="4" applyFont="1" applyBorder="1" applyAlignment="1">
      <alignment horizontal="left" vertical="center" wrapText="1"/>
    </xf>
    <xf numFmtId="0" fontId="10" fillId="0" borderId="24" xfId="4" applyFont="1" applyBorder="1" applyAlignment="1">
      <alignment horizontal="left" vertical="center" wrapText="1"/>
    </xf>
    <xf numFmtId="0" fontId="5" fillId="24" borderId="6" xfId="4" applyFont="1" applyFill="1" applyBorder="1" applyAlignment="1">
      <alignment horizontal="center" vertical="center" wrapText="1"/>
    </xf>
    <xf numFmtId="0" fontId="5" fillId="24" borderId="30" xfId="4" applyFont="1" applyFill="1" applyBorder="1" applyAlignment="1">
      <alignment horizontal="center" vertical="center" wrapText="1"/>
    </xf>
    <xf numFmtId="0" fontId="5" fillId="24" borderId="5" xfId="4" applyFont="1" applyFill="1" applyBorder="1" applyAlignment="1">
      <alignment horizontal="center" vertical="center" wrapText="1"/>
    </xf>
    <xf numFmtId="0" fontId="11" fillId="24" borderId="27" xfId="4" applyFont="1" applyFill="1" applyBorder="1" applyAlignment="1">
      <alignment horizontal="left" vertical="center" wrapText="1"/>
    </xf>
    <xf numFmtId="0" fontId="11" fillId="24" borderId="28" xfId="4" applyFont="1" applyFill="1" applyBorder="1" applyAlignment="1">
      <alignment horizontal="left" vertical="center" wrapText="1"/>
    </xf>
    <xf numFmtId="0" fontId="11" fillId="24" borderId="12" xfId="4" applyFont="1" applyFill="1" applyBorder="1" applyAlignment="1">
      <alignment horizontal="left" vertical="center" wrapText="1"/>
    </xf>
    <xf numFmtId="0" fontId="10" fillId="0" borderId="6" xfId="4" applyFont="1" applyBorder="1" applyAlignment="1">
      <alignment horizontal="left" wrapText="1"/>
    </xf>
    <xf numFmtId="0" fontId="10" fillId="0" borderId="30" xfId="4" applyFont="1" applyBorder="1" applyAlignment="1">
      <alignment horizontal="left" wrapText="1"/>
    </xf>
    <xf numFmtId="0" fontId="10" fillId="0" borderId="5" xfId="4" applyFont="1" applyBorder="1" applyAlignment="1">
      <alignment horizontal="left" wrapText="1"/>
    </xf>
    <xf numFmtId="0" fontId="11" fillId="24" borderId="23" xfId="4" applyFont="1" applyFill="1" applyBorder="1" applyAlignment="1">
      <alignment horizontal="left" vertical="top" wrapText="1"/>
    </xf>
    <xf numFmtId="0" fontId="11" fillId="24" borderId="24" xfId="4" applyFont="1" applyFill="1" applyBorder="1" applyAlignment="1">
      <alignment horizontal="left" vertical="top" wrapText="1"/>
    </xf>
    <xf numFmtId="0" fontId="10" fillId="24" borderId="14" xfId="4" applyFont="1" applyFill="1" applyBorder="1" applyAlignment="1">
      <alignment horizontal="center" vertical="center" wrapText="1"/>
    </xf>
    <xf numFmtId="0" fontId="10" fillId="24" borderId="29" xfId="4" applyFont="1" applyFill="1" applyBorder="1" applyAlignment="1">
      <alignment horizontal="center" vertical="center" wrapText="1"/>
    </xf>
    <xf numFmtId="0" fontId="10" fillId="0" borderId="6" xfId="4" applyFont="1" applyBorder="1" applyAlignment="1">
      <alignment vertical="center" wrapText="1"/>
    </xf>
    <xf numFmtId="0" fontId="10" fillId="0" borderId="30" xfId="4" applyFont="1" applyBorder="1" applyAlignment="1">
      <alignment vertical="center" wrapText="1"/>
    </xf>
    <xf numFmtId="0" fontId="10" fillId="0" borderId="5" xfId="4" applyFont="1" applyBorder="1" applyAlignment="1">
      <alignment vertical="center" wrapText="1"/>
    </xf>
    <xf numFmtId="0" fontId="13" fillId="3" borderId="11"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28"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30" xfId="0" applyFont="1" applyFill="1" applyBorder="1" applyAlignment="1">
      <alignment horizontal="center" vertical="center"/>
    </xf>
    <xf numFmtId="0" fontId="10" fillId="0" borderId="4" xfId="0" applyFont="1" applyFill="1" applyBorder="1" applyAlignment="1">
      <alignment horizontal="center" vertical="center" wrapText="1"/>
    </xf>
    <xf numFmtId="0" fontId="3" fillId="10" borderId="4" xfId="2" applyFont="1" applyFill="1" applyBorder="1" applyAlignment="1">
      <alignment horizontal="center" vertical="center" wrapText="1"/>
    </xf>
    <xf numFmtId="0" fontId="5" fillId="0" borderId="4" xfId="2" applyFont="1" applyBorder="1" applyAlignment="1">
      <alignment wrapText="1"/>
    </xf>
    <xf numFmtId="0" fontId="3" fillId="12" borderId="4" xfId="2" applyFont="1" applyFill="1" applyBorder="1" applyAlignment="1">
      <alignment horizontal="center" vertical="center" wrapText="1"/>
    </xf>
    <xf numFmtId="0" fontId="3" fillId="13" borderId="4" xfId="2" applyFont="1" applyFill="1" applyBorder="1" applyAlignment="1">
      <alignment horizontal="center" vertical="center" wrapText="1"/>
    </xf>
    <xf numFmtId="0" fontId="3" fillId="22" borderId="4" xfId="2" applyFont="1" applyFill="1" applyBorder="1" applyAlignment="1">
      <alignment horizontal="center" vertical="center" wrapText="1"/>
    </xf>
    <xf numFmtId="0" fontId="15" fillId="5" borderId="4" xfId="2" applyFont="1" applyFill="1" applyBorder="1" applyAlignment="1">
      <alignment horizontal="center" vertical="center" wrapText="1"/>
    </xf>
    <xf numFmtId="0" fontId="16" fillId="21" borderId="0" xfId="2" applyFont="1" applyFill="1" applyBorder="1" applyAlignment="1">
      <alignment horizontal="center" vertical="center" wrapText="1"/>
    </xf>
    <xf numFmtId="0" fontId="10" fillId="12"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22" borderId="4" xfId="0" applyFont="1" applyFill="1" applyBorder="1" applyAlignment="1">
      <alignment horizontal="center" vertical="center" wrapText="1"/>
    </xf>
    <xf numFmtId="0" fontId="15" fillId="2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4" fillId="13" borderId="4" xfId="2" applyFont="1" applyFill="1" applyBorder="1" applyAlignment="1">
      <alignment horizontal="center" vertical="center" wrapText="1"/>
    </xf>
    <xf numFmtId="0" fontId="4" fillId="12" borderId="4" xfId="2" applyFont="1" applyFill="1" applyBorder="1" applyAlignment="1">
      <alignment horizontal="center" vertical="center" wrapText="1"/>
    </xf>
    <xf numFmtId="0" fontId="4" fillId="22" borderId="4" xfId="2" applyFont="1" applyFill="1" applyBorder="1" applyAlignment="1">
      <alignment horizontal="center" vertical="center" wrapText="1"/>
    </xf>
    <xf numFmtId="0" fontId="14" fillId="14" borderId="4" xfId="2" applyFont="1" applyFill="1" applyBorder="1" applyAlignment="1">
      <alignment horizontal="center" vertical="center" wrapText="1"/>
    </xf>
    <xf numFmtId="0" fontId="4" fillId="10" borderId="4" xfId="2" applyFont="1" applyFill="1" applyBorder="1" applyAlignment="1">
      <alignment horizontal="center" vertical="center" wrapText="1"/>
    </xf>
    <xf numFmtId="0" fontId="4" fillId="15" borderId="4" xfId="3" applyFont="1" applyFill="1" applyBorder="1" applyAlignment="1">
      <alignment horizontal="center" vertical="center" wrapText="1"/>
    </xf>
    <xf numFmtId="0" fontId="4" fillId="16" borderId="4" xfId="3" applyFont="1" applyFill="1" applyBorder="1" applyAlignment="1">
      <alignment horizontal="center" vertical="center" wrapText="1"/>
    </xf>
    <xf numFmtId="1" fontId="10" fillId="22" borderId="4" xfId="0" applyNumberFormat="1" applyFont="1" applyFill="1" applyBorder="1" applyAlignment="1">
      <alignment horizontal="center" vertical="center" wrapText="1"/>
    </xf>
  </cellXfs>
  <cellStyles count="6">
    <cellStyle name="Comma 2" xfId="5"/>
    <cellStyle name="Hyperlink" xfId="1" builtinId="8"/>
    <cellStyle name="Normal" xfId="0" builtinId="0"/>
    <cellStyle name="Normal 2" xfId="2"/>
    <cellStyle name="Normal 3" xfId="3"/>
    <cellStyle name="Normal 4" xfId="4"/>
  </cellStyles>
  <dxfs count="10">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rgb="FF00B0F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colors>
    <mruColors>
      <color rgb="FF66CCFF"/>
      <color rgb="FFFFCCFF"/>
      <color rgb="FFFF99FF"/>
      <color rgb="FFCC99FF"/>
      <color rgb="FF9999FF"/>
      <color rgb="FFCC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m.burrow@ucl.ac.uk"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I63"/>
  <sheetViews>
    <sheetView showGridLines="0" topLeftCell="A12" zoomScale="90" zoomScaleNormal="90" workbookViewId="0">
      <selection activeCell="I41" sqref="I41"/>
    </sheetView>
  </sheetViews>
  <sheetFormatPr defaultColWidth="9.109375" defaultRowHeight="13.2" x14ac:dyDescent="0.3"/>
  <cols>
    <col min="1" max="1" width="2.6640625" style="59" customWidth="1"/>
    <col min="2" max="2" width="28.6640625" style="12" customWidth="1"/>
    <col min="3" max="5" width="17.44140625" style="11" bestFit="1" customWidth="1"/>
    <col min="6" max="10" width="14.33203125" style="11" customWidth="1"/>
    <col min="11" max="11" width="11.109375" style="11" customWidth="1"/>
    <col min="12" max="25" width="9.109375" style="11" customWidth="1"/>
    <col min="26" max="26" width="10.109375" style="11" customWidth="1"/>
    <col min="27" max="27" width="9.109375" style="11" customWidth="1"/>
    <col min="28" max="28" width="37.6640625" style="11" customWidth="1"/>
    <col min="29" max="29" width="23" style="11" customWidth="1"/>
    <col min="30" max="30" width="24.88671875" style="11" customWidth="1"/>
    <col min="31" max="31" width="15.44140625" style="11" customWidth="1"/>
    <col min="32" max="32" width="25.33203125" style="11" customWidth="1"/>
    <col min="33" max="33" width="17" style="11" customWidth="1"/>
    <col min="34" max="34" width="20.33203125" style="11" customWidth="1"/>
    <col min="35" max="35" width="15.88671875" style="11" customWidth="1"/>
    <col min="36" max="36" width="16.6640625" style="11" customWidth="1"/>
    <col min="37" max="37" width="17.5546875" style="11" customWidth="1"/>
    <col min="38" max="38" width="27.109375" style="11" customWidth="1"/>
    <col min="39" max="40" width="9.109375" style="11" customWidth="1"/>
    <col min="41" max="41" width="23.33203125" style="11" customWidth="1"/>
    <col min="42" max="49" width="17.6640625" style="11" customWidth="1"/>
    <col min="50" max="50" width="15.6640625" style="11" customWidth="1"/>
    <col min="51" max="51" width="9.109375" style="11" customWidth="1"/>
    <col min="52" max="52" width="21.88671875" style="11" customWidth="1"/>
    <col min="53" max="78" width="9.109375" style="11" customWidth="1"/>
    <col min="79" max="16384" width="9.109375" style="11"/>
  </cols>
  <sheetData>
    <row r="2" spans="1:49" ht="23.25" customHeight="1" x14ac:dyDescent="0.3">
      <c r="A2" s="56"/>
      <c r="B2" s="22" t="s">
        <v>0</v>
      </c>
      <c r="C2" s="186" t="s">
        <v>1</v>
      </c>
      <c r="D2" s="187"/>
      <c r="E2" s="187"/>
      <c r="F2" s="187"/>
      <c r="G2" s="187"/>
      <c r="H2" s="187"/>
      <c r="I2" s="187"/>
      <c r="J2" s="188"/>
      <c r="K2" s="17"/>
      <c r="AB2" s="167" t="s">
        <v>2</v>
      </c>
      <c r="AC2" s="167" t="s">
        <v>3</v>
      </c>
      <c r="AD2" s="43" t="s">
        <v>4</v>
      </c>
      <c r="AE2" s="167" t="s">
        <v>5</v>
      </c>
      <c r="AF2" s="43" t="s">
        <v>6</v>
      </c>
      <c r="AG2" s="167" t="s">
        <v>7</v>
      </c>
      <c r="AH2" s="43" t="s">
        <v>8</v>
      </c>
      <c r="AI2" s="43" t="s">
        <v>9</v>
      </c>
      <c r="AJ2" s="168" t="s">
        <v>10</v>
      </c>
      <c r="AK2" s="43" t="s">
        <v>11</v>
      </c>
      <c r="AL2" s="43" t="s">
        <v>12</v>
      </c>
      <c r="AO2" s="43" t="s">
        <v>13</v>
      </c>
      <c r="AP2" s="43" t="s">
        <v>14</v>
      </c>
      <c r="AQ2" s="43" t="s">
        <v>15</v>
      </c>
      <c r="AR2" s="26"/>
      <c r="AS2" s="43" t="s">
        <v>16</v>
      </c>
      <c r="AT2" s="26"/>
    </row>
    <row r="3" spans="1:49" ht="23.25" customHeight="1" x14ac:dyDescent="0.3">
      <c r="A3" s="56"/>
      <c r="B3" s="60" t="s">
        <v>17</v>
      </c>
      <c r="C3" s="202" t="s">
        <v>18</v>
      </c>
      <c r="D3" s="203"/>
      <c r="E3" s="203"/>
      <c r="F3" s="203"/>
      <c r="G3" s="203"/>
      <c r="H3" s="203"/>
      <c r="I3" s="203"/>
      <c r="J3" s="204"/>
      <c r="K3" s="17"/>
      <c r="AB3" s="14" t="s">
        <v>19</v>
      </c>
      <c r="AC3" s="11" t="s">
        <v>20</v>
      </c>
      <c r="AD3" s="14" t="s">
        <v>21</v>
      </c>
      <c r="AE3" s="14" t="s">
        <v>22</v>
      </c>
      <c r="AF3" s="14" t="s">
        <v>23</v>
      </c>
      <c r="AG3" s="11" t="s">
        <v>24</v>
      </c>
      <c r="AH3" s="14" t="s">
        <v>25</v>
      </c>
      <c r="AI3" s="14" t="s">
        <v>26</v>
      </c>
      <c r="AJ3" s="14">
        <v>1</v>
      </c>
      <c r="AK3" s="14">
        <v>4</v>
      </c>
      <c r="AL3" s="14">
        <v>60</v>
      </c>
      <c r="AO3" s="43" t="s">
        <v>27</v>
      </c>
      <c r="AP3" s="52">
        <v>173</v>
      </c>
      <c r="AQ3" s="52">
        <f>($AJ$3*AQ4)+($AK$3*AQ5)+($AL$3*AQ6)</f>
        <v>155</v>
      </c>
      <c r="AR3" s="26"/>
      <c r="AS3" s="51" t="s">
        <v>28</v>
      </c>
      <c r="AT3" s="45"/>
    </row>
    <row r="4" spans="1:49" ht="23.25" customHeight="1" x14ac:dyDescent="0.3">
      <c r="A4" s="56"/>
      <c r="B4" s="29" t="s">
        <v>29</v>
      </c>
      <c r="C4" s="186" t="s">
        <v>30</v>
      </c>
      <c r="D4" s="187"/>
      <c r="E4" s="188"/>
      <c r="F4" s="189" t="s">
        <v>31</v>
      </c>
      <c r="G4" s="190"/>
      <c r="H4" s="218" t="s">
        <v>32</v>
      </c>
      <c r="I4" s="219"/>
      <c r="J4" s="220"/>
      <c r="K4" s="17"/>
      <c r="AB4" s="55" t="s">
        <v>33</v>
      </c>
      <c r="AC4" s="20">
        <v>1</v>
      </c>
      <c r="AD4" s="20" t="s">
        <v>34</v>
      </c>
      <c r="AE4" s="54" t="s">
        <v>15</v>
      </c>
      <c r="AF4" s="20" t="s">
        <v>35</v>
      </c>
      <c r="AG4" s="20" t="s">
        <v>36</v>
      </c>
      <c r="AH4" s="14" t="s">
        <v>37</v>
      </c>
      <c r="AI4" s="20" t="s">
        <v>36</v>
      </c>
      <c r="AO4" s="43" t="s">
        <v>38</v>
      </c>
      <c r="AP4" s="52">
        <v>92</v>
      </c>
      <c r="AQ4" s="52">
        <v>67</v>
      </c>
      <c r="AR4" s="26"/>
      <c r="AS4" s="51"/>
      <c r="AT4" s="45"/>
    </row>
    <row r="5" spans="1:49" ht="23.25" customHeight="1" x14ac:dyDescent="0.3">
      <c r="A5" s="56"/>
      <c r="B5" s="29" t="s">
        <v>39</v>
      </c>
      <c r="C5" s="186">
        <v>543796</v>
      </c>
      <c r="D5" s="188"/>
      <c r="E5" s="61" t="s">
        <v>40</v>
      </c>
      <c r="F5" s="186">
        <v>2001</v>
      </c>
      <c r="G5" s="188"/>
      <c r="H5" s="61" t="s">
        <v>41</v>
      </c>
      <c r="I5" s="186">
        <v>162584</v>
      </c>
      <c r="J5" s="188"/>
      <c r="K5" s="17"/>
      <c r="AB5" s="14" t="s">
        <v>42</v>
      </c>
      <c r="AC5" s="54">
        <v>2</v>
      </c>
      <c r="AD5" s="20" t="s">
        <v>43</v>
      </c>
      <c r="AE5" s="54" t="s">
        <v>44</v>
      </c>
      <c r="AF5" s="20" t="s">
        <v>45</v>
      </c>
      <c r="AG5" s="54" t="s">
        <v>46</v>
      </c>
      <c r="AH5" s="14" t="s">
        <v>47</v>
      </c>
      <c r="AI5" s="14" t="s">
        <v>46</v>
      </c>
      <c r="AO5" s="43" t="s">
        <v>48</v>
      </c>
      <c r="AP5" s="52">
        <v>15.7</v>
      </c>
      <c r="AQ5" s="52">
        <v>16</v>
      </c>
      <c r="AR5" s="26"/>
      <c r="AS5" s="45"/>
      <c r="AT5" s="45"/>
    </row>
    <row r="6" spans="1:49" ht="24.75" customHeight="1" x14ac:dyDescent="0.3">
      <c r="A6" s="57"/>
      <c r="B6" s="62"/>
      <c r="C6" s="53"/>
      <c r="D6" s="53"/>
      <c r="E6" s="53"/>
      <c r="F6" s="53"/>
      <c r="G6" s="53"/>
      <c r="H6" s="53"/>
      <c r="I6" s="53"/>
      <c r="J6" s="53"/>
      <c r="K6" s="17"/>
      <c r="AB6" s="49"/>
      <c r="AC6" s="54">
        <v>3</v>
      </c>
      <c r="AD6" s="20" t="s">
        <v>49</v>
      </c>
      <c r="AE6" s="26"/>
      <c r="AF6" s="20" t="s">
        <v>50</v>
      </c>
      <c r="AG6" s="26"/>
      <c r="AH6" s="14" t="s">
        <v>51</v>
      </c>
      <c r="AO6" s="43" t="s">
        <v>52</v>
      </c>
      <c r="AP6" s="52">
        <v>0.3</v>
      </c>
      <c r="AQ6" s="51">
        <v>0.4</v>
      </c>
      <c r="AR6" s="26"/>
      <c r="AS6" s="45"/>
      <c r="AT6" s="45"/>
    </row>
    <row r="7" spans="1:49" ht="23.25" customHeight="1" x14ac:dyDescent="0.3">
      <c r="A7" s="56"/>
      <c r="B7" s="24" t="s">
        <v>53</v>
      </c>
      <c r="C7" s="28"/>
      <c r="D7" s="28"/>
      <c r="E7" s="28"/>
      <c r="F7" s="28"/>
      <c r="G7" s="28" t="str">
        <f t="shared" ref="G7:J7" si="0">IF(G15="","",IF(G15=0,"",G15))</f>
        <v>moodle-admin-01-pp</v>
      </c>
      <c r="H7" s="28" t="str">
        <f t="shared" si="0"/>
        <v>moodle-nfs-01-pp</v>
      </c>
      <c r="I7" s="28" t="str">
        <f t="shared" si="0"/>
        <v>moodle-db-01-pp</v>
      </c>
      <c r="J7" s="28" t="str">
        <f t="shared" si="0"/>
        <v>moodle-db-02-pp</v>
      </c>
      <c r="K7" s="17"/>
      <c r="AB7" s="48"/>
      <c r="AC7" s="20">
        <v>4</v>
      </c>
      <c r="AD7" s="20" t="s">
        <v>54</v>
      </c>
      <c r="AE7" s="26"/>
      <c r="AF7" s="20" t="s">
        <v>55</v>
      </c>
      <c r="AG7" s="26"/>
      <c r="AH7" s="14" t="s">
        <v>56</v>
      </c>
      <c r="AO7" s="43" t="s">
        <v>57</v>
      </c>
      <c r="AP7" s="51">
        <v>163.35</v>
      </c>
      <c r="AQ7" s="51">
        <v>0</v>
      </c>
      <c r="AR7" s="26"/>
      <c r="AS7" s="50"/>
      <c r="AT7" s="50"/>
    </row>
    <row r="8" spans="1:49" ht="23.25" customHeight="1" x14ac:dyDescent="0.3">
      <c r="A8" s="56"/>
      <c r="B8" s="22" t="s">
        <v>58</v>
      </c>
      <c r="C8" s="33">
        <f t="shared" ref="C8:J8" si="1">IF(C15="",0,IF(AP34&gt;0,"Error",AP28))</f>
        <v>4107</v>
      </c>
      <c r="D8" s="33">
        <f t="shared" si="1"/>
        <v>4107</v>
      </c>
      <c r="E8" s="33">
        <f t="shared" si="1"/>
        <v>4107</v>
      </c>
      <c r="F8" s="33">
        <f t="shared" si="1"/>
        <v>4107</v>
      </c>
      <c r="G8" s="33">
        <f t="shared" si="1"/>
        <v>3187</v>
      </c>
      <c r="H8" s="33">
        <f t="shared" si="1"/>
        <v>11469</v>
      </c>
      <c r="I8" s="33">
        <f t="shared" si="1"/>
        <v>8779</v>
      </c>
      <c r="J8" s="33">
        <f t="shared" si="1"/>
        <v>8779</v>
      </c>
      <c r="K8" s="17"/>
      <c r="AC8" s="20">
        <v>5</v>
      </c>
      <c r="AD8" s="20" t="s">
        <v>59</v>
      </c>
      <c r="AE8" s="26"/>
      <c r="AF8" s="20" t="s">
        <v>60</v>
      </c>
      <c r="AG8" s="26"/>
      <c r="AH8" s="14" t="s">
        <v>61</v>
      </c>
      <c r="AO8" s="48"/>
    </row>
    <row r="9" spans="1:49" ht="23.25" customHeight="1" x14ac:dyDescent="0.3">
      <c r="A9" s="57"/>
      <c r="B9" s="60" t="s">
        <v>62</v>
      </c>
      <c r="C9" s="33">
        <f t="shared" ref="C9:J9" si="2">AE29</f>
        <v>821.4</v>
      </c>
      <c r="D9" s="33">
        <f t="shared" si="2"/>
        <v>821.4</v>
      </c>
      <c r="E9" s="33">
        <f t="shared" si="2"/>
        <v>821.4</v>
      </c>
      <c r="F9" s="33">
        <f t="shared" si="2"/>
        <v>821.4</v>
      </c>
      <c r="G9" s="33">
        <f t="shared" si="2"/>
        <v>637.4</v>
      </c>
      <c r="H9" s="33">
        <f t="shared" si="2"/>
        <v>2293.8000000000002</v>
      </c>
      <c r="I9" s="33">
        <f t="shared" si="2"/>
        <v>1755.8</v>
      </c>
      <c r="J9" s="33">
        <f t="shared" si="2"/>
        <v>1755.8</v>
      </c>
      <c r="K9" s="17"/>
      <c r="AC9" s="20" t="s">
        <v>63</v>
      </c>
      <c r="AD9" s="20" t="s">
        <v>14</v>
      </c>
      <c r="AF9" s="14" t="s">
        <v>64</v>
      </c>
      <c r="AL9" s="48"/>
    </row>
    <row r="10" spans="1:49" ht="23.25" customHeight="1" x14ac:dyDescent="0.3">
      <c r="A10" s="56"/>
      <c r="B10" s="189" t="s">
        <v>65</v>
      </c>
      <c r="C10" s="190"/>
      <c r="D10" s="63" t="e">
        <f>IF(AX34&gt;0,"Error",$AX$28)</f>
        <v>#REF!</v>
      </c>
      <c r="E10" s="64"/>
      <c r="F10" s="205" t="s">
        <v>66</v>
      </c>
      <c r="G10" s="206"/>
      <c r="H10" s="207"/>
      <c r="I10" s="65">
        <f>SUM(C9:J9)</f>
        <v>9728.4</v>
      </c>
      <c r="J10" s="66"/>
      <c r="K10" s="17"/>
      <c r="AC10" s="48"/>
      <c r="AD10" s="48"/>
      <c r="AF10" s="49"/>
      <c r="AL10" s="48"/>
    </row>
    <row r="11" spans="1:49" ht="30" customHeight="1" x14ac:dyDescent="0.3">
      <c r="A11" s="56"/>
      <c r="B11" s="216" t="s">
        <v>67</v>
      </c>
      <c r="C11" s="214" t="str">
        <f>IF(AX34=0,"",IF(AX34=1,AI39,IF(AX34=2,AI40,IF(AX34=3,AI41,IF(AX34=4,AI42,IF(AX34=5,AI43,IF(AX34=6,AI44,IF(AX34=7,AI45,IF(AX34=8,AI46,IF(AX34=9,AI47,IF(AX34=10,AI48,IF(AX34=11,AI49,IF(AX34=12,AI50,IF(AX34=13,AI51,IF(AX34=14,AI52,AI53)))))))))))))))</f>
        <v/>
      </c>
      <c r="D11" s="214"/>
      <c r="E11" s="214"/>
      <c r="F11" s="214"/>
      <c r="G11" s="214"/>
      <c r="H11" s="214"/>
      <c r="I11" s="214"/>
      <c r="J11" s="215"/>
      <c r="K11" s="17"/>
      <c r="AC11" s="48"/>
      <c r="AD11" s="48"/>
      <c r="AF11" s="48"/>
      <c r="AL11" s="48"/>
    </row>
    <row r="12" spans="1:49" ht="30" customHeight="1" x14ac:dyDescent="0.3">
      <c r="A12" s="56"/>
      <c r="B12" s="217"/>
      <c r="C12" s="208" t="str">
        <f>IF(C15="","",IF(AS36=0,"",IF(AS36=1,AB38,IF(AS36=2,AB39,IF(AS36=3,AB40,IF(AS36=4,AB41,IF(AS36=5,AB42,IF(AS36=6,AB43,AB44))))))))</f>
        <v/>
      </c>
      <c r="D12" s="209"/>
      <c r="E12" s="209"/>
      <c r="F12" s="209"/>
      <c r="G12" s="209"/>
      <c r="H12" s="209"/>
      <c r="I12" s="209"/>
      <c r="J12" s="210"/>
      <c r="K12" s="17"/>
      <c r="AB12" s="43" t="s">
        <v>68</v>
      </c>
      <c r="AC12" s="46"/>
      <c r="AD12" s="26"/>
      <c r="AE12" s="26"/>
      <c r="AF12" s="26"/>
      <c r="AG12" s="26"/>
      <c r="AH12" s="26"/>
      <c r="AI12" s="26"/>
      <c r="AJ12" s="26"/>
      <c r="AK12" s="26"/>
      <c r="AL12" s="48"/>
    </row>
    <row r="13" spans="1:49" ht="12.6" customHeight="1" x14ac:dyDescent="0.3">
      <c r="A13" s="58"/>
      <c r="B13" s="47"/>
      <c r="C13" s="17"/>
      <c r="D13" s="17"/>
      <c r="E13" s="17"/>
      <c r="F13" s="17"/>
      <c r="G13" s="17"/>
      <c r="H13" s="17"/>
      <c r="I13" s="17"/>
      <c r="J13" s="17"/>
      <c r="K13" s="17"/>
      <c r="AB13" s="14" t="s">
        <v>69</v>
      </c>
      <c r="AC13" s="46"/>
      <c r="AD13" s="26"/>
      <c r="AE13" s="26"/>
      <c r="AF13" s="26"/>
      <c r="AG13" s="26"/>
      <c r="AH13" s="26"/>
      <c r="AI13" s="26"/>
      <c r="AJ13" s="26"/>
      <c r="AK13" s="45"/>
      <c r="AO13" s="43" t="s">
        <v>70</v>
      </c>
      <c r="AP13" s="201" t="s">
        <v>71</v>
      </c>
      <c r="AQ13" s="201"/>
      <c r="AR13" s="201"/>
      <c r="AS13" s="201"/>
      <c r="AT13" s="201"/>
      <c r="AU13" s="44"/>
      <c r="AV13" s="44"/>
      <c r="AW13" s="44"/>
    </row>
    <row r="14" spans="1:49" ht="23.25" customHeight="1" x14ac:dyDescent="0.3">
      <c r="A14" s="56"/>
      <c r="B14" s="73" t="s">
        <v>72</v>
      </c>
      <c r="C14" s="168" t="s">
        <v>73</v>
      </c>
      <c r="D14" s="43" t="s">
        <v>74</v>
      </c>
      <c r="E14" s="43" t="s">
        <v>75</v>
      </c>
      <c r="F14" s="43" t="s">
        <v>76</v>
      </c>
      <c r="G14" s="43" t="s">
        <v>77</v>
      </c>
      <c r="H14" s="43" t="s">
        <v>78</v>
      </c>
      <c r="I14" s="43" t="s">
        <v>79</v>
      </c>
      <c r="J14" s="43" t="s">
        <v>80</v>
      </c>
      <c r="K14" s="17"/>
      <c r="AB14" s="14" t="s">
        <v>81</v>
      </c>
    </row>
    <row r="15" spans="1:49" ht="23.25" customHeight="1" x14ac:dyDescent="0.3">
      <c r="A15" s="56"/>
      <c r="B15" s="29" t="s">
        <v>82</v>
      </c>
      <c r="C15" s="155" t="s">
        <v>84</v>
      </c>
      <c r="D15" s="155" t="s">
        <v>83</v>
      </c>
      <c r="E15" s="155" t="s">
        <v>85</v>
      </c>
      <c r="F15" s="20" t="s">
        <v>86</v>
      </c>
      <c r="G15" s="20" t="s">
        <v>87</v>
      </c>
      <c r="H15" s="20" t="s">
        <v>88</v>
      </c>
      <c r="I15" s="20" t="s">
        <v>89</v>
      </c>
      <c r="J15" s="20" t="s">
        <v>90</v>
      </c>
      <c r="K15" s="17"/>
      <c r="AB15" s="14" t="s">
        <v>91</v>
      </c>
    </row>
    <row r="16" spans="1:49" ht="23.25" customHeight="1" x14ac:dyDescent="0.3">
      <c r="A16" s="56"/>
      <c r="B16" s="29" t="s">
        <v>92</v>
      </c>
      <c r="C16" s="155" t="s">
        <v>33</v>
      </c>
      <c r="D16" s="155" t="s">
        <v>33</v>
      </c>
      <c r="E16" s="155" t="s">
        <v>33</v>
      </c>
      <c r="F16" s="20" t="s">
        <v>33</v>
      </c>
      <c r="G16" s="20" t="s">
        <v>33</v>
      </c>
      <c r="H16" s="20" t="s">
        <v>33</v>
      </c>
      <c r="I16" s="20" t="s">
        <v>33</v>
      </c>
      <c r="J16" s="20" t="s">
        <v>33</v>
      </c>
      <c r="K16" s="17"/>
      <c r="AB16" s="14"/>
      <c r="AO16" s="67" t="s">
        <v>93</v>
      </c>
      <c r="AP16" s="28" t="str">
        <f t="shared" ref="AP16:AW18" si="3">IF(C15="","",C15)</f>
        <v>moodle-app-01-pp</v>
      </c>
      <c r="AQ16" s="28" t="str">
        <f t="shared" si="3"/>
        <v>moodle-app-02-pp</v>
      </c>
      <c r="AR16" s="28" t="str">
        <f t="shared" si="3"/>
        <v>moodle-app-03-pp</v>
      </c>
      <c r="AS16" s="28" t="str">
        <f t="shared" si="3"/>
        <v>moodle-app-04-pp</v>
      </c>
      <c r="AT16" s="28" t="str">
        <f t="shared" si="3"/>
        <v>moodle-admin-01-pp</v>
      </c>
      <c r="AU16" s="28" t="str">
        <f t="shared" si="3"/>
        <v>moodle-nfs-01-pp</v>
      </c>
      <c r="AV16" s="28" t="str">
        <f t="shared" si="3"/>
        <v>moodle-db-01-pp</v>
      </c>
      <c r="AW16" s="28" t="str">
        <f t="shared" si="3"/>
        <v>moodle-db-02-pp</v>
      </c>
    </row>
    <row r="17" spans="1:61" ht="23.25" customHeight="1" x14ac:dyDescent="0.3">
      <c r="A17" s="56"/>
      <c r="B17" s="29" t="s">
        <v>4</v>
      </c>
      <c r="C17" s="155" t="s">
        <v>59</v>
      </c>
      <c r="D17" s="155" t="s">
        <v>59</v>
      </c>
      <c r="E17" s="155" t="s">
        <v>59</v>
      </c>
      <c r="F17" s="155" t="s">
        <v>59</v>
      </c>
      <c r="G17" s="155" t="s">
        <v>59</v>
      </c>
      <c r="H17" s="155" t="s">
        <v>59</v>
      </c>
      <c r="I17" s="155" t="s">
        <v>59</v>
      </c>
      <c r="J17" s="155" t="s">
        <v>59</v>
      </c>
      <c r="K17" s="17"/>
      <c r="AD17" s="43" t="s">
        <v>94</v>
      </c>
      <c r="AE17" s="28" t="str">
        <f t="shared" ref="AE17:AL18" si="4">AP16</f>
        <v>moodle-app-01-pp</v>
      </c>
      <c r="AF17" s="28" t="str">
        <f t="shared" si="4"/>
        <v>moodle-app-02-pp</v>
      </c>
      <c r="AG17" s="28" t="str">
        <f t="shared" si="4"/>
        <v>moodle-app-03-pp</v>
      </c>
      <c r="AH17" s="28" t="str">
        <f t="shared" si="4"/>
        <v>moodle-app-04-pp</v>
      </c>
      <c r="AI17" s="28" t="str">
        <f t="shared" si="4"/>
        <v>moodle-admin-01-pp</v>
      </c>
      <c r="AJ17" s="28" t="str">
        <f t="shared" si="4"/>
        <v>moodle-nfs-01-pp</v>
      </c>
      <c r="AK17" s="28" t="str">
        <f t="shared" si="4"/>
        <v>moodle-db-01-pp</v>
      </c>
      <c r="AL17" s="28" t="str">
        <f t="shared" si="4"/>
        <v>moodle-db-02-pp</v>
      </c>
      <c r="AO17" s="29" t="s">
        <v>95</v>
      </c>
      <c r="AP17" s="28" t="str">
        <f t="shared" si="3"/>
        <v>New Server</v>
      </c>
      <c r="AQ17" s="28" t="str">
        <f t="shared" si="3"/>
        <v>New Server</v>
      </c>
      <c r="AR17" s="28" t="str">
        <f t="shared" si="3"/>
        <v>New Server</v>
      </c>
      <c r="AS17" s="28" t="str">
        <f t="shared" si="3"/>
        <v>New Server</v>
      </c>
      <c r="AT17" s="28" t="str">
        <f t="shared" si="3"/>
        <v>New Server</v>
      </c>
      <c r="AU17" s="28" t="str">
        <f t="shared" si="3"/>
        <v>New Server</v>
      </c>
      <c r="AV17" s="28" t="str">
        <f t="shared" si="3"/>
        <v>New Server</v>
      </c>
      <c r="AW17" s="28" t="str">
        <f t="shared" si="3"/>
        <v>New Server</v>
      </c>
    </row>
    <row r="18" spans="1:61" ht="23.25" customHeight="1" x14ac:dyDescent="0.3">
      <c r="A18" s="57"/>
      <c r="B18" s="29" t="s">
        <v>96</v>
      </c>
      <c r="C18" s="155" t="s">
        <v>44</v>
      </c>
      <c r="D18" s="155" t="s">
        <v>44</v>
      </c>
      <c r="E18" s="155" t="s">
        <v>44</v>
      </c>
      <c r="F18" s="41" t="s">
        <v>44</v>
      </c>
      <c r="G18" s="41" t="s">
        <v>44</v>
      </c>
      <c r="H18" s="41" t="s">
        <v>44</v>
      </c>
      <c r="I18" s="41" t="s">
        <v>44</v>
      </c>
      <c r="J18" s="41" t="s">
        <v>44</v>
      </c>
      <c r="K18" s="17"/>
      <c r="AD18" s="29" t="s">
        <v>97</v>
      </c>
      <c r="AE18" s="28" t="str">
        <f t="shared" si="4"/>
        <v>New Server</v>
      </c>
      <c r="AF18" s="28" t="str">
        <f t="shared" si="4"/>
        <v>New Server</v>
      </c>
      <c r="AG18" s="28" t="str">
        <f t="shared" si="4"/>
        <v>New Server</v>
      </c>
      <c r="AH18" s="28" t="str">
        <f t="shared" si="4"/>
        <v>New Server</v>
      </c>
      <c r="AI18" s="28" t="str">
        <f t="shared" si="4"/>
        <v>New Server</v>
      </c>
      <c r="AJ18" s="28" t="str">
        <f t="shared" si="4"/>
        <v>New Server</v>
      </c>
      <c r="AK18" s="28" t="str">
        <f t="shared" si="4"/>
        <v>New Server</v>
      </c>
      <c r="AL18" s="28" t="str">
        <f t="shared" si="4"/>
        <v>New Server</v>
      </c>
      <c r="AO18" s="29" t="s">
        <v>4</v>
      </c>
      <c r="AP18" s="28" t="str">
        <f t="shared" si="3"/>
        <v>Pre-Production</v>
      </c>
      <c r="AQ18" s="28" t="str">
        <f t="shared" si="3"/>
        <v>Pre-Production</v>
      </c>
      <c r="AR18" s="28" t="str">
        <f t="shared" si="3"/>
        <v>Pre-Production</v>
      </c>
      <c r="AS18" s="28" t="str">
        <f t="shared" si="3"/>
        <v>Pre-Production</v>
      </c>
      <c r="AT18" s="28" t="str">
        <f t="shared" si="3"/>
        <v>Pre-Production</v>
      </c>
      <c r="AU18" s="28" t="str">
        <f t="shared" si="3"/>
        <v>Pre-Production</v>
      </c>
      <c r="AV18" s="28" t="str">
        <f t="shared" si="3"/>
        <v>Pre-Production</v>
      </c>
      <c r="AW18" s="28" t="str">
        <f t="shared" si="3"/>
        <v>Pre-Production</v>
      </c>
    </row>
    <row r="19" spans="1:61" ht="23.25" customHeight="1" x14ac:dyDescent="0.3">
      <c r="A19" s="56"/>
      <c r="B19" s="29" t="s">
        <v>98</v>
      </c>
      <c r="C19" s="155">
        <v>5</v>
      </c>
      <c r="D19" s="155">
        <v>5</v>
      </c>
      <c r="E19" s="155">
        <v>5</v>
      </c>
      <c r="F19" s="41">
        <v>5</v>
      </c>
      <c r="G19" s="41">
        <v>5</v>
      </c>
      <c r="H19" s="41">
        <v>5</v>
      </c>
      <c r="I19" s="41">
        <v>5</v>
      </c>
      <c r="J19" s="41">
        <v>5</v>
      </c>
      <c r="K19" s="17"/>
      <c r="AD19" s="29" t="s">
        <v>5</v>
      </c>
      <c r="AE19" s="28" t="str">
        <f t="shared" ref="AE19:AL19" si="5">AP19</f>
        <v>Production Stack</v>
      </c>
      <c r="AF19" s="28" t="str">
        <f t="shared" si="5"/>
        <v>Production Stack</v>
      </c>
      <c r="AG19" s="28" t="str">
        <f t="shared" si="5"/>
        <v>Production Stack</v>
      </c>
      <c r="AH19" s="28" t="str">
        <f t="shared" si="5"/>
        <v>Production Stack</v>
      </c>
      <c r="AI19" s="28" t="str">
        <f t="shared" si="5"/>
        <v>Production Stack</v>
      </c>
      <c r="AJ19" s="28" t="str">
        <f t="shared" si="5"/>
        <v>Production Stack</v>
      </c>
      <c r="AK19" s="28" t="str">
        <f t="shared" si="5"/>
        <v>Production Stack</v>
      </c>
      <c r="AL19" s="28" t="str">
        <f t="shared" si="5"/>
        <v>Production Stack</v>
      </c>
      <c r="AO19" s="29" t="s">
        <v>5</v>
      </c>
      <c r="AP19" s="28" t="str">
        <f t="shared" ref="AP19:AW19" si="6">IF(AP18="","",IF(AP18=$AD$4,$AE$4,IF(AP18=$AD$6,$AE$4,IF(AP18=$AD$7,$AE$4,$AE$5))))</f>
        <v>Production Stack</v>
      </c>
      <c r="AQ19" s="28" t="str">
        <f t="shared" si="6"/>
        <v>Production Stack</v>
      </c>
      <c r="AR19" s="28" t="str">
        <f t="shared" si="6"/>
        <v>Production Stack</v>
      </c>
      <c r="AS19" s="28" t="str">
        <f t="shared" si="6"/>
        <v>Production Stack</v>
      </c>
      <c r="AT19" s="28" t="str">
        <f t="shared" si="6"/>
        <v>Production Stack</v>
      </c>
      <c r="AU19" s="28" t="str">
        <f t="shared" si="6"/>
        <v>Production Stack</v>
      </c>
      <c r="AV19" s="28" t="str">
        <f t="shared" si="6"/>
        <v>Production Stack</v>
      </c>
      <c r="AW19" s="28" t="str">
        <f t="shared" si="6"/>
        <v>Production Stack</v>
      </c>
    </row>
    <row r="20" spans="1:61" ht="23.25" customHeight="1" x14ac:dyDescent="0.3">
      <c r="A20" s="56"/>
      <c r="B20" s="29" t="s">
        <v>99</v>
      </c>
      <c r="C20" s="156">
        <v>6</v>
      </c>
      <c r="D20" s="156">
        <v>6</v>
      </c>
      <c r="E20" s="156">
        <v>6</v>
      </c>
      <c r="F20" s="42">
        <v>6</v>
      </c>
      <c r="G20" s="42">
        <v>4</v>
      </c>
      <c r="H20" s="42">
        <v>4</v>
      </c>
      <c r="I20" s="42">
        <v>6</v>
      </c>
      <c r="J20" s="42">
        <v>6</v>
      </c>
      <c r="K20" s="17"/>
      <c r="AD20" s="29" t="s">
        <v>100</v>
      </c>
      <c r="AE20" s="33">
        <f t="shared" ref="AE20:AL20" si="7">IF(AE17="",0,IF(AE18=$AB$4,IF(AE19=$AE$5,$AP$3,IF(AE19=$AE$4,$AQ$3,0)),0))</f>
        <v>173</v>
      </c>
      <c r="AF20" s="33">
        <f t="shared" si="7"/>
        <v>173</v>
      </c>
      <c r="AG20" s="33">
        <f t="shared" si="7"/>
        <v>173</v>
      </c>
      <c r="AH20" s="33">
        <f t="shared" si="7"/>
        <v>173</v>
      </c>
      <c r="AI20" s="33">
        <f t="shared" si="7"/>
        <v>173</v>
      </c>
      <c r="AJ20" s="33">
        <f t="shared" si="7"/>
        <v>173</v>
      </c>
      <c r="AK20" s="33">
        <f t="shared" si="7"/>
        <v>173</v>
      </c>
      <c r="AL20" s="33">
        <f t="shared" si="7"/>
        <v>173</v>
      </c>
      <c r="AO20" s="29" t="s">
        <v>101</v>
      </c>
      <c r="AP20" s="28">
        <f t="shared" ref="AP20:AW20" si="8">IF(C15="","",C19)</f>
        <v>5</v>
      </c>
      <c r="AQ20" s="28">
        <f t="shared" si="8"/>
        <v>5</v>
      </c>
      <c r="AR20" s="28">
        <f t="shared" si="8"/>
        <v>5</v>
      </c>
      <c r="AS20" s="28">
        <f t="shared" si="8"/>
        <v>5</v>
      </c>
      <c r="AT20" s="28">
        <f t="shared" si="8"/>
        <v>5</v>
      </c>
      <c r="AU20" s="28">
        <f t="shared" si="8"/>
        <v>5</v>
      </c>
      <c r="AV20" s="28">
        <f t="shared" si="8"/>
        <v>5</v>
      </c>
      <c r="AW20" s="28">
        <f t="shared" si="8"/>
        <v>5</v>
      </c>
    </row>
    <row r="21" spans="1:61" ht="23.25" customHeight="1" x14ac:dyDescent="0.3">
      <c r="A21" s="56"/>
      <c r="B21" s="29" t="s">
        <v>48</v>
      </c>
      <c r="C21" s="156">
        <v>16</v>
      </c>
      <c r="D21" s="156">
        <v>16</v>
      </c>
      <c r="E21" s="156">
        <v>16</v>
      </c>
      <c r="F21" s="42">
        <v>16</v>
      </c>
      <c r="G21" s="42">
        <v>16</v>
      </c>
      <c r="H21" s="42">
        <v>8</v>
      </c>
      <c r="I21" s="42">
        <v>48</v>
      </c>
      <c r="J21" s="42">
        <v>48</v>
      </c>
      <c r="K21" s="17"/>
      <c r="AD21" s="29" t="s">
        <v>102</v>
      </c>
      <c r="AE21" s="27">
        <f t="shared" ref="AE21:AL21" si="9">IF(AE17="",0,IF(AE18=$AB$4,(C20-$AJ$3),C20))</f>
        <v>5</v>
      </c>
      <c r="AF21" s="27">
        <f t="shared" si="9"/>
        <v>5</v>
      </c>
      <c r="AG21" s="27">
        <f t="shared" si="9"/>
        <v>5</v>
      </c>
      <c r="AH21" s="27">
        <f t="shared" si="9"/>
        <v>5</v>
      </c>
      <c r="AI21" s="27">
        <f t="shared" si="9"/>
        <v>3</v>
      </c>
      <c r="AJ21" s="27">
        <f t="shared" si="9"/>
        <v>3</v>
      </c>
      <c r="AK21" s="27">
        <f t="shared" si="9"/>
        <v>5</v>
      </c>
      <c r="AL21" s="27">
        <f t="shared" si="9"/>
        <v>5</v>
      </c>
      <c r="AO21" s="29" t="s">
        <v>100</v>
      </c>
      <c r="AP21" s="33">
        <f t="shared" ref="AP21:AW21" si="10">IF(C15="",0,IF(C20=0,0,IF(AP19=$AE$4,$AQ$3,IF(AP19=$AE$5,$AP$3,0))))</f>
        <v>173</v>
      </c>
      <c r="AQ21" s="33">
        <f t="shared" si="10"/>
        <v>173</v>
      </c>
      <c r="AR21" s="33">
        <f t="shared" si="10"/>
        <v>173</v>
      </c>
      <c r="AS21" s="33">
        <f t="shared" si="10"/>
        <v>173</v>
      </c>
      <c r="AT21" s="33">
        <f t="shared" si="10"/>
        <v>173</v>
      </c>
      <c r="AU21" s="33">
        <f t="shared" si="10"/>
        <v>173</v>
      </c>
      <c r="AV21" s="33">
        <f t="shared" si="10"/>
        <v>173</v>
      </c>
      <c r="AW21" s="33">
        <f t="shared" si="10"/>
        <v>173</v>
      </c>
      <c r="AY21" s="26"/>
    </row>
    <row r="22" spans="1:61" ht="23.25" customHeight="1" x14ac:dyDescent="0.3">
      <c r="A22" s="56"/>
      <c r="B22" s="29" t="s">
        <v>103</v>
      </c>
      <c r="C22" s="156">
        <v>60</v>
      </c>
      <c r="D22" s="156">
        <v>60</v>
      </c>
      <c r="E22" s="156">
        <v>60</v>
      </c>
      <c r="F22" s="42">
        <v>60</v>
      </c>
      <c r="G22" s="42">
        <v>60</v>
      </c>
      <c r="H22" s="42">
        <v>6000</v>
      </c>
      <c r="I22" s="42">
        <v>1500</v>
      </c>
      <c r="J22" s="42">
        <v>1500</v>
      </c>
      <c r="K22" s="17"/>
      <c r="AD22" s="29" t="s">
        <v>104</v>
      </c>
      <c r="AE22" s="33">
        <f t="shared" ref="AE22:AL22" si="11">IF(AE21="",0,IF(AE21&lt;0,0,IF(AE19=$AE$5,(AE21*$AP$4),(AE21*$AQ$4))))</f>
        <v>460</v>
      </c>
      <c r="AF22" s="33">
        <f t="shared" si="11"/>
        <v>460</v>
      </c>
      <c r="AG22" s="33">
        <f t="shared" si="11"/>
        <v>460</v>
      </c>
      <c r="AH22" s="33">
        <f t="shared" si="11"/>
        <v>460</v>
      </c>
      <c r="AI22" s="33">
        <f t="shared" si="11"/>
        <v>276</v>
      </c>
      <c r="AJ22" s="33">
        <f t="shared" si="11"/>
        <v>276</v>
      </c>
      <c r="AK22" s="33">
        <f t="shared" si="11"/>
        <v>460</v>
      </c>
      <c r="AL22" s="33">
        <f t="shared" si="11"/>
        <v>460</v>
      </c>
      <c r="AO22" s="29" t="s">
        <v>105</v>
      </c>
      <c r="AP22" s="33">
        <f t="shared" ref="AP22:AW22" si="12">IF(C15="",0,IF(C20=0,0,IF(C20="",0,IF(AP19=$AE$4,($AQ$4*(C20-1)),(($AP$4*(C20-1)))))))</f>
        <v>460</v>
      </c>
      <c r="AQ22" s="33">
        <f t="shared" si="12"/>
        <v>460</v>
      </c>
      <c r="AR22" s="33">
        <f t="shared" si="12"/>
        <v>460</v>
      </c>
      <c r="AS22" s="33">
        <f t="shared" si="12"/>
        <v>460</v>
      </c>
      <c r="AT22" s="33">
        <f t="shared" si="12"/>
        <v>276</v>
      </c>
      <c r="AU22" s="33">
        <f t="shared" si="12"/>
        <v>276</v>
      </c>
      <c r="AV22" s="33">
        <f t="shared" si="12"/>
        <v>460</v>
      </c>
      <c r="AW22" s="33">
        <f t="shared" si="12"/>
        <v>460</v>
      </c>
      <c r="AY22" s="26"/>
    </row>
    <row r="23" spans="1:61" ht="23.25" customHeight="1" x14ac:dyDescent="0.3">
      <c r="A23" s="26"/>
      <c r="B23" s="29" t="s">
        <v>8</v>
      </c>
      <c r="C23" s="156" t="s">
        <v>37</v>
      </c>
      <c r="D23" s="156" t="s">
        <v>37</v>
      </c>
      <c r="E23" s="156" t="s">
        <v>37</v>
      </c>
      <c r="F23" s="156" t="s">
        <v>37</v>
      </c>
      <c r="G23" s="156" t="s">
        <v>37</v>
      </c>
      <c r="H23" s="156" t="s">
        <v>37</v>
      </c>
      <c r="I23" s="156" t="s">
        <v>37</v>
      </c>
      <c r="J23" s="156" t="s">
        <v>37</v>
      </c>
      <c r="K23" s="17"/>
      <c r="AD23" s="29" t="s">
        <v>106</v>
      </c>
      <c r="AE23" s="27">
        <f t="shared" ref="AE23:AL23" si="13">IF(AE17="",0,IF(AE18=$AB$4,(C21-$AK$3),C21))</f>
        <v>12</v>
      </c>
      <c r="AF23" s="27">
        <f t="shared" si="13"/>
        <v>12</v>
      </c>
      <c r="AG23" s="27">
        <f t="shared" si="13"/>
        <v>12</v>
      </c>
      <c r="AH23" s="27">
        <f t="shared" si="13"/>
        <v>12</v>
      </c>
      <c r="AI23" s="27">
        <f t="shared" si="13"/>
        <v>12</v>
      </c>
      <c r="AJ23" s="27">
        <f t="shared" si="13"/>
        <v>4</v>
      </c>
      <c r="AK23" s="27">
        <f t="shared" si="13"/>
        <v>44</v>
      </c>
      <c r="AL23" s="27">
        <f t="shared" si="13"/>
        <v>44</v>
      </c>
      <c r="AO23" s="29" t="s">
        <v>107</v>
      </c>
      <c r="AP23" s="33">
        <f t="shared" ref="AP23:AW23" si="14">IF(C15="",0,IF(C21=0,0,IF(C21="",0,IF(AP19=$AE$4,($AQ$5*(C21-4)),($AP$5*(C21-4))))))</f>
        <v>188.39999999999998</v>
      </c>
      <c r="AQ23" s="33">
        <f t="shared" si="14"/>
        <v>188.39999999999998</v>
      </c>
      <c r="AR23" s="33">
        <f t="shared" si="14"/>
        <v>188.39999999999998</v>
      </c>
      <c r="AS23" s="33">
        <f t="shared" si="14"/>
        <v>188.39999999999998</v>
      </c>
      <c r="AT23" s="33">
        <f t="shared" si="14"/>
        <v>188.39999999999998</v>
      </c>
      <c r="AU23" s="33">
        <f t="shared" si="14"/>
        <v>62.8</v>
      </c>
      <c r="AV23" s="33">
        <f t="shared" si="14"/>
        <v>690.8</v>
      </c>
      <c r="AW23" s="33">
        <f t="shared" si="14"/>
        <v>690.8</v>
      </c>
      <c r="AY23" s="26"/>
    </row>
    <row r="24" spans="1:61" ht="23.25" customHeight="1" x14ac:dyDescent="0.3">
      <c r="B24" s="29" t="s">
        <v>9</v>
      </c>
      <c r="C24" s="155" t="s">
        <v>46</v>
      </c>
      <c r="D24" s="155" t="s">
        <v>46</v>
      </c>
      <c r="E24" s="155" t="s">
        <v>46</v>
      </c>
      <c r="F24" s="155" t="s">
        <v>46</v>
      </c>
      <c r="G24" s="155" t="s">
        <v>46</v>
      </c>
      <c r="H24" s="155" t="s">
        <v>46</v>
      </c>
      <c r="I24" s="155" t="s">
        <v>46</v>
      </c>
      <c r="J24" s="155" t="s">
        <v>46</v>
      </c>
      <c r="K24" s="17"/>
      <c r="AD24" s="29" t="s">
        <v>108</v>
      </c>
      <c r="AE24" s="33">
        <f t="shared" ref="AE24:AL24" si="15">IF(AE23="",0,IF(AE23&lt;0,0,IF(AE19=$AE$5,(AE23*$AP$5),(AE23*$AQ$5))))</f>
        <v>188.39999999999998</v>
      </c>
      <c r="AF24" s="33">
        <f t="shared" si="15"/>
        <v>188.39999999999998</v>
      </c>
      <c r="AG24" s="33">
        <f t="shared" si="15"/>
        <v>188.39999999999998</v>
      </c>
      <c r="AH24" s="33">
        <f t="shared" si="15"/>
        <v>188.39999999999998</v>
      </c>
      <c r="AI24" s="33">
        <f t="shared" si="15"/>
        <v>188.39999999999998</v>
      </c>
      <c r="AJ24" s="33">
        <f t="shared" si="15"/>
        <v>62.8</v>
      </c>
      <c r="AK24" s="33">
        <f t="shared" si="15"/>
        <v>690.8</v>
      </c>
      <c r="AL24" s="33">
        <f t="shared" si="15"/>
        <v>690.8</v>
      </c>
      <c r="AO24" s="29" t="s">
        <v>109</v>
      </c>
      <c r="AP24" s="33">
        <f t="shared" ref="AP24:AW24" si="16">IF(C15="",0,IF(C22=0,0,IF(C22="",0,IF(AP19=$AE$4,($AQ$6*(C22-60)),($AP$6*(C22-60))))))</f>
        <v>0</v>
      </c>
      <c r="AQ24" s="33">
        <f t="shared" si="16"/>
        <v>0</v>
      </c>
      <c r="AR24" s="33">
        <f t="shared" si="16"/>
        <v>0</v>
      </c>
      <c r="AS24" s="33">
        <f t="shared" si="16"/>
        <v>0</v>
      </c>
      <c r="AT24" s="33">
        <f t="shared" si="16"/>
        <v>0</v>
      </c>
      <c r="AU24" s="33">
        <f t="shared" si="16"/>
        <v>1782</v>
      </c>
      <c r="AV24" s="33">
        <f t="shared" si="16"/>
        <v>432</v>
      </c>
      <c r="AW24" s="33">
        <f t="shared" si="16"/>
        <v>432</v>
      </c>
      <c r="AX24" s="46"/>
      <c r="AY24" s="26"/>
    </row>
    <row r="25" spans="1:61" ht="23.25" customHeight="1" x14ac:dyDescent="0.3">
      <c r="A25" s="56"/>
      <c r="B25" s="29" t="s">
        <v>110</v>
      </c>
      <c r="C25" s="155" t="s">
        <v>36</v>
      </c>
      <c r="D25" s="155" t="s">
        <v>36</v>
      </c>
      <c r="E25" s="155" t="s">
        <v>36</v>
      </c>
      <c r="F25" s="155" t="s">
        <v>36</v>
      </c>
      <c r="G25" s="155" t="s">
        <v>36</v>
      </c>
      <c r="H25" s="155" t="s">
        <v>36</v>
      </c>
      <c r="I25" s="20" t="s">
        <v>46</v>
      </c>
      <c r="J25" s="20" t="s">
        <v>46</v>
      </c>
      <c r="K25" s="17"/>
      <c r="AD25" s="29" t="s">
        <v>111</v>
      </c>
      <c r="AE25" s="28">
        <f t="shared" ref="AE25:AL25" si="17">IF(AE17="",0,IF(AE18=$AB$4,(C22-$AL$3),C22))</f>
        <v>0</v>
      </c>
      <c r="AF25" s="28">
        <f t="shared" si="17"/>
        <v>0</v>
      </c>
      <c r="AG25" s="28">
        <f t="shared" si="17"/>
        <v>0</v>
      </c>
      <c r="AH25" s="28">
        <f t="shared" si="17"/>
        <v>0</v>
      </c>
      <c r="AI25" s="28">
        <f t="shared" si="17"/>
        <v>0</v>
      </c>
      <c r="AJ25" s="28">
        <f t="shared" si="17"/>
        <v>5940</v>
      </c>
      <c r="AK25" s="28">
        <f t="shared" si="17"/>
        <v>1440</v>
      </c>
      <c r="AL25" s="28">
        <f t="shared" si="17"/>
        <v>1440</v>
      </c>
      <c r="AO25" s="29" t="s">
        <v>8</v>
      </c>
      <c r="AP25" s="40" t="str">
        <f t="shared" ref="AP25:AW25" si="18">IF(C23="","",C23)</f>
        <v>RHEL 6</v>
      </c>
      <c r="AQ25" s="40" t="str">
        <f t="shared" si="18"/>
        <v>RHEL 6</v>
      </c>
      <c r="AR25" s="40" t="str">
        <f t="shared" si="18"/>
        <v>RHEL 6</v>
      </c>
      <c r="AS25" s="40" t="str">
        <f t="shared" si="18"/>
        <v>RHEL 6</v>
      </c>
      <c r="AT25" s="40" t="str">
        <f t="shared" si="18"/>
        <v>RHEL 6</v>
      </c>
      <c r="AU25" s="40" t="str">
        <f t="shared" si="18"/>
        <v>RHEL 6</v>
      </c>
      <c r="AV25" s="40" t="str">
        <f t="shared" si="18"/>
        <v>RHEL 6</v>
      </c>
      <c r="AW25" s="40" t="str">
        <f t="shared" si="18"/>
        <v>RHEL 6</v>
      </c>
      <c r="AX25" s="68"/>
      <c r="AY25" s="26"/>
      <c r="AZ25" s="67" t="s">
        <v>112</v>
      </c>
      <c r="BA25" s="28" t="str">
        <f t="shared" ref="BA25:BH25" si="19">IF(N16="","",N16)</f>
        <v/>
      </c>
      <c r="BB25" s="28" t="str">
        <f t="shared" si="19"/>
        <v/>
      </c>
      <c r="BC25" s="28" t="str">
        <f t="shared" si="19"/>
        <v/>
      </c>
      <c r="BD25" s="28" t="str">
        <f t="shared" si="19"/>
        <v/>
      </c>
      <c r="BE25" s="28" t="str">
        <f t="shared" si="19"/>
        <v/>
      </c>
      <c r="BF25" s="28" t="str">
        <f t="shared" si="19"/>
        <v/>
      </c>
      <c r="BG25" s="28" t="str">
        <f t="shared" si="19"/>
        <v/>
      </c>
      <c r="BH25" s="28" t="str">
        <f t="shared" si="19"/>
        <v/>
      </c>
      <c r="BI25" s="43" t="s">
        <v>113</v>
      </c>
    </row>
    <row r="26" spans="1:61" ht="25.5" customHeight="1" x14ac:dyDescent="0.3">
      <c r="A26" s="56"/>
      <c r="B26" s="29" t="s">
        <v>114</v>
      </c>
      <c r="C26" s="156" t="s">
        <v>45</v>
      </c>
      <c r="D26" s="156" t="s">
        <v>45</v>
      </c>
      <c r="E26" s="156" t="s">
        <v>45</v>
      </c>
      <c r="F26" s="39" t="s">
        <v>45</v>
      </c>
      <c r="G26" s="39" t="s">
        <v>55</v>
      </c>
      <c r="H26" s="39" t="s">
        <v>55</v>
      </c>
      <c r="I26" s="39" t="s">
        <v>55</v>
      </c>
      <c r="J26" s="39" t="s">
        <v>60</v>
      </c>
      <c r="K26" s="17"/>
      <c r="L26" s="38"/>
      <c r="M26" s="37"/>
      <c r="AC26" s="36"/>
      <c r="AD26" s="29" t="s">
        <v>115</v>
      </c>
      <c r="AE26" s="33">
        <f t="shared" ref="AE26:AL26" si="20">IF(AE25="",0,IF(AE25&lt;0,0,IF(AE19=$AE$5,(AE25*$AP$6),(AE25*$AQ$6))))</f>
        <v>0</v>
      </c>
      <c r="AF26" s="33">
        <f t="shared" si="20"/>
        <v>0</v>
      </c>
      <c r="AG26" s="33">
        <f t="shared" si="20"/>
        <v>0</v>
      </c>
      <c r="AH26" s="33">
        <f t="shared" si="20"/>
        <v>0</v>
      </c>
      <c r="AI26" s="33">
        <f t="shared" si="20"/>
        <v>0</v>
      </c>
      <c r="AJ26" s="33">
        <f t="shared" si="20"/>
        <v>1782</v>
      </c>
      <c r="AK26" s="33">
        <f t="shared" si="20"/>
        <v>432</v>
      </c>
      <c r="AL26" s="33">
        <f t="shared" si="20"/>
        <v>432</v>
      </c>
      <c r="AO26" s="29" t="s">
        <v>116</v>
      </c>
      <c r="AP26" s="33" t="str">
        <f t="shared" ref="AP26:AW26" si="21">IF(C15="","",C26)</f>
        <v>Virtual Load Balanced</v>
      </c>
      <c r="AQ26" s="33" t="str">
        <f t="shared" si="21"/>
        <v>Virtual Load Balanced</v>
      </c>
      <c r="AR26" s="33" t="str">
        <f t="shared" si="21"/>
        <v>Virtual Load Balanced</v>
      </c>
      <c r="AS26" s="33" t="str">
        <f t="shared" si="21"/>
        <v>Virtual Load Balanced</v>
      </c>
      <c r="AT26" s="33" t="str">
        <f t="shared" si="21"/>
        <v xml:space="preserve">Virtual Failover </v>
      </c>
      <c r="AU26" s="33" t="str">
        <f t="shared" si="21"/>
        <v xml:space="preserve">Virtual Failover </v>
      </c>
      <c r="AV26" s="33" t="str">
        <f t="shared" si="21"/>
        <v xml:space="preserve">Virtual Failover </v>
      </c>
      <c r="AW26" s="33" t="str">
        <f t="shared" si="21"/>
        <v>Virtual One Site</v>
      </c>
      <c r="AX26" s="43" t="s">
        <v>117</v>
      </c>
      <c r="AY26" s="26"/>
      <c r="AZ26" s="43" t="s">
        <v>118</v>
      </c>
      <c r="BA26" s="35" t="e">
        <f t="shared" ref="BA26:BH26" si="22">IF(AP27=$AS$3,1,0)</f>
        <v>#REF!</v>
      </c>
      <c r="BB26" s="35" t="e">
        <f t="shared" si="22"/>
        <v>#REF!</v>
      </c>
      <c r="BC26" s="35" t="e">
        <f t="shared" si="22"/>
        <v>#REF!</v>
      </c>
      <c r="BD26" s="35" t="e">
        <f t="shared" si="22"/>
        <v>#REF!</v>
      </c>
      <c r="BE26" s="35" t="e">
        <f t="shared" si="22"/>
        <v>#REF!</v>
      </c>
      <c r="BF26" s="35" t="e">
        <f t="shared" si="22"/>
        <v>#REF!</v>
      </c>
      <c r="BG26" s="35" t="e">
        <f t="shared" si="22"/>
        <v>#REF!</v>
      </c>
      <c r="BH26" s="35" t="e">
        <f t="shared" si="22"/>
        <v>#REF!</v>
      </c>
      <c r="BI26" s="35" t="e">
        <f>SUM(BA26:BH26)</f>
        <v>#REF!</v>
      </c>
    </row>
    <row r="27" spans="1:61" ht="45.75" customHeight="1" x14ac:dyDescent="0.25">
      <c r="A27" s="56"/>
      <c r="B27" s="29" t="s">
        <v>119</v>
      </c>
      <c r="C27" s="211" t="s">
        <v>120</v>
      </c>
      <c r="D27" s="212"/>
      <c r="E27" s="212"/>
      <c r="F27" s="212"/>
      <c r="G27" s="212"/>
      <c r="H27" s="212"/>
      <c r="I27" s="212"/>
      <c r="J27" s="213"/>
      <c r="K27" s="17"/>
      <c r="AD27" s="29" t="s">
        <v>121</v>
      </c>
      <c r="AE27" s="33">
        <f t="shared" ref="AE27:AK27" si="23">IF(AE17="",0,IF(AP26=$AF$4,(AE20+AE22+AE24+AE26),0))</f>
        <v>0</v>
      </c>
      <c r="AF27" s="33">
        <f t="shared" si="23"/>
        <v>0</v>
      </c>
      <c r="AG27" s="33">
        <f t="shared" si="23"/>
        <v>0</v>
      </c>
      <c r="AH27" s="33">
        <f t="shared" si="23"/>
        <v>0</v>
      </c>
      <c r="AI27" s="33">
        <f t="shared" si="23"/>
        <v>0</v>
      </c>
      <c r="AJ27" s="33">
        <f t="shared" si="23"/>
        <v>0</v>
      </c>
      <c r="AK27" s="33">
        <f t="shared" si="23"/>
        <v>0</v>
      </c>
      <c r="AL27" s="33"/>
      <c r="AO27" s="29" t="s">
        <v>122</v>
      </c>
      <c r="AP27" s="33" t="e">
        <f>IF(C15="","",IF(AP19=$AE$4,0,IF(AP17=#REF!,"To be confirmed",IF(AP26=$AB$6,0,IF(AP26=$AF$4,$AP$7*AP20,0)))))</f>
        <v>#REF!</v>
      </c>
      <c r="AQ27" s="33" t="e">
        <f>IF(D15="","",IF(AQ19=$AE$4,0,IF(AQ17=#REF!,"To be confirmed",IF(AQ26=$AB$6,0,IF(AQ26=$AF$4,$AP$7*AQ20,0)))))</f>
        <v>#REF!</v>
      </c>
      <c r="AR27" s="33" t="e">
        <f>IF(E15="","",IF(AR19=$AE$4,0,IF(AR17=#REF!,"To be confirmed",IF(AR26=$AB$6,0,IF(AR26=$AF$4,$AP$7*AR20,0)))))</f>
        <v>#REF!</v>
      </c>
      <c r="AS27" s="33" t="e">
        <f>IF(F15="","",IF(AS19=$AE$4,0,IF(AS17=#REF!,"To be confirmed",IF(AS26=$AB$6,0,IF(AS26=$AF$4,$AP$7*AS20,0)))))</f>
        <v>#REF!</v>
      </c>
      <c r="AT27" s="33" t="e">
        <f>IF(G15="","",IF(AT19=$AE$4,0,IF(AT17=#REF!,"To be confirmed",IF(AT26=$AB$6,0,IF(AT26=$AF$4,$AP$7*AT20,0)))))</f>
        <v>#REF!</v>
      </c>
      <c r="AU27" s="33" t="e">
        <f>IF(H15="","",IF(AU19=$AE$4,0,IF(AU17=#REF!,"To be confirmed",IF(AU26=$AB$6,0,IF(AU26=$AF$4,$AP$7*AU20,0)))))</f>
        <v>#REF!</v>
      </c>
      <c r="AV27" s="33" t="e">
        <f>IF(I15="","",IF(AV19=$AE$4,0,IF(AV17=#REF!,"To be confirmed",IF(AV26=$AB$6,0,IF(AV26=$AF$4,$AP$7*AV20,0)))))</f>
        <v>#REF!</v>
      </c>
      <c r="AW27" s="33" t="e">
        <f>IF(J15="","",IF(AW19=$AE$4,0,IF(AW17=#REF!,"To be confirmed",IF(AW26=$AB$6,0,IF(AW26=$AF$4,$AP$7*AW20,0)))))</f>
        <v>#REF!</v>
      </c>
      <c r="AX27" s="33" t="e">
        <f>SUM(AP27:AW27)</f>
        <v>#REF!</v>
      </c>
      <c r="AY27" s="26"/>
    </row>
    <row r="28" spans="1:61" ht="12.6" customHeight="1" x14ac:dyDescent="0.3">
      <c r="B28" s="34"/>
      <c r="C28" s="17"/>
      <c r="D28" s="17"/>
      <c r="E28" s="17"/>
      <c r="F28" s="17"/>
      <c r="G28" s="17"/>
      <c r="H28" s="17"/>
      <c r="I28" s="17"/>
      <c r="J28" s="17"/>
      <c r="K28" s="17"/>
      <c r="AD28" s="29" t="s">
        <v>123</v>
      </c>
      <c r="AE28" s="33">
        <f t="shared" ref="AE28:AL28" si="24">IF(AE17="",0,IF(AP26=$AF$4,$AP$7,0))</f>
        <v>0</v>
      </c>
      <c r="AF28" s="33">
        <f t="shared" si="24"/>
        <v>0</v>
      </c>
      <c r="AG28" s="33">
        <f t="shared" si="24"/>
        <v>0</v>
      </c>
      <c r="AH28" s="33">
        <f t="shared" si="24"/>
        <v>0</v>
      </c>
      <c r="AI28" s="33">
        <f t="shared" si="24"/>
        <v>0</v>
      </c>
      <c r="AJ28" s="33">
        <f t="shared" si="24"/>
        <v>0</v>
      </c>
      <c r="AK28" s="33">
        <f t="shared" si="24"/>
        <v>0</v>
      </c>
      <c r="AL28" s="33">
        <f t="shared" si="24"/>
        <v>0</v>
      </c>
      <c r="AO28" s="29" t="s">
        <v>124</v>
      </c>
      <c r="AP28" s="33">
        <f t="shared" ref="AP28:AW28" si="25">IF(AP16="",0,IF(AP20=$AC$9,0,IF(AP26=$AS$3,$AS$3,IF(AP26=$AF$4,(((SUM(AP21:AP24)*2)*AP20)+AP27),(SUM(AP21:AP24)*AP20)))))</f>
        <v>4107</v>
      </c>
      <c r="AQ28" s="33">
        <f t="shared" si="25"/>
        <v>4107</v>
      </c>
      <c r="AR28" s="33">
        <f t="shared" si="25"/>
        <v>4107</v>
      </c>
      <c r="AS28" s="33">
        <f t="shared" si="25"/>
        <v>4107</v>
      </c>
      <c r="AT28" s="33">
        <f t="shared" si="25"/>
        <v>3187</v>
      </c>
      <c r="AU28" s="33">
        <f t="shared" si="25"/>
        <v>11469</v>
      </c>
      <c r="AV28" s="33">
        <f t="shared" si="25"/>
        <v>8779</v>
      </c>
      <c r="AW28" s="33">
        <f t="shared" si="25"/>
        <v>8779</v>
      </c>
      <c r="AX28" s="69" t="e">
        <f>IF($BI$26&gt;0,$AS$3,SUM(AP28:AW28))</f>
        <v>#REF!</v>
      </c>
    </row>
    <row r="29" spans="1:61" ht="12.75" hidden="1" customHeight="1" x14ac:dyDescent="0.3">
      <c r="A29" s="56"/>
      <c r="B29" s="21" t="s">
        <v>125</v>
      </c>
      <c r="C29" s="28" t="str">
        <f t="shared" ref="C29:J29" si="26">IF(C15="","",C15)</f>
        <v>moodle-app-01-pp</v>
      </c>
      <c r="D29" s="28" t="str">
        <f t="shared" si="26"/>
        <v>moodle-app-02-pp</v>
      </c>
      <c r="E29" s="28" t="str">
        <f t="shared" si="26"/>
        <v>moodle-app-03-pp</v>
      </c>
      <c r="F29" s="28" t="str">
        <f t="shared" si="26"/>
        <v>moodle-app-04-pp</v>
      </c>
      <c r="G29" s="28" t="str">
        <f t="shared" si="26"/>
        <v>moodle-admin-01-pp</v>
      </c>
      <c r="H29" s="28" t="str">
        <f t="shared" si="26"/>
        <v>moodle-nfs-01-pp</v>
      </c>
      <c r="I29" s="28" t="str">
        <f t="shared" si="26"/>
        <v>moodle-db-01-pp</v>
      </c>
      <c r="J29" s="28" t="str">
        <f t="shared" si="26"/>
        <v>moodle-db-02-pp</v>
      </c>
      <c r="K29" s="17"/>
      <c r="AD29" s="43" t="s">
        <v>126</v>
      </c>
      <c r="AE29" s="33">
        <f t="shared" ref="AE29:AL29" si="27">AE22+AE24+AE26+AE28+AE27+AE28+AE20</f>
        <v>821.4</v>
      </c>
      <c r="AF29" s="33">
        <f t="shared" si="27"/>
        <v>821.4</v>
      </c>
      <c r="AG29" s="33">
        <f t="shared" si="27"/>
        <v>821.4</v>
      </c>
      <c r="AH29" s="33">
        <f t="shared" si="27"/>
        <v>821.4</v>
      </c>
      <c r="AI29" s="33">
        <f t="shared" si="27"/>
        <v>637.4</v>
      </c>
      <c r="AJ29" s="33">
        <f t="shared" si="27"/>
        <v>2293.8000000000002</v>
      </c>
      <c r="AK29" s="33">
        <f t="shared" si="27"/>
        <v>1755.8</v>
      </c>
      <c r="AL29" s="33">
        <f t="shared" si="27"/>
        <v>1755.8</v>
      </c>
      <c r="AO29" s="70" t="s">
        <v>127</v>
      </c>
      <c r="AP29" s="32"/>
      <c r="AQ29" s="31"/>
      <c r="AR29" s="31"/>
      <c r="AS29" s="31"/>
      <c r="AT29" s="31"/>
      <c r="AU29" s="31"/>
      <c r="AV29" s="31"/>
      <c r="AW29" s="30" t="str">
        <f>AW16</f>
        <v>moodle-db-02-pp</v>
      </c>
      <c r="AX29" s="71" t="s">
        <v>128</v>
      </c>
    </row>
    <row r="30" spans="1:61" ht="30" hidden="1" customHeight="1" x14ac:dyDescent="0.3">
      <c r="B30" s="18" t="s">
        <v>129</v>
      </c>
      <c r="C30" s="194"/>
      <c r="D30" s="195"/>
      <c r="E30" s="195"/>
      <c r="F30" s="195"/>
      <c r="G30" s="195"/>
      <c r="H30" s="195"/>
      <c r="I30" s="195"/>
      <c r="J30" s="196"/>
      <c r="K30" s="17"/>
      <c r="AO30" s="29" t="s">
        <v>130</v>
      </c>
      <c r="AP30" s="28">
        <f t="shared" ref="AP30:AW30" si="28">IF(C15="",0,IF(C16=$AB$4,IF(C20&lt;$AJ$3,1,0),0))</f>
        <v>0</v>
      </c>
      <c r="AQ30" s="28">
        <f t="shared" si="28"/>
        <v>0</v>
      </c>
      <c r="AR30" s="28">
        <f t="shared" si="28"/>
        <v>0</v>
      </c>
      <c r="AS30" s="28">
        <f t="shared" si="28"/>
        <v>0</v>
      </c>
      <c r="AT30" s="28">
        <f t="shared" si="28"/>
        <v>0</v>
      </c>
      <c r="AU30" s="28">
        <f t="shared" si="28"/>
        <v>0</v>
      </c>
      <c r="AV30" s="28">
        <f t="shared" si="28"/>
        <v>0</v>
      </c>
      <c r="AW30" s="28">
        <f t="shared" si="28"/>
        <v>0</v>
      </c>
      <c r="AX30" s="28">
        <f>IF(C15="",0,IF(SUM(AP30:AW30)&lt;1,0,1))</f>
        <v>0</v>
      </c>
    </row>
    <row r="31" spans="1:61" ht="30" hidden="1" customHeight="1" x14ac:dyDescent="0.3">
      <c r="B31" s="18" t="s">
        <v>131</v>
      </c>
      <c r="C31" s="194"/>
      <c r="D31" s="195"/>
      <c r="E31" s="195"/>
      <c r="F31" s="195"/>
      <c r="G31" s="195"/>
      <c r="H31" s="195"/>
      <c r="I31" s="195"/>
      <c r="J31" s="196"/>
      <c r="K31" s="17"/>
      <c r="AO31" s="29" t="s">
        <v>132</v>
      </c>
      <c r="AP31" s="28">
        <f t="shared" ref="AP31:AW31" si="29">IF(C15="",0,IF(C16=$AB$4,IF(C21&lt;$AK$3,2,0),0))</f>
        <v>0</v>
      </c>
      <c r="AQ31" s="28">
        <f t="shared" si="29"/>
        <v>0</v>
      </c>
      <c r="AR31" s="28">
        <f t="shared" si="29"/>
        <v>0</v>
      </c>
      <c r="AS31" s="28">
        <f t="shared" si="29"/>
        <v>0</v>
      </c>
      <c r="AT31" s="28">
        <f t="shared" si="29"/>
        <v>0</v>
      </c>
      <c r="AU31" s="28">
        <f t="shared" si="29"/>
        <v>0</v>
      </c>
      <c r="AV31" s="28">
        <f t="shared" si="29"/>
        <v>0</v>
      </c>
      <c r="AW31" s="28">
        <f t="shared" si="29"/>
        <v>0</v>
      </c>
      <c r="AX31" s="27">
        <f>IF(C15="",0,IF(SUM(AP31:AW31)&lt;2,0,2))</f>
        <v>0</v>
      </c>
    </row>
    <row r="32" spans="1:61" ht="30" hidden="1" customHeight="1" x14ac:dyDescent="0.3">
      <c r="B32" s="18" t="s">
        <v>133</v>
      </c>
      <c r="C32" s="194"/>
      <c r="D32" s="195"/>
      <c r="E32" s="195"/>
      <c r="F32" s="195"/>
      <c r="G32" s="195"/>
      <c r="H32" s="195"/>
      <c r="I32" s="195"/>
      <c r="J32" s="196"/>
      <c r="K32" s="17"/>
      <c r="AO32" s="29" t="s">
        <v>134</v>
      </c>
      <c r="AP32" s="28">
        <f t="shared" ref="AP32:AW32" si="30">IF(C15="",0,IF(C16=$AB$4,IF(C22&lt;$AL$3,4,0),0))</f>
        <v>0</v>
      </c>
      <c r="AQ32" s="28">
        <f t="shared" si="30"/>
        <v>0</v>
      </c>
      <c r="AR32" s="28">
        <f t="shared" si="30"/>
        <v>0</v>
      </c>
      <c r="AS32" s="28">
        <f t="shared" si="30"/>
        <v>0</v>
      </c>
      <c r="AT32" s="28">
        <f t="shared" si="30"/>
        <v>0</v>
      </c>
      <c r="AU32" s="28">
        <f t="shared" si="30"/>
        <v>0</v>
      </c>
      <c r="AV32" s="28">
        <f t="shared" si="30"/>
        <v>0</v>
      </c>
      <c r="AW32" s="28">
        <f t="shared" si="30"/>
        <v>0</v>
      </c>
      <c r="AX32" s="28">
        <f>IF(C15="",0,IF(SUM(AP32:AW32)&lt;4,0,4))</f>
        <v>0</v>
      </c>
    </row>
    <row r="33" spans="1:50" ht="30" hidden="1" customHeight="1" x14ac:dyDescent="0.3">
      <c r="B33" s="18" t="s">
        <v>135</v>
      </c>
      <c r="C33" s="194"/>
      <c r="D33" s="195"/>
      <c r="E33" s="195"/>
      <c r="F33" s="195"/>
      <c r="G33" s="195"/>
      <c r="H33" s="195"/>
      <c r="I33" s="195"/>
      <c r="J33" s="196"/>
      <c r="K33" s="17"/>
      <c r="AO33" s="29" t="s">
        <v>136</v>
      </c>
      <c r="AP33" s="28">
        <f t="shared" ref="AP33:AW33" si="31">IF(C15="",0,IF(AP20=$AC$9,0,IF(C19&lt;$AC$4,8,IF(AP20&gt;$AC$8,8,0))))</f>
        <v>0</v>
      </c>
      <c r="AQ33" s="28">
        <f t="shared" si="31"/>
        <v>0</v>
      </c>
      <c r="AR33" s="28">
        <f t="shared" si="31"/>
        <v>0</v>
      </c>
      <c r="AS33" s="28">
        <f t="shared" si="31"/>
        <v>0</v>
      </c>
      <c r="AT33" s="28">
        <f t="shared" si="31"/>
        <v>0</v>
      </c>
      <c r="AU33" s="28">
        <f t="shared" si="31"/>
        <v>0</v>
      </c>
      <c r="AV33" s="28">
        <f t="shared" si="31"/>
        <v>0</v>
      </c>
      <c r="AW33" s="28">
        <f t="shared" si="31"/>
        <v>0</v>
      </c>
      <c r="AX33" s="28">
        <f>IF(C15="",0,IF(SUM(AP33:AW33)&gt;7,8,0))</f>
        <v>0</v>
      </c>
    </row>
    <row r="34" spans="1:50" ht="45" hidden="1" customHeight="1" x14ac:dyDescent="0.3">
      <c r="B34" s="18" t="s">
        <v>137</v>
      </c>
      <c r="C34" s="198"/>
      <c r="D34" s="199"/>
      <c r="E34" s="199"/>
      <c r="F34" s="199"/>
      <c r="G34" s="199"/>
      <c r="H34" s="199"/>
      <c r="I34" s="199"/>
      <c r="J34" s="200"/>
      <c r="K34" s="17"/>
      <c r="AO34" s="43" t="s">
        <v>138</v>
      </c>
      <c r="AP34" s="28">
        <f t="shared" ref="AP34:AW34" si="32">IF(AP17="",0,IF(AP17=0,0,SUM(AP30:AP33)))</f>
        <v>0</v>
      </c>
      <c r="AQ34" s="28">
        <f t="shared" si="32"/>
        <v>0</v>
      </c>
      <c r="AR34" s="28">
        <f t="shared" si="32"/>
        <v>0</v>
      </c>
      <c r="AS34" s="28">
        <f t="shared" si="32"/>
        <v>0</v>
      </c>
      <c r="AT34" s="28">
        <f t="shared" si="32"/>
        <v>0</v>
      </c>
      <c r="AU34" s="28">
        <f t="shared" si="32"/>
        <v>0</v>
      </c>
      <c r="AV34" s="28">
        <f t="shared" si="32"/>
        <v>0</v>
      </c>
      <c r="AW34" s="28">
        <f t="shared" si="32"/>
        <v>0</v>
      </c>
      <c r="AX34" s="28">
        <f>IF(C15="",0,SUM(AX30:AX33))</f>
        <v>0</v>
      </c>
    </row>
    <row r="35" spans="1:50" ht="12.6" customHeight="1" x14ac:dyDescent="0.3">
      <c r="A35" s="26"/>
      <c r="B35" s="17"/>
      <c r="C35" s="17"/>
      <c r="D35" s="17"/>
      <c r="E35" s="17"/>
      <c r="F35" s="17"/>
      <c r="G35" s="17"/>
      <c r="H35" s="17"/>
      <c r="I35" s="17"/>
      <c r="J35" s="17"/>
      <c r="K35" s="17"/>
      <c r="AO35" s="170" t="s">
        <v>139</v>
      </c>
      <c r="AP35" s="170" t="s">
        <v>140</v>
      </c>
      <c r="AQ35" s="170" t="s">
        <v>141</v>
      </c>
      <c r="AR35" s="170" t="s">
        <v>142</v>
      </c>
      <c r="AS35" s="170" t="s">
        <v>128</v>
      </c>
      <c r="AT35" s="26"/>
      <c r="AU35" s="26"/>
      <c r="AV35" s="26"/>
      <c r="AW35" s="26"/>
      <c r="AX35" s="26"/>
    </row>
    <row r="36" spans="1:50" ht="23.25" customHeight="1" x14ac:dyDescent="0.3">
      <c r="A36" s="56"/>
      <c r="B36" s="19" t="s">
        <v>143</v>
      </c>
      <c r="C36" s="21"/>
      <c r="D36" s="21"/>
      <c r="E36" s="21"/>
      <c r="F36" s="21"/>
      <c r="G36" s="21"/>
      <c r="H36" s="21"/>
      <c r="I36" s="21"/>
      <c r="J36" s="72"/>
      <c r="K36" s="17"/>
      <c r="AO36" s="26"/>
      <c r="AP36" s="27">
        <f>IF(C15="",0,IF(LEN(C5)&lt;6,1,0))</f>
        <v>0</v>
      </c>
      <c r="AQ36" s="27">
        <f>IF(C15="",0,IF(LEN(F5)&lt;4,2,0))</f>
        <v>0</v>
      </c>
      <c r="AR36" s="27">
        <f>IF(C15="",0,IF(LEN(I5)&lt;6,4,0))</f>
        <v>0</v>
      </c>
      <c r="AS36" s="40">
        <f>SUM(AP36:AR36)</f>
        <v>0</v>
      </c>
      <c r="AT36" s="26"/>
      <c r="AU36" s="26"/>
      <c r="AV36" s="26"/>
      <c r="AW36" s="26"/>
      <c r="AX36" s="26"/>
    </row>
    <row r="37" spans="1:50" ht="23.25" customHeight="1" x14ac:dyDescent="0.3">
      <c r="A37" s="26"/>
      <c r="B37" s="22" t="s">
        <v>144</v>
      </c>
      <c r="C37" s="28" t="str">
        <f t="shared" ref="C37:J37" si="33">IF(C15="","",C15)</f>
        <v>moodle-app-01-pp</v>
      </c>
      <c r="D37" s="28" t="str">
        <f t="shared" si="33"/>
        <v>moodle-app-02-pp</v>
      </c>
      <c r="E37" s="28" t="str">
        <f t="shared" si="33"/>
        <v>moodle-app-03-pp</v>
      </c>
      <c r="F37" s="28" t="str">
        <f t="shared" si="33"/>
        <v>moodle-app-04-pp</v>
      </c>
      <c r="G37" s="28" t="str">
        <f t="shared" si="33"/>
        <v>moodle-admin-01-pp</v>
      </c>
      <c r="H37" s="28" t="str">
        <f t="shared" si="33"/>
        <v>moodle-nfs-01-pp</v>
      </c>
      <c r="I37" s="28" t="str">
        <f t="shared" si="33"/>
        <v>moodle-db-01-pp</v>
      </c>
      <c r="J37" s="28" t="str">
        <f t="shared" si="33"/>
        <v>moodle-db-02-pp</v>
      </c>
      <c r="K37" s="17"/>
      <c r="AB37" s="189" t="s">
        <v>145</v>
      </c>
      <c r="AC37" s="197"/>
      <c r="AD37" s="197"/>
      <c r="AE37" s="197"/>
      <c r="AF37" s="190"/>
      <c r="AG37" s="43" t="s">
        <v>146</v>
      </c>
      <c r="AH37" s="25"/>
      <c r="AO37" s="26"/>
      <c r="AP37" s="26"/>
      <c r="AQ37" s="26"/>
      <c r="AR37" s="26"/>
      <c r="AS37" s="26"/>
      <c r="AT37" s="26"/>
      <c r="AU37" s="26"/>
      <c r="AV37" s="26"/>
      <c r="AW37" s="26"/>
      <c r="AX37" s="26"/>
    </row>
    <row r="38" spans="1:50" ht="23.25" customHeight="1" x14ac:dyDescent="0.3">
      <c r="A38" s="57"/>
      <c r="B38" s="29" t="s">
        <v>147</v>
      </c>
      <c r="C38" s="191"/>
      <c r="D38" s="192"/>
      <c r="E38" s="192"/>
      <c r="F38" s="192"/>
      <c r="G38" s="192"/>
      <c r="H38" s="192"/>
      <c r="I38" s="192"/>
      <c r="J38" s="193"/>
      <c r="K38" s="17"/>
      <c r="AB38" s="186" t="s">
        <v>148</v>
      </c>
      <c r="AC38" s="187"/>
      <c r="AD38" s="187"/>
      <c r="AE38" s="187"/>
      <c r="AF38" s="187"/>
      <c r="AG38" s="14">
        <v>1</v>
      </c>
      <c r="AH38" s="25"/>
      <c r="AI38" s="189" t="s">
        <v>149</v>
      </c>
      <c r="AJ38" s="197"/>
      <c r="AK38" s="169"/>
      <c r="AL38" s="169"/>
      <c r="AM38" s="169"/>
      <c r="AN38" s="169"/>
      <c r="AO38" s="169"/>
      <c r="AP38" s="169"/>
      <c r="AQ38" s="169"/>
      <c r="AR38" s="169"/>
      <c r="AS38" s="169"/>
      <c r="AT38" s="169"/>
      <c r="AU38" s="169"/>
      <c r="AV38" s="169"/>
      <c r="AW38" s="168"/>
      <c r="AX38" s="43" t="s">
        <v>146</v>
      </c>
    </row>
    <row r="39" spans="1:50" ht="23.25" customHeight="1" x14ac:dyDescent="0.3">
      <c r="A39" s="57"/>
      <c r="B39" s="29" t="s">
        <v>150</v>
      </c>
      <c r="C39" s="191"/>
      <c r="D39" s="192"/>
      <c r="E39" s="192"/>
      <c r="F39" s="192"/>
      <c r="G39" s="192"/>
      <c r="H39" s="192"/>
      <c r="I39" s="192"/>
      <c r="J39" s="193"/>
      <c r="K39" s="17"/>
      <c r="AB39" s="186" t="s">
        <v>151</v>
      </c>
      <c r="AC39" s="187"/>
      <c r="AD39" s="187"/>
      <c r="AE39" s="187"/>
      <c r="AF39" s="187"/>
      <c r="AG39" s="14">
        <v>2</v>
      </c>
      <c r="AH39" s="25"/>
      <c r="AI39" s="183" t="s">
        <v>152</v>
      </c>
      <c r="AJ39" s="184"/>
      <c r="AK39" s="184"/>
      <c r="AL39" s="184"/>
      <c r="AM39" s="184"/>
      <c r="AN39" s="184"/>
      <c r="AO39" s="184"/>
      <c r="AP39" s="184"/>
      <c r="AQ39" s="184"/>
      <c r="AR39" s="184"/>
      <c r="AS39" s="184"/>
      <c r="AT39" s="184"/>
      <c r="AU39" s="184"/>
      <c r="AV39" s="184"/>
      <c r="AW39" s="185"/>
      <c r="AX39" s="20">
        <v>1</v>
      </c>
    </row>
    <row r="40" spans="1:50" ht="23.25" customHeight="1" x14ac:dyDescent="0.3">
      <c r="A40" s="57"/>
      <c r="B40" s="29" t="s">
        <v>153</v>
      </c>
      <c r="C40" s="186"/>
      <c r="D40" s="187"/>
      <c r="E40" s="187"/>
      <c r="F40" s="187"/>
      <c r="G40" s="187"/>
      <c r="H40" s="187"/>
      <c r="I40" s="187"/>
      <c r="J40" s="188"/>
      <c r="K40" s="17"/>
      <c r="AB40" s="186" t="s">
        <v>154</v>
      </c>
      <c r="AC40" s="187"/>
      <c r="AD40" s="187"/>
      <c r="AE40" s="187"/>
      <c r="AF40" s="187"/>
      <c r="AG40" s="14">
        <v>3</v>
      </c>
      <c r="AH40" s="25"/>
      <c r="AI40" s="183" t="s">
        <v>155</v>
      </c>
      <c r="AJ40" s="184"/>
      <c r="AK40" s="184"/>
      <c r="AL40" s="184"/>
      <c r="AM40" s="184"/>
      <c r="AN40" s="184"/>
      <c r="AO40" s="184"/>
      <c r="AP40" s="184"/>
      <c r="AQ40" s="184"/>
      <c r="AR40" s="184"/>
      <c r="AS40" s="184"/>
      <c r="AT40" s="184"/>
      <c r="AU40" s="184"/>
      <c r="AV40" s="184"/>
      <c r="AW40" s="185"/>
      <c r="AX40" s="20">
        <v>2</v>
      </c>
    </row>
    <row r="41" spans="1:50" ht="31.5" customHeight="1" x14ac:dyDescent="0.3">
      <c r="A41" s="56"/>
      <c r="B41" s="22" t="s">
        <v>156</v>
      </c>
      <c r="C41" s="167"/>
      <c r="D41" s="169"/>
      <c r="E41" s="169"/>
      <c r="F41" s="169"/>
      <c r="G41" s="169"/>
      <c r="H41" s="169"/>
      <c r="I41" s="169"/>
      <c r="J41" s="168"/>
      <c r="K41" s="17"/>
      <c r="AB41" s="186" t="s">
        <v>157</v>
      </c>
      <c r="AC41" s="187"/>
      <c r="AD41" s="187"/>
      <c r="AE41" s="187"/>
      <c r="AF41" s="188"/>
      <c r="AG41" s="14">
        <v>4</v>
      </c>
      <c r="AH41" s="25"/>
      <c r="AI41" s="183" t="s">
        <v>158</v>
      </c>
      <c r="AJ41" s="184"/>
      <c r="AK41" s="184"/>
      <c r="AL41" s="184"/>
      <c r="AM41" s="184"/>
      <c r="AN41" s="184"/>
      <c r="AO41" s="184"/>
      <c r="AP41" s="184"/>
      <c r="AQ41" s="184"/>
      <c r="AR41" s="184"/>
      <c r="AS41" s="184"/>
      <c r="AT41" s="184"/>
      <c r="AU41" s="184"/>
      <c r="AV41" s="184"/>
      <c r="AW41" s="185"/>
      <c r="AX41" s="20">
        <v>3</v>
      </c>
    </row>
    <row r="42" spans="1:50" ht="23.25" customHeight="1" x14ac:dyDescent="0.3">
      <c r="B42" s="29" t="s">
        <v>7</v>
      </c>
      <c r="C42" s="23" t="str">
        <f t="shared" ref="C42:J42" si="34">IF(C15="","",IF(C25=$AG$5,C15,""))</f>
        <v/>
      </c>
      <c r="D42" s="23" t="str">
        <f t="shared" si="34"/>
        <v/>
      </c>
      <c r="E42" s="23" t="str">
        <f t="shared" si="34"/>
        <v/>
      </c>
      <c r="F42" s="23" t="str">
        <f t="shared" si="34"/>
        <v/>
      </c>
      <c r="G42" s="23" t="str">
        <f t="shared" si="34"/>
        <v/>
      </c>
      <c r="H42" s="23" t="str">
        <f t="shared" si="34"/>
        <v/>
      </c>
      <c r="I42" s="23" t="str">
        <f t="shared" si="34"/>
        <v>moodle-db-01-pp</v>
      </c>
      <c r="J42" s="28" t="str">
        <f t="shared" si="34"/>
        <v>moodle-db-02-pp</v>
      </c>
      <c r="K42" s="17"/>
      <c r="AB42" s="186" t="s">
        <v>159</v>
      </c>
      <c r="AC42" s="187"/>
      <c r="AD42" s="187"/>
      <c r="AE42" s="187"/>
      <c r="AF42" s="188"/>
      <c r="AG42" s="14">
        <v>5</v>
      </c>
      <c r="AI42" s="183" t="s">
        <v>160</v>
      </c>
      <c r="AJ42" s="184"/>
      <c r="AK42" s="184"/>
      <c r="AL42" s="184"/>
      <c r="AM42" s="184"/>
      <c r="AN42" s="184"/>
      <c r="AO42" s="184"/>
      <c r="AP42" s="184"/>
      <c r="AQ42" s="184"/>
      <c r="AR42" s="184"/>
      <c r="AS42" s="184"/>
      <c r="AT42" s="184"/>
      <c r="AU42" s="184"/>
      <c r="AV42" s="184"/>
      <c r="AW42" s="185"/>
      <c r="AX42" s="20">
        <v>4</v>
      </c>
    </row>
    <row r="43" spans="1:50" ht="23.25" customHeight="1" x14ac:dyDescent="0.3">
      <c r="A43" s="57"/>
      <c r="B43" s="29" t="s">
        <v>161</v>
      </c>
      <c r="C43" s="186"/>
      <c r="D43" s="187"/>
      <c r="E43" s="187"/>
      <c r="F43" s="187"/>
      <c r="G43" s="187"/>
      <c r="H43" s="187"/>
      <c r="I43" s="187"/>
      <c r="J43" s="188"/>
      <c r="K43" s="17"/>
      <c r="AB43" s="186" t="s">
        <v>162</v>
      </c>
      <c r="AC43" s="187"/>
      <c r="AD43" s="187"/>
      <c r="AE43" s="187"/>
      <c r="AF43" s="188"/>
      <c r="AG43" s="14">
        <v>6</v>
      </c>
      <c r="AI43" s="183" t="s">
        <v>163</v>
      </c>
      <c r="AJ43" s="184"/>
      <c r="AK43" s="184"/>
      <c r="AL43" s="184"/>
      <c r="AM43" s="184"/>
      <c r="AN43" s="184"/>
      <c r="AO43" s="184"/>
      <c r="AP43" s="184"/>
      <c r="AQ43" s="184"/>
      <c r="AR43" s="184"/>
      <c r="AS43" s="184"/>
      <c r="AT43" s="184"/>
      <c r="AU43" s="184"/>
      <c r="AV43" s="184"/>
      <c r="AW43" s="185"/>
      <c r="AX43" s="20">
        <v>5</v>
      </c>
    </row>
    <row r="44" spans="1:50" ht="23.25" customHeight="1" x14ac:dyDescent="0.3">
      <c r="A44" s="56"/>
      <c r="B44" s="22" t="s">
        <v>164</v>
      </c>
      <c r="C44" s="191"/>
      <c r="D44" s="192"/>
      <c r="E44" s="192"/>
      <c r="F44" s="192"/>
      <c r="G44" s="192"/>
      <c r="H44" s="192"/>
      <c r="I44" s="192"/>
      <c r="J44" s="193"/>
      <c r="K44" s="17"/>
      <c r="AB44" s="186" t="s">
        <v>165</v>
      </c>
      <c r="AC44" s="187"/>
      <c r="AD44" s="187"/>
      <c r="AE44" s="187"/>
      <c r="AF44" s="188"/>
      <c r="AG44" s="14">
        <v>7</v>
      </c>
      <c r="AI44" s="183" t="s">
        <v>166</v>
      </c>
      <c r="AJ44" s="184"/>
      <c r="AK44" s="184"/>
      <c r="AL44" s="184"/>
      <c r="AM44" s="184"/>
      <c r="AN44" s="184"/>
      <c r="AO44" s="184"/>
      <c r="AP44" s="184"/>
      <c r="AQ44" s="184"/>
      <c r="AR44" s="184"/>
      <c r="AS44" s="184"/>
      <c r="AT44" s="184"/>
      <c r="AU44" s="184"/>
      <c r="AV44" s="184"/>
      <c r="AW44" s="185"/>
      <c r="AX44" s="20">
        <v>6</v>
      </c>
    </row>
    <row r="45" spans="1:50" ht="24" customHeight="1" x14ac:dyDescent="0.3">
      <c r="A45" s="56"/>
      <c r="B45" s="29" t="s">
        <v>167</v>
      </c>
      <c r="C45" s="191"/>
      <c r="D45" s="192"/>
      <c r="E45" s="192"/>
      <c r="F45" s="192"/>
      <c r="G45" s="192"/>
      <c r="H45" s="192"/>
      <c r="I45" s="192"/>
      <c r="J45" s="193"/>
      <c r="K45" s="17"/>
      <c r="AI45" s="183" t="s">
        <v>168</v>
      </c>
      <c r="AJ45" s="184"/>
      <c r="AK45" s="184"/>
      <c r="AL45" s="184"/>
      <c r="AM45" s="184"/>
      <c r="AN45" s="184"/>
      <c r="AO45" s="184"/>
      <c r="AP45" s="184"/>
      <c r="AQ45" s="184"/>
      <c r="AR45" s="184"/>
      <c r="AS45" s="184"/>
      <c r="AT45" s="184"/>
      <c r="AU45" s="184"/>
      <c r="AV45" s="184"/>
      <c r="AW45" s="185"/>
      <c r="AX45" s="20">
        <v>7</v>
      </c>
    </row>
    <row r="46" spans="1:50" ht="23.25" customHeight="1" x14ac:dyDescent="0.3">
      <c r="A46" s="56"/>
      <c r="B46" s="29" t="s">
        <v>169</v>
      </c>
      <c r="C46" s="186"/>
      <c r="D46" s="187"/>
      <c r="E46" s="187"/>
      <c r="F46" s="187"/>
      <c r="G46" s="187"/>
      <c r="H46" s="187"/>
      <c r="I46" s="187"/>
      <c r="J46" s="188"/>
      <c r="K46" s="17"/>
      <c r="AI46" s="186" t="s">
        <v>170</v>
      </c>
      <c r="AJ46" s="187"/>
      <c r="AK46" s="187"/>
      <c r="AL46" s="187"/>
      <c r="AM46" s="187"/>
      <c r="AN46" s="187"/>
      <c r="AO46" s="187"/>
      <c r="AP46" s="187"/>
      <c r="AQ46" s="187"/>
      <c r="AR46" s="187"/>
      <c r="AS46" s="187"/>
      <c r="AT46" s="187"/>
      <c r="AU46" s="187"/>
      <c r="AV46" s="187"/>
      <c r="AW46" s="188"/>
      <c r="AX46" s="14">
        <v>8</v>
      </c>
    </row>
    <row r="47" spans="1:50" ht="12.75" customHeight="1" x14ac:dyDescent="0.3">
      <c r="B47" s="16"/>
      <c r="C47" s="15"/>
      <c r="D47" s="15"/>
      <c r="E47" s="15"/>
      <c r="F47" s="15"/>
      <c r="G47" s="15"/>
      <c r="H47" s="15"/>
      <c r="I47" s="15"/>
      <c r="J47" s="15"/>
      <c r="AI47" s="183" t="s">
        <v>171</v>
      </c>
      <c r="AJ47" s="184"/>
      <c r="AK47" s="184"/>
      <c r="AL47" s="184"/>
      <c r="AM47" s="184"/>
      <c r="AN47" s="184"/>
      <c r="AO47" s="184"/>
      <c r="AP47" s="184"/>
      <c r="AQ47" s="184"/>
      <c r="AR47" s="184"/>
      <c r="AS47" s="184"/>
      <c r="AT47" s="184"/>
      <c r="AU47" s="184"/>
      <c r="AV47" s="184"/>
      <c r="AW47" s="185"/>
      <c r="AX47" s="14">
        <v>9</v>
      </c>
    </row>
    <row r="48" spans="1:50" ht="12.75" customHeight="1" x14ac:dyDescent="0.3">
      <c r="A48" s="26"/>
      <c r="B48" s="11"/>
      <c r="AI48" s="183" t="s">
        <v>172</v>
      </c>
      <c r="AJ48" s="184"/>
      <c r="AK48" s="184"/>
      <c r="AL48" s="184"/>
      <c r="AM48" s="184"/>
      <c r="AN48" s="184"/>
      <c r="AO48" s="184"/>
      <c r="AP48" s="184"/>
      <c r="AQ48" s="184"/>
      <c r="AR48" s="184"/>
      <c r="AS48" s="184"/>
      <c r="AT48" s="184"/>
      <c r="AU48" s="184"/>
      <c r="AV48" s="184"/>
      <c r="AW48" s="185"/>
      <c r="AX48" s="14">
        <v>10</v>
      </c>
    </row>
    <row r="49" spans="35:50" ht="12.75" customHeight="1" x14ac:dyDescent="0.3">
      <c r="AI49" s="183" t="s">
        <v>173</v>
      </c>
      <c r="AJ49" s="184"/>
      <c r="AK49" s="184"/>
      <c r="AL49" s="184"/>
      <c r="AM49" s="184"/>
      <c r="AN49" s="184"/>
      <c r="AO49" s="184"/>
      <c r="AP49" s="184"/>
      <c r="AQ49" s="184"/>
      <c r="AR49" s="184"/>
      <c r="AS49" s="184"/>
      <c r="AT49" s="184"/>
      <c r="AU49" s="184"/>
      <c r="AV49" s="184"/>
      <c r="AW49" s="185"/>
      <c r="AX49" s="14">
        <v>11</v>
      </c>
    </row>
    <row r="50" spans="35:50" ht="12.75" customHeight="1" x14ac:dyDescent="0.3">
      <c r="AI50" s="183" t="s">
        <v>174</v>
      </c>
      <c r="AJ50" s="184"/>
      <c r="AK50" s="184"/>
      <c r="AL50" s="184"/>
      <c r="AM50" s="184"/>
      <c r="AN50" s="184"/>
      <c r="AO50" s="184"/>
      <c r="AP50" s="184"/>
      <c r="AQ50" s="184"/>
      <c r="AR50" s="184"/>
      <c r="AS50" s="184"/>
      <c r="AT50" s="184"/>
      <c r="AU50" s="184"/>
      <c r="AV50" s="184"/>
      <c r="AW50" s="185"/>
      <c r="AX50" s="14">
        <v>12</v>
      </c>
    </row>
    <row r="51" spans="35:50" ht="12.75" customHeight="1" x14ac:dyDescent="0.3">
      <c r="AI51" s="183" t="s">
        <v>175</v>
      </c>
      <c r="AJ51" s="184"/>
      <c r="AK51" s="184"/>
      <c r="AL51" s="184"/>
      <c r="AM51" s="184"/>
      <c r="AN51" s="184"/>
      <c r="AO51" s="184"/>
      <c r="AP51" s="184"/>
      <c r="AQ51" s="184"/>
      <c r="AR51" s="184"/>
      <c r="AS51" s="184"/>
      <c r="AT51" s="184"/>
      <c r="AU51" s="184"/>
      <c r="AV51" s="184"/>
      <c r="AW51" s="185"/>
      <c r="AX51" s="14">
        <v>13</v>
      </c>
    </row>
    <row r="52" spans="35:50" ht="12.75" customHeight="1" x14ac:dyDescent="0.3">
      <c r="AI52" s="183" t="s">
        <v>176</v>
      </c>
      <c r="AJ52" s="184"/>
      <c r="AK52" s="184"/>
      <c r="AL52" s="184"/>
      <c r="AM52" s="184"/>
      <c r="AN52" s="184"/>
      <c r="AO52" s="184"/>
      <c r="AP52" s="184"/>
      <c r="AQ52" s="184"/>
      <c r="AR52" s="184"/>
      <c r="AS52" s="184"/>
      <c r="AT52" s="184"/>
      <c r="AU52" s="184"/>
      <c r="AV52" s="184"/>
      <c r="AW52" s="185"/>
      <c r="AX52" s="14">
        <v>14</v>
      </c>
    </row>
    <row r="53" spans="35:50" ht="12.75" customHeight="1" x14ac:dyDescent="0.3">
      <c r="AI53" s="183" t="s">
        <v>177</v>
      </c>
      <c r="AJ53" s="184"/>
      <c r="AK53" s="184"/>
      <c r="AL53" s="184"/>
      <c r="AM53" s="184"/>
      <c r="AN53" s="184"/>
      <c r="AO53" s="184"/>
      <c r="AP53" s="184"/>
      <c r="AQ53" s="184"/>
      <c r="AR53" s="184"/>
      <c r="AS53" s="184"/>
      <c r="AT53" s="184"/>
      <c r="AU53" s="184"/>
      <c r="AV53" s="184"/>
      <c r="AW53" s="185"/>
      <c r="AX53" s="14">
        <v>15</v>
      </c>
    </row>
    <row r="54" spans="35:50" ht="12.75" customHeight="1" x14ac:dyDescent="0.3"/>
    <row r="55" spans="35:50" ht="12.75" customHeight="1" x14ac:dyDescent="0.3"/>
    <row r="56" spans="35:50" ht="12.75" customHeight="1" x14ac:dyDescent="0.3"/>
    <row r="57" spans="35:50" ht="12.75" customHeight="1" x14ac:dyDescent="0.3"/>
    <row r="58" spans="35:50" ht="12.75" customHeight="1" x14ac:dyDescent="0.3"/>
    <row r="59" spans="35:50" ht="12.75" customHeight="1" x14ac:dyDescent="0.3"/>
    <row r="60" spans="35:50" ht="12.75" customHeight="1" x14ac:dyDescent="0.3"/>
    <row r="61" spans="35:50" ht="12.75" customHeight="1" x14ac:dyDescent="0.3"/>
    <row r="63" spans="35:50" x14ac:dyDescent="0.3">
      <c r="AI63" s="13"/>
      <c r="AJ63" s="13"/>
      <c r="AK63" s="13"/>
      <c r="AL63" s="13"/>
      <c r="AM63" s="13"/>
      <c r="AN63" s="13"/>
      <c r="AO63" s="13"/>
      <c r="AP63" s="13"/>
    </row>
  </sheetData>
  <dataConsolidate/>
  <mergeCells count="51">
    <mergeCell ref="C45:J45"/>
    <mergeCell ref="C46:J46"/>
    <mergeCell ref="C32:J32"/>
    <mergeCell ref="AB40:AF40"/>
    <mergeCell ref="AB39:AF39"/>
    <mergeCell ref="AB37:AF37"/>
    <mergeCell ref="C2:J2"/>
    <mergeCell ref="F5:G5"/>
    <mergeCell ref="C3:J3"/>
    <mergeCell ref="C44:J44"/>
    <mergeCell ref="C43:J43"/>
    <mergeCell ref="B10:C10"/>
    <mergeCell ref="F10:H10"/>
    <mergeCell ref="C12:J12"/>
    <mergeCell ref="C27:J27"/>
    <mergeCell ref="C11:J11"/>
    <mergeCell ref="B11:B12"/>
    <mergeCell ref="H4:J4"/>
    <mergeCell ref="C4:E4"/>
    <mergeCell ref="AI42:AW42"/>
    <mergeCell ref="F4:G4"/>
    <mergeCell ref="C5:D5"/>
    <mergeCell ref="I5:J5"/>
    <mergeCell ref="C40:J40"/>
    <mergeCell ref="C39:J39"/>
    <mergeCell ref="C30:J30"/>
    <mergeCell ref="AI38:AJ38"/>
    <mergeCell ref="AI39:AW39"/>
    <mergeCell ref="AI40:AW40"/>
    <mergeCell ref="C31:J31"/>
    <mergeCell ref="C38:J38"/>
    <mergeCell ref="C34:J34"/>
    <mergeCell ref="C33:J33"/>
    <mergeCell ref="AP13:AT13"/>
    <mergeCell ref="AB38:AF38"/>
    <mergeCell ref="AI43:AW43"/>
    <mergeCell ref="AI52:AW52"/>
    <mergeCell ref="AI53:AW53"/>
    <mergeCell ref="AI41:AW41"/>
    <mergeCell ref="AB41:AF41"/>
    <mergeCell ref="AI49:AW49"/>
    <mergeCell ref="AI50:AW50"/>
    <mergeCell ref="AI51:AW51"/>
    <mergeCell ref="AB42:AF42"/>
    <mergeCell ref="AB43:AF43"/>
    <mergeCell ref="AB44:AF44"/>
    <mergeCell ref="AI47:AW47"/>
    <mergeCell ref="AI48:AW48"/>
    <mergeCell ref="AI44:AW44"/>
    <mergeCell ref="AI46:AW46"/>
    <mergeCell ref="AI45:AW45"/>
  </mergeCells>
  <dataValidations count="13">
    <dataValidation type="list" showInputMessage="1" showErrorMessage="1" sqref="C23:J23">
      <formula1>$AH$3:$AH$8</formula1>
    </dataValidation>
    <dataValidation type="list" showInputMessage="1" showErrorMessage="1" sqref="C17:J17">
      <formula1>$AD$3:$AD$9</formula1>
    </dataValidation>
    <dataValidation type="list" showInputMessage="1" showErrorMessage="1" sqref="F16:J16">
      <formula1>$AB$4:$AB$5</formula1>
    </dataValidation>
    <dataValidation type="list" showInputMessage="1" showErrorMessage="1" sqref="C16:E16">
      <formula1>$AB$3:$AB$5</formula1>
    </dataValidation>
    <dataValidation type="list" showInputMessage="1" showErrorMessage="1" sqref="F18:J18">
      <formula1>$AE$4:$AE$5</formula1>
    </dataValidation>
    <dataValidation type="list" showInputMessage="1" showErrorMessage="1" sqref="C18:E18">
      <formula1>$AE$3:$AE$5</formula1>
    </dataValidation>
    <dataValidation type="list" showInputMessage="1" showErrorMessage="1" sqref="F19:J19">
      <formula1>IF(F16=$AB$5,$AC$4:$AC$9,IF(F18=$AE$5,$AC$6:$AC$9,$AC$4:$AC$9))</formula1>
    </dataValidation>
    <dataValidation type="list" showInputMessage="1" showErrorMessage="1" sqref="C19:E19">
      <formula1>$AC$3:$AC$9</formula1>
    </dataValidation>
    <dataValidation type="list" showInputMessage="1" showErrorMessage="1" sqref="I25:J25">
      <formula1>IF(I16="",#REF!,$AG$4:$AG$5)</formula1>
    </dataValidation>
    <dataValidation type="list" showInputMessage="1" showErrorMessage="1" sqref="C24:J24">
      <formula1>$AI$3:$AI$5</formula1>
    </dataValidation>
    <dataValidation type="list" showInputMessage="1" showErrorMessage="1" sqref="C25:H25">
      <formula1>$AG$3:$AG$5</formula1>
    </dataValidation>
    <dataValidation type="list" showInputMessage="1" showErrorMessage="1" sqref="F26:J26">
      <formula1>IF(F15="","",IF(F18=$AE$4,$AF$9:$AF$9,$AF$4:$AF$8))</formula1>
    </dataValidation>
    <dataValidation type="list" showInputMessage="1" showErrorMessage="1" sqref="C26:E26">
      <formula1>$AF$3:$AF$9</formula1>
    </dataValidation>
  </dataValidations>
  <pageMargins left="0.70866141732283472" right="0.70866141732283472" top="0.74803149606299213" bottom="0.74803149606299213" header="0.31496062992125984" footer="0.31496062992125984"/>
  <pageSetup paperSize="9" orientation="landscape" r:id="rId1"/>
  <headerFooter>
    <oddHeader>&amp;A</oddHeader>
    <oddFooter>&amp;L&amp;A&amp;C&amp;F&amp;RPage &amp;P of &amp;N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3"/>
  <sheetViews>
    <sheetView showGridLines="0" tabSelected="1" topLeftCell="A4" zoomScaleNormal="100" workbookViewId="0">
      <selection activeCell="C19" sqref="C19"/>
    </sheetView>
  </sheetViews>
  <sheetFormatPr defaultColWidth="9.109375" defaultRowHeight="13.2" x14ac:dyDescent="0.25"/>
  <cols>
    <col min="1" max="2" width="14.33203125" style="79" customWidth="1"/>
    <col min="3" max="3" width="18.33203125" style="79" bestFit="1" customWidth="1"/>
    <col min="4" max="8" width="29.33203125" style="79" customWidth="1"/>
    <col min="9" max="9" width="29.88671875" style="79" customWidth="1"/>
    <col min="10" max="12" width="17.33203125" style="79" customWidth="1"/>
    <col min="13" max="13" width="14" style="79" bestFit="1" customWidth="1"/>
    <col min="14" max="14" width="56.44140625" style="79" bestFit="1" customWidth="1"/>
    <col min="15" max="15" width="32.44140625" style="79" bestFit="1" customWidth="1"/>
    <col min="16" max="16" width="56.44140625" style="79" bestFit="1" customWidth="1"/>
    <col min="17" max="17" width="32.44140625" style="79" bestFit="1" customWidth="1"/>
    <col min="18" max="18" width="27.6640625" style="79" customWidth="1"/>
    <col min="19" max="19" width="18.44140625" style="79" customWidth="1"/>
    <col min="20" max="20" width="23.5546875" style="79" customWidth="1"/>
    <col min="21" max="16384" width="9.109375" style="79"/>
  </cols>
  <sheetData>
    <row r="1" spans="1:39" x14ac:dyDescent="0.25">
      <c r="A1" s="74"/>
      <c r="B1" s="74"/>
      <c r="C1" s="75"/>
      <c r="D1" s="75"/>
      <c r="E1" s="75"/>
      <c r="F1" s="76"/>
      <c r="G1" s="76"/>
      <c r="H1" s="76"/>
      <c r="I1" s="76"/>
      <c r="J1" s="76"/>
      <c r="K1" s="76"/>
      <c r="L1" s="76"/>
      <c r="M1" s="76"/>
      <c r="N1" s="76"/>
      <c r="O1" s="76"/>
      <c r="P1" s="76"/>
      <c r="Q1" s="77"/>
      <c r="R1" s="78"/>
      <c r="S1" s="78"/>
      <c r="T1" s="78"/>
      <c r="U1" s="78"/>
      <c r="V1" s="78"/>
      <c r="W1" s="78"/>
      <c r="X1" s="78"/>
      <c r="Y1" s="78"/>
      <c r="Z1" s="78"/>
      <c r="AA1" s="78"/>
      <c r="AB1" s="78"/>
      <c r="AC1" s="78"/>
      <c r="AD1" s="78"/>
      <c r="AE1" s="78"/>
      <c r="AF1" s="78"/>
      <c r="AG1" s="78"/>
      <c r="AH1" s="78"/>
      <c r="AI1" s="78"/>
      <c r="AJ1" s="78"/>
      <c r="AK1" s="78"/>
      <c r="AL1" s="78"/>
      <c r="AM1" s="78"/>
    </row>
    <row r="2" spans="1:39" x14ac:dyDescent="0.25">
      <c r="A2" s="74"/>
      <c r="B2" s="74"/>
      <c r="C2" s="230" t="s">
        <v>178</v>
      </c>
      <c r="D2" s="231"/>
      <c r="E2" s="230" t="s">
        <v>179</v>
      </c>
      <c r="F2" s="231"/>
      <c r="H2" s="230" t="s">
        <v>180</v>
      </c>
      <c r="I2" s="231"/>
      <c r="J2" s="124"/>
      <c r="K2" s="124"/>
      <c r="L2" s="124"/>
      <c r="M2" s="124"/>
      <c r="N2" s="124"/>
      <c r="O2" s="76"/>
      <c r="P2" s="124"/>
      <c r="Q2" s="125"/>
      <c r="R2" s="90"/>
      <c r="S2" s="90"/>
      <c r="T2" s="78"/>
      <c r="U2" s="78"/>
      <c r="V2" s="78"/>
      <c r="W2" s="78"/>
      <c r="X2" s="78"/>
      <c r="Y2" s="78"/>
      <c r="Z2" s="78"/>
      <c r="AA2" s="78"/>
      <c r="AB2" s="78"/>
      <c r="AC2" s="78"/>
      <c r="AD2" s="78"/>
      <c r="AE2" s="78"/>
      <c r="AF2" s="78"/>
      <c r="AG2" s="78"/>
      <c r="AH2" s="78"/>
      <c r="AI2" s="78"/>
      <c r="AJ2" s="78"/>
      <c r="AK2" s="78"/>
      <c r="AL2" s="78"/>
      <c r="AM2" s="78"/>
    </row>
    <row r="3" spans="1:39" x14ac:dyDescent="0.25">
      <c r="A3" s="74"/>
      <c r="B3" s="74"/>
      <c r="C3" s="126" t="s">
        <v>181</v>
      </c>
      <c r="D3" s="159" t="s">
        <v>182</v>
      </c>
      <c r="E3" s="233"/>
      <c r="F3" s="233"/>
      <c r="H3" s="126" t="s">
        <v>183</v>
      </c>
      <c r="I3" s="80" t="s">
        <v>184</v>
      </c>
      <c r="J3" s="81"/>
      <c r="K3" s="81"/>
      <c r="L3" s="81"/>
      <c r="M3" s="81"/>
      <c r="N3" s="127"/>
      <c r="O3" s="76"/>
      <c r="P3" s="127"/>
      <c r="Q3" s="128"/>
      <c r="R3" s="78"/>
      <c r="S3" s="78"/>
      <c r="T3" s="78"/>
      <c r="U3" s="78"/>
      <c r="V3" s="78"/>
      <c r="W3" s="78"/>
      <c r="X3" s="78"/>
      <c r="Y3" s="78"/>
      <c r="Z3" s="78"/>
      <c r="AA3" s="78"/>
      <c r="AB3" s="78"/>
      <c r="AC3" s="78"/>
      <c r="AD3" s="78"/>
      <c r="AE3" s="78"/>
      <c r="AF3" s="78"/>
      <c r="AG3" s="78"/>
      <c r="AH3" s="78"/>
      <c r="AI3" s="78"/>
      <c r="AJ3" s="78"/>
      <c r="AK3" s="78"/>
      <c r="AL3" s="78"/>
      <c r="AM3" s="78"/>
    </row>
    <row r="4" spans="1:39" ht="14.4" x14ac:dyDescent="0.3">
      <c r="A4" s="74"/>
      <c r="B4" s="74"/>
      <c r="C4" s="126" t="s">
        <v>185</v>
      </c>
      <c r="D4" s="83" t="s">
        <v>186</v>
      </c>
      <c r="E4" s="233"/>
      <c r="F4" s="233"/>
      <c r="H4" s="126" t="s">
        <v>187</v>
      </c>
      <c r="I4" s="166" t="s">
        <v>188</v>
      </c>
      <c r="J4" s="81"/>
      <c r="K4" s="81"/>
      <c r="L4" s="81"/>
      <c r="M4" s="81"/>
      <c r="N4" s="129"/>
      <c r="O4" s="76"/>
      <c r="P4" s="129"/>
      <c r="Q4" s="130"/>
      <c r="R4" s="78"/>
      <c r="S4" s="78"/>
      <c r="T4" s="78"/>
      <c r="U4" s="78"/>
      <c r="V4" s="78"/>
      <c r="W4" s="78"/>
      <c r="X4" s="78"/>
      <c r="Y4" s="78"/>
      <c r="Z4" s="78"/>
      <c r="AA4" s="78"/>
      <c r="AB4" s="78"/>
      <c r="AC4" s="78"/>
      <c r="AD4" s="78"/>
      <c r="AE4" s="78"/>
      <c r="AF4" s="78"/>
      <c r="AG4" s="78"/>
      <c r="AH4" s="78"/>
      <c r="AI4" s="78"/>
      <c r="AJ4" s="78"/>
      <c r="AK4" s="78"/>
      <c r="AL4" s="78"/>
      <c r="AM4" s="78"/>
    </row>
    <row r="5" spans="1:39" x14ac:dyDescent="0.25">
      <c r="A5" s="74"/>
      <c r="B5" s="74"/>
      <c r="C5" s="126" t="s">
        <v>189</v>
      </c>
      <c r="D5" s="160">
        <v>18</v>
      </c>
      <c r="E5" s="233"/>
      <c r="F5" s="233"/>
      <c r="H5" s="126" t="s">
        <v>190</v>
      </c>
      <c r="I5" s="82">
        <v>65208</v>
      </c>
      <c r="J5" s="81"/>
      <c r="K5" s="81"/>
      <c r="L5" s="81"/>
      <c r="M5" s="81"/>
      <c r="N5" s="129"/>
      <c r="O5" s="76"/>
      <c r="P5" s="129"/>
      <c r="Q5" s="130"/>
      <c r="R5" s="78"/>
      <c r="S5" s="78"/>
      <c r="T5" s="78"/>
      <c r="U5" s="78"/>
      <c r="V5" s="78"/>
      <c r="W5" s="78"/>
      <c r="X5" s="78"/>
      <c r="Y5" s="78"/>
      <c r="Z5" s="78"/>
      <c r="AA5" s="78"/>
      <c r="AB5" s="78"/>
      <c r="AC5" s="78"/>
      <c r="AD5" s="78"/>
      <c r="AE5" s="78"/>
      <c r="AF5" s="78"/>
      <c r="AG5" s="78"/>
      <c r="AH5" s="78"/>
      <c r="AI5" s="78"/>
      <c r="AJ5" s="78"/>
      <c r="AK5" s="78"/>
      <c r="AL5" s="78"/>
      <c r="AM5" s="78"/>
    </row>
    <row r="6" spans="1:39" x14ac:dyDescent="0.25">
      <c r="A6" s="74"/>
      <c r="B6" s="74"/>
      <c r="C6" s="126" t="s">
        <v>191</v>
      </c>
      <c r="D6" s="83"/>
      <c r="E6" s="233"/>
      <c r="F6" s="233"/>
      <c r="J6" s="81"/>
      <c r="K6" s="81"/>
      <c r="L6" s="81"/>
      <c r="M6" s="81"/>
      <c r="N6" s="129"/>
      <c r="O6" s="76"/>
      <c r="P6" s="129"/>
      <c r="Q6" s="130"/>
      <c r="R6" s="78"/>
      <c r="S6" s="78"/>
      <c r="T6" s="78"/>
      <c r="U6" s="78"/>
      <c r="V6" s="78"/>
      <c r="W6" s="78"/>
      <c r="X6" s="78"/>
      <c r="Y6" s="78"/>
      <c r="Z6" s="78"/>
      <c r="AA6" s="78"/>
      <c r="AB6" s="78"/>
      <c r="AC6" s="78"/>
      <c r="AD6" s="78"/>
      <c r="AE6" s="78"/>
      <c r="AF6" s="78"/>
      <c r="AG6" s="78"/>
      <c r="AH6" s="78"/>
      <c r="AI6" s="78"/>
      <c r="AJ6" s="78"/>
      <c r="AK6" s="78"/>
      <c r="AL6" s="78"/>
      <c r="AM6" s="78"/>
    </row>
    <row r="7" spans="1:39" x14ac:dyDescent="0.25">
      <c r="A7" s="74"/>
      <c r="B7" s="74"/>
      <c r="C7" s="131"/>
      <c r="D7" s="84"/>
      <c r="E7" s="85"/>
      <c r="F7" s="86"/>
      <c r="H7" s="230" t="s">
        <v>192</v>
      </c>
      <c r="I7" s="231"/>
      <c r="J7" s="81"/>
      <c r="K7" s="81"/>
      <c r="L7" s="81"/>
      <c r="M7" s="81"/>
      <c r="N7" s="129"/>
      <c r="O7" s="76"/>
      <c r="P7" s="129"/>
      <c r="Q7" s="130"/>
      <c r="R7" s="78"/>
      <c r="S7" s="78"/>
      <c r="T7" s="78"/>
      <c r="U7" s="78"/>
      <c r="V7" s="78"/>
      <c r="W7" s="78"/>
      <c r="X7" s="78"/>
      <c r="Y7" s="78"/>
      <c r="Z7" s="78"/>
      <c r="AA7" s="78"/>
      <c r="AB7" s="78"/>
      <c r="AC7" s="78"/>
      <c r="AD7" s="78"/>
      <c r="AE7" s="78"/>
      <c r="AF7" s="78"/>
      <c r="AG7" s="78"/>
      <c r="AH7" s="78"/>
      <c r="AI7" s="78"/>
      <c r="AJ7" s="78"/>
      <c r="AK7" s="78"/>
      <c r="AL7" s="78"/>
      <c r="AM7" s="78"/>
    </row>
    <row r="8" spans="1:39" x14ac:dyDescent="0.25">
      <c r="A8" s="74"/>
      <c r="B8" s="74"/>
      <c r="C8" s="133" t="s">
        <v>193</v>
      </c>
      <c r="D8" s="91"/>
      <c r="E8" s="132" t="s">
        <v>194</v>
      </c>
      <c r="F8" s="87"/>
      <c r="G8" s="88"/>
      <c r="H8" s="126" t="s">
        <v>183</v>
      </c>
      <c r="I8" s="89"/>
      <c r="J8" s="90"/>
      <c r="K8" s="90"/>
      <c r="L8" s="90"/>
      <c r="M8" s="90"/>
      <c r="N8" s="124"/>
      <c r="O8" s="90"/>
      <c r="P8" s="124"/>
      <c r="Q8" s="125"/>
      <c r="R8" s="90"/>
      <c r="S8" s="90"/>
      <c r="T8" s="78"/>
      <c r="U8" s="78"/>
      <c r="V8" s="78"/>
      <c r="W8" s="78"/>
      <c r="X8" s="78"/>
      <c r="Y8" s="78"/>
      <c r="Z8" s="78"/>
      <c r="AA8" s="78"/>
      <c r="AB8" s="78"/>
      <c r="AC8" s="78"/>
      <c r="AD8" s="78"/>
      <c r="AE8" s="78"/>
      <c r="AF8" s="78"/>
      <c r="AG8" s="78"/>
      <c r="AH8" s="78"/>
      <c r="AI8" s="78"/>
      <c r="AJ8" s="78"/>
      <c r="AK8" s="78"/>
      <c r="AL8" s="78"/>
      <c r="AM8" s="78"/>
    </row>
    <row r="9" spans="1:39" x14ac:dyDescent="0.25">
      <c r="A9" s="77"/>
      <c r="B9" s="77"/>
      <c r="C9" s="133" t="s">
        <v>195</v>
      </c>
      <c r="D9" s="91"/>
      <c r="E9" s="134" t="s">
        <v>196</v>
      </c>
      <c r="F9" s="92"/>
      <c r="G9" s="88"/>
      <c r="H9" s="126" t="s">
        <v>187</v>
      </c>
      <c r="I9" s="89"/>
      <c r="J9" s="76"/>
      <c r="K9" s="93"/>
      <c r="L9" s="93"/>
      <c r="M9" s="93"/>
      <c r="N9" s="94"/>
      <c r="O9" s="93"/>
      <c r="P9" s="94"/>
      <c r="Q9" s="95"/>
      <c r="R9" s="90"/>
      <c r="S9" s="90"/>
      <c r="T9" s="78"/>
      <c r="U9" s="78"/>
      <c r="V9" s="78"/>
      <c r="W9" s="78"/>
      <c r="X9" s="78"/>
      <c r="Y9" s="78"/>
      <c r="Z9" s="78"/>
      <c r="AA9" s="78"/>
      <c r="AB9" s="78"/>
      <c r="AC9" s="78"/>
      <c r="AD9" s="78"/>
      <c r="AE9" s="78"/>
      <c r="AF9" s="78"/>
      <c r="AG9" s="78"/>
      <c r="AH9" s="78"/>
      <c r="AI9" s="78"/>
      <c r="AJ9" s="78"/>
      <c r="AK9" s="78"/>
      <c r="AL9" s="78"/>
      <c r="AM9" s="78"/>
    </row>
    <row r="10" spans="1:39" ht="14.4" customHeight="1" x14ac:dyDescent="0.25">
      <c r="A10" s="77"/>
      <c r="B10" s="77"/>
      <c r="G10" s="88"/>
      <c r="H10" s="126" t="s">
        <v>190</v>
      </c>
      <c r="I10" s="96"/>
      <c r="J10" s="76"/>
      <c r="K10" s="93"/>
      <c r="L10" s="93"/>
      <c r="M10" s="93"/>
      <c r="N10" s="97"/>
      <c r="O10" s="98"/>
      <c r="P10" s="97"/>
      <c r="Q10" s="99"/>
      <c r="R10" s="100"/>
      <c r="S10" s="100"/>
      <c r="T10" s="93"/>
      <c r="U10" s="93"/>
      <c r="V10" s="93"/>
      <c r="W10" s="93"/>
      <c r="X10" s="78"/>
      <c r="Y10" s="78"/>
      <c r="Z10" s="78"/>
      <c r="AA10" s="78"/>
      <c r="AB10" s="78"/>
      <c r="AC10" s="78"/>
      <c r="AD10" s="78"/>
      <c r="AE10" s="78"/>
      <c r="AF10" s="78"/>
      <c r="AG10" s="78"/>
      <c r="AH10" s="78"/>
      <c r="AI10" s="78"/>
      <c r="AJ10" s="78"/>
      <c r="AK10" s="78"/>
      <c r="AL10" s="78"/>
      <c r="AM10" s="78"/>
    </row>
    <row r="11" spans="1:39" x14ac:dyDescent="0.25">
      <c r="A11" s="77"/>
      <c r="B11" s="77"/>
      <c r="C11" s="101"/>
      <c r="D11" s="101"/>
      <c r="E11" s="102"/>
      <c r="F11" s="102"/>
      <c r="G11" s="76"/>
      <c r="H11" s="76"/>
      <c r="I11" s="76"/>
      <c r="J11" s="76"/>
      <c r="K11" s="76"/>
      <c r="L11" s="77"/>
      <c r="M11" s="77"/>
      <c r="N11" s="103"/>
      <c r="O11" s="103"/>
      <c r="P11" s="103"/>
      <c r="Q11" s="103"/>
      <c r="R11" s="103"/>
      <c r="S11" s="103"/>
      <c r="T11" s="104"/>
      <c r="U11" s="78"/>
      <c r="V11" s="78"/>
      <c r="W11" s="78"/>
      <c r="X11" s="78"/>
      <c r="Y11" s="78"/>
      <c r="Z11" s="78"/>
      <c r="AA11" s="78"/>
      <c r="AB11" s="78"/>
      <c r="AC11" s="78"/>
      <c r="AD11" s="78"/>
      <c r="AE11" s="78"/>
      <c r="AF11" s="78"/>
      <c r="AG11" s="78"/>
      <c r="AH11" s="78"/>
      <c r="AI11" s="78"/>
      <c r="AJ11" s="78"/>
      <c r="AK11" s="78"/>
      <c r="AL11" s="78"/>
      <c r="AM11" s="78"/>
    </row>
    <row r="12" spans="1:39" ht="14.4" customHeight="1" x14ac:dyDescent="0.25">
      <c r="A12" s="77"/>
      <c r="B12" s="77"/>
      <c r="C12" s="230" t="s">
        <v>197</v>
      </c>
      <c r="D12" s="232"/>
      <c r="E12" s="231"/>
      <c r="F12" s="135"/>
      <c r="G12" s="76"/>
      <c r="H12" s="76"/>
      <c r="I12" s="76"/>
      <c r="J12" s="76"/>
      <c r="K12" s="90"/>
      <c r="L12" s="136"/>
      <c r="M12" s="136"/>
      <c r="N12" s="103"/>
      <c r="O12" s="103"/>
      <c r="P12" s="103"/>
      <c r="Q12" s="103"/>
      <c r="R12" s="103"/>
      <c r="S12" s="103"/>
      <c r="T12" s="104"/>
      <c r="U12" s="78"/>
      <c r="V12" s="78"/>
      <c r="W12" s="78"/>
      <c r="X12" s="78"/>
      <c r="Y12" s="78"/>
      <c r="Z12" s="78"/>
      <c r="AA12" s="78"/>
      <c r="AB12" s="78"/>
      <c r="AC12" s="78"/>
      <c r="AD12" s="78"/>
      <c r="AE12" s="78"/>
      <c r="AF12" s="78"/>
      <c r="AG12" s="78"/>
      <c r="AH12" s="78"/>
      <c r="AI12" s="78"/>
      <c r="AJ12" s="78"/>
      <c r="AK12" s="78"/>
      <c r="AL12" s="78"/>
      <c r="AM12" s="78"/>
    </row>
    <row r="13" spans="1:39" x14ac:dyDescent="0.25">
      <c r="A13" s="77"/>
      <c r="B13" s="77"/>
      <c r="C13" s="221"/>
      <c r="D13" s="222"/>
      <c r="E13" s="223"/>
      <c r="F13" s="135"/>
      <c r="G13" s="76"/>
      <c r="H13" s="76"/>
      <c r="I13" s="76"/>
      <c r="J13" s="76"/>
      <c r="K13" s="90"/>
      <c r="L13" s="136"/>
      <c r="M13" s="136"/>
      <c r="N13" s="103"/>
      <c r="O13" s="103"/>
      <c r="P13" s="103"/>
      <c r="Q13" s="103"/>
      <c r="R13" s="103"/>
      <c r="S13" s="103"/>
      <c r="T13" s="104"/>
      <c r="U13" s="78"/>
      <c r="V13" s="78"/>
      <c r="W13" s="78"/>
      <c r="X13" s="78"/>
      <c r="Y13" s="78"/>
      <c r="Z13" s="78"/>
      <c r="AA13" s="78"/>
      <c r="AB13" s="78"/>
      <c r="AC13" s="78"/>
      <c r="AD13" s="78"/>
      <c r="AE13" s="78"/>
      <c r="AF13" s="78"/>
      <c r="AG13" s="78"/>
      <c r="AH13" s="78"/>
      <c r="AI13" s="78"/>
      <c r="AJ13" s="78"/>
      <c r="AK13" s="78"/>
      <c r="AL13" s="78"/>
      <c r="AM13" s="78"/>
    </row>
    <row r="14" spans="1:39" ht="14.4" customHeight="1" x14ac:dyDescent="0.25">
      <c r="A14" s="77"/>
      <c r="B14" s="77"/>
      <c r="C14" s="224"/>
      <c r="D14" s="225"/>
      <c r="E14" s="226"/>
      <c r="F14" s="105"/>
      <c r="G14" s="76"/>
      <c r="H14" s="76"/>
      <c r="I14" s="76"/>
      <c r="J14" s="76"/>
      <c r="K14" s="93"/>
      <c r="L14" s="106"/>
      <c r="M14" s="106"/>
      <c r="N14" s="103"/>
      <c r="O14" s="103"/>
      <c r="P14" s="103"/>
      <c r="Q14" s="103"/>
      <c r="R14" s="103"/>
      <c r="S14" s="103"/>
      <c r="T14" s="104"/>
      <c r="U14" s="78"/>
      <c r="V14" s="78"/>
      <c r="W14" s="78"/>
      <c r="X14" s="78"/>
      <c r="Y14" s="78"/>
      <c r="Z14" s="78"/>
      <c r="AA14" s="78"/>
      <c r="AB14" s="78"/>
      <c r="AC14" s="78"/>
      <c r="AD14" s="78"/>
      <c r="AE14" s="78"/>
      <c r="AF14" s="78"/>
      <c r="AG14" s="78"/>
      <c r="AH14" s="78"/>
      <c r="AI14" s="78"/>
      <c r="AJ14" s="78"/>
      <c r="AK14" s="78"/>
      <c r="AL14" s="78"/>
      <c r="AM14" s="78"/>
    </row>
    <row r="15" spans="1:39" ht="14.4" customHeight="1" x14ac:dyDescent="0.25">
      <c r="A15" s="77"/>
      <c r="B15" s="77"/>
      <c r="C15" s="227"/>
      <c r="D15" s="228"/>
      <c r="E15" s="229"/>
      <c r="F15" s="107"/>
      <c r="G15" s="76"/>
      <c r="H15" s="76"/>
      <c r="I15" s="76"/>
      <c r="J15" s="76"/>
      <c r="K15" s="108"/>
      <c r="L15" s="109"/>
      <c r="M15" s="109"/>
      <c r="N15" s="103"/>
      <c r="O15" s="103"/>
      <c r="P15" s="103"/>
      <c r="Q15" s="103"/>
      <c r="R15" s="103"/>
      <c r="S15" s="103"/>
      <c r="T15" s="104"/>
      <c r="U15" s="78"/>
      <c r="V15" s="78"/>
      <c r="W15" s="78"/>
      <c r="X15" s="78"/>
      <c r="Y15" s="78"/>
      <c r="Z15" s="78"/>
      <c r="AA15" s="78"/>
      <c r="AB15" s="78"/>
      <c r="AC15" s="78"/>
      <c r="AD15" s="78"/>
      <c r="AE15" s="78"/>
      <c r="AF15" s="78"/>
      <c r="AG15" s="78"/>
      <c r="AH15" s="78"/>
      <c r="AI15" s="78"/>
      <c r="AJ15" s="78"/>
      <c r="AK15" s="78"/>
      <c r="AL15" s="78"/>
      <c r="AM15" s="78"/>
    </row>
    <row r="16" spans="1:39" ht="15" customHeight="1" x14ac:dyDescent="0.25">
      <c r="A16" s="74"/>
      <c r="B16" s="74"/>
      <c r="C16" s="98"/>
      <c r="D16" s="110"/>
      <c r="E16" s="110"/>
      <c r="F16" s="111"/>
      <c r="G16" s="112"/>
      <c r="H16" s="112"/>
      <c r="I16" s="112"/>
      <c r="J16" s="112"/>
      <c r="K16" s="112"/>
      <c r="L16" s="113"/>
      <c r="M16" s="113"/>
      <c r="N16" s="103"/>
      <c r="O16" s="103"/>
      <c r="P16" s="103"/>
      <c r="Q16" s="103"/>
      <c r="R16" s="103"/>
      <c r="S16" s="103"/>
      <c r="T16" s="114"/>
      <c r="U16" s="78"/>
      <c r="V16" s="78"/>
      <c r="W16" s="78"/>
      <c r="X16" s="78"/>
      <c r="Y16" s="78"/>
      <c r="Z16" s="78"/>
      <c r="AA16" s="78"/>
      <c r="AB16" s="78"/>
      <c r="AC16" s="78"/>
      <c r="AD16" s="78"/>
      <c r="AE16" s="78"/>
      <c r="AF16" s="78"/>
      <c r="AG16" s="78"/>
      <c r="AH16" s="78"/>
      <c r="AI16" s="78"/>
      <c r="AJ16" s="78"/>
      <c r="AK16" s="78"/>
      <c r="AL16" s="78"/>
      <c r="AM16" s="78"/>
    </row>
    <row r="17" spans="1:39" ht="54" customHeight="1" x14ac:dyDescent="0.25">
      <c r="A17" s="74"/>
      <c r="B17" s="74"/>
      <c r="C17" s="137" t="s">
        <v>198</v>
      </c>
      <c r="D17" s="138" t="s">
        <v>199</v>
      </c>
      <c r="E17" s="138" t="s">
        <v>200</v>
      </c>
      <c r="F17" s="138" t="s">
        <v>201</v>
      </c>
      <c r="G17" s="138" t="s">
        <v>202</v>
      </c>
      <c r="H17" s="138" t="s">
        <v>203</v>
      </c>
      <c r="I17" s="103"/>
      <c r="J17" s="103"/>
      <c r="K17" s="103"/>
      <c r="L17" s="103"/>
      <c r="M17" s="139"/>
      <c r="N17" s="139"/>
      <c r="O17" s="139"/>
      <c r="P17" s="139"/>
      <c r="Q17" s="139"/>
      <c r="R17" s="139"/>
      <c r="S17" s="103"/>
      <c r="T17" s="104"/>
      <c r="U17" s="78"/>
      <c r="V17" s="78"/>
      <c r="W17" s="78"/>
      <c r="X17" s="78"/>
      <c r="Y17" s="78"/>
      <c r="Z17" s="78"/>
      <c r="AA17" s="78"/>
      <c r="AB17" s="78"/>
      <c r="AC17" s="78"/>
      <c r="AD17" s="78"/>
      <c r="AE17" s="78"/>
      <c r="AF17" s="78"/>
      <c r="AG17" s="78"/>
      <c r="AH17" s="78"/>
      <c r="AI17" s="78"/>
      <c r="AJ17" s="78"/>
      <c r="AK17" s="78"/>
      <c r="AL17" s="78"/>
    </row>
    <row r="18" spans="1:39" x14ac:dyDescent="0.25">
      <c r="A18" s="86"/>
      <c r="B18" s="86"/>
      <c r="C18" s="174" t="s">
        <v>28</v>
      </c>
      <c r="D18" s="174" t="s">
        <v>314</v>
      </c>
      <c r="E18" s="174" t="s">
        <v>315</v>
      </c>
      <c r="F18" s="174" t="s">
        <v>318</v>
      </c>
      <c r="G18" s="174" t="s">
        <v>316</v>
      </c>
      <c r="H18" s="174" t="s">
        <v>317</v>
      </c>
      <c r="I18" s="115"/>
      <c r="J18" s="115"/>
      <c r="K18" s="115"/>
      <c r="L18" s="115"/>
      <c r="M18" s="115"/>
      <c r="N18" s="115"/>
      <c r="O18" s="115"/>
      <c r="P18" s="115"/>
      <c r="Q18" s="115"/>
      <c r="R18" s="115"/>
      <c r="S18" s="115"/>
      <c r="T18" s="104"/>
      <c r="U18" s="78"/>
      <c r="V18" s="78"/>
      <c r="W18" s="78"/>
      <c r="X18" s="78"/>
      <c r="Y18" s="78"/>
      <c r="Z18" s="78"/>
      <c r="AA18" s="78"/>
      <c r="AB18" s="78"/>
      <c r="AC18" s="78"/>
      <c r="AD18" s="78"/>
      <c r="AE18" s="78"/>
      <c r="AF18" s="78"/>
      <c r="AG18" s="78"/>
      <c r="AH18" s="78"/>
      <c r="AI18" s="78"/>
      <c r="AJ18" s="78"/>
      <c r="AK18" s="78"/>
      <c r="AL18" s="78"/>
    </row>
    <row r="19" spans="1:39" x14ac:dyDescent="0.25">
      <c r="A19" s="86"/>
      <c r="B19" s="86"/>
      <c r="C19" s="176"/>
      <c r="D19" s="176"/>
      <c r="E19" s="176"/>
      <c r="F19" s="176"/>
      <c r="G19" s="176"/>
      <c r="H19" s="176"/>
      <c r="I19" s="115"/>
      <c r="J19" s="115"/>
      <c r="K19" s="115"/>
      <c r="L19" s="115"/>
      <c r="M19" s="115"/>
      <c r="N19" s="115"/>
      <c r="O19" s="115"/>
      <c r="P19" s="115"/>
      <c r="Q19" s="115"/>
      <c r="R19" s="115"/>
      <c r="S19" s="115"/>
      <c r="T19" s="104"/>
      <c r="U19" s="78"/>
      <c r="V19" s="78"/>
      <c r="W19" s="78"/>
      <c r="X19" s="78"/>
      <c r="Y19" s="78"/>
      <c r="Z19" s="78"/>
      <c r="AA19" s="78"/>
      <c r="AB19" s="78"/>
      <c r="AC19" s="78"/>
      <c r="AD19" s="78"/>
      <c r="AE19" s="78"/>
      <c r="AF19" s="78"/>
      <c r="AG19" s="78"/>
      <c r="AH19" s="78"/>
      <c r="AI19" s="78"/>
      <c r="AJ19" s="78"/>
      <c r="AK19" s="78"/>
      <c r="AL19" s="78"/>
    </row>
    <row r="20" spans="1:39" x14ac:dyDescent="0.25">
      <c r="A20" s="86"/>
      <c r="B20" s="86"/>
      <c r="C20" s="177"/>
      <c r="D20" s="177"/>
      <c r="E20" s="177"/>
      <c r="F20" s="177"/>
      <c r="G20" s="177"/>
      <c r="H20" s="177"/>
      <c r="I20" s="115"/>
      <c r="J20" s="115"/>
      <c r="K20" s="115"/>
      <c r="L20" s="115"/>
      <c r="M20" s="115"/>
      <c r="N20" s="115"/>
      <c r="O20" s="115"/>
      <c r="P20" s="115"/>
      <c r="Q20" s="115"/>
      <c r="R20" s="115"/>
      <c r="S20" s="115"/>
      <c r="T20" s="104"/>
      <c r="U20" s="78"/>
      <c r="V20" s="78"/>
      <c r="W20" s="78"/>
      <c r="X20" s="78"/>
      <c r="Y20" s="78"/>
      <c r="Z20" s="78"/>
      <c r="AA20" s="78"/>
      <c r="AB20" s="78"/>
      <c r="AC20" s="78"/>
      <c r="AD20" s="78"/>
      <c r="AE20" s="78"/>
      <c r="AF20" s="78"/>
      <c r="AG20" s="78"/>
      <c r="AH20" s="78"/>
      <c r="AI20" s="78"/>
      <c r="AJ20" s="78"/>
      <c r="AK20" s="78"/>
      <c r="AL20" s="78"/>
    </row>
    <row r="21" spans="1:39" s="85" customFormat="1" x14ac:dyDescent="0.25">
      <c r="A21" s="116"/>
      <c r="B21" s="116"/>
      <c r="C21" s="117"/>
      <c r="D21" s="118"/>
      <c r="E21" s="118"/>
      <c r="F21" s="118"/>
      <c r="G21" s="118"/>
      <c r="H21" s="119"/>
      <c r="I21" s="120"/>
      <c r="J21" s="121"/>
      <c r="K21" s="121"/>
      <c r="L21" s="121"/>
      <c r="M21" s="121"/>
      <c r="N21" s="121"/>
      <c r="O21" s="121"/>
      <c r="P21" s="121"/>
      <c r="Q21" s="121"/>
      <c r="R21" s="122"/>
      <c r="S21" s="122"/>
      <c r="T21" s="122"/>
      <c r="U21" s="104"/>
      <c r="V21" s="78"/>
      <c r="W21" s="78"/>
      <c r="X21" s="78"/>
      <c r="Y21" s="78"/>
      <c r="Z21" s="78"/>
      <c r="AA21" s="78"/>
      <c r="AB21" s="78"/>
      <c r="AC21" s="78"/>
      <c r="AD21" s="78"/>
      <c r="AE21" s="78"/>
      <c r="AF21" s="78"/>
      <c r="AG21" s="78"/>
      <c r="AH21" s="78"/>
      <c r="AI21" s="78"/>
      <c r="AJ21" s="78"/>
      <c r="AK21" s="78"/>
      <c r="AL21" s="78"/>
      <c r="AM21" s="78"/>
    </row>
    <row r="22" spans="1:39" ht="39.6" x14ac:dyDescent="0.25">
      <c r="A22" s="140" t="s">
        <v>204</v>
      </c>
      <c r="B22" s="140" t="s">
        <v>205</v>
      </c>
      <c r="C22" s="141" t="s">
        <v>206</v>
      </c>
      <c r="D22" s="141" t="s">
        <v>207</v>
      </c>
      <c r="E22" s="141" t="s">
        <v>208</v>
      </c>
      <c r="F22" s="142" t="s">
        <v>209</v>
      </c>
      <c r="G22" s="141" t="s">
        <v>210</v>
      </c>
      <c r="H22" s="141" t="s">
        <v>8</v>
      </c>
      <c r="I22" s="143" t="s">
        <v>211</v>
      </c>
      <c r="J22" s="141" t="s">
        <v>212</v>
      </c>
      <c r="K22" s="143" t="s">
        <v>213</v>
      </c>
      <c r="L22" s="143" t="s">
        <v>214</v>
      </c>
      <c r="M22" s="143" t="s">
        <v>215</v>
      </c>
      <c r="N22" s="144" t="s">
        <v>216</v>
      </c>
      <c r="O22" s="144" t="s">
        <v>217</v>
      </c>
      <c r="P22" s="10" t="s">
        <v>218</v>
      </c>
      <c r="Q22" s="10" t="s">
        <v>219</v>
      </c>
      <c r="R22" s="140" t="s">
        <v>220</v>
      </c>
      <c r="S22" s="145" t="s">
        <v>221</v>
      </c>
      <c r="T22" s="145" t="s">
        <v>222</v>
      </c>
      <c r="U22" s="114"/>
      <c r="V22" s="123"/>
      <c r="W22" s="78"/>
      <c r="X22" s="78"/>
      <c r="Y22" s="78"/>
      <c r="Z22" s="78"/>
      <c r="AA22" s="78"/>
      <c r="AB22" s="78"/>
      <c r="AC22" s="78"/>
      <c r="AD22" s="78"/>
      <c r="AE22" s="78"/>
    </row>
    <row r="23" spans="1:39" x14ac:dyDescent="0.25">
      <c r="A23" s="174" t="s">
        <v>223</v>
      </c>
      <c r="B23" s="174" t="s">
        <v>224</v>
      </c>
      <c r="C23" s="174" t="str">
        <f>'Request Summary'!C15</f>
        <v>moodle-app-01-pp</v>
      </c>
      <c r="D23" s="174" t="s">
        <v>285</v>
      </c>
      <c r="E23" s="174"/>
      <c r="F23" s="174"/>
      <c r="G23" s="174" t="s">
        <v>225</v>
      </c>
      <c r="H23" s="157" t="str">
        <f>'Request Summary'!C23</f>
        <v>RHEL 6</v>
      </c>
      <c r="I23" s="157">
        <f>'Request Summary'!C20</f>
        <v>6</v>
      </c>
      <c r="J23" s="157">
        <f>'Request Summary'!C21</f>
        <v>16</v>
      </c>
      <c r="K23" s="157">
        <f>'Request Summary'!C22</f>
        <v>60</v>
      </c>
      <c r="L23" s="174"/>
      <c r="M23" s="174"/>
      <c r="N23" s="174" t="s">
        <v>290</v>
      </c>
      <c r="O23" s="174" t="s">
        <v>298</v>
      </c>
      <c r="P23" s="181" t="s">
        <v>302</v>
      </c>
      <c r="Q23" s="181" t="s">
        <v>310</v>
      </c>
      <c r="R23" s="174"/>
      <c r="S23" s="174"/>
      <c r="T23" s="174"/>
      <c r="U23" s="118"/>
      <c r="V23" s="118"/>
      <c r="W23" s="104"/>
      <c r="X23" s="78"/>
      <c r="Y23" s="78"/>
      <c r="Z23" s="78"/>
      <c r="AA23" s="78"/>
      <c r="AB23" s="78"/>
      <c r="AC23" s="78"/>
      <c r="AD23" s="78"/>
      <c r="AE23" s="78"/>
      <c r="AF23" s="78"/>
      <c r="AG23" s="78"/>
      <c r="AH23" s="78"/>
      <c r="AI23" s="78"/>
      <c r="AJ23" s="78"/>
      <c r="AK23" s="78"/>
      <c r="AL23" s="78"/>
      <c r="AM23" s="78"/>
    </row>
    <row r="24" spans="1:39" x14ac:dyDescent="0.25">
      <c r="A24" s="174" t="s">
        <v>223</v>
      </c>
      <c r="B24" s="174" t="s">
        <v>224</v>
      </c>
      <c r="C24" s="174" t="str">
        <f>'Request Summary'!D15</f>
        <v>moodle-app-02-pp</v>
      </c>
      <c r="D24" s="174" t="s">
        <v>285</v>
      </c>
      <c r="E24" s="174"/>
      <c r="F24" s="174"/>
      <c r="G24" s="174" t="s">
        <v>225</v>
      </c>
      <c r="H24" s="157" t="str">
        <f>'Request Summary'!D23</f>
        <v>RHEL 6</v>
      </c>
      <c r="I24" s="157">
        <f>'Request Summary'!D20</f>
        <v>6</v>
      </c>
      <c r="J24" s="157">
        <f>'Request Summary'!D21</f>
        <v>16</v>
      </c>
      <c r="K24" s="157">
        <f>'Request Summary'!D22</f>
        <v>60</v>
      </c>
      <c r="L24" s="174"/>
      <c r="M24" s="174"/>
      <c r="N24" s="174" t="s">
        <v>291</v>
      </c>
      <c r="O24" s="174" t="s">
        <v>299</v>
      </c>
      <c r="P24" s="181" t="s">
        <v>303</v>
      </c>
      <c r="Q24" s="181" t="s">
        <v>311</v>
      </c>
      <c r="R24" s="174"/>
      <c r="S24" s="174"/>
      <c r="T24" s="174"/>
      <c r="U24" s="118"/>
      <c r="V24" s="118"/>
      <c r="W24" s="104"/>
      <c r="X24" s="78"/>
      <c r="Y24" s="78"/>
      <c r="Z24" s="78"/>
      <c r="AA24" s="78"/>
      <c r="AB24" s="78"/>
      <c r="AC24" s="78"/>
      <c r="AD24" s="78"/>
      <c r="AE24" s="78"/>
      <c r="AF24" s="78"/>
      <c r="AG24" s="78"/>
      <c r="AH24" s="78"/>
      <c r="AI24" s="78"/>
      <c r="AJ24" s="78"/>
      <c r="AK24" s="78"/>
      <c r="AL24" s="78"/>
      <c r="AM24" s="78"/>
    </row>
    <row r="25" spans="1:39" x14ac:dyDescent="0.25">
      <c r="A25" s="174" t="s">
        <v>223</v>
      </c>
      <c r="B25" s="174" t="s">
        <v>224</v>
      </c>
      <c r="C25" s="181" t="str">
        <f>'Request Summary'!E15</f>
        <v>moodle-app-03-pp</v>
      </c>
      <c r="D25" s="174" t="s">
        <v>285</v>
      </c>
      <c r="E25" s="174"/>
      <c r="F25" s="174"/>
      <c r="G25" s="174" t="s">
        <v>225</v>
      </c>
      <c r="H25" s="157" t="str">
        <f>'Request Summary'!E23</f>
        <v>RHEL 6</v>
      </c>
      <c r="I25" s="157">
        <f>'Request Summary'!E20</f>
        <v>6</v>
      </c>
      <c r="J25" s="157">
        <f>'Request Summary'!E21</f>
        <v>16</v>
      </c>
      <c r="K25" s="157">
        <f>'Request Summary'!E22</f>
        <v>60</v>
      </c>
      <c r="L25" s="174"/>
      <c r="M25" s="174"/>
      <c r="N25" s="181" t="s">
        <v>292</v>
      </c>
      <c r="O25" s="181" t="s">
        <v>300</v>
      </c>
      <c r="P25" s="181" t="s">
        <v>304</v>
      </c>
      <c r="Q25" s="181" t="s">
        <v>312</v>
      </c>
      <c r="R25" s="174"/>
      <c r="S25" s="174"/>
      <c r="T25" s="174"/>
      <c r="U25" s="118"/>
      <c r="V25" s="118"/>
      <c r="W25" s="104"/>
      <c r="X25" s="78"/>
      <c r="Y25" s="78"/>
      <c r="Z25" s="78"/>
      <c r="AA25" s="78"/>
      <c r="AB25" s="78"/>
      <c r="AC25" s="78"/>
      <c r="AD25" s="78"/>
      <c r="AE25" s="78"/>
      <c r="AF25" s="78"/>
      <c r="AG25" s="78"/>
      <c r="AH25" s="78"/>
      <c r="AI25" s="78"/>
      <c r="AJ25" s="78"/>
      <c r="AK25" s="78"/>
      <c r="AL25" s="78"/>
      <c r="AM25" s="78"/>
    </row>
    <row r="26" spans="1:39" x14ac:dyDescent="0.25">
      <c r="A26" s="174" t="s">
        <v>223</v>
      </c>
      <c r="B26" s="174" t="s">
        <v>224</v>
      </c>
      <c r="C26" s="174" t="str">
        <f>'Request Summary'!F15</f>
        <v>moodle-app-04-pp</v>
      </c>
      <c r="D26" s="174" t="s">
        <v>285</v>
      </c>
      <c r="E26" s="174"/>
      <c r="F26" s="174"/>
      <c r="G26" s="174" t="s">
        <v>225</v>
      </c>
      <c r="H26" s="157" t="str">
        <f>'Request Summary'!F23</f>
        <v>RHEL 6</v>
      </c>
      <c r="I26" s="157">
        <f>'Request Summary'!F20</f>
        <v>6</v>
      </c>
      <c r="J26" s="157">
        <f>'Request Summary'!F21</f>
        <v>16</v>
      </c>
      <c r="K26" s="157">
        <f>'Request Summary'!F22</f>
        <v>60</v>
      </c>
      <c r="L26" s="174"/>
      <c r="M26" s="174"/>
      <c r="N26" s="181" t="s">
        <v>293</v>
      </c>
      <c r="O26" s="181" t="s">
        <v>301</v>
      </c>
      <c r="P26" s="181" t="s">
        <v>305</v>
      </c>
      <c r="Q26" s="181" t="s">
        <v>313</v>
      </c>
      <c r="R26" s="174"/>
      <c r="S26" s="174"/>
      <c r="T26" s="174"/>
      <c r="U26" s="118"/>
      <c r="V26" s="118"/>
      <c r="W26" s="104"/>
      <c r="X26" s="78"/>
      <c r="Y26" s="78"/>
      <c r="Z26" s="78"/>
      <c r="AA26" s="78"/>
      <c r="AB26" s="78"/>
      <c r="AC26" s="78"/>
      <c r="AD26" s="78"/>
      <c r="AE26" s="78"/>
      <c r="AF26" s="78"/>
      <c r="AG26" s="78"/>
      <c r="AH26" s="78"/>
      <c r="AI26" s="78"/>
      <c r="AJ26" s="78"/>
      <c r="AK26" s="78"/>
      <c r="AL26" s="78"/>
      <c r="AM26" s="78"/>
    </row>
    <row r="27" spans="1:39" x14ac:dyDescent="0.25">
      <c r="A27" s="174" t="s">
        <v>223</v>
      </c>
      <c r="B27" s="174" t="s">
        <v>224</v>
      </c>
      <c r="C27" s="174" t="str">
        <f>'Request Summary'!G15</f>
        <v>moodle-admin-01-pp</v>
      </c>
      <c r="D27" s="174" t="s">
        <v>286</v>
      </c>
      <c r="E27" s="174"/>
      <c r="F27" s="174"/>
      <c r="G27" s="174" t="s">
        <v>225</v>
      </c>
      <c r="H27" s="157" t="str">
        <f>'Request Summary'!G23</f>
        <v>RHEL 6</v>
      </c>
      <c r="I27" s="157">
        <f>'Request Summary'!G20</f>
        <v>4</v>
      </c>
      <c r="J27" s="157">
        <f>'Request Summary'!G21</f>
        <v>16</v>
      </c>
      <c r="K27" s="157">
        <f>'Request Summary'!G22</f>
        <v>60</v>
      </c>
      <c r="L27" s="174"/>
      <c r="M27" s="174"/>
      <c r="N27" s="181" t="s">
        <v>294</v>
      </c>
      <c r="O27" s="174" t="s">
        <v>314</v>
      </c>
      <c r="P27" s="181" t="s">
        <v>306</v>
      </c>
      <c r="Q27" s="174" t="s">
        <v>314</v>
      </c>
      <c r="R27" s="174"/>
      <c r="S27" s="174"/>
      <c r="T27" s="174"/>
      <c r="U27" s="118"/>
      <c r="V27" s="118"/>
      <c r="W27" s="104"/>
      <c r="X27" s="78"/>
      <c r="Y27" s="78"/>
      <c r="Z27" s="78"/>
      <c r="AA27" s="78"/>
      <c r="AB27" s="78"/>
      <c r="AC27" s="78"/>
      <c r="AD27" s="78"/>
      <c r="AE27" s="78"/>
      <c r="AF27" s="78"/>
      <c r="AG27" s="78"/>
      <c r="AH27" s="78"/>
      <c r="AI27" s="78"/>
      <c r="AJ27" s="78"/>
      <c r="AK27" s="78"/>
      <c r="AL27" s="78"/>
      <c r="AM27" s="78"/>
    </row>
    <row r="28" spans="1:39" x14ac:dyDescent="0.25">
      <c r="A28" s="176" t="s">
        <v>223</v>
      </c>
      <c r="B28" s="176" t="s">
        <v>224</v>
      </c>
      <c r="C28" s="176" t="str">
        <f>'Request Summary'!H15</f>
        <v>moodle-nfs-01-pp</v>
      </c>
      <c r="D28" s="176" t="s">
        <v>287</v>
      </c>
      <c r="E28" s="176"/>
      <c r="F28" s="176"/>
      <c r="G28" s="176" t="s">
        <v>225</v>
      </c>
      <c r="H28" s="158" t="str">
        <f>'Request Summary'!H23</f>
        <v>RHEL 6</v>
      </c>
      <c r="I28" s="158">
        <f>'Request Summary'!H20</f>
        <v>4</v>
      </c>
      <c r="J28" s="158">
        <f>'Request Summary'!H21</f>
        <v>8</v>
      </c>
      <c r="K28" s="158">
        <f>'Request Summary'!H22</f>
        <v>6000</v>
      </c>
      <c r="L28" s="176"/>
      <c r="M28" s="176"/>
      <c r="N28" s="181" t="s">
        <v>295</v>
      </c>
      <c r="O28" s="176" t="s">
        <v>314</v>
      </c>
      <c r="P28" s="181" t="s">
        <v>307</v>
      </c>
      <c r="Q28" s="176" t="s">
        <v>314</v>
      </c>
      <c r="R28" s="176"/>
      <c r="S28" s="176"/>
      <c r="T28" s="176"/>
      <c r="U28" s="118"/>
      <c r="V28" s="118"/>
      <c r="W28" s="104"/>
      <c r="X28" s="78"/>
      <c r="Y28" s="78"/>
      <c r="Z28" s="78"/>
      <c r="AA28" s="78"/>
      <c r="AB28" s="78"/>
      <c r="AC28" s="78"/>
      <c r="AD28" s="78"/>
      <c r="AE28" s="78"/>
      <c r="AF28" s="78"/>
      <c r="AG28" s="78"/>
      <c r="AH28" s="78"/>
      <c r="AI28" s="78"/>
      <c r="AJ28" s="78"/>
      <c r="AK28" s="78"/>
      <c r="AL28" s="78"/>
      <c r="AM28" s="78"/>
    </row>
    <row r="29" spans="1:39" x14ac:dyDescent="0.25">
      <c r="A29" s="177" t="s">
        <v>223</v>
      </c>
      <c r="B29" s="177" t="s">
        <v>224</v>
      </c>
      <c r="C29" s="177" t="str">
        <f>'Request Summary'!I15</f>
        <v>moodle-db-01-pp</v>
      </c>
      <c r="D29" s="177" t="s">
        <v>289</v>
      </c>
      <c r="E29" s="177"/>
      <c r="F29" s="177"/>
      <c r="G29" s="177" t="s">
        <v>225</v>
      </c>
      <c r="H29" s="254" t="str">
        <f>'Request Summary'!I23</f>
        <v>RHEL 6</v>
      </c>
      <c r="I29" s="254">
        <f>'Request Summary'!I20</f>
        <v>6</v>
      </c>
      <c r="J29" s="254">
        <f>'Request Summary'!I21</f>
        <v>48</v>
      </c>
      <c r="K29" s="254">
        <f>'Request Summary'!I22</f>
        <v>1500</v>
      </c>
      <c r="L29" s="177"/>
      <c r="M29" s="177"/>
      <c r="N29" s="181" t="s">
        <v>296</v>
      </c>
      <c r="O29" s="177" t="s">
        <v>314</v>
      </c>
      <c r="P29" s="181" t="s">
        <v>308</v>
      </c>
      <c r="Q29" s="177" t="s">
        <v>314</v>
      </c>
      <c r="R29" s="177"/>
      <c r="S29" s="177"/>
      <c r="T29" s="177"/>
      <c r="U29" s="118"/>
      <c r="V29" s="118"/>
      <c r="W29" s="104"/>
      <c r="X29" s="78"/>
      <c r="Y29" s="78"/>
      <c r="Z29" s="78"/>
      <c r="AA29" s="78"/>
      <c r="AB29" s="78"/>
      <c r="AC29" s="78"/>
      <c r="AD29" s="78"/>
      <c r="AE29" s="78"/>
      <c r="AF29" s="78"/>
      <c r="AG29" s="78"/>
      <c r="AH29" s="78"/>
      <c r="AI29" s="78"/>
      <c r="AJ29" s="78"/>
      <c r="AK29" s="78"/>
      <c r="AL29" s="78"/>
      <c r="AM29" s="78"/>
    </row>
    <row r="30" spans="1:39" x14ac:dyDescent="0.25">
      <c r="A30" s="182" t="s">
        <v>223</v>
      </c>
      <c r="B30" s="182" t="s">
        <v>224</v>
      </c>
      <c r="C30" s="182" t="str">
        <f>'Request Summary'!J15</f>
        <v>moodle-db-02-pp</v>
      </c>
      <c r="D30" s="182" t="s">
        <v>288</v>
      </c>
      <c r="E30" s="182"/>
      <c r="F30" s="182"/>
      <c r="G30" s="182" t="s">
        <v>225</v>
      </c>
      <c r="H30" s="254" t="str">
        <f>'Request Summary'!J23</f>
        <v>RHEL 6</v>
      </c>
      <c r="I30" s="254">
        <f>'Request Summary'!J20</f>
        <v>6</v>
      </c>
      <c r="J30" s="254">
        <f>'Request Summary'!J21</f>
        <v>48</v>
      </c>
      <c r="K30" s="254">
        <f>'Request Summary'!J22</f>
        <v>1500</v>
      </c>
      <c r="L30" s="182"/>
      <c r="M30" s="182"/>
      <c r="N30" s="181" t="s">
        <v>297</v>
      </c>
      <c r="O30" s="182" t="s">
        <v>314</v>
      </c>
      <c r="P30" s="181" t="s">
        <v>309</v>
      </c>
      <c r="Q30" s="182" t="s">
        <v>314</v>
      </c>
      <c r="R30" s="182"/>
      <c r="S30" s="182"/>
      <c r="T30" s="182"/>
      <c r="U30" s="118"/>
      <c r="V30" s="118"/>
      <c r="W30" s="104"/>
      <c r="X30" s="78"/>
      <c r="Y30" s="78"/>
      <c r="Z30" s="78"/>
      <c r="AA30" s="78"/>
      <c r="AB30" s="78"/>
      <c r="AC30" s="78"/>
      <c r="AD30" s="78"/>
      <c r="AE30" s="78"/>
      <c r="AF30" s="78"/>
      <c r="AG30" s="78"/>
      <c r="AH30" s="78"/>
      <c r="AI30" s="78"/>
      <c r="AJ30" s="78"/>
      <c r="AK30" s="78"/>
      <c r="AL30" s="78"/>
      <c r="AM30" s="78"/>
    </row>
    <row r="33" spans="2:7" x14ac:dyDescent="0.25">
      <c r="B33" s="161"/>
      <c r="C33" s="162"/>
      <c r="D33" s="162"/>
      <c r="E33" s="162"/>
      <c r="F33" s="163"/>
      <c r="G33" s="163"/>
    </row>
  </sheetData>
  <mergeCells count="7">
    <mergeCell ref="C13:E15"/>
    <mergeCell ref="C2:D2"/>
    <mergeCell ref="H2:I2"/>
    <mergeCell ref="H7:I7"/>
    <mergeCell ref="C12:E12"/>
    <mergeCell ref="E2:F2"/>
    <mergeCell ref="E3:F6"/>
  </mergeCells>
  <conditionalFormatting sqref="R8:R10">
    <cfRule type="cellIs" dxfId="9" priority="356" operator="equal">
      <formula>"Completed"</formula>
    </cfRule>
    <cfRule type="cellIs" dxfId="8" priority="357" operator="equal">
      <formula>"Blocked"</formula>
    </cfRule>
    <cfRule type="cellIs" dxfId="7" priority="358" operator="equal">
      <formula>"Issues"</formula>
    </cfRule>
    <cfRule type="cellIs" dxfId="6" priority="359" operator="equal">
      <formula>"In Progress"</formula>
    </cfRule>
    <cfRule type="cellIs" dxfId="5" priority="360" operator="equal">
      <formula>"Not Started"</formula>
    </cfRule>
  </conditionalFormatting>
  <conditionalFormatting sqref="S8:S10">
    <cfRule type="cellIs" dxfId="4" priority="1" operator="equal">
      <formula>"Completed"</formula>
    </cfRule>
    <cfRule type="cellIs" dxfId="3" priority="2" operator="equal">
      <formula>"Blocked"</formula>
    </cfRule>
    <cfRule type="cellIs" dxfId="2" priority="3" operator="equal">
      <formula>"Issues"</formula>
    </cfRule>
    <cfRule type="cellIs" dxfId="1" priority="4" operator="equal">
      <formula>"In Progress"</formula>
    </cfRule>
    <cfRule type="cellIs" dxfId="0" priority="5" operator="equal">
      <formula>"Not Started"</formula>
    </cfRule>
  </conditionalFormatting>
  <hyperlinks>
    <hyperlink ref="I4"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validation!$G$2:$G$5</xm:f>
          </x14:formula1>
          <xm:sqref>F9</xm:sqref>
        </x14:dataValidation>
        <x14:dataValidation type="list" allowBlank="1" showInputMessage="1" showErrorMessage="1">
          <x14:formula1>
            <xm:f>validation!$D$2:$D$4</xm:f>
          </x14:formula1>
          <xm:sqref>T23:T30</xm:sqref>
        </x14:dataValidation>
        <x14:dataValidation type="list" allowBlank="1" showInputMessage="1" showErrorMessage="1">
          <x14:formula1>
            <xm:f>validation!$C$2:$C$4</xm:f>
          </x14:formula1>
          <xm:sqref>R23:R30</xm:sqref>
        </x14:dataValidation>
        <x14:dataValidation type="list" allowBlank="1" showInputMessage="1" showErrorMessage="1">
          <x14:formula1>
            <xm:f>validation!$B$2:$B$4</xm:f>
          </x14:formula1>
          <xm:sqref>A23:A30</xm:sqref>
        </x14:dataValidation>
        <x14:dataValidation type="list" allowBlank="1" showInputMessage="1" showErrorMessage="1">
          <x14:formula1>
            <xm:f>validation!$E$2:$E$3</xm:f>
          </x14:formula1>
          <xm:sqref>G23:G30</xm:sqref>
        </x14:dataValidation>
        <x14:dataValidation type="list" allowBlank="1" showInputMessage="1" showErrorMessage="1">
          <x14:formula1>
            <xm:f>validation!$F$2:$F$5</xm:f>
          </x14:formula1>
          <xm:sqref>B23:B30</xm:sqref>
        </x14:dataValidation>
        <x14:dataValidation type="list" allowBlank="1" showInputMessage="1" showErrorMessage="1">
          <x14:formula1>
            <xm:f>validation!$A$2:$A$5</xm:f>
          </x14:formula1>
          <xm:sqref>F23:F30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0"/>
  <sheetViews>
    <sheetView showGridLines="0" zoomScaleNormal="100" workbookViewId="0">
      <pane ySplit="5" topLeftCell="A6" activePane="bottomLeft" state="frozen"/>
      <selection pane="bottomLeft" activeCell="K8" sqref="K8"/>
    </sheetView>
  </sheetViews>
  <sheetFormatPr defaultColWidth="14.44140625" defaultRowHeight="12.75" customHeight="1" x14ac:dyDescent="0.25"/>
  <cols>
    <col min="1" max="1" width="6.109375" style="79" customWidth="1"/>
    <col min="2" max="2" width="13.33203125" style="79" customWidth="1"/>
    <col min="3" max="3" width="29" style="79" customWidth="1"/>
    <col min="4" max="4" width="6.109375" style="79" customWidth="1"/>
    <col min="5" max="5" width="12.109375" style="79" customWidth="1"/>
    <col min="6" max="6" width="29.6640625" style="1" bestFit="1" customWidth="1"/>
    <col min="7" max="7" width="28.44140625" style="1" bestFit="1" customWidth="1"/>
    <col min="8" max="8" width="6.109375" style="1" customWidth="1"/>
    <col min="9" max="9" width="14.44140625" style="1" customWidth="1"/>
    <col min="10" max="10" width="20.88671875" style="1" bestFit="1" customWidth="1"/>
    <col min="11" max="11" width="39.44140625" style="1" customWidth="1"/>
    <col min="12" max="12" width="5.44140625" style="1" customWidth="1"/>
    <col min="13" max="13" width="14.109375" style="1" customWidth="1"/>
    <col min="14" max="14" width="13.88671875" style="1" customWidth="1"/>
    <col min="15" max="16" width="18.109375" style="1" customWidth="1"/>
    <col min="17" max="17" width="14.109375" style="1" customWidth="1"/>
    <col min="18" max="20" width="18.109375" style="1" customWidth="1"/>
    <col min="21" max="21" width="27.5546875" style="1" customWidth="1"/>
    <col min="22" max="25" width="14.44140625" style="6"/>
    <col min="26" max="16384" width="14.44140625" style="1"/>
  </cols>
  <sheetData>
    <row r="1" spans="1:25" ht="51.6" customHeight="1" x14ac:dyDescent="0.25">
      <c r="A1" s="3"/>
      <c r="B1" s="149" t="s">
        <v>226</v>
      </c>
      <c r="C1" s="150" t="s">
        <v>227</v>
      </c>
      <c r="D1" s="3"/>
      <c r="F1" s="2"/>
      <c r="G1" s="2"/>
      <c r="H1" s="2"/>
      <c r="I1" s="2"/>
      <c r="J1" s="2"/>
      <c r="K1" s="2"/>
      <c r="L1" s="2"/>
      <c r="M1" s="2"/>
    </row>
    <row r="2" spans="1:25" s="79" customFormat="1" ht="14.4" customHeight="1" x14ac:dyDescent="0.25">
      <c r="A2" s="240" t="s">
        <v>228</v>
      </c>
      <c r="B2" s="240"/>
      <c r="C2" s="240"/>
      <c r="D2" s="240"/>
      <c r="E2" s="240"/>
      <c r="F2" s="240"/>
      <c r="G2" s="240"/>
      <c r="H2" s="240"/>
      <c r="I2" s="240"/>
      <c r="J2" s="240"/>
      <c r="K2" s="240"/>
      <c r="L2" s="240"/>
      <c r="M2" s="240"/>
      <c r="N2" s="240"/>
      <c r="O2" s="240"/>
      <c r="P2" s="240"/>
      <c r="Q2" s="240"/>
      <c r="R2" s="1"/>
      <c r="S2" s="1"/>
      <c r="T2" s="1"/>
      <c r="U2" s="1"/>
      <c r="V2" s="1"/>
      <c r="W2" s="1"/>
    </row>
    <row r="3" spans="1:25" ht="13.2" x14ac:dyDescent="0.25">
      <c r="A3" s="1"/>
      <c r="B3" s="1"/>
      <c r="C3" s="1"/>
      <c r="D3" s="1"/>
      <c r="E3" s="1"/>
      <c r="F3" s="3"/>
      <c r="G3" s="3"/>
      <c r="H3" s="3"/>
      <c r="I3" s="3"/>
      <c r="J3" s="3"/>
      <c r="K3" s="3"/>
      <c r="L3" s="3"/>
      <c r="M3" s="154"/>
      <c r="N3" s="3"/>
      <c r="O3" s="3"/>
      <c r="P3" s="3"/>
      <c r="Q3" s="3"/>
    </row>
    <row r="4" spans="1:25" ht="31.5" customHeight="1" x14ac:dyDescent="0.25">
      <c r="A4" s="146"/>
      <c r="B4" s="245" t="s">
        <v>229</v>
      </c>
      <c r="C4" s="245"/>
      <c r="D4" s="146"/>
      <c r="E4" s="242" t="s">
        <v>230</v>
      </c>
      <c r="F4" s="242"/>
      <c r="G4" s="242"/>
      <c r="H4" s="146"/>
      <c r="I4" s="246" t="s">
        <v>231</v>
      </c>
      <c r="J4" s="246"/>
      <c r="K4" s="246"/>
      <c r="L4" s="146"/>
      <c r="M4" s="234" t="s">
        <v>232</v>
      </c>
      <c r="N4" s="234" t="s">
        <v>233</v>
      </c>
      <c r="O4" s="234" t="s">
        <v>234</v>
      </c>
      <c r="P4" s="235"/>
      <c r="Q4" s="235"/>
      <c r="R4" s="234" t="s">
        <v>235</v>
      </c>
      <c r="S4" s="235"/>
      <c r="T4" s="235"/>
      <c r="U4" s="234" t="s">
        <v>236</v>
      </c>
      <c r="V4" s="234" t="s">
        <v>237</v>
      </c>
      <c r="W4" s="234" t="s">
        <v>238</v>
      </c>
      <c r="X4" s="234" t="s">
        <v>239</v>
      </c>
      <c r="Y4" s="234" t="s">
        <v>240</v>
      </c>
    </row>
    <row r="5" spans="1:25" ht="31.5" customHeight="1" x14ac:dyDescent="0.25">
      <c r="A5" s="152"/>
      <c r="B5" s="151" t="s">
        <v>198</v>
      </c>
      <c r="C5" s="151" t="s">
        <v>199</v>
      </c>
      <c r="D5" s="152"/>
      <c r="E5" s="175" t="s">
        <v>241</v>
      </c>
      <c r="F5" s="175" t="s">
        <v>242</v>
      </c>
      <c r="G5" s="175" t="s">
        <v>243</v>
      </c>
      <c r="H5" s="152"/>
      <c r="I5" s="178" t="s">
        <v>241</v>
      </c>
      <c r="J5" s="178" t="s">
        <v>242</v>
      </c>
      <c r="K5" s="178" t="s">
        <v>244</v>
      </c>
      <c r="L5" s="152"/>
      <c r="M5" s="235"/>
      <c r="N5" s="235"/>
      <c r="O5" s="235"/>
      <c r="P5" s="235"/>
      <c r="Q5" s="235"/>
      <c r="R5" s="235"/>
      <c r="S5" s="235"/>
      <c r="T5" s="235"/>
      <c r="U5" s="235"/>
      <c r="V5" s="235"/>
      <c r="W5" s="235"/>
      <c r="X5" s="235"/>
      <c r="Y5" s="235"/>
    </row>
    <row r="6" spans="1:25" ht="26.4" x14ac:dyDescent="0.25">
      <c r="A6" s="239">
        <v>1</v>
      </c>
      <c r="B6" s="241" t="str">
        <f>Dashboard!C18</f>
        <v>To be confirmed</v>
      </c>
      <c r="C6" s="241" t="str">
        <f>Dashboard!D18</f>
        <v>?</v>
      </c>
      <c r="D6" s="153"/>
      <c r="E6" s="171" t="s">
        <v>245</v>
      </c>
      <c r="F6" s="171" t="str">
        <f>Dashboard!F18</f>
        <v xml:space="preserve">144.82.252.80        </v>
      </c>
      <c r="G6" s="171" t="str">
        <f>Dashboard!E18</f>
        <v>08-18-d04-vip.ucl.ac.uk</v>
      </c>
      <c r="H6" s="153"/>
      <c r="I6" s="171" t="s">
        <v>245</v>
      </c>
      <c r="J6" s="171" t="str">
        <f>Dashboard!O28</f>
        <v>?</v>
      </c>
      <c r="K6" s="171" t="str">
        <f>Dashboard!N28</f>
        <v>moodle-nfs-01-pp-d04.ucl.ac.uk</v>
      </c>
      <c r="L6" s="153"/>
      <c r="M6" s="236" t="s">
        <v>246</v>
      </c>
      <c r="N6" s="236" t="s">
        <v>247</v>
      </c>
      <c r="O6" s="236" t="s">
        <v>248</v>
      </c>
      <c r="P6" s="236"/>
      <c r="Q6" s="236"/>
      <c r="R6" s="236" t="s">
        <v>248</v>
      </c>
      <c r="S6" s="236"/>
      <c r="T6" s="236"/>
      <c r="U6" s="236" t="s">
        <v>249</v>
      </c>
      <c r="V6" s="236" t="s">
        <v>250</v>
      </c>
      <c r="W6" s="236" t="s">
        <v>251</v>
      </c>
      <c r="X6" s="236" t="s">
        <v>252</v>
      </c>
      <c r="Y6" s="236" t="s">
        <v>252</v>
      </c>
    </row>
    <row r="7" spans="1:25" ht="26.4" x14ac:dyDescent="0.25">
      <c r="A7" s="239"/>
      <c r="B7" s="241"/>
      <c r="C7" s="241"/>
      <c r="D7" s="153"/>
      <c r="E7" s="171" t="s">
        <v>253</v>
      </c>
      <c r="F7" s="171" t="str">
        <f>Dashboard!H18</f>
        <v xml:space="preserve">193.60.252.80        </v>
      </c>
      <c r="G7" s="171" t="str">
        <f>Dashboard!G18</f>
        <v>08-18-d05-vip.ucl.ac.uk</v>
      </c>
      <c r="H7" s="153"/>
      <c r="I7" s="171" t="s">
        <v>253</v>
      </c>
      <c r="J7" s="171" t="str">
        <f>Dashboard!Q28</f>
        <v>?</v>
      </c>
      <c r="K7" s="171" t="str">
        <f>Dashboard!P28</f>
        <v>moodle-nfs-01-pp-d05.ucl.ac.uk</v>
      </c>
      <c r="L7" s="153"/>
      <c r="M7" s="236"/>
      <c r="N7" s="236"/>
      <c r="O7" s="236"/>
      <c r="P7" s="236"/>
      <c r="Q7" s="236"/>
      <c r="R7" s="236"/>
      <c r="S7" s="236"/>
      <c r="T7" s="236"/>
      <c r="U7" s="236"/>
      <c r="V7" s="236"/>
      <c r="W7" s="236"/>
      <c r="X7" s="236"/>
      <c r="Y7" s="236"/>
    </row>
    <row r="8" spans="1:25" ht="26.4" x14ac:dyDescent="0.25">
      <c r="A8" s="239">
        <v>2</v>
      </c>
      <c r="B8" s="243">
        <f>Dashboard!C19</f>
        <v>0</v>
      </c>
      <c r="C8" s="243">
        <f>Dashboard!D19</f>
        <v>0</v>
      </c>
      <c r="D8" s="153"/>
      <c r="E8" s="172" t="s">
        <v>245</v>
      </c>
      <c r="F8" s="172">
        <f>Dashboard!F19</f>
        <v>0</v>
      </c>
      <c r="G8" s="172">
        <f>Dashboard!E19</f>
        <v>0</v>
      </c>
      <c r="H8" s="153"/>
      <c r="I8" s="172" t="s">
        <v>254</v>
      </c>
      <c r="J8" s="172" t="str">
        <f>Dashboard!O23</f>
        <v xml:space="preserve">10.36.80.5        </v>
      </c>
      <c r="K8" s="172" t="str">
        <f>Dashboard!N23</f>
        <v>moodle-app-01-pp-d04.ucl.ac.uk</v>
      </c>
      <c r="L8" s="153"/>
      <c r="M8" s="237" t="s">
        <v>246</v>
      </c>
      <c r="N8" s="237" t="s">
        <v>247</v>
      </c>
      <c r="O8" s="237"/>
      <c r="P8" s="237"/>
      <c r="Q8" s="237"/>
      <c r="R8" s="237"/>
      <c r="S8" s="237"/>
      <c r="T8" s="237"/>
      <c r="U8" s="237"/>
      <c r="V8" s="237" t="s">
        <v>250</v>
      </c>
      <c r="W8" s="237" t="s">
        <v>251</v>
      </c>
      <c r="X8" s="237" t="s">
        <v>252</v>
      </c>
      <c r="Y8" s="237" t="s">
        <v>252</v>
      </c>
    </row>
    <row r="9" spans="1:25" ht="26.4" x14ac:dyDescent="0.25">
      <c r="A9" s="239"/>
      <c r="B9" s="243"/>
      <c r="C9" s="243"/>
      <c r="D9" s="153"/>
      <c r="E9" s="172" t="s">
        <v>253</v>
      </c>
      <c r="F9" s="172">
        <f>Dashboard!H19</f>
        <v>0</v>
      </c>
      <c r="G9" s="172">
        <f>Dashboard!G19</f>
        <v>0</v>
      </c>
      <c r="H9" s="153"/>
      <c r="I9" s="172" t="s">
        <v>253</v>
      </c>
      <c r="J9" s="172" t="str">
        <f>Dashboard!Q23</f>
        <v xml:space="preserve">10.28.80.5        </v>
      </c>
      <c r="K9" s="172" t="str">
        <f>Dashboard!P23</f>
        <v>moodle-app-01-pp-d05.ucl.ac.uk</v>
      </c>
      <c r="L9" s="153"/>
      <c r="M9" s="237"/>
      <c r="N9" s="237"/>
      <c r="O9" s="237"/>
      <c r="P9" s="237"/>
      <c r="Q9" s="237"/>
      <c r="R9" s="237"/>
      <c r="S9" s="237"/>
      <c r="T9" s="237"/>
      <c r="U9" s="237"/>
      <c r="V9" s="237"/>
      <c r="W9" s="237"/>
      <c r="X9" s="237"/>
      <c r="Y9" s="237"/>
    </row>
    <row r="10" spans="1:25" ht="26.4" x14ac:dyDescent="0.25">
      <c r="A10" s="239">
        <v>3</v>
      </c>
      <c r="B10" s="244">
        <f>Dashboard!C20</f>
        <v>0</v>
      </c>
      <c r="C10" s="244">
        <f>Dashboard!D20</f>
        <v>0</v>
      </c>
      <c r="D10" s="153"/>
      <c r="E10" s="173" t="s">
        <v>245</v>
      </c>
      <c r="F10" s="173">
        <f>Dashboard!F20</f>
        <v>0</v>
      </c>
      <c r="G10" s="173">
        <f>Dashboard!E20</f>
        <v>0</v>
      </c>
      <c r="H10" s="153"/>
      <c r="I10" s="173" t="s">
        <v>245</v>
      </c>
      <c r="J10" s="173" t="str">
        <f>Dashboard!O29</f>
        <v>?</v>
      </c>
      <c r="K10" s="173" t="str">
        <f>Dashboard!N29</f>
        <v>moodle-db-01-pp-d04.ucl.ac.uk</v>
      </c>
      <c r="L10" s="153"/>
      <c r="M10" s="238" t="s">
        <v>246</v>
      </c>
      <c r="N10" s="238"/>
      <c r="O10" s="238"/>
      <c r="P10" s="238"/>
      <c r="Q10" s="238"/>
      <c r="R10" s="238"/>
      <c r="S10" s="238"/>
      <c r="T10" s="238"/>
      <c r="U10" s="238"/>
      <c r="V10" s="238" t="s">
        <v>250</v>
      </c>
      <c r="W10" s="238" t="s">
        <v>251</v>
      </c>
      <c r="X10" s="238" t="s">
        <v>252</v>
      </c>
      <c r="Y10" s="238" t="s">
        <v>252</v>
      </c>
    </row>
    <row r="11" spans="1:25" ht="26.4" x14ac:dyDescent="0.25">
      <c r="A11" s="239"/>
      <c r="B11" s="244"/>
      <c r="C11" s="244"/>
      <c r="D11" s="153"/>
      <c r="E11" s="173" t="s">
        <v>253</v>
      </c>
      <c r="F11" s="173">
        <f>Dashboard!H20</f>
        <v>0</v>
      </c>
      <c r="G11" s="173">
        <f>Dashboard!G20</f>
        <v>0</v>
      </c>
      <c r="H11" s="153"/>
      <c r="I11" s="173" t="s">
        <v>253</v>
      </c>
      <c r="J11" s="173" t="str">
        <f>Dashboard!Q29</f>
        <v>?</v>
      </c>
      <c r="K11" s="173" t="str">
        <f>Dashboard!P29</f>
        <v>moodle-db-01-pp-d05.ucl.ac.uk</v>
      </c>
      <c r="L11" s="153"/>
      <c r="M11" s="238"/>
      <c r="N11" s="238"/>
      <c r="O11" s="238"/>
      <c r="P11" s="238"/>
      <c r="Q11" s="238"/>
      <c r="R11" s="238"/>
      <c r="S11" s="238"/>
      <c r="T11" s="238"/>
      <c r="U11" s="238"/>
      <c r="V11" s="238"/>
      <c r="W11" s="238"/>
      <c r="X11" s="238"/>
      <c r="Y11" s="238"/>
    </row>
    <row r="12" spans="1:25" ht="12.75" customHeight="1" x14ac:dyDescent="0.25">
      <c r="F12" s="3"/>
      <c r="G12" s="3"/>
      <c r="H12" s="3"/>
      <c r="I12" s="3"/>
      <c r="J12" s="3"/>
      <c r="K12" s="3"/>
    </row>
    <row r="13" spans="1:25" ht="12.75" customHeight="1" x14ac:dyDescent="0.25">
      <c r="F13" s="3"/>
      <c r="G13" s="3"/>
      <c r="H13" s="3"/>
      <c r="I13" s="3"/>
      <c r="J13" s="3"/>
      <c r="K13" s="3"/>
    </row>
    <row r="14" spans="1:25" ht="12.75" customHeight="1" x14ac:dyDescent="0.25">
      <c r="B14" s="161" t="s">
        <v>255</v>
      </c>
      <c r="C14" s="162"/>
      <c r="D14" s="162"/>
      <c r="E14" s="162"/>
      <c r="F14" s="163"/>
      <c r="G14" s="163"/>
      <c r="H14" s="164"/>
      <c r="I14" s="165"/>
      <c r="J14" s="3"/>
      <c r="K14" s="3"/>
    </row>
    <row r="15" spans="1:25" ht="12.75" customHeight="1" x14ac:dyDescent="0.25">
      <c r="F15" s="3"/>
      <c r="G15" s="3"/>
      <c r="H15" s="3"/>
      <c r="I15" s="3"/>
      <c r="J15" s="3"/>
      <c r="K15" s="3"/>
    </row>
    <row r="16" spans="1:25" ht="12.75" customHeight="1" x14ac:dyDescent="0.25">
      <c r="F16" s="3"/>
      <c r="G16" s="3"/>
      <c r="H16" s="3"/>
      <c r="I16" s="3"/>
      <c r="J16" s="3"/>
      <c r="K16" s="3"/>
    </row>
    <row r="17" spans="6:11" ht="12.75" customHeight="1" x14ac:dyDescent="0.25">
      <c r="F17" s="3"/>
      <c r="G17" s="3"/>
      <c r="H17" s="3"/>
      <c r="I17" s="3"/>
      <c r="J17" s="3"/>
      <c r="K17" s="3"/>
    </row>
    <row r="18" spans="6:11" ht="12.75" customHeight="1" x14ac:dyDescent="0.25">
      <c r="F18" s="3"/>
      <c r="G18" s="3"/>
      <c r="H18" s="3"/>
      <c r="I18" s="3"/>
      <c r="J18" s="3"/>
      <c r="K18" s="3"/>
    </row>
    <row r="19" spans="6:11" ht="12.75" customHeight="1" x14ac:dyDescent="0.25">
      <c r="F19" s="3"/>
      <c r="G19" s="3"/>
      <c r="H19" s="3"/>
      <c r="I19" s="3"/>
      <c r="J19" s="3"/>
      <c r="K19" s="3"/>
    </row>
    <row r="20" spans="6:11" ht="12.75" customHeight="1" x14ac:dyDescent="0.25">
      <c r="F20" s="3"/>
      <c r="G20" s="3"/>
      <c r="H20" s="3"/>
      <c r="I20" s="3"/>
      <c r="J20" s="3"/>
      <c r="K20" s="3"/>
    </row>
  </sheetData>
  <mergeCells count="49">
    <mergeCell ref="A10:A11"/>
    <mergeCell ref="A2:Q2"/>
    <mergeCell ref="B6:B7"/>
    <mergeCell ref="C6:C7"/>
    <mergeCell ref="E4:G4"/>
    <mergeCell ref="B8:B9"/>
    <mergeCell ref="C8:C9"/>
    <mergeCell ref="A6:A7"/>
    <mergeCell ref="A8:A9"/>
    <mergeCell ref="B10:B11"/>
    <mergeCell ref="C10:C11"/>
    <mergeCell ref="B4:C4"/>
    <mergeCell ref="I4:K4"/>
    <mergeCell ref="M10:M11"/>
    <mergeCell ref="N10:N11"/>
    <mergeCell ref="O10:Q11"/>
    <mergeCell ref="X6:X7"/>
    <mergeCell ref="X4:X5"/>
    <mergeCell ref="R10:T11"/>
    <mergeCell ref="U10:U11"/>
    <mergeCell ref="V8:V9"/>
    <mergeCell ref="W8:W9"/>
    <mergeCell ref="X8:X9"/>
    <mergeCell ref="Y8:Y9"/>
    <mergeCell ref="Y10:Y11"/>
    <mergeCell ref="V10:V11"/>
    <mergeCell ref="M8:M9"/>
    <mergeCell ref="N8:N9"/>
    <mergeCell ref="O8:Q9"/>
    <mergeCell ref="R8:T9"/>
    <mergeCell ref="U8:U9"/>
    <mergeCell ref="W10:W11"/>
    <mergeCell ref="X10:X11"/>
    <mergeCell ref="Y4:Y5"/>
    <mergeCell ref="M6:M7"/>
    <mergeCell ref="N6:N7"/>
    <mergeCell ref="O6:Q7"/>
    <mergeCell ref="R6:T7"/>
    <mergeCell ref="U6:U7"/>
    <mergeCell ref="V6:V7"/>
    <mergeCell ref="N4:N5"/>
    <mergeCell ref="O4:Q5"/>
    <mergeCell ref="R4:T5"/>
    <mergeCell ref="U4:U5"/>
    <mergeCell ref="V4:V5"/>
    <mergeCell ref="W4:W5"/>
    <mergeCell ref="M4:M5"/>
    <mergeCell ref="W6:W7"/>
    <mergeCell ref="Y6:Y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zoomScaleNormal="100" workbookViewId="0">
      <pane ySplit="5" topLeftCell="A6" activePane="bottomLeft" state="frozen"/>
      <selection pane="bottomLeft" activeCell="G6" sqref="G6:G7"/>
    </sheetView>
  </sheetViews>
  <sheetFormatPr defaultColWidth="14.44140625" defaultRowHeight="12.75" customHeight="1" x14ac:dyDescent="0.25"/>
  <cols>
    <col min="1" max="2" width="16.44140625" style="1" customWidth="1"/>
    <col min="3" max="3" width="16.88671875" style="1" customWidth="1"/>
    <col min="4" max="4" width="27.33203125" style="1" customWidth="1"/>
    <col min="5" max="5" width="6.109375" style="1" customWidth="1"/>
    <col min="6" max="6" width="16.44140625" style="1" customWidth="1"/>
    <col min="7" max="7" width="22.109375" style="1" customWidth="1"/>
    <col min="8" max="8" width="24.33203125" style="1" bestFit="1" customWidth="1"/>
    <col min="9" max="9" width="5.33203125" style="1" customWidth="1"/>
    <col min="10" max="11" width="18.109375" style="1" customWidth="1"/>
    <col min="12" max="12" width="51.109375" style="1" customWidth="1"/>
    <col min="13" max="14" width="14.109375" style="1" customWidth="1"/>
    <col min="15" max="16384" width="14.44140625" style="1"/>
  </cols>
  <sheetData>
    <row r="1" spans="1:14" ht="13.2" x14ac:dyDescent="0.25">
      <c r="A1" s="3"/>
      <c r="B1" s="3"/>
      <c r="C1" s="3"/>
      <c r="D1" s="3"/>
      <c r="E1" s="3"/>
      <c r="F1" s="3"/>
      <c r="G1" s="3"/>
      <c r="H1" s="3"/>
      <c r="I1" s="3"/>
    </row>
    <row r="2" spans="1:14" ht="51" customHeight="1" x14ac:dyDescent="0.25">
      <c r="A2" s="250" t="s">
        <v>256</v>
      </c>
      <c r="B2" s="250"/>
      <c r="C2" s="235"/>
      <c r="D2" s="235"/>
      <c r="E2" s="235"/>
      <c r="F2" s="235"/>
      <c r="G2" s="235"/>
      <c r="H2" s="235"/>
      <c r="I2" s="3"/>
    </row>
    <row r="3" spans="1:14" ht="13.2" x14ac:dyDescent="0.25">
      <c r="A3" s="3"/>
      <c r="B3" s="3"/>
      <c r="C3" s="3"/>
      <c r="D3" s="3"/>
      <c r="E3" s="3"/>
      <c r="F3" s="3"/>
      <c r="G3" s="3"/>
      <c r="H3" s="3"/>
      <c r="I3" s="3"/>
      <c r="J3" s="3"/>
      <c r="K3" s="3"/>
      <c r="L3" s="3"/>
      <c r="M3" s="3"/>
      <c r="N3" s="3"/>
    </row>
    <row r="4" spans="1:14" ht="31.5" customHeight="1" x14ac:dyDescent="0.25">
      <c r="A4" s="251" t="s">
        <v>257</v>
      </c>
      <c r="B4" s="252" t="s">
        <v>258</v>
      </c>
      <c r="C4" s="252"/>
      <c r="D4" s="252"/>
      <c r="E4" s="148"/>
      <c r="F4" s="253" t="s">
        <v>259</v>
      </c>
      <c r="G4" s="253"/>
      <c r="H4" s="253"/>
      <c r="I4" s="146"/>
      <c r="J4" s="251" t="s">
        <v>232</v>
      </c>
      <c r="K4" s="251" t="s">
        <v>260</v>
      </c>
      <c r="L4" s="251" t="s">
        <v>234</v>
      </c>
      <c r="M4" s="235"/>
      <c r="N4" s="235"/>
    </row>
    <row r="5" spans="1:14" ht="31.5" customHeight="1" x14ac:dyDescent="0.25">
      <c r="A5" s="235"/>
      <c r="B5" s="179" t="s">
        <v>241</v>
      </c>
      <c r="C5" s="179" t="s">
        <v>242</v>
      </c>
      <c r="D5" s="179" t="s">
        <v>244</v>
      </c>
      <c r="E5" s="148"/>
      <c r="F5" s="180" t="s">
        <v>241</v>
      </c>
      <c r="G5" s="180" t="s">
        <v>242</v>
      </c>
      <c r="H5" s="180" t="s">
        <v>244</v>
      </c>
      <c r="I5" s="147"/>
      <c r="J5" s="235"/>
      <c r="K5" s="235"/>
      <c r="L5" s="235"/>
      <c r="M5" s="235"/>
      <c r="N5" s="235"/>
    </row>
    <row r="6" spans="1:14" s="4" customFormat="1" ht="18.600000000000001" customHeight="1" x14ac:dyDescent="0.25">
      <c r="A6" s="248">
        <v>1</v>
      </c>
      <c r="B6" s="248" t="s">
        <v>261</v>
      </c>
      <c r="C6" s="248"/>
      <c r="D6" s="248"/>
      <c r="E6" s="8"/>
      <c r="F6" s="248" t="s">
        <v>262</v>
      </c>
      <c r="G6" s="248"/>
      <c r="H6" s="248"/>
      <c r="I6" s="8"/>
      <c r="J6" s="248" t="s">
        <v>246</v>
      </c>
      <c r="K6" s="248" t="s">
        <v>263</v>
      </c>
      <c r="L6" s="248"/>
      <c r="M6" s="248"/>
      <c r="N6" s="248"/>
    </row>
    <row r="7" spans="1:14" s="4" customFormat="1" ht="18.600000000000001" customHeight="1" x14ac:dyDescent="0.25">
      <c r="A7" s="248"/>
      <c r="B7" s="248"/>
      <c r="C7" s="248"/>
      <c r="D7" s="248"/>
      <c r="E7" s="8"/>
      <c r="F7" s="248"/>
      <c r="G7" s="248"/>
      <c r="H7" s="248"/>
      <c r="I7" s="8"/>
      <c r="J7" s="248"/>
      <c r="K7" s="248"/>
      <c r="L7" s="248"/>
      <c r="M7" s="248"/>
      <c r="N7" s="248"/>
    </row>
    <row r="8" spans="1:14" ht="18.600000000000001" customHeight="1" x14ac:dyDescent="0.25">
      <c r="A8" s="247">
        <v>2</v>
      </c>
      <c r="B8" s="247" t="s">
        <v>264</v>
      </c>
      <c r="C8" s="247"/>
      <c r="D8" s="247"/>
      <c r="E8" s="8"/>
      <c r="F8" s="247" t="s">
        <v>262</v>
      </c>
      <c r="G8" s="247"/>
      <c r="H8" s="247"/>
      <c r="I8" s="8"/>
      <c r="J8" s="247" t="s">
        <v>246</v>
      </c>
      <c r="K8" s="247" t="s">
        <v>263</v>
      </c>
      <c r="L8" s="247"/>
      <c r="M8" s="247"/>
      <c r="N8" s="247"/>
    </row>
    <row r="9" spans="1:14" ht="18.600000000000001" customHeight="1" x14ac:dyDescent="0.25">
      <c r="A9" s="247"/>
      <c r="B9" s="247"/>
      <c r="C9" s="247"/>
      <c r="D9" s="247"/>
      <c r="E9" s="5"/>
      <c r="F9" s="247"/>
      <c r="G9" s="247"/>
      <c r="H9" s="247"/>
      <c r="I9" s="5"/>
      <c r="J9" s="247"/>
      <c r="K9" s="247"/>
      <c r="L9" s="247"/>
      <c r="M9" s="247"/>
      <c r="N9" s="247"/>
    </row>
    <row r="10" spans="1:14" s="4" customFormat="1" ht="18.600000000000001" customHeight="1" x14ac:dyDescent="0.25">
      <c r="A10" s="249">
        <v>3</v>
      </c>
      <c r="B10" s="249" t="s">
        <v>261</v>
      </c>
      <c r="C10" s="249"/>
      <c r="D10" s="249"/>
      <c r="E10" s="8"/>
      <c r="F10" s="249" t="s">
        <v>262</v>
      </c>
      <c r="G10" s="249"/>
      <c r="H10" s="249"/>
      <c r="I10" s="8"/>
      <c r="J10" s="249" t="s">
        <v>246</v>
      </c>
      <c r="K10" s="249" t="s">
        <v>263</v>
      </c>
      <c r="L10" s="249"/>
      <c r="M10" s="249"/>
      <c r="N10" s="249"/>
    </row>
    <row r="11" spans="1:14" s="4" customFormat="1" ht="18.600000000000001" customHeight="1" x14ac:dyDescent="0.25">
      <c r="A11" s="249"/>
      <c r="B11" s="249"/>
      <c r="C11" s="249"/>
      <c r="D11" s="249"/>
      <c r="E11" s="8"/>
      <c r="F11" s="249"/>
      <c r="G11" s="249"/>
      <c r="H11" s="249"/>
      <c r="I11" s="8"/>
      <c r="J11" s="249"/>
      <c r="K11" s="249"/>
      <c r="L11" s="249"/>
      <c r="M11" s="249"/>
      <c r="N11" s="249"/>
    </row>
    <row r="12" spans="1:14" ht="12.75" customHeight="1" x14ac:dyDescent="0.25">
      <c r="C12" s="9"/>
    </row>
  </sheetData>
  <mergeCells count="31">
    <mergeCell ref="H6:H7"/>
    <mergeCell ref="K4:K5"/>
    <mergeCell ref="L4:N5"/>
    <mergeCell ref="B8:D9"/>
    <mergeCell ref="F8:F9"/>
    <mergeCell ref="G8:G9"/>
    <mergeCell ref="H8:H9"/>
    <mergeCell ref="J8:J9"/>
    <mergeCell ref="K8:K9"/>
    <mergeCell ref="L8:N9"/>
    <mergeCell ref="A2:H2"/>
    <mergeCell ref="A4:A5"/>
    <mergeCell ref="B4:D4"/>
    <mergeCell ref="F4:H4"/>
    <mergeCell ref="J4:J5"/>
    <mergeCell ref="A8:A9"/>
    <mergeCell ref="L6:N7"/>
    <mergeCell ref="L10:N11"/>
    <mergeCell ref="G10:G11"/>
    <mergeCell ref="H10:H11"/>
    <mergeCell ref="J10:J11"/>
    <mergeCell ref="K10:K11"/>
    <mergeCell ref="A6:A7"/>
    <mergeCell ref="B6:D7"/>
    <mergeCell ref="J6:J7"/>
    <mergeCell ref="K6:K7"/>
    <mergeCell ref="A10:A11"/>
    <mergeCell ref="B10:D11"/>
    <mergeCell ref="F10:F11"/>
    <mergeCell ref="F6:F7"/>
    <mergeCell ref="G6: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41" sqref="A41"/>
    </sheetView>
  </sheetViews>
  <sheetFormatPr defaultRowHeight="14.4" x14ac:dyDescent="0.3"/>
  <cols>
    <col min="1" max="1" width="27.6640625" customWidth="1"/>
    <col min="2" max="2" width="22.5546875" customWidth="1"/>
    <col min="3" max="3" width="25.33203125" customWidth="1"/>
    <col min="4" max="4" width="14.88671875" customWidth="1"/>
    <col min="5" max="6" width="19.6640625" customWidth="1"/>
    <col min="7" max="7" width="21.33203125" customWidth="1"/>
  </cols>
  <sheetData>
    <row r="1" spans="1:7" s="7" customFormat="1" x14ac:dyDescent="0.3">
      <c r="A1" s="7" t="s">
        <v>265</v>
      </c>
      <c r="B1" s="7" t="s">
        <v>266</v>
      </c>
      <c r="C1" s="7" t="s">
        <v>267</v>
      </c>
      <c r="D1" s="7" t="s">
        <v>222</v>
      </c>
      <c r="E1" s="7" t="s">
        <v>268</v>
      </c>
      <c r="F1" s="7" t="s">
        <v>205</v>
      </c>
      <c r="G1" s="7" t="s">
        <v>196</v>
      </c>
    </row>
    <row r="2" spans="1:7" x14ac:dyDescent="0.3">
      <c r="A2" t="s">
        <v>269</v>
      </c>
      <c r="B2" t="s">
        <v>223</v>
      </c>
      <c r="C2" t="s">
        <v>270</v>
      </c>
      <c r="D2" t="s">
        <v>271</v>
      </c>
      <c r="E2" t="s">
        <v>272</v>
      </c>
      <c r="F2" t="s">
        <v>273</v>
      </c>
      <c r="G2" t="s">
        <v>274</v>
      </c>
    </row>
    <row r="3" spans="1:7" x14ac:dyDescent="0.3">
      <c r="A3" t="s">
        <v>45</v>
      </c>
      <c r="B3" t="s">
        <v>275</v>
      </c>
      <c r="C3" t="s">
        <v>276</v>
      </c>
      <c r="D3" t="s">
        <v>277</v>
      </c>
      <c r="E3" t="s">
        <v>225</v>
      </c>
      <c r="F3" t="s">
        <v>278</v>
      </c>
      <c r="G3" t="s">
        <v>279</v>
      </c>
    </row>
    <row r="4" spans="1:7" x14ac:dyDescent="0.3">
      <c r="A4" t="s">
        <v>60</v>
      </c>
      <c r="C4" t="s">
        <v>280</v>
      </c>
      <c r="D4" t="s">
        <v>281</v>
      </c>
      <c r="F4" t="s">
        <v>224</v>
      </c>
      <c r="G4" t="s">
        <v>282</v>
      </c>
    </row>
    <row r="5" spans="1:7" x14ac:dyDescent="0.3">
      <c r="A5" t="s">
        <v>50</v>
      </c>
      <c r="D5" t="s">
        <v>283</v>
      </c>
      <c r="F5" t="s">
        <v>14</v>
      </c>
      <c r="G5" t="s">
        <v>284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38775BBB4E28949AE573BD01289819B" ma:contentTypeVersion="" ma:contentTypeDescription="Create a new document." ma:contentTypeScope="" ma:versionID="6ab0a30e3309b12be6322a0f3f9a4272">
  <xsd:schema xmlns:xsd="http://www.w3.org/2001/XMLSchema" xmlns:xs="http://www.w3.org/2001/XMLSchema" xmlns:p="http://schemas.microsoft.com/office/2006/metadata/properties" xmlns:ns2="fa734e6e-2dd8-4275-9b08-04e206339f53" xmlns:ns3="a9685e48-b0f1-420a-b78a-9634c624f14c" targetNamespace="http://schemas.microsoft.com/office/2006/metadata/properties" ma:root="true" ma:fieldsID="fa91dcb7fb00d9f4e287db0de118b8ce" ns2:_="" ns3:_="">
    <xsd:import namespace="fa734e6e-2dd8-4275-9b08-04e206339f53"/>
    <xsd:import namespace="a9685e48-b0f1-420a-b78a-9634c624f14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734e6e-2dd8-4275-9b08-04e206339f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685e48-b0f1-420a-b78a-9634c624f14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13A9A3-8549-4A65-8214-2BB2AC29614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3D519E-609E-425E-BA0A-01E1A644D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734e6e-2dd8-4275-9b08-04e206339f53"/>
    <ds:schemaRef ds:uri="a9685e48-b0f1-420a-b78a-9634c624f1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2BB06C-AFF6-4CB2-B178-D25E5F5FF7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Request Summary</vt:lpstr>
      <vt:lpstr>Dashboard</vt:lpstr>
      <vt:lpstr>GTM LTM Config</vt:lpstr>
      <vt:lpstr>Firewall Config</vt:lpstr>
      <vt:lpstr>validation</vt:lpstr>
      <vt:lpstr>migration_type</vt:lpstr>
      <vt:lpstr>'Request Summary'!Print_Titles</vt:lpstr>
      <vt:lpstr>service_layer</vt:lpstr>
      <vt:lpstr>target_archetype</vt:lpstr>
      <vt:lpstr>y_n</vt:lpstr>
    </vt:vector>
  </TitlesOfParts>
  <Manager/>
  <Company>University College London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Migration Dashboard</dc:title>
  <dc:subject/>
  <dc:creator>a.crompton@ucl.ac.uk</dc:creator>
  <cp:keywords>template</cp:keywords>
  <dc:description/>
  <cp:lastModifiedBy>martin</cp:lastModifiedBy>
  <cp:revision/>
  <dcterms:created xsi:type="dcterms:W3CDTF">2016-05-11T12:45:55Z</dcterms:created>
  <dcterms:modified xsi:type="dcterms:W3CDTF">2018-04-30T14:33:37Z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0x010100A38775BBB4E28949AE573BD01289819B</vt:lpwstr>
  </property>
  <property fmtid="{D5CDD505-2E9C-101B-9397-08002B2CF9AE}" pid="3" name="Related Working Group">
    <vt:lpwstr>19;#Infrastructure ＆ Commodity Applications|94ccb836-e650-4330-8949-4a4af4112879;#10;#Applications ＆ Services Migrations|3b7a2d87-9b0e-4894-84c6-147b3cb1a53b</vt:lpwstr>
  </property>
  <property fmtid="{D5CDD505-2E9C-101B-9397-08002B2CF9AE}" pid="4" name="TaxKeyword">
    <vt:lpwstr>119;#template|9c89d0fe-e938-49ac-92f5-52d343d8614b</vt:lpwstr>
  </property>
  <property fmtid="{D5CDD505-2E9C-101B-9397-08002B2CF9AE}" pid="5" name="Board">
    <vt:lpwstr>13;#Business Services Migration Project Board|72b5458c-acf5-4b2a-8fe2-69427de2d840</vt:lpwstr>
  </property>
  <property fmtid="{D5CDD505-2E9C-101B-9397-08002B2CF9AE}" pid="6" name="Document Type">
    <vt:lpwstr>16;#Migration Documents|2654a842-61b6-41f7-8c0a-8cb92f0cec57</vt:lpwstr>
  </property>
</Properties>
</file>