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6"/>
  </bookViews>
  <sheets>
    <sheet name="Hoja1" sheetId="1" r:id="rId1"/>
    <sheet name="Hoja2" sheetId="2" r:id="rId2"/>
    <sheet name="PRENSA" sheetId="3" r:id="rId3"/>
    <sheet name="Hoja3" sheetId="4" r:id="rId4"/>
    <sheet name="fondeo" sheetId="5" r:id="rId5"/>
    <sheet name="Mecanica" sheetId="6" r:id="rId6"/>
    <sheet name="Hoja4" sheetId="7" r:id="rId7"/>
  </sheets>
  <calcPr calcId="125725"/>
</workbook>
</file>

<file path=xl/calcChain.xml><?xml version="1.0" encoding="utf-8"?>
<calcChain xmlns="http://schemas.openxmlformats.org/spreadsheetml/2006/main">
  <c r="B3" i="7"/>
  <c r="B6"/>
  <c r="B7" s="1"/>
  <c r="C7" s="1"/>
  <c r="B2"/>
  <c r="B1"/>
  <c r="B26" i="5"/>
  <c r="H5"/>
  <c r="H8"/>
  <c r="H2"/>
  <c r="H11"/>
  <c r="H10"/>
  <c r="B15"/>
  <c r="B17"/>
  <c r="D17" s="1"/>
  <c r="B16"/>
  <c r="B27"/>
  <c r="H4"/>
  <c r="M37"/>
  <c r="M36"/>
  <c r="M35"/>
  <c r="O33"/>
  <c r="H44"/>
  <c r="H45" s="1"/>
  <c r="H41"/>
  <c r="J41" s="1"/>
  <c r="H33"/>
  <c r="J33" s="1"/>
  <c r="H43"/>
  <c r="H21"/>
  <c r="H29"/>
  <c r="H37"/>
  <c r="H36"/>
  <c r="H35"/>
  <c r="J25"/>
  <c r="J24"/>
  <c r="H20"/>
  <c r="H19"/>
  <c r="J18"/>
  <c r="J17"/>
  <c r="J16"/>
  <c r="H3"/>
  <c r="B28"/>
  <c r="D15"/>
  <c r="B8"/>
  <c r="D4"/>
  <c r="D8" s="1"/>
  <c r="D3"/>
  <c r="D2"/>
  <c r="K21" i="4"/>
  <c r="H21" s="1"/>
  <c r="I21" s="1"/>
  <c r="I24" s="1"/>
  <c r="I8" s="1"/>
  <c r="G24"/>
  <c r="G8" s="1"/>
  <c r="I23"/>
  <c r="I22"/>
  <c r="G19"/>
  <c r="G7" s="1"/>
  <c r="I18"/>
  <c r="I17"/>
  <c r="I16"/>
  <c r="I15"/>
  <c r="L12"/>
  <c r="G11"/>
  <c r="I11" s="1"/>
  <c r="O10"/>
  <c r="N10"/>
  <c r="I10"/>
  <c r="M9"/>
  <c r="N9" s="1"/>
  <c r="I9"/>
  <c r="B8"/>
  <c r="G4" s="1"/>
  <c r="I4" s="1"/>
  <c r="O7"/>
  <c r="N6"/>
  <c r="I5"/>
  <c r="D4"/>
  <c r="O3"/>
  <c r="N3"/>
  <c r="I3"/>
  <c r="D3"/>
  <c r="N2"/>
  <c r="N5" s="1"/>
  <c r="H2"/>
  <c r="G2"/>
  <c r="D2"/>
  <c r="N5" i="1"/>
  <c r="K21"/>
  <c r="G11"/>
  <c r="G2"/>
  <c r="H21"/>
  <c r="I3"/>
  <c r="I22"/>
  <c r="L12" i="2"/>
  <c r="L11"/>
  <c r="I13"/>
  <c r="I12"/>
  <c r="I11"/>
  <c r="B8"/>
  <c r="L12" i="1"/>
  <c r="O10"/>
  <c r="I10"/>
  <c r="O7"/>
  <c r="N10"/>
  <c r="M9"/>
  <c r="N9" s="1"/>
  <c r="B8"/>
  <c r="L7" s="1"/>
  <c r="N7" s="1"/>
  <c r="I21"/>
  <c r="I9"/>
  <c r="I23"/>
  <c r="G24"/>
  <c r="G8" s="1"/>
  <c r="I18"/>
  <c r="I17"/>
  <c r="I16"/>
  <c r="I15"/>
  <c r="G19"/>
  <c r="G7" s="1"/>
  <c r="I5"/>
  <c r="H2"/>
  <c r="O3"/>
  <c r="N3"/>
  <c r="N6"/>
  <c r="D4"/>
  <c r="N2"/>
  <c r="D3"/>
  <c r="D2"/>
  <c r="D32" i="5" l="1"/>
  <c r="H27"/>
  <c r="H28" s="1"/>
  <c r="I2" i="4"/>
  <c r="D8"/>
  <c r="L7"/>
  <c r="N7" s="1"/>
  <c r="N8" s="1"/>
  <c r="O8" s="1"/>
  <c r="O5"/>
  <c r="N11"/>
  <c r="I19"/>
  <c r="I7" s="1"/>
  <c r="I12"/>
  <c r="O11"/>
  <c r="N11" i="1"/>
  <c r="O11" s="1"/>
  <c r="I11"/>
  <c r="I24"/>
  <c r="I8" s="1"/>
  <c r="D8"/>
  <c r="I2"/>
  <c r="G4"/>
  <c r="I4" s="1"/>
  <c r="I19"/>
  <c r="I7" s="1"/>
  <c r="N8"/>
  <c r="O8" s="1"/>
  <c r="O5"/>
  <c r="E10" i="5" l="1"/>
  <c r="E9" s="1"/>
  <c r="L17" i="4"/>
  <c r="O14"/>
  <c r="O17" s="1"/>
  <c r="O14" i="1"/>
  <c r="O17" s="1"/>
  <c r="I12"/>
  <c r="L17" s="1"/>
  <c r="O18" i="4" l="1"/>
  <c r="O18" i="1"/>
  <c r="B21" i="5"/>
  <c r="D16"/>
  <c r="D21" s="1"/>
  <c r="D29" s="1"/>
  <c r="B25"/>
  <c r="B29" l="1"/>
  <c r="H12"/>
  <c r="D30" s="1"/>
  <c r="D31" s="1"/>
  <c r="D33" s="1"/>
</calcChain>
</file>

<file path=xl/sharedStrings.xml><?xml version="1.0" encoding="utf-8"?>
<sst xmlns="http://schemas.openxmlformats.org/spreadsheetml/2006/main" count="394" uniqueCount="212">
  <si>
    <t>Ingresos</t>
  </si>
  <si>
    <t>M&amp;G</t>
  </si>
  <si>
    <t>General</t>
  </si>
  <si>
    <t>Egresos</t>
  </si>
  <si>
    <t xml:space="preserve">Dinero </t>
  </si>
  <si>
    <t>Unidades</t>
  </si>
  <si>
    <t xml:space="preserve">Playeras </t>
  </si>
  <si>
    <t>Dinero</t>
  </si>
  <si>
    <t>Pulseras</t>
  </si>
  <si>
    <t>****</t>
  </si>
  <si>
    <t>TOTALES</t>
  </si>
  <si>
    <t>TOTAL</t>
  </si>
  <si>
    <t>Tequileros</t>
  </si>
  <si>
    <t>Cheleros</t>
  </si>
  <si>
    <t>Total</t>
  </si>
  <si>
    <t>Souvenir</t>
  </si>
  <si>
    <t>Renta lugar</t>
  </si>
  <si>
    <t xml:space="preserve">Tequila </t>
  </si>
  <si>
    <t>GANARA</t>
  </si>
  <si>
    <t>Cerveza</t>
  </si>
  <si>
    <t xml:space="preserve">TOTAL </t>
  </si>
  <si>
    <t>Ganancia</t>
  </si>
  <si>
    <t xml:space="preserve">Personal </t>
  </si>
  <si>
    <t>Cantineros</t>
  </si>
  <si>
    <t>Seguridad</t>
  </si>
  <si>
    <t>Fotografia</t>
  </si>
  <si>
    <t>***</t>
  </si>
  <si>
    <t>**********</t>
  </si>
  <si>
    <t>Show</t>
  </si>
  <si>
    <t xml:space="preserve">PERSONAL </t>
  </si>
  <si>
    <t>SHOW</t>
  </si>
  <si>
    <t>Vestidas</t>
  </si>
  <si>
    <t>DJ</t>
  </si>
  <si>
    <t>Publicidad</t>
  </si>
  <si>
    <t>Principales</t>
  </si>
  <si>
    <t>Extras</t>
  </si>
  <si>
    <t xml:space="preserve">Total </t>
  </si>
  <si>
    <t>Refresco</t>
  </si>
  <si>
    <t>CU $70</t>
  </si>
  <si>
    <t>CU $120</t>
  </si>
  <si>
    <t xml:space="preserve">Escenario </t>
  </si>
  <si>
    <t xml:space="preserve">Cheleros + Tequileros + Refresco= </t>
  </si>
  <si>
    <t>Cerveza show</t>
  </si>
  <si>
    <t xml:space="preserve">Ingreso </t>
  </si>
  <si>
    <t>9pm</t>
  </si>
  <si>
    <t>8pm</t>
  </si>
  <si>
    <t>VIP 1</t>
  </si>
  <si>
    <t>VIP 2</t>
  </si>
  <si>
    <t xml:space="preserve">General </t>
  </si>
  <si>
    <t>11pm</t>
  </si>
  <si>
    <t>12:30am</t>
  </si>
  <si>
    <t>2:30am</t>
  </si>
  <si>
    <t xml:space="preserve">DJ </t>
  </si>
  <si>
    <t>8 a 9</t>
  </si>
  <si>
    <t>8 vestidas</t>
  </si>
  <si>
    <t>9 a 9:20</t>
  </si>
  <si>
    <t xml:space="preserve">9:20 a 9:30 </t>
  </si>
  <si>
    <t xml:space="preserve">v1 v2 </t>
  </si>
  <si>
    <t>va</t>
  </si>
  <si>
    <t>https://www.facebook.com/Salon-Paris-Rouge-300637526660177/</t>
  </si>
  <si>
    <t>http://paginas.seccionamarilla.com.mx/fiestas-d-angeli/salon-de-eventos/distrito-federal/ciudad-de-mexico/cuauhtemoc/roma-sur/</t>
  </si>
  <si>
    <t>Insurgentes</t>
  </si>
  <si>
    <t>Plaza Oriente</t>
  </si>
  <si>
    <t>https://www.facebook.com/Salon-Continental-384989884956169/photos_stream</t>
  </si>
  <si>
    <t>Javier</t>
  </si>
  <si>
    <t>David</t>
  </si>
  <si>
    <t>Frank</t>
  </si>
  <si>
    <t>Apoyo</t>
  </si>
  <si>
    <t>Marcelo</t>
  </si>
  <si>
    <t>Miguel</t>
  </si>
  <si>
    <t>Mama</t>
  </si>
  <si>
    <t>Angy</t>
  </si>
  <si>
    <t>Mishell</t>
  </si>
  <si>
    <t>Eli</t>
  </si>
  <si>
    <t xml:space="preserve">Alfredo </t>
  </si>
  <si>
    <t>Vecino mamado</t>
  </si>
  <si>
    <t xml:space="preserve">Pepe y Teo </t>
  </si>
  <si>
    <t>https://www.facebook.com/PepeyTeo/?fref=nf</t>
  </si>
  <si>
    <t>AnalMagazine</t>
  </si>
  <si>
    <t>https://www.facebook.com/analmagazine/</t>
  </si>
  <si>
    <t>Homosensual</t>
  </si>
  <si>
    <t>https://www.facebook.com/shsmx/</t>
  </si>
  <si>
    <t>https://www.facebook.com/anodis/?fref=pb&amp;hc_location=profile_browser</t>
  </si>
  <si>
    <t>Adonis</t>
  </si>
  <si>
    <t>Urbana Revista</t>
  </si>
  <si>
    <t>https://www.facebook.com/revistaurbana/?fref=pb&amp;hc_location=profile_browser</t>
  </si>
  <si>
    <t xml:space="preserve">SPD </t>
  </si>
  <si>
    <t>https://www.facebook.com/sdpnoticias.gay/?fref=pb&amp;hc_location=profile_browser</t>
  </si>
  <si>
    <t>Boys MX</t>
  </si>
  <si>
    <t>https://www.facebook.com/revistaboysmx/?fref=ts</t>
  </si>
  <si>
    <t>COMIDA VIP</t>
  </si>
  <si>
    <t xml:space="preserve">Rodo </t>
  </si>
  <si>
    <t>Jorge</t>
  </si>
  <si>
    <t>Fabian</t>
  </si>
  <si>
    <t xml:space="preserve">Kimi </t>
  </si>
  <si>
    <t xml:space="preserve">Ok </t>
  </si>
  <si>
    <t xml:space="preserve">Abraham G </t>
  </si>
  <si>
    <t>Josefat</t>
  </si>
  <si>
    <t xml:space="preserve">ok </t>
  </si>
  <si>
    <t>Abraham C</t>
  </si>
  <si>
    <t>Joefat</t>
  </si>
  <si>
    <t>Cortesia</t>
  </si>
  <si>
    <t>Staff</t>
  </si>
  <si>
    <t>Real</t>
  </si>
  <si>
    <t>Fondeadora</t>
  </si>
  <si>
    <t xml:space="preserve">VIP </t>
  </si>
  <si>
    <t>GASTOS</t>
  </si>
  <si>
    <t>Katya</t>
  </si>
  <si>
    <t>Lugar</t>
  </si>
  <si>
    <t>Playeras 1</t>
  </si>
  <si>
    <t xml:space="preserve">Comida VIP </t>
  </si>
  <si>
    <t>Cervezas</t>
  </si>
  <si>
    <t>INGRESOS</t>
  </si>
  <si>
    <t>GANANCIA</t>
  </si>
  <si>
    <t xml:space="preserve">Refresco </t>
  </si>
  <si>
    <t>A vender</t>
  </si>
  <si>
    <t>EXTRAS</t>
  </si>
  <si>
    <t xml:space="preserve">FINAL </t>
  </si>
  <si>
    <t>TEQUILA</t>
  </si>
  <si>
    <t>Vasos</t>
  </si>
  <si>
    <t xml:space="preserve">Unitario </t>
  </si>
  <si>
    <t xml:space="preserve">Inversión / Ganancia </t>
  </si>
  <si>
    <t>CERVEZA</t>
  </si>
  <si>
    <t xml:space="preserve">REFRESCO </t>
  </si>
  <si>
    <t>Tarro PAQUETE</t>
  </si>
  <si>
    <t>Tarro</t>
  </si>
  <si>
    <t>Transporte</t>
  </si>
  <si>
    <t>Staff+Viajes+DV</t>
  </si>
  <si>
    <t xml:space="preserve">UNO </t>
  </si>
  <si>
    <t xml:space="preserve">DOS </t>
  </si>
  <si>
    <t>TRES</t>
  </si>
  <si>
    <t xml:space="preserve">Cuatro </t>
  </si>
  <si>
    <t xml:space="preserve">Acomdar la sala VIP </t>
  </si>
  <si>
    <t xml:space="preserve">Acceso, venta de boletos, de souvenirs </t>
  </si>
  <si>
    <t>Acceso VIP</t>
  </si>
  <si>
    <t xml:space="preserve">Ir por Katya al Hotel </t>
  </si>
  <si>
    <t xml:space="preserve">Recepción </t>
  </si>
  <si>
    <t xml:space="preserve">Acceso General </t>
  </si>
  <si>
    <t>Alfombra roja</t>
  </si>
  <si>
    <t>Primera, segunda llamada</t>
  </si>
  <si>
    <t xml:space="preserve">Recoger para M&amp;G </t>
  </si>
  <si>
    <t xml:space="preserve">Ingrid Fortuna </t>
  </si>
  <si>
    <t>9 entrada</t>
  </si>
  <si>
    <t xml:space="preserve">Cordelia Durango </t>
  </si>
  <si>
    <t>10:30 show</t>
  </si>
  <si>
    <t xml:space="preserve">Season 2 Dragvesti </t>
  </si>
  <si>
    <t>2:30 bye</t>
  </si>
  <si>
    <t xml:space="preserve">Primera, Segunda llamada </t>
  </si>
  <si>
    <t xml:space="preserve">3:30 bye bye </t>
  </si>
  <si>
    <t xml:space="preserve">Pasarela con Katya </t>
  </si>
  <si>
    <t xml:space="preserve">KATYA UNO </t>
  </si>
  <si>
    <t>Margaret</t>
  </si>
  <si>
    <t>Llamar M&amp;G</t>
  </si>
  <si>
    <t>Rhoma Queen</t>
  </si>
  <si>
    <t xml:space="preserve">M&amp;G </t>
  </si>
  <si>
    <t>Nííha Villant </t>
  </si>
  <si>
    <t>Paris Bang Bang</t>
  </si>
  <si>
    <t>Yuni K Feem</t>
  </si>
  <si>
    <t xml:space="preserve">Rifa del M&amp;G de los General </t>
  </si>
  <si>
    <t>Bárbara Durango</t>
  </si>
  <si>
    <t>Sophia Nari</t>
  </si>
  <si>
    <t>Dalila Velvet</t>
  </si>
  <si>
    <t>Iris XC Queen</t>
  </si>
  <si>
    <t xml:space="preserve">Musica </t>
  </si>
  <si>
    <t>Finalizar M&amp;G</t>
  </si>
  <si>
    <t>Runway despedida</t>
  </si>
  <si>
    <t>Recoger sala VIP/M&amp;G</t>
  </si>
  <si>
    <t xml:space="preserve">KATYA DOS </t>
  </si>
  <si>
    <t xml:space="preserve">Musica bailable </t>
  </si>
  <si>
    <t xml:space="preserve">Llevar a Katya al hotel </t>
  </si>
  <si>
    <t>Musica tranquila despedida</t>
  </si>
  <si>
    <t xml:space="preserve">Dragvesti </t>
  </si>
  <si>
    <t>Viaticos</t>
  </si>
  <si>
    <t xml:space="preserve">Alojamiento </t>
  </si>
  <si>
    <t xml:space="preserve">Boletos </t>
  </si>
  <si>
    <t xml:space="preserve">Precio </t>
  </si>
  <si>
    <t xml:space="preserve">Pago </t>
  </si>
  <si>
    <t xml:space="preserve">Tomando ya en cuenta los viaticos y alojamiento, más el estimado de personas que estaran en el show (se estima sean de 100 a 130) quedaria un libre de 750 USD  </t>
  </si>
  <si>
    <t>https://www.facebook.com/Sal%C3%B3n-de-Fiestas-Blue-Noon-501935439826617/photos</t>
  </si>
  <si>
    <t>http://www.partybusmx.com/fotos/</t>
  </si>
  <si>
    <t>http://www.teatromilan.com/#!renta-espacio/c1j68</t>
  </si>
  <si>
    <t>http://www.sevillapalace.com.mx/salones</t>
  </si>
  <si>
    <t>http://fiesta-evento.mercadolibre.com.mx/MLM-521881549-salones-de-fiestas-economicos-df-y-eventos-_JM</t>
  </si>
  <si>
    <t>http://fiesta-evento.mercadolibre.com.mx/MLM-556350579-salon-de-eventos-sociales-sofia-_JM</t>
  </si>
  <si>
    <t>http://fiesta-evento.mercadolibre.com.mx/MLM-544502800-salon-de-fiestas-blue-noon-express-en-insurgentes-sur-_JM</t>
  </si>
  <si>
    <t>http://fiesta-evento.mercadolibre.com.mx/MLM-521058531-salon-de-fiestas-amarilis-col-roma-muy-centrico-_JM</t>
  </si>
  <si>
    <t>http://fiesta-evento.mercadolibre.com.mx/MLM-504386975-salon-de-fiestas-blue-noon-en-insurgentes-sur-_JM</t>
  </si>
  <si>
    <t>https://www.facebook.com/guiltpolanco/?fref=ts</t>
  </si>
  <si>
    <t>http://raindisco.mx/index</t>
  </si>
  <si>
    <t>http://www.altodiseventos.com.mx/gal.html</t>
  </si>
  <si>
    <t>http://www.salonesamarilis.com/galeria.html</t>
  </si>
  <si>
    <t>http://mx.tixuz.com/inmuebles/venta/casa/hermoso-sal%C3%B3n-de-fiestas--buena-inversi%C3%B3n-con-alberca/12724435</t>
  </si>
  <si>
    <t>http://www.fiestasdangeli.com/dorado.html</t>
  </si>
  <si>
    <t>http://grupopalacio.rtrk.mx/?scid=128847&amp;kw=7432961:3433&amp;pub_cr_id=92386915734</t>
  </si>
  <si>
    <t>http://mexicoo.mx/eventos-sociales-artisticos-valley-952394</t>
  </si>
  <si>
    <t>https://paginas.seccionamarilla.com.mx/valley/salones-de-eventos-sociales/distrito-federal/ciudad-de-mexico/benito-juarez/del-valle/</t>
  </si>
  <si>
    <t>http://vansmanzahnos.com.mx/servicios/</t>
  </si>
  <si>
    <t>Lejos http://www.teatrodelparque.mx/teatro-del-parque/</t>
  </si>
  <si>
    <t>http://www.teatrodelparque.mx/teatro-del-parque/</t>
  </si>
  <si>
    <t>IR</t>
  </si>
  <si>
    <t>https://paginas.seccionamarilla.com.mx/fiestas-d-angeli/salon-de-eventos/distrito-federal/ciudad-de-mexico/cuauhtemoc/roma-sur/</t>
  </si>
  <si>
    <t>https://www.facebook.com/RomaForum/?fref=ts</t>
  </si>
  <si>
    <t>Deborah La Grande</t>
  </si>
  <si>
    <t>Rita</t>
  </si>
  <si>
    <t xml:space="preserve">Finlandia Snow </t>
  </si>
  <si>
    <t>Bree</t>
  </si>
  <si>
    <t xml:space="preserve">Vato </t>
  </si>
  <si>
    <t>https://www.facebook.com/vatomagazine?_rdr=p</t>
  </si>
  <si>
    <t xml:space="preserve">Jony Carmona </t>
  </si>
  <si>
    <t>Boy4Me</t>
  </si>
  <si>
    <t>https://www.facebook.com/Boy4ME/?ref=ts&amp;fref=ts</t>
  </si>
  <si>
    <t>https://www.facebook.com/johnnybradshaw?fref=ts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</si>
</sst>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E5665"/>
      <name val="Arial"/>
      <family val="2"/>
    </font>
    <font>
      <sz val="11"/>
      <color rgb="FF3B599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44" fontId="0" fillId="3" borderId="0" xfId="0" applyNumberFormat="1" applyFill="1"/>
    <xf numFmtId="0" fontId="0" fillId="4" borderId="0" xfId="0" applyFill="1"/>
    <xf numFmtId="44" fontId="0" fillId="4" borderId="0" xfId="1" applyFont="1" applyFill="1"/>
    <xf numFmtId="3" fontId="0" fillId="3" borderId="0" xfId="0" applyNumberFormat="1" applyFill="1"/>
    <xf numFmtId="0" fontId="0" fillId="5" borderId="0" xfId="0" applyFill="1"/>
    <xf numFmtId="44" fontId="0" fillId="5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right"/>
    </xf>
    <xf numFmtId="44" fontId="0" fillId="2" borderId="0" xfId="0" applyNumberFormat="1" applyFill="1" applyAlignment="1">
      <alignment horizontal="right"/>
    </xf>
    <xf numFmtId="0" fontId="0" fillId="6" borderId="0" xfId="0" applyFill="1"/>
    <xf numFmtId="44" fontId="0" fillId="6" borderId="0" xfId="0" applyNumberFormat="1" applyFill="1"/>
    <xf numFmtId="16" fontId="0" fillId="0" borderId="0" xfId="0" applyNumberFormat="1"/>
    <xf numFmtId="20" fontId="0" fillId="0" borderId="0" xfId="0" applyNumberFormat="1"/>
    <xf numFmtId="0" fontId="2" fillId="0" borderId="0" xfId="2" applyAlignment="1" applyProtection="1"/>
    <xf numFmtId="44" fontId="3" fillId="0" borderId="0" xfId="1" applyFont="1"/>
    <xf numFmtId="0" fontId="3" fillId="0" borderId="0" xfId="0" applyFont="1"/>
    <xf numFmtId="0" fontId="3" fillId="5" borderId="1" xfId="0" applyFont="1" applyFill="1" applyBorder="1"/>
    <xf numFmtId="44" fontId="3" fillId="5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9" xfId="1" applyFont="1" applyBorder="1"/>
    <xf numFmtId="0" fontId="4" fillId="0" borderId="0" xfId="0" applyFont="1"/>
    <xf numFmtId="0" fontId="5" fillId="0" borderId="0" xfId="0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Salon-Paris-Rouge-300637526660177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sqref="A1:XFD1048576"/>
    </sheetView>
  </sheetViews>
  <sheetFormatPr baseColWidth="10" defaultRowHeight="15"/>
  <cols>
    <col min="4" max="4" width="12.5703125" bestFit="1" customWidth="1"/>
    <col min="6" max="6" width="13.85546875" customWidth="1"/>
    <col min="8" max="8" width="14.140625" bestFit="1" customWidth="1"/>
    <col min="9" max="9" width="12.5703125" bestFit="1" customWidth="1"/>
    <col min="12" max="12" width="12.5703125" bestFit="1" customWidth="1"/>
    <col min="14" max="14" width="11.5703125" bestFit="1" customWidth="1"/>
    <col min="15" max="15" width="12.5703125" bestFit="1" customWidth="1"/>
  </cols>
  <sheetData>
    <row r="1" spans="1:15">
      <c r="A1" s="9" t="s">
        <v>0</v>
      </c>
      <c r="B1" s="9" t="s">
        <v>5</v>
      </c>
      <c r="C1" s="9" t="s">
        <v>4</v>
      </c>
      <c r="D1" s="9" t="s">
        <v>11</v>
      </c>
      <c r="F1" s="6" t="s">
        <v>3</v>
      </c>
      <c r="G1" s="6" t="s">
        <v>5</v>
      </c>
      <c r="H1" s="6" t="s">
        <v>7</v>
      </c>
      <c r="I1" s="6" t="s">
        <v>11</v>
      </c>
      <c r="K1" s="3" t="s">
        <v>15</v>
      </c>
      <c r="L1" s="3" t="s">
        <v>5</v>
      </c>
      <c r="M1" s="3" t="s">
        <v>7</v>
      </c>
      <c r="N1" s="3" t="s">
        <v>14</v>
      </c>
      <c r="O1" s="3" t="s">
        <v>18</v>
      </c>
    </row>
    <row r="2" spans="1:15">
      <c r="A2" s="9" t="s">
        <v>2</v>
      </c>
      <c r="B2" s="9">
        <v>300</v>
      </c>
      <c r="C2" s="9">
        <v>300</v>
      </c>
      <c r="D2" s="10">
        <f>C2*B2</f>
        <v>90000</v>
      </c>
      <c r="F2" s="6" t="s">
        <v>6</v>
      </c>
      <c r="G2" s="6">
        <f>B4</f>
        <v>70</v>
      </c>
      <c r="H2" s="7">
        <f>35+35</f>
        <v>70</v>
      </c>
      <c r="I2" s="7">
        <f>H2*G2</f>
        <v>4900</v>
      </c>
      <c r="K2" s="3" t="s">
        <v>12</v>
      </c>
      <c r="L2" s="3">
        <v>100</v>
      </c>
      <c r="M2" s="4">
        <v>15</v>
      </c>
      <c r="N2" s="4">
        <f>M2*L2</f>
        <v>1500</v>
      </c>
      <c r="O2" s="16" t="s">
        <v>38</v>
      </c>
    </row>
    <row r="3" spans="1:15">
      <c r="A3" s="9" t="s">
        <v>1</v>
      </c>
      <c r="B3" s="9">
        <v>100</v>
      </c>
      <c r="C3" s="9">
        <v>700</v>
      </c>
      <c r="D3" s="10">
        <f>C3*B3</f>
        <v>70000</v>
      </c>
      <c r="F3" s="6" t="s">
        <v>90</v>
      </c>
      <c r="G3" s="6">
        <v>1</v>
      </c>
      <c r="H3" s="7">
        <v>5000</v>
      </c>
      <c r="I3" s="7">
        <f>H3</f>
        <v>5000</v>
      </c>
      <c r="K3" s="3" t="s">
        <v>17</v>
      </c>
      <c r="L3" s="3">
        <v>20</v>
      </c>
      <c r="M3" s="4">
        <v>200</v>
      </c>
      <c r="N3" s="4">
        <f>M3*L3</f>
        <v>4000</v>
      </c>
      <c r="O3" s="5">
        <f>(40+30)*L2</f>
        <v>7000</v>
      </c>
    </row>
    <row r="4" spans="1:15">
      <c r="A4" s="9" t="s">
        <v>46</v>
      </c>
      <c r="B4" s="9">
        <v>70</v>
      </c>
      <c r="C4" s="9">
        <v>1300</v>
      </c>
      <c r="D4" s="10">
        <f>C4*B4</f>
        <v>91000</v>
      </c>
      <c r="F4" s="6" t="s">
        <v>8</v>
      </c>
      <c r="G4" s="6">
        <f>(B8)/20</f>
        <v>23.5</v>
      </c>
      <c r="H4" s="7">
        <v>20</v>
      </c>
      <c r="I4" s="7">
        <f>H4*G4</f>
        <v>470</v>
      </c>
      <c r="K4" s="3"/>
      <c r="L4" s="3"/>
      <c r="M4" s="4"/>
      <c r="N4" s="4"/>
      <c r="O4" s="5"/>
    </row>
    <row r="5" spans="1:15">
      <c r="A5" s="9"/>
      <c r="B5" s="9"/>
      <c r="C5" s="9"/>
      <c r="D5" s="10"/>
      <c r="F5" s="6" t="s">
        <v>16</v>
      </c>
      <c r="G5" s="6">
        <v>1</v>
      </c>
      <c r="H5" s="7">
        <v>80000</v>
      </c>
      <c r="I5" s="7">
        <f>H5*G5</f>
        <v>80000</v>
      </c>
      <c r="K5" s="3"/>
      <c r="L5" s="3"/>
      <c r="M5" s="3" t="s">
        <v>11</v>
      </c>
      <c r="N5" s="5">
        <f>N3+N2</f>
        <v>5500</v>
      </c>
      <c r="O5" s="5">
        <f>O3-N5</f>
        <v>1500</v>
      </c>
    </row>
    <row r="6" spans="1:15">
      <c r="A6" s="9"/>
      <c r="B6" s="9"/>
      <c r="C6" s="9"/>
      <c r="D6" s="10"/>
      <c r="F6" s="6"/>
      <c r="G6" s="6"/>
      <c r="H6" s="7"/>
      <c r="I6" s="7"/>
      <c r="K6" s="3" t="s">
        <v>13</v>
      </c>
      <c r="L6" s="3">
        <v>200</v>
      </c>
      <c r="M6" s="4">
        <v>35</v>
      </c>
      <c r="N6" s="4">
        <f>M6*L6</f>
        <v>7000</v>
      </c>
      <c r="O6" s="15" t="s">
        <v>39</v>
      </c>
    </row>
    <row r="7" spans="1:15">
      <c r="F7" s="6" t="s">
        <v>22</v>
      </c>
      <c r="G7" s="6">
        <f>G19</f>
        <v>12</v>
      </c>
      <c r="H7" s="14" t="s">
        <v>27</v>
      </c>
      <c r="I7" s="8">
        <f>I19</f>
        <v>21500</v>
      </c>
      <c r="K7" s="3" t="s">
        <v>19</v>
      </c>
      <c r="L7" s="3">
        <f>B8</f>
        <v>470</v>
      </c>
      <c r="M7" s="4">
        <v>25</v>
      </c>
      <c r="N7" s="5">
        <f>M7*L7</f>
        <v>11750</v>
      </c>
      <c r="O7" s="5">
        <f>((M6*2)+(M7*2))*L6</f>
        <v>24000</v>
      </c>
    </row>
    <row r="8" spans="1:15">
      <c r="A8" s="12" t="s">
        <v>10</v>
      </c>
      <c r="B8" s="12">
        <f>B4+B3+B2+B5+B6</f>
        <v>470</v>
      </c>
      <c r="C8" s="12" t="s">
        <v>9</v>
      </c>
      <c r="D8" s="13">
        <f>D6+D5+D4+D3+D2</f>
        <v>251000</v>
      </c>
      <c r="F8" s="6" t="s">
        <v>28</v>
      </c>
      <c r="G8" s="6">
        <f>G24</f>
        <v>0</v>
      </c>
      <c r="H8" s="14" t="s">
        <v>27</v>
      </c>
      <c r="I8" s="8">
        <f>I24</f>
        <v>120000</v>
      </c>
      <c r="K8" s="3"/>
      <c r="L8" s="3"/>
      <c r="M8" s="3" t="s">
        <v>11</v>
      </c>
      <c r="N8" s="5">
        <f>N7+N6</f>
        <v>18750</v>
      </c>
      <c r="O8" s="5">
        <f>O7-N8</f>
        <v>5250</v>
      </c>
    </row>
    <row r="9" spans="1:15">
      <c r="F9" s="6" t="s">
        <v>33</v>
      </c>
      <c r="G9" s="6">
        <v>1</v>
      </c>
      <c r="H9" s="7">
        <v>2000</v>
      </c>
      <c r="I9" s="7">
        <f>H9*G9</f>
        <v>2000</v>
      </c>
      <c r="K9" s="3" t="s">
        <v>37</v>
      </c>
      <c r="L9" s="3">
        <v>100</v>
      </c>
      <c r="M9" s="3">
        <f>80</f>
        <v>80</v>
      </c>
      <c r="N9" s="4">
        <f>M9*L9</f>
        <v>8000</v>
      </c>
      <c r="O9" s="15" t="s">
        <v>39</v>
      </c>
    </row>
    <row r="10" spans="1:15">
      <c r="F10" s="6" t="s">
        <v>40</v>
      </c>
      <c r="G10" s="6">
        <v>1</v>
      </c>
      <c r="H10" s="11">
        <v>5000</v>
      </c>
      <c r="I10" s="6">
        <f>H10*G10</f>
        <v>5000</v>
      </c>
      <c r="K10" s="3" t="s">
        <v>37</v>
      </c>
      <c r="L10" s="3">
        <v>300</v>
      </c>
      <c r="M10" s="3">
        <v>10</v>
      </c>
      <c r="N10" s="4">
        <f>M10*L10</f>
        <v>3000</v>
      </c>
      <c r="O10" s="4">
        <f>150*300</f>
        <v>45000</v>
      </c>
    </row>
    <row r="11" spans="1:15">
      <c r="A11">
        <v>1</v>
      </c>
      <c r="B11" s="1" t="s">
        <v>68</v>
      </c>
      <c r="C11" s="2"/>
      <c r="D11" s="2"/>
      <c r="F11" s="6" t="s">
        <v>42</v>
      </c>
      <c r="G11" s="6">
        <f>B3</f>
        <v>100</v>
      </c>
      <c r="H11" s="6">
        <v>14</v>
      </c>
      <c r="I11" s="6">
        <f>H11*G11</f>
        <v>1400</v>
      </c>
      <c r="K11" s="3"/>
      <c r="L11" s="3"/>
      <c r="M11" s="3" t="s">
        <v>11</v>
      </c>
      <c r="N11" s="4">
        <f>N10+N9</f>
        <v>11000</v>
      </c>
      <c r="O11" s="4">
        <f>O10-N11</f>
        <v>34000</v>
      </c>
    </row>
    <row r="12" spans="1:15">
      <c r="A12">
        <v>2</v>
      </c>
      <c r="B12" s="1" t="s">
        <v>70</v>
      </c>
      <c r="C12" s="2"/>
      <c r="D12" s="2"/>
      <c r="F12" s="12"/>
      <c r="G12" s="12"/>
      <c r="H12" s="12" t="s">
        <v>20</v>
      </c>
      <c r="I12" s="13">
        <f>SUM(I2:I11)</f>
        <v>240270</v>
      </c>
      <c r="K12" s="3" t="s">
        <v>20</v>
      </c>
      <c r="L12" s="3">
        <f>L9+L6+L2</f>
        <v>400</v>
      </c>
      <c r="M12" s="3"/>
      <c r="N12" s="3"/>
      <c r="O12" s="3"/>
    </row>
    <row r="13" spans="1:15">
      <c r="A13">
        <v>3</v>
      </c>
      <c r="B13" s="1" t="s">
        <v>71</v>
      </c>
      <c r="C13" s="2"/>
      <c r="D13" s="2"/>
      <c r="K13" s="3"/>
      <c r="L13" s="3"/>
      <c r="M13" s="3"/>
      <c r="N13" s="3"/>
      <c r="O13" s="3"/>
    </row>
    <row r="14" spans="1:15">
      <c r="A14">
        <v>4</v>
      </c>
      <c r="B14" s="1" t="s">
        <v>65</v>
      </c>
      <c r="D14" t="s">
        <v>99</v>
      </c>
      <c r="F14" t="s">
        <v>29</v>
      </c>
      <c r="K14" s="12" t="s">
        <v>41</v>
      </c>
      <c r="L14" s="12"/>
      <c r="M14" s="12"/>
      <c r="N14" s="12"/>
      <c r="O14" s="13">
        <f>O8+O5+O11</f>
        <v>40750</v>
      </c>
    </row>
    <row r="15" spans="1:15">
      <c r="A15">
        <v>5</v>
      </c>
      <c r="B15" s="1" t="s">
        <v>72</v>
      </c>
      <c r="D15" t="s">
        <v>91</v>
      </c>
      <c r="E15" t="s">
        <v>95</v>
      </c>
      <c r="F15" t="s">
        <v>23</v>
      </c>
      <c r="G15">
        <v>6</v>
      </c>
      <c r="H15" s="1">
        <v>1000</v>
      </c>
      <c r="I15" s="1">
        <f>H15*G15</f>
        <v>6000</v>
      </c>
    </row>
    <row r="16" spans="1:15">
      <c r="A16">
        <v>6</v>
      </c>
      <c r="B16" s="1" t="s">
        <v>73</v>
      </c>
      <c r="D16" t="s">
        <v>92</v>
      </c>
      <c r="F16" t="s">
        <v>67</v>
      </c>
      <c r="G16">
        <v>4</v>
      </c>
      <c r="H16" s="1">
        <v>1500</v>
      </c>
      <c r="I16" s="1">
        <f>H16*G16</f>
        <v>6000</v>
      </c>
    </row>
    <row r="17" spans="1:15">
      <c r="A17">
        <v>7</v>
      </c>
      <c r="B17" s="1" t="s">
        <v>69</v>
      </c>
      <c r="D17" t="s">
        <v>93</v>
      </c>
      <c r="E17" t="s">
        <v>98</v>
      </c>
      <c r="F17" t="s">
        <v>24</v>
      </c>
      <c r="G17">
        <v>1</v>
      </c>
      <c r="H17" s="1">
        <v>1500</v>
      </c>
      <c r="I17" s="1">
        <f>H17*G17</f>
        <v>1500</v>
      </c>
      <c r="K17" s="12" t="s">
        <v>21</v>
      </c>
      <c r="L17" s="13">
        <f>D8-I12</f>
        <v>10730</v>
      </c>
      <c r="M17" s="12"/>
      <c r="N17" s="12" t="s">
        <v>35</v>
      </c>
      <c r="O17" s="13">
        <f>O14</f>
        <v>40750</v>
      </c>
    </row>
    <row r="18" spans="1:15">
      <c r="A18">
        <v>8</v>
      </c>
      <c r="B18" s="1" t="s">
        <v>66</v>
      </c>
      <c r="D18" t="s">
        <v>96</v>
      </c>
      <c r="E18" t="s">
        <v>95</v>
      </c>
      <c r="F18" s="23" t="s">
        <v>25</v>
      </c>
      <c r="G18" s="23">
        <v>1</v>
      </c>
      <c r="H18" s="22">
        <v>8000</v>
      </c>
      <c r="I18" s="22">
        <f>H18*G18</f>
        <v>8000</v>
      </c>
      <c r="K18" s="17" t="s">
        <v>36</v>
      </c>
      <c r="L18" s="17"/>
      <c r="M18" s="17"/>
      <c r="N18" s="17" t="s">
        <v>11</v>
      </c>
      <c r="O18" s="18">
        <f>L17+O17</f>
        <v>51480</v>
      </c>
    </row>
    <row r="19" spans="1:15">
      <c r="A19">
        <v>9</v>
      </c>
      <c r="B19" s="1" t="s">
        <v>74</v>
      </c>
      <c r="D19" t="s">
        <v>94</v>
      </c>
      <c r="E19" t="s">
        <v>95</v>
      </c>
      <c r="G19">
        <f>G18+G17+G16+G15</f>
        <v>12</v>
      </c>
      <c r="H19" s="1" t="s">
        <v>26</v>
      </c>
      <c r="I19" s="1">
        <f>I18+I17+I16+I15</f>
        <v>21500</v>
      </c>
      <c r="N19" s="2"/>
      <c r="O19" s="2"/>
    </row>
    <row r="20" spans="1:15">
      <c r="A20">
        <v>10</v>
      </c>
      <c r="B20" s="1" t="s">
        <v>64</v>
      </c>
      <c r="D20" t="s">
        <v>97</v>
      </c>
      <c r="E20" t="s">
        <v>98</v>
      </c>
      <c r="F20" t="s">
        <v>30</v>
      </c>
    </row>
    <row r="21" spans="1:15">
      <c r="A21">
        <v>11</v>
      </c>
      <c r="B21" s="1" t="s">
        <v>75</v>
      </c>
      <c r="F21" t="s">
        <v>34</v>
      </c>
      <c r="G21">
        <v>1</v>
      </c>
      <c r="H21" s="1">
        <f>K21</f>
        <v>120000</v>
      </c>
      <c r="I21" s="1">
        <f>H21*G21</f>
        <v>120000</v>
      </c>
      <c r="K21">
        <f>6000*20</f>
        <v>120000</v>
      </c>
    </row>
    <row r="22" spans="1:15">
      <c r="F22" t="s">
        <v>31</v>
      </c>
      <c r="G22">
        <v>0</v>
      </c>
      <c r="H22" s="1">
        <v>0</v>
      </c>
      <c r="I22" s="2">
        <f>H22*G22</f>
        <v>0</v>
      </c>
    </row>
    <row r="23" spans="1:15">
      <c r="F23" t="s">
        <v>32</v>
      </c>
      <c r="G23">
        <v>0</v>
      </c>
      <c r="H23" s="1">
        <v>0</v>
      </c>
      <c r="I23" s="2">
        <f>H23*G23</f>
        <v>0</v>
      </c>
    </row>
    <row r="24" spans="1:15">
      <c r="G24">
        <f>G23+G22</f>
        <v>0</v>
      </c>
      <c r="H24" t="s">
        <v>26</v>
      </c>
      <c r="I24" s="2">
        <f>I21+I22+I23</f>
        <v>120000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topLeftCell="A11" workbookViewId="0">
      <selection activeCell="A34" sqref="A34"/>
    </sheetView>
  </sheetViews>
  <sheetFormatPr baseColWidth="10" defaultRowHeight="15"/>
  <cols>
    <col min="9" max="9" width="12.5703125" bestFit="1" customWidth="1"/>
  </cols>
  <sheetData>
    <row r="1" spans="1:12">
      <c r="A1" s="9" t="s">
        <v>0</v>
      </c>
      <c r="B1" s="9" t="s">
        <v>5</v>
      </c>
    </row>
    <row r="2" spans="1:12">
      <c r="A2" s="9" t="s">
        <v>2</v>
      </c>
      <c r="B2" s="9">
        <v>400</v>
      </c>
    </row>
    <row r="3" spans="1:12">
      <c r="A3" s="9" t="s">
        <v>1</v>
      </c>
      <c r="B3" s="9">
        <v>100</v>
      </c>
    </row>
    <row r="4" spans="1:12">
      <c r="A4" s="9" t="s">
        <v>46</v>
      </c>
      <c r="B4" s="9">
        <v>30</v>
      </c>
      <c r="F4" t="s">
        <v>62</v>
      </c>
      <c r="G4" s="21" t="s">
        <v>59</v>
      </c>
    </row>
    <row r="5" spans="1:12">
      <c r="A5" s="9"/>
      <c r="B5" s="9"/>
      <c r="F5" t="s">
        <v>61</v>
      </c>
      <c r="G5" t="s">
        <v>60</v>
      </c>
    </row>
    <row r="6" spans="1:12">
      <c r="A6" s="9"/>
      <c r="B6" s="9"/>
      <c r="F6" t="s">
        <v>62</v>
      </c>
      <c r="G6" t="s">
        <v>63</v>
      </c>
    </row>
    <row r="7" spans="1:12">
      <c r="F7" t="s">
        <v>192</v>
      </c>
    </row>
    <row r="8" spans="1:12">
      <c r="A8" s="12" t="s">
        <v>10</v>
      </c>
      <c r="B8" s="12">
        <f>B4+B3+B2+B5+B6</f>
        <v>530</v>
      </c>
      <c r="C8" t="s">
        <v>54</v>
      </c>
    </row>
    <row r="11" spans="1:12">
      <c r="A11" t="s">
        <v>43</v>
      </c>
      <c r="B11" t="s">
        <v>45</v>
      </c>
      <c r="C11" t="s">
        <v>52</v>
      </c>
      <c r="D11" s="19" t="s">
        <v>53</v>
      </c>
      <c r="G11">
        <v>100</v>
      </c>
      <c r="H11">
        <v>700</v>
      </c>
      <c r="I11">
        <f>H11*G11</f>
        <v>70000</v>
      </c>
      <c r="L11">
        <f>500/20</f>
        <v>25</v>
      </c>
    </row>
    <row r="12" spans="1:12">
      <c r="A12" t="s">
        <v>1</v>
      </c>
      <c r="B12" t="s">
        <v>44</v>
      </c>
      <c r="C12" t="s">
        <v>57</v>
      </c>
      <c r="D12" t="s">
        <v>55</v>
      </c>
      <c r="G12">
        <v>250</v>
      </c>
      <c r="H12">
        <v>250</v>
      </c>
      <c r="I12">
        <f>H12*G12</f>
        <v>62500</v>
      </c>
      <c r="L12">
        <f>L11*3</f>
        <v>75</v>
      </c>
    </row>
    <row r="13" spans="1:12">
      <c r="A13" t="s">
        <v>48</v>
      </c>
      <c r="B13" t="s">
        <v>49</v>
      </c>
      <c r="C13" t="s">
        <v>58</v>
      </c>
      <c r="D13" s="20" t="s">
        <v>56</v>
      </c>
      <c r="I13" s="1">
        <f>I12+I11</f>
        <v>132500</v>
      </c>
    </row>
    <row r="14" spans="1:12">
      <c r="A14" t="s">
        <v>46</v>
      </c>
      <c r="B14" t="s">
        <v>50</v>
      </c>
    </row>
    <row r="15" spans="1:12">
      <c r="A15" t="s">
        <v>47</v>
      </c>
      <c r="B15" t="s">
        <v>51</v>
      </c>
      <c r="F15" s="3" t="s">
        <v>190</v>
      </c>
    </row>
    <row r="16" spans="1:12">
      <c r="F16" s="3" t="s">
        <v>191</v>
      </c>
    </row>
    <row r="17" spans="1:6">
      <c r="F17" s="3" t="s">
        <v>193</v>
      </c>
    </row>
    <row r="18" spans="1:6">
      <c r="F18" t="s">
        <v>178</v>
      </c>
    </row>
    <row r="19" spans="1:6">
      <c r="B19" t="s">
        <v>194</v>
      </c>
      <c r="F19" t="s">
        <v>179</v>
      </c>
    </row>
    <row r="20" spans="1:6">
      <c r="F20" t="s">
        <v>180</v>
      </c>
    </row>
    <row r="21" spans="1:6">
      <c r="F21" t="s">
        <v>181</v>
      </c>
    </row>
    <row r="22" spans="1:6">
      <c r="F22" t="s">
        <v>182</v>
      </c>
    </row>
    <row r="23" spans="1:6">
      <c r="A23" t="s">
        <v>180</v>
      </c>
      <c r="F23" t="s">
        <v>183</v>
      </c>
    </row>
    <row r="24" spans="1:6">
      <c r="A24" t="s">
        <v>196</v>
      </c>
      <c r="F24" t="s">
        <v>184</v>
      </c>
    </row>
    <row r="25" spans="1:6">
      <c r="A25" t="s">
        <v>197</v>
      </c>
      <c r="F25" t="s">
        <v>185</v>
      </c>
    </row>
    <row r="26" spans="1:6">
      <c r="A26" t="s">
        <v>198</v>
      </c>
      <c r="F26" t="s">
        <v>186</v>
      </c>
    </row>
    <row r="27" spans="1:6">
      <c r="F27" t="s">
        <v>187</v>
      </c>
    </row>
    <row r="28" spans="1:6">
      <c r="F28" t="s">
        <v>188</v>
      </c>
    </row>
    <row r="29" spans="1:6">
      <c r="F29" t="s">
        <v>189</v>
      </c>
    </row>
    <row r="31" spans="1:6">
      <c r="A31" t="s">
        <v>199</v>
      </c>
    </row>
    <row r="32" spans="1:6">
      <c r="A32" t="s">
        <v>200</v>
      </c>
    </row>
    <row r="33" spans="1:1">
      <c r="A33" t="s">
        <v>201</v>
      </c>
    </row>
    <row r="34" spans="1:1">
      <c r="A34" t="s">
        <v>195</v>
      </c>
    </row>
  </sheetData>
  <hyperlinks>
    <hyperlink ref="G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26" sqref="A26"/>
    </sheetView>
  </sheetViews>
  <sheetFormatPr baseColWidth="10" defaultRowHeight="15"/>
  <cols>
    <col min="1" max="1" width="14.140625" bestFit="1" customWidth="1"/>
  </cols>
  <sheetData>
    <row r="1" spans="1:2">
      <c r="A1" t="s">
        <v>76</v>
      </c>
      <c r="B1" t="s">
        <v>77</v>
      </c>
    </row>
    <row r="2" spans="1:2">
      <c r="A2" t="s">
        <v>78</v>
      </c>
      <c r="B2" t="s">
        <v>79</v>
      </c>
    </row>
    <row r="3" spans="1:2">
      <c r="A3" t="s">
        <v>80</v>
      </c>
      <c r="B3" t="s">
        <v>81</v>
      </c>
    </row>
    <row r="4" spans="1:2">
      <c r="A4" t="s">
        <v>83</v>
      </c>
      <c r="B4" t="s">
        <v>82</v>
      </c>
    </row>
    <row r="5" spans="1:2">
      <c r="A5" t="s">
        <v>84</v>
      </c>
      <c r="B5" t="s">
        <v>85</v>
      </c>
    </row>
    <row r="6" spans="1:2">
      <c r="A6" t="s">
        <v>88</v>
      </c>
      <c r="B6" t="s">
        <v>89</v>
      </c>
    </row>
    <row r="7" spans="1:2">
      <c r="A7" t="s">
        <v>86</v>
      </c>
      <c r="B7" t="s">
        <v>87</v>
      </c>
    </row>
    <row r="8" spans="1:2">
      <c r="A8" t="s">
        <v>206</v>
      </c>
      <c r="B8" t="s">
        <v>207</v>
      </c>
    </row>
    <row r="9" spans="1:2">
      <c r="A9" t="s">
        <v>208</v>
      </c>
      <c r="B9" t="s">
        <v>211</v>
      </c>
    </row>
    <row r="10" spans="1:2">
      <c r="A10" t="s">
        <v>209</v>
      </c>
      <c r="B10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6"/>
  <sheetViews>
    <sheetView topLeftCell="A4" workbookViewId="0">
      <selection activeCell="C16" sqref="C16"/>
    </sheetView>
  </sheetViews>
  <sheetFormatPr baseColWidth="10" defaultRowHeight="15"/>
  <cols>
    <col min="4" max="4" width="12.5703125" bestFit="1" customWidth="1"/>
    <col min="6" max="6" width="13.85546875" customWidth="1"/>
    <col min="8" max="8" width="14.140625" bestFit="1" customWidth="1"/>
    <col min="9" max="9" width="12.5703125" bestFit="1" customWidth="1"/>
    <col min="12" max="12" width="12.5703125" bestFit="1" customWidth="1"/>
    <col min="14" max="14" width="11.5703125" bestFit="1" customWidth="1"/>
    <col min="15" max="15" width="12.5703125" bestFit="1" customWidth="1"/>
  </cols>
  <sheetData>
    <row r="1" spans="1:15">
      <c r="A1" s="9" t="s">
        <v>0</v>
      </c>
      <c r="B1" s="9" t="s">
        <v>5</v>
      </c>
      <c r="C1" s="9" t="s">
        <v>4</v>
      </c>
      <c r="D1" s="9" t="s">
        <v>11</v>
      </c>
      <c r="F1" s="6" t="s">
        <v>3</v>
      </c>
      <c r="G1" s="6" t="s">
        <v>5</v>
      </c>
      <c r="H1" s="6" t="s">
        <v>7</v>
      </c>
      <c r="I1" s="6" t="s">
        <v>11</v>
      </c>
      <c r="K1" s="3" t="s">
        <v>15</v>
      </c>
      <c r="L1" s="3" t="s">
        <v>5</v>
      </c>
      <c r="M1" s="3" t="s">
        <v>7</v>
      </c>
      <c r="N1" s="3" t="s">
        <v>14</v>
      </c>
      <c r="O1" s="3" t="s">
        <v>18</v>
      </c>
    </row>
    <row r="2" spans="1:15">
      <c r="A2" s="9" t="s">
        <v>2</v>
      </c>
      <c r="B2" s="9">
        <v>300</v>
      </c>
      <c r="C2" s="9">
        <v>300</v>
      </c>
      <c r="D2" s="10">
        <f>C2*B2</f>
        <v>90000</v>
      </c>
      <c r="F2" s="6" t="s">
        <v>6</v>
      </c>
      <c r="G2" s="6">
        <f>B4</f>
        <v>100</v>
      </c>
      <c r="H2" s="7">
        <f>35+35</f>
        <v>70</v>
      </c>
      <c r="I2" s="7">
        <f>H2*G2</f>
        <v>7000</v>
      </c>
      <c r="K2" s="3" t="s">
        <v>12</v>
      </c>
      <c r="L2" s="3">
        <v>100</v>
      </c>
      <c r="M2" s="4">
        <v>15</v>
      </c>
      <c r="N2" s="4">
        <f>M2*L2</f>
        <v>1500</v>
      </c>
      <c r="O2" s="16" t="s">
        <v>38</v>
      </c>
    </row>
    <row r="3" spans="1:15">
      <c r="A3" s="9" t="s">
        <v>1</v>
      </c>
      <c r="B3" s="9">
        <v>120</v>
      </c>
      <c r="C3" s="9">
        <v>700</v>
      </c>
      <c r="D3" s="10">
        <f>C3*B3</f>
        <v>84000</v>
      </c>
      <c r="F3" s="6" t="s">
        <v>90</v>
      </c>
      <c r="G3" s="6">
        <v>1</v>
      </c>
      <c r="H3" s="7">
        <v>5000</v>
      </c>
      <c r="I3" s="7">
        <f>H3</f>
        <v>5000</v>
      </c>
      <c r="K3" s="3" t="s">
        <v>17</v>
      </c>
      <c r="L3" s="3">
        <v>20</v>
      </c>
      <c r="M3" s="4">
        <v>200</v>
      </c>
      <c r="N3" s="4">
        <f>M3*L3</f>
        <v>4000</v>
      </c>
      <c r="O3" s="5">
        <f>(40+30)*L2</f>
        <v>7000</v>
      </c>
    </row>
    <row r="4" spans="1:15">
      <c r="A4" s="9" t="s">
        <v>46</v>
      </c>
      <c r="B4" s="9">
        <v>100</v>
      </c>
      <c r="C4" s="9">
        <v>1300</v>
      </c>
      <c r="D4" s="10">
        <f>C4*B4</f>
        <v>130000</v>
      </c>
      <c r="F4" s="6" t="s">
        <v>8</v>
      </c>
      <c r="G4" s="6">
        <f>(B8)/20</f>
        <v>29.2</v>
      </c>
      <c r="H4" s="7">
        <v>20</v>
      </c>
      <c r="I4" s="7">
        <f>H4*G4</f>
        <v>584</v>
      </c>
      <c r="K4" s="3"/>
      <c r="L4" s="3"/>
      <c r="M4" s="4"/>
      <c r="N4" s="4"/>
      <c r="O4" s="5"/>
    </row>
    <row r="5" spans="1:15">
      <c r="A5" s="9" t="s">
        <v>101</v>
      </c>
      <c r="B5" s="9">
        <v>50</v>
      </c>
      <c r="C5" s="9"/>
      <c r="D5" s="10"/>
      <c r="F5" s="6" t="s">
        <v>16</v>
      </c>
      <c r="G5" s="6">
        <v>1</v>
      </c>
      <c r="H5" s="7">
        <v>50000</v>
      </c>
      <c r="I5" s="7">
        <f>H5*G5</f>
        <v>50000</v>
      </c>
      <c r="K5" s="3"/>
      <c r="L5" s="3"/>
      <c r="M5" s="3" t="s">
        <v>11</v>
      </c>
      <c r="N5" s="5">
        <f>N3+N2</f>
        <v>5500</v>
      </c>
      <c r="O5" s="5">
        <f>O3-N5</f>
        <v>1500</v>
      </c>
    </row>
    <row r="6" spans="1:15">
      <c r="A6" s="9" t="s">
        <v>102</v>
      </c>
      <c r="B6" s="9">
        <v>14</v>
      </c>
      <c r="C6" s="9"/>
      <c r="D6" s="10"/>
      <c r="F6" s="6"/>
      <c r="G6" s="6"/>
      <c r="H6" s="7"/>
      <c r="I6" s="7"/>
      <c r="K6" s="3" t="s">
        <v>13</v>
      </c>
      <c r="L6" s="3">
        <v>200</v>
      </c>
      <c r="M6" s="4">
        <v>35</v>
      </c>
      <c r="N6" s="4">
        <f>M6*L6</f>
        <v>7000</v>
      </c>
      <c r="O6" s="15" t="s">
        <v>39</v>
      </c>
    </row>
    <row r="7" spans="1:15">
      <c r="F7" s="6" t="s">
        <v>22</v>
      </c>
      <c r="G7" s="6">
        <f>G19</f>
        <v>15</v>
      </c>
      <c r="H7" s="14" t="s">
        <v>27</v>
      </c>
      <c r="I7" s="8">
        <f>I19</f>
        <v>22500</v>
      </c>
      <c r="K7" s="3" t="s">
        <v>19</v>
      </c>
      <c r="L7" s="3">
        <f>B8</f>
        <v>584</v>
      </c>
      <c r="M7" s="4">
        <v>25</v>
      </c>
      <c r="N7" s="5">
        <f>M7*L7</f>
        <v>14600</v>
      </c>
      <c r="O7" s="5">
        <f>((M6*2)+(M7*2))*L6</f>
        <v>24000</v>
      </c>
    </row>
    <row r="8" spans="1:15">
      <c r="A8" s="12" t="s">
        <v>10</v>
      </c>
      <c r="B8" s="12">
        <f>B4+B3+B2+B5+B6</f>
        <v>584</v>
      </c>
      <c r="C8" s="12" t="s">
        <v>9</v>
      </c>
      <c r="D8" s="13">
        <f>D6+D5+D4+D3+D2</f>
        <v>304000</v>
      </c>
      <c r="F8" s="6" t="s">
        <v>28</v>
      </c>
      <c r="G8" s="6">
        <f>G24</f>
        <v>0</v>
      </c>
      <c r="H8" s="14" t="s">
        <v>27</v>
      </c>
      <c r="I8" s="8">
        <f>I24</f>
        <v>160000</v>
      </c>
      <c r="K8" s="3"/>
      <c r="L8" s="3"/>
      <c r="M8" s="3" t="s">
        <v>11</v>
      </c>
      <c r="N8" s="5">
        <f>N7+N6</f>
        <v>21600</v>
      </c>
      <c r="O8" s="5">
        <f>O7-N8</f>
        <v>2400</v>
      </c>
    </row>
    <row r="9" spans="1:15">
      <c r="F9" s="6" t="s">
        <v>33</v>
      </c>
      <c r="G9" s="6">
        <v>1</v>
      </c>
      <c r="H9" s="7">
        <v>2000</v>
      </c>
      <c r="I9" s="7">
        <f>H9*G9</f>
        <v>2000</v>
      </c>
      <c r="K9" s="3" t="s">
        <v>37</v>
      </c>
      <c r="L9" s="3">
        <v>100</v>
      </c>
      <c r="M9" s="3">
        <f>80</f>
        <v>80</v>
      </c>
      <c r="N9" s="4">
        <f>M9*L9</f>
        <v>8000</v>
      </c>
      <c r="O9" s="15" t="s">
        <v>39</v>
      </c>
    </row>
    <row r="10" spans="1:15">
      <c r="F10" s="6" t="s">
        <v>40</v>
      </c>
      <c r="G10" s="6">
        <v>1</v>
      </c>
      <c r="H10" s="11">
        <v>5000</v>
      </c>
      <c r="I10" s="6">
        <f>H10*G10</f>
        <v>5000</v>
      </c>
      <c r="K10" s="3" t="s">
        <v>37</v>
      </c>
      <c r="L10" s="3">
        <v>300</v>
      </c>
      <c r="M10" s="3">
        <v>10</v>
      </c>
      <c r="N10" s="4">
        <f>M10*L10</f>
        <v>3000</v>
      </c>
      <c r="O10" s="4">
        <f>150*300</f>
        <v>45000</v>
      </c>
    </row>
    <row r="11" spans="1:15">
      <c r="A11">
        <v>1</v>
      </c>
      <c r="B11" s="1" t="s">
        <v>68</v>
      </c>
      <c r="C11" s="2"/>
      <c r="D11" s="2"/>
      <c r="F11" s="6" t="s">
        <v>42</v>
      </c>
      <c r="G11" s="6">
        <f>B3</f>
        <v>120</v>
      </c>
      <c r="H11" s="6">
        <v>14</v>
      </c>
      <c r="I11" s="6">
        <f>H11*G11</f>
        <v>1680</v>
      </c>
      <c r="K11" s="3"/>
      <c r="L11" s="3"/>
      <c r="M11" s="3" t="s">
        <v>11</v>
      </c>
      <c r="N11" s="4">
        <f>N10+N9</f>
        <v>11000</v>
      </c>
      <c r="O11" s="4">
        <f>O10-N11</f>
        <v>34000</v>
      </c>
    </row>
    <row r="12" spans="1:15">
      <c r="A12">
        <v>2</v>
      </c>
      <c r="B12" s="1" t="s">
        <v>70</v>
      </c>
      <c r="C12" s="2"/>
      <c r="D12" s="2"/>
      <c r="F12" s="12"/>
      <c r="G12" s="12"/>
      <c r="H12" s="12" t="s">
        <v>20</v>
      </c>
      <c r="I12" s="13">
        <f>SUM(I2:I11)</f>
        <v>253764</v>
      </c>
      <c r="K12" s="3" t="s">
        <v>20</v>
      </c>
      <c r="L12" s="3">
        <f>L9+L6+L2</f>
        <v>400</v>
      </c>
      <c r="M12" s="3"/>
      <c r="N12" s="3"/>
      <c r="O12" s="3"/>
    </row>
    <row r="13" spans="1:15">
      <c r="A13">
        <v>3</v>
      </c>
      <c r="B13" s="1" t="s">
        <v>71</v>
      </c>
      <c r="C13" s="2"/>
      <c r="D13" s="2"/>
      <c r="K13" s="3"/>
      <c r="L13" s="3"/>
      <c r="M13" s="3"/>
      <c r="N13" s="3"/>
      <c r="O13" s="3"/>
    </row>
    <row r="14" spans="1:15">
      <c r="A14">
        <v>4</v>
      </c>
      <c r="B14" s="1" t="s">
        <v>65</v>
      </c>
      <c r="F14" t="s">
        <v>29</v>
      </c>
      <c r="K14" s="12" t="s">
        <v>41</v>
      </c>
      <c r="L14" s="12"/>
      <c r="M14" s="12"/>
      <c r="N14" s="12"/>
      <c r="O14" s="13">
        <f>O8+O5+O11</f>
        <v>37900</v>
      </c>
    </row>
    <row r="15" spans="1:15">
      <c r="A15">
        <v>5</v>
      </c>
      <c r="B15" s="1" t="s">
        <v>72</v>
      </c>
      <c r="F15" t="s">
        <v>23</v>
      </c>
      <c r="G15">
        <v>6</v>
      </c>
      <c r="H15" s="1">
        <v>1000</v>
      </c>
      <c r="I15" s="1">
        <f>H15*G15</f>
        <v>6000</v>
      </c>
    </row>
    <row r="16" spans="1:15">
      <c r="A16">
        <v>6</v>
      </c>
      <c r="B16" s="1" t="s">
        <v>73</v>
      </c>
      <c r="F16" t="s">
        <v>67</v>
      </c>
      <c r="G16">
        <v>7</v>
      </c>
      <c r="H16" s="1">
        <v>1000</v>
      </c>
      <c r="I16" s="1">
        <f>H16*G16</f>
        <v>7000</v>
      </c>
    </row>
    <row r="17" spans="1:15">
      <c r="A17">
        <v>7</v>
      </c>
      <c r="B17" s="1" t="s">
        <v>69</v>
      </c>
      <c r="F17" t="s">
        <v>24</v>
      </c>
      <c r="G17">
        <v>1</v>
      </c>
      <c r="H17" s="1">
        <v>1500</v>
      </c>
      <c r="I17" s="1">
        <f>H17*G17</f>
        <v>1500</v>
      </c>
      <c r="K17" s="12" t="s">
        <v>21</v>
      </c>
      <c r="L17" s="13">
        <f>D8-I12</f>
        <v>50236</v>
      </c>
      <c r="M17" s="12"/>
      <c r="N17" s="12" t="s">
        <v>35</v>
      </c>
      <c r="O17" s="13">
        <f>O14</f>
        <v>37900</v>
      </c>
    </row>
    <row r="18" spans="1:15">
      <c r="A18">
        <v>8</v>
      </c>
      <c r="B18" s="1" t="s">
        <v>66</v>
      </c>
      <c r="F18" s="23" t="s">
        <v>25</v>
      </c>
      <c r="G18" s="23">
        <v>1</v>
      </c>
      <c r="H18" s="22">
        <v>8000</v>
      </c>
      <c r="I18" s="22">
        <f>H18*G18</f>
        <v>8000</v>
      </c>
      <c r="K18" s="17" t="s">
        <v>36</v>
      </c>
      <c r="L18" s="17"/>
      <c r="M18" s="17"/>
      <c r="N18" s="17" t="s">
        <v>11</v>
      </c>
      <c r="O18" s="18">
        <f>L17+O17</f>
        <v>88136</v>
      </c>
    </row>
    <row r="19" spans="1:15">
      <c r="A19">
        <v>9</v>
      </c>
      <c r="B19" s="1" t="s">
        <v>74</v>
      </c>
      <c r="G19">
        <f>G18+G17+G16+G15</f>
        <v>15</v>
      </c>
      <c r="H19" s="1" t="s">
        <v>26</v>
      </c>
      <c r="I19" s="1">
        <f>I18+I17+I16+I15</f>
        <v>22500</v>
      </c>
      <c r="N19" s="2"/>
      <c r="O19" s="2"/>
    </row>
    <row r="20" spans="1:15">
      <c r="A20">
        <v>10</v>
      </c>
      <c r="B20" s="1" t="s">
        <v>64</v>
      </c>
      <c r="F20" t="s">
        <v>30</v>
      </c>
    </row>
    <row r="21" spans="1:15">
      <c r="A21">
        <v>11</v>
      </c>
      <c r="B21" s="1" t="s">
        <v>75</v>
      </c>
      <c r="F21" t="s">
        <v>34</v>
      </c>
      <c r="G21">
        <v>1</v>
      </c>
      <c r="H21" s="1">
        <f>K21</f>
        <v>160000</v>
      </c>
      <c r="I21" s="1">
        <f>H21*G21</f>
        <v>160000</v>
      </c>
      <c r="K21">
        <f>8000*20</f>
        <v>160000</v>
      </c>
    </row>
    <row r="22" spans="1:15">
      <c r="A22">
        <v>12</v>
      </c>
      <c r="B22" s="1" t="s">
        <v>91</v>
      </c>
      <c r="F22" t="s">
        <v>31</v>
      </c>
      <c r="G22">
        <v>0</v>
      </c>
      <c r="H22" s="1">
        <v>0</v>
      </c>
      <c r="I22" s="2">
        <f>H22*G22</f>
        <v>0</v>
      </c>
    </row>
    <row r="23" spans="1:15">
      <c r="A23">
        <v>13</v>
      </c>
      <c r="B23" s="1" t="s">
        <v>100</v>
      </c>
      <c r="F23" t="s">
        <v>32</v>
      </c>
      <c r="G23">
        <v>0</v>
      </c>
      <c r="H23" s="1">
        <v>0</v>
      </c>
      <c r="I23" s="2">
        <f>H23*G23</f>
        <v>0</v>
      </c>
    </row>
    <row r="24" spans="1:15">
      <c r="A24">
        <v>14</v>
      </c>
      <c r="B24" s="1" t="s">
        <v>94</v>
      </c>
      <c r="G24">
        <f>G23+G22</f>
        <v>0</v>
      </c>
      <c r="H24" t="s">
        <v>26</v>
      </c>
      <c r="I24" s="2">
        <f>I21+I22+I23</f>
        <v>160000</v>
      </c>
    </row>
    <row r="25" spans="1:15">
      <c r="B25" s="1"/>
    </row>
    <row r="26" spans="1:15">
      <c r="A26">
        <v>15</v>
      </c>
      <c r="B26" s="1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activeCell="D32" sqref="D32"/>
    </sheetView>
  </sheetViews>
  <sheetFormatPr baseColWidth="10" defaultRowHeight="15"/>
  <cols>
    <col min="4" max="5" width="12.5703125" bestFit="1" customWidth="1"/>
    <col min="7" max="7" width="19.5703125" bestFit="1" customWidth="1"/>
    <col min="8" max="8" width="14.140625" bestFit="1" customWidth="1"/>
    <col min="11" max="11" width="3.85546875" customWidth="1"/>
    <col min="12" max="12" width="19.5703125" bestFit="1" customWidth="1"/>
  </cols>
  <sheetData>
    <row r="1" spans="1:10">
      <c r="A1" s="9" t="s">
        <v>0</v>
      </c>
      <c r="B1" s="9" t="s">
        <v>5</v>
      </c>
      <c r="C1" s="9" t="s">
        <v>4</v>
      </c>
      <c r="D1" s="9" t="s">
        <v>11</v>
      </c>
      <c r="G1" s="9" t="s">
        <v>106</v>
      </c>
    </row>
    <row r="2" spans="1:10">
      <c r="A2" s="9" t="s">
        <v>2</v>
      </c>
      <c r="B2" s="9">
        <v>80</v>
      </c>
      <c r="C2" s="9">
        <v>320</v>
      </c>
      <c r="D2" s="10">
        <f>C2*B2</f>
        <v>25600</v>
      </c>
      <c r="G2" t="s">
        <v>107</v>
      </c>
      <c r="H2" s="1">
        <f>8000*20</f>
        <v>160000</v>
      </c>
    </row>
    <row r="3" spans="1:10">
      <c r="A3" s="9" t="s">
        <v>1</v>
      </c>
      <c r="B3" s="9">
        <v>30</v>
      </c>
      <c r="C3" s="9">
        <v>750</v>
      </c>
      <c r="D3" s="10">
        <f>C3*B3</f>
        <v>22500</v>
      </c>
      <c r="G3" t="s">
        <v>108</v>
      </c>
      <c r="H3" s="1">
        <f>60000</f>
        <v>60000</v>
      </c>
    </row>
    <row r="4" spans="1:10">
      <c r="A4" s="9" t="s">
        <v>46</v>
      </c>
      <c r="B4" s="9">
        <v>30</v>
      </c>
      <c r="C4" s="9">
        <v>1400</v>
      </c>
      <c r="D4" s="10">
        <f>C4*B4</f>
        <v>42000</v>
      </c>
      <c r="F4" s="2"/>
      <c r="G4" t="s">
        <v>8</v>
      </c>
      <c r="H4" s="1">
        <f>(3*500)</f>
        <v>1500</v>
      </c>
    </row>
    <row r="5" spans="1:10">
      <c r="A5" s="9"/>
      <c r="B5" s="9"/>
      <c r="C5" s="9"/>
      <c r="D5" s="10"/>
      <c r="G5" t="s">
        <v>109</v>
      </c>
      <c r="H5" s="1">
        <f>(B25+B26)*65</f>
        <v>13000</v>
      </c>
    </row>
    <row r="6" spans="1:10">
      <c r="A6" s="9"/>
      <c r="B6" s="9"/>
      <c r="C6" s="9"/>
      <c r="D6" s="10"/>
      <c r="G6" t="s">
        <v>110</v>
      </c>
      <c r="H6" s="1">
        <v>10000</v>
      </c>
    </row>
    <row r="7" spans="1:10">
      <c r="G7" t="s">
        <v>40</v>
      </c>
      <c r="H7" s="1">
        <v>8000</v>
      </c>
    </row>
    <row r="8" spans="1:10">
      <c r="A8" s="12" t="s">
        <v>10</v>
      </c>
      <c r="B8" s="12">
        <f>B4+B3+B2+B5+B6</f>
        <v>140</v>
      </c>
      <c r="C8" s="12" t="s">
        <v>9</v>
      </c>
      <c r="D8" s="13">
        <f>D6+D5+D4+D3+D2</f>
        <v>90100</v>
      </c>
      <c r="G8" t="s">
        <v>111</v>
      </c>
      <c r="H8" s="1">
        <f>((B2+B25)*15)</f>
        <v>2700</v>
      </c>
    </row>
    <row r="9" spans="1:10">
      <c r="D9" t="s">
        <v>103</v>
      </c>
      <c r="E9" s="2">
        <f>D8-E10</f>
        <v>84243.5</v>
      </c>
      <c r="G9" t="s">
        <v>33</v>
      </c>
      <c r="H9" s="1">
        <v>2000</v>
      </c>
    </row>
    <row r="10" spans="1:10">
      <c r="D10" t="s">
        <v>104</v>
      </c>
      <c r="E10" s="2">
        <f>D8*6.5%</f>
        <v>5856.5</v>
      </c>
      <c r="G10" t="s">
        <v>126</v>
      </c>
      <c r="H10" s="1">
        <f>3000+15000</f>
        <v>18000</v>
      </c>
    </row>
    <row r="11" spans="1:10">
      <c r="E11" s="2"/>
      <c r="G11" t="s">
        <v>127</v>
      </c>
      <c r="H11" s="1">
        <f>15*1000+(10000)</f>
        <v>25000</v>
      </c>
    </row>
    <row r="12" spans="1:10">
      <c r="B12" s="1"/>
      <c r="C12" s="2"/>
      <c r="D12" s="2"/>
      <c r="G12" t="s">
        <v>20</v>
      </c>
      <c r="H12" s="1">
        <f>SUM(H2:H11)</f>
        <v>300200</v>
      </c>
    </row>
    <row r="13" spans="1:10">
      <c r="B13" s="1"/>
      <c r="C13" s="2"/>
      <c r="D13" s="2"/>
    </row>
    <row r="14" spans="1:10" ht="15.75" thickBot="1">
      <c r="A14" s="9" t="s">
        <v>0</v>
      </c>
      <c r="B14" s="9" t="s">
        <v>5</v>
      </c>
      <c r="C14" s="9" t="s">
        <v>4</v>
      </c>
      <c r="D14" s="9" t="s">
        <v>11</v>
      </c>
    </row>
    <row r="15" spans="1:10">
      <c r="A15" s="9" t="s">
        <v>2</v>
      </c>
      <c r="B15" s="9">
        <f>220-B2</f>
        <v>140</v>
      </c>
      <c r="C15" s="9">
        <v>370</v>
      </c>
      <c r="D15" s="10">
        <f>C15*B15</f>
        <v>51800</v>
      </c>
      <c r="G15" s="26" t="s">
        <v>118</v>
      </c>
      <c r="H15" s="27">
        <v>8</v>
      </c>
      <c r="I15" s="27"/>
      <c r="J15" s="28"/>
    </row>
    <row r="16" spans="1:10">
      <c r="A16" s="9" t="s">
        <v>1</v>
      </c>
      <c r="B16" s="9">
        <f>100-B3</f>
        <v>70</v>
      </c>
      <c r="C16" s="9">
        <v>850</v>
      </c>
      <c r="D16" s="10">
        <f>C16*B16</f>
        <v>59500</v>
      </c>
      <c r="G16" s="29" t="s">
        <v>119</v>
      </c>
      <c r="H16" s="30">
        <v>4</v>
      </c>
      <c r="I16" s="30">
        <v>15</v>
      </c>
      <c r="J16" s="31">
        <f>(I16*H16)</f>
        <v>60</v>
      </c>
    </row>
    <row r="17" spans="1:15">
      <c r="A17" s="9" t="s">
        <v>46</v>
      </c>
      <c r="B17" s="9">
        <f>100-B4</f>
        <v>70</v>
      </c>
      <c r="C17" s="9">
        <v>1550</v>
      </c>
      <c r="D17" s="10">
        <f>C17*B17</f>
        <v>108500</v>
      </c>
      <c r="G17" s="29" t="s">
        <v>17</v>
      </c>
      <c r="H17" s="30">
        <v>1</v>
      </c>
      <c r="I17" s="30">
        <v>200</v>
      </c>
      <c r="J17" s="31">
        <f>I17*H17</f>
        <v>200</v>
      </c>
    </row>
    <row r="18" spans="1:15">
      <c r="A18" s="9" t="s">
        <v>101</v>
      </c>
      <c r="B18" s="9">
        <v>50</v>
      </c>
      <c r="C18" s="9"/>
      <c r="D18" s="10"/>
      <c r="G18" s="29" t="s">
        <v>114</v>
      </c>
      <c r="H18" s="30">
        <v>2</v>
      </c>
      <c r="I18" s="30">
        <v>20</v>
      </c>
      <c r="J18" s="31">
        <f>I18*H18</f>
        <v>40</v>
      </c>
    </row>
    <row r="19" spans="1:15">
      <c r="A19" s="9" t="s">
        <v>102</v>
      </c>
      <c r="B19" s="9">
        <v>30</v>
      </c>
      <c r="C19" s="9"/>
      <c r="D19" s="10"/>
      <c r="G19" s="29" t="s">
        <v>120</v>
      </c>
      <c r="H19" s="30">
        <f>J18+J17+J16</f>
        <v>300</v>
      </c>
      <c r="I19" s="30"/>
      <c r="J19" s="31"/>
    </row>
    <row r="20" spans="1:15">
      <c r="G20" s="29" t="s">
        <v>115</v>
      </c>
      <c r="H20" s="30">
        <f>H19*2</f>
        <v>600</v>
      </c>
      <c r="I20" s="30"/>
      <c r="J20" s="31"/>
    </row>
    <row r="21" spans="1:15" ht="15.75" thickBot="1">
      <c r="A21" s="12" t="s">
        <v>10</v>
      </c>
      <c r="B21" s="12">
        <f>B17+B16+B15+B18+B19</f>
        <v>360</v>
      </c>
      <c r="C21" s="12" t="s">
        <v>9</v>
      </c>
      <c r="D21" s="13">
        <f>D19+D18+D17+D16+D15</f>
        <v>219800</v>
      </c>
      <c r="G21" s="32" t="s">
        <v>121</v>
      </c>
      <c r="H21" s="33">
        <f>H20*H15</f>
        <v>4800</v>
      </c>
      <c r="I21" s="33"/>
      <c r="J21" s="34"/>
    </row>
    <row r="22" spans="1:15" ht="15.75" thickBot="1">
      <c r="E22" s="2"/>
      <c r="K22" s="1"/>
    </row>
    <row r="23" spans="1:15">
      <c r="E23" s="2"/>
      <c r="G23" s="26" t="s">
        <v>122</v>
      </c>
      <c r="H23" s="27">
        <v>30</v>
      </c>
      <c r="I23" s="27"/>
      <c r="J23" s="28"/>
    </row>
    <row r="24" spans="1:15">
      <c r="A24" s="9" t="s">
        <v>48</v>
      </c>
      <c r="B24" s="9">
        <v>220</v>
      </c>
      <c r="G24" s="29" t="s">
        <v>119</v>
      </c>
      <c r="H24" s="30">
        <v>1</v>
      </c>
      <c r="I24" s="30">
        <v>75</v>
      </c>
      <c r="J24" s="31">
        <f>(I24*H24)</f>
        <v>75</v>
      </c>
    </row>
    <row r="25" spans="1:15">
      <c r="A25" s="9" t="s">
        <v>1</v>
      </c>
      <c r="B25" s="9">
        <f>B3+B16</f>
        <v>100</v>
      </c>
      <c r="G25" s="29" t="s">
        <v>19</v>
      </c>
      <c r="H25" s="30">
        <v>1</v>
      </c>
      <c r="I25" s="30">
        <v>25</v>
      </c>
      <c r="J25" s="31">
        <f>I25*H25</f>
        <v>25</v>
      </c>
    </row>
    <row r="26" spans="1:15">
      <c r="A26" s="9" t="s">
        <v>105</v>
      </c>
      <c r="B26" s="9">
        <f>B4+B17</f>
        <v>100</v>
      </c>
      <c r="G26" s="29"/>
      <c r="H26" s="30"/>
      <c r="I26" s="30"/>
      <c r="J26" s="31"/>
    </row>
    <row r="27" spans="1:15">
      <c r="A27" s="9" t="s">
        <v>101</v>
      </c>
      <c r="B27" s="9">
        <f>B18</f>
        <v>50</v>
      </c>
      <c r="G27" s="29" t="s">
        <v>120</v>
      </c>
      <c r="H27" s="30">
        <f>J26+J25+J24</f>
        <v>100</v>
      </c>
      <c r="I27" s="30"/>
      <c r="J27" s="31"/>
    </row>
    <row r="28" spans="1:15" ht="15.75" thickBot="1">
      <c r="A28" s="9" t="s">
        <v>102</v>
      </c>
      <c r="B28" s="9">
        <f>B19</f>
        <v>30</v>
      </c>
      <c r="G28" s="29" t="s">
        <v>115</v>
      </c>
      <c r="H28" s="30">
        <f>H27*2</f>
        <v>200</v>
      </c>
      <c r="I28" s="30"/>
      <c r="J28" s="31"/>
    </row>
    <row r="29" spans="1:15" ht="15.75" thickBot="1">
      <c r="A29" s="12" t="s">
        <v>20</v>
      </c>
      <c r="B29" s="12">
        <f>SUM(B24:B28)</f>
        <v>500</v>
      </c>
      <c r="C29" s="24" t="s">
        <v>112</v>
      </c>
      <c r="D29" s="25">
        <f>E9+D21</f>
        <v>304043.5</v>
      </c>
      <c r="G29" s="32" t="s">
        <v>121</v>
      </c>
      <c r="H29" s="33">
        <f>H28*H23</f>
        <v>6000</v>
      </c>
      <c r="I29" s="33"/>
      <c r="J29" s="34"/>
    </row>
    <row r="30" spans="1:15" ht="15.75" thickBot="1">
      <c r="C30" t="s">
        <v>106</v>
      </c>
      <c r="D30" s="2">
        <f>H12</f>
        <v>300200</v>
      </c>
    </row>
    <row r="31" spans="1:15">
      <c r="C31" t="s">
        <v>113</v>
      </c>
      <c r="D31" s="2">
        <f>D29-D30</f>
        <v>3843.5</v>
      </c>
      <c r="G31" s="26" t="s">
        <v>122</v>
      </c>
      <c r="H31" s="27">
        <v>800</v>
      </c>
      <c r="I31" s="27"/>
      <c r="J31" s="28"/>
      <c r="L31" s="26" t="s">
        <v>124</v>
      </c>
      <c r="M31" s="27"/>
      <c r="N31" s="27"/>
      <c r="O31" s="28"/>
    </row>
    <row r="32" spans="1:15">
      <c r="C32" t="s">
        <v>116</v>
      </c>
      <c r="D32" s="2">
        <f>H21+H29+H37</f>
        <v>34800</v>
      </c>
      <c r="G32" s="29"/>
      <c r="H32" s="30"/>
      <c r="I32" s="30"/>
      <c r="J32" s="31"/>
      <c r="L32" s="29"/>
      <c r="M32" s="30"/>
      <c r="N32" s="30"/>
      <c r="O32" s="31"/>
    </row>
    <row r="33" spans="3:15">
      <c r="C33" t="s">
        <v>117</v>
      </c>
      <c r="D33" s="2">
        <f>D32+D31</f>
        <v>38643.5</v>
      </c>
      <c r="G33" s="29" t="s">
        <v>19</v>
      </c>
      <c r="H33" s="30">
        <f>H31</f>
        <v>800</v>
      </c>
      <c r="I33" s="30">
        <v>15</v>
      </c>
      <c r="J33" s="31">
        <f>I33*H33</f>
        <v>12000</v>
      </c>
      <c r="L33" s="29" t="s">
        <v>125</v>
      </c>
      <c r="M33" s="30">
        <v>10</v>
      </c>
      <c r="N33" s="30">
        <v>75</v>
      </c>
      <c r="O33" s="31">
        <f>N33*M33</f>
        <v>750</v>
      </c>
    </row>
    <row r="34" spans="3:15">
      <c r="G34" s="29"/>
      <c r="H34" s="30"/>
      <c r="I34" s="30"/>
      <c r="J34" s="31"/>
      <c r="L34" s="29"/>
      <c r="M34" s="30"/>
      <c r="N34" s="30"/>
      <c r="O34" s="31"/>
    </row>
    <row r="35" spans="3:15">
      <c r="G35" s="29" t="s">
        <v>120</v>
      </c>
      <c r="H35" s="30">
        <f>15</f>
        <v>15</v>
      </c>
      <c r="I35" s="30"/>
      <c r="J35" s="31"/>
      <c r="L35" s="29" t="s">
        <v>120</v>
      </c>
      <c r="M35" s="30">
        <f>N33</f>
        <v>75</v>
      </c>
      <c r="N35" s="30"/>
      <c r="O35" s="31"/>
    </row>
    <row r="36" spans="3:15">
      <c r="G36" s="29" t="s">
        <v>115</v>
      </c>
      <c r="H36" s="30">
        <f>30</f>
        <v>30</v>
      </c>
      <c r="I36" s="30"/>
      <c r="J36" s="31"/>
      <c r="L36" s="29" t="s">
        <v>115</v>
      </c>
      <c r="M36" s="30">
        <f>M35*2</f>
        <v>150</v>
      </c>
      <c r="N36" s="30"/>
      <c r="O36" s="31"/>
    </row>
    <row r="37" spans="3:15" ht="15.75" thickBot="1">
      <c r="G37" s="32" t="s">
        <v>121</v>
      </c>
      <c r="H37" s="35">
        <f>H36*H31</f>
        <v>24000</v>
      </c>
      <c r="I37" s="33"/>
      <c r="J37" s="34"/>
      <c r="L37" s="32" t="s">
        <v>121</v>
      </c>
      <c r="M37" s="35">
        <f>M36*M33</f>
        <v>1500</v>
      </c>
      <c r="N37" s="33"/>
      <c r="O37" s="34"/>
    </row>
    <row r="38" spans="3:15" ht="15.75" thickBot="1"/>
    <row r="39" spans="3:15">
      <c r="G39" s="26" t="s">
        <v>123</v>
      </c>
      <c r="H39" s="27">
        <v>100</v>
      </c>
      <c r="I39" s="27"/>
      <c r="J39" s="28"/>
    </row>
    <row r="40" spans="3:15">
      <c r="G40" s="29"/>
      <c r="H40" s="30"/>
      <c r="I40" s="30"/>
      <c r="J40" s="31"/>
    </row>
    <row r="41" spans="3:15">
      <c r="G41" s="29" t="s">
        <v>114</v>
      </c>
      <c r="H41" s="30">
        <f>H39</f>
        <v>100</v>
      </c>
      <c r="I41" s="30">
        <v>15</v>
      </c>
      <c r="J41" s="31">
        <f>I41*H41</f>
        <v>1500</v>
      </c>
    </row>
    <row r="42" spans="3:15">
      <c r="G42" s="29"/>
      <c r="H42" s="30"/>
      <c r="I42" s="30"/>
      <c r="J42" s="31"/>
    </row>
    <row r="43" spans="3:15">
      <c r="G43" s="29" t="s">
        <v>120</v>
      </c>
      <c r="H43" s="30">
        <f>15</f>
        <v>15</v>
      </c>
      <c r="I43" s="30"/>
      <c r="J43" s="31"/>
    </row>
    <row r="44" spans="3:15">
      <c r="G44" s="29" t="s">
        <v>115</v>
      </c>
      <c r="H44" s="30">
        <f>30</f>
        <v>30</v>
      </c>
      <c r="I44" s="30"/>
      <c r="J44" s="31"/>
    </row>
    <row r="45" spans="3:15" ht="15.75" thickBot="1">
      <c r="G45" s="32" t="s">
        <v>121</v>
      </c>
      <c r="H45" s="35">
        <f>H44*H39</f>
        <v>3000</v>
      </c>
      <c r="I45" s="33"/>
      <c r="J45" s="34"/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0"/>
  <sheetViews>
    <sheetView topLeftCell="A4" workbookViewId="0">
      <selection activeCell="C21" sqref="C18:C21"/>
    </sheetView>
  </sheetViews>
  <sheetFormatPr baseColWidth="10" defaultRowHeight="15"/>
  <cols>
    <col min="3" max="3" width="26.5703125" bestFit="1" customWidth="1"/>
    <col min="4" max="4" width="18.85546875" bestFit="1" customWidth="1"/>
    <col min="5" max="5" width="13.140625" bestFit="1" customWidth="1"/>
  </cols>
  <sheetData>
    <row r="1" spans="1:10">
      <c r="C1" t="s">
        <v>128</v>
      </c>
      <c r="D1" t="s">
        <v>129</v>
      </c>
      <c r="E1" t="s">
        <v>130</v>
      </c>
      <c r="F1" t="s">
        <v>131</v>
      </c>
    </row>
    <row r="2" spans="1:10">
      <c r="A2" s="20">
        <v>0.29166666666666669</v>
      </c>
      <c r="B2" s="20">
        <v>0.33333333333333331</v>
      </c>
      <c r="C2" t="s">
        <v>132</v>
      </c>
      <c r="F2" t="s">
        <v>133</v>
      </c>
    </row>
    <row r="3" spans="1:10">
      <c r="A3" s="20">
        <v>0.33333333333333331</v>
      </c>
      <c r="B3" s="20">
        <v>0.375</v>
      </c>
      <c r="C3" t="s">
        <v>134</v>
      </c>
      <c r="D3" t="s">
        <v>135</v>
      </c>
      <c r="E3" t="s">
        <v>136</v>
      </c>
      <c r="F3" t="s">
        <v>133</v>
      </c>
    </row>
    <row r="4" spans="1:10">
      <c r="A4" s="20">
        <v>0.375</v>
      </c>
      <c r="B4" s="20">
        <v>0.40625</v>
      </c>
      <c r="C4" t="s">
        <v>105</v>
      </c>
      <c r="D4" t="s">
        <v>137</v>
      </c>
      <c r="E4" t="s">
        <v>138</v>
      </c>
      <c r="F4" t="s">
        <v>133</v>
      </c>
    </row>
    <row r="5" spans="1:10">
      <c r="A5" s="20">
        <v>0.40625</v>
      </c>
      <c r="B5" s="20">
        <v>0.4375</v>
      </c>
      <c r="C5" t="s">
        <v>139</v>
      </c>
      <c r="D5" t="s">
        <v>140</v>
      </c>
      <c r="F5" t="s">
        <v>133</v>
      </c>
    </row>
    <row r="6" spans="1:10">
      <c r="A6" s="20">
        <v>0.4375</v>
      </c>
      <c r="B6" s="20">
        <v>0.41875000000000001</v>
      </c>
      <c r="C6" t="s">
        <v>143</v>
      </c>
      <c r="F6" t="s">
        <v>133</v>
      </c>
    </row>
    <row r="7" spans="1:10">
      <c r="A7" s="20">
        <v>0.41944444444444445</v>
      </c>
      <c r="B7" s="20">
        <v>0.42222222222222222</v>
      </c>
      <c r="C7" t="s">
        <v>141</v>
      </c>
      <c r="F7" t="s">
        <v>133</v>
      </c>
      <c r="J7" t="s">
        <v>142</v>
      </c>
    </row>
    <row r="8" spans="1:10">
      <c r="A8" s="20">
        <v>0.42291666666666666</v>
      </c>
      <c r="B8" s="20">
        <v>0.42499999999999999</v>
      </c>
      <c r="C8" t="s">
        <v>203</v>
      </c>
      <c r="F8" t="s">
        <v>133</v>
      </c>
      <c r="J8" t="s">
        <v>144</v>
      </c>
    </row>
    <row r="9" spans="1:10">
      <c r="A9" s="20">
        <v>0.42569444444444443</v>
      </c>
      <c r="B9" s="20">
        <v>0.43402777777777773</v>
      </c>
      <c r="C9" t="s">
        <v>145</v>
      </c>
      <c r="F9" t="s">
        <v>133</v>
      </c>
      <c r="J9" t="s">
        <v>146</v>
      </c>
    </row>
    <row r="10" spans="1:10">
      <c r="A10" s="20">
        <v>0.43472222222222223</v>
      </c>
      <c r="B10" s="20">
        <v>0.44791666666666669</v>
      </c>
      <c r="C10" t="s">
        <v>147</v>
      </c>
      <c r="F10" t="s">
        <v>133</v>
      </c>
      <c r="J10" t="s">
        <v>148</v>
      </c>
    </row>
    <row r="11" spans="1:10">
      <c r="A11" s="20">
        <v>0.44861111111111113</v>
      </c>
      <c r="B11" s="20">
        <v>0.45208333333333334</v>
      </c>
      <c r="C11" t="s">
        <v>149</v>
      </c>
      <c r="F11" t="s">
        <v>133</v>
      </c>
    </row>
    <row r="12" spans="1:10">
      <c r="A12" s="20">
        <v>0.45277777777777778</v>
      </c>
      <c r="B12" s="20">
        <v>0.45833333333333331</v>
      </c>
      <c r="C12" t="s">
        <v>150</v>
      </c>
      <c r="F12" t="s">
        <v>133</v>
      </c>
    </row>
    <row r="13" spans="1:10">
      <c r="A13" s="20">
        <v>0.45902777777777781</v>
      </c>
      <c r="B13" s="20">
        <v>0.46111111111111108</v>
      </c>
      <c r="C13" t="s">
        <v>151</v>
      </c>
      <c r="D13" t="s">
        <v>152</v>
      </c>
      <c r="F13" t="s">
        <v>133</v>
      </c>
    </row>
    <row r="14" spans="1:10">
      <c r="A14" s="20">
        <v>0.45833333333333331</v>
      </c>
      <c r="B14" s="20">
        <v>0.46180555555555558</v>
      </c>
      <c r="C14" s="36" t="s">
        <v>153</v>
      </c>
      <c r="D14" t="s">
        <v>154</v>
      </c>
      <c r="F14" t="s">
        <v>133</v>
      </c>
    </row>
    <row r="15" spans="1:10">
      <c r="A15" s="20">
        <v>0.46249999999999997</v>
      </c>
      <c r="B15" s="20">
        <v>0.46527777777777773</v>
      </c>
      <c r="C15" s="36" t="s">
        <v>204</v>
      </c>
    </row>
    <row r="16" spans="1:10">
      <c r="A16" s="20">
        <v>0.46249999999999997</v>
      </c>
      <c r="B16" s="20">
        <v>0.46527777777777773</v>
      </c>
      <c r="C16" t="s">
        <v>155</v>
      </c>
      <c r="D16" t="s">
        <v>154</v>
      </c>
      <c r="F16" t="s">
        <v>133</v>
      </c>
    </row>
    <row r="17" spans="1:6">
      <c r="A17" s="20">
        <v>0.46597222222222223</v>
      </c>
      <c r="B17" s="20">
        <v>0.46875</v>
      </c>
      <c r="C17" s="37" t="s">
        <v>156</v>
      </c>
      <c r="D17" t="s">
        <v>154</v>
      </c>
      <c r="F17" t="s">
        <v>133</v>
      </c>
    </row>
    <row r="18" spans="1:6">
      <c r="A18" s="20">
        <v>0.4694444444444445</v>
      </c>
      <c r="B18" s="20">
        <v>0.47222222222222227</v>
      </c>
      <c r="C18" t="s">
        <v>157</v>
      </c>
      <c r="D18" t="s">
        <v>154</v>
      </c>
      <c r="F18" t="s">
        <v>133</v>
      </c>
    </row>
    <row r="19" spans="1:6">
      <c r="A19" s="20">
        <v>0.47291666666666665</v>
      </c>
      <c r="B19" s="20">
        <v>0.47638888888888892</v>
      </c>
      <c r="C19" t="s">
        <v>158</v>
      </c>
      <c r="F19" t="s">
        <v>133</v>
      </c>
    </row>
    <row r="20" spans="1:6">
      <c r="A20" s="20">
        <v>0.47638888888888892</v>
      </c>
      <c r="B20" s="20">
        <v>0.47847222222222219</v>
      </c>
      <c r="C20" t="s">
        <v>205</v>
      </c>
    </row>
    <row r="21" spans="1:6">
      <c r="A21" s="20">
        <v>0.47847222222222219</v>
      </c>
      <c r="B21" s="20">
        <v>0.47986111111111113</v>
      </c>
      <c r="C21" s="37" t="s">
        <v>159</v>
      </c>
      <c r="D21" t="s">
        <v>154</v>
      </c>
      <c r="F21" t="s">
        <v>133</v>
      </c>
    </row>
    <row r="22" spans="1:6">
      <c r="A22" s="20">
        <v>0.48055555555555557</v>
      </c>
      <c r="B22" s="20">
        <v>0.48333333333333334</v>
      </c>
      <c r="C22" t="s">
        <v>160</v>
      </c>
      <c r="D22" t="s">
        <v>154</v>
      </c>
      <c r="F22" t="s">
        <v>133</v>
      </c>
    </row>
    <row r="23" spans="1:6">
      <c r="A23" s="20">
        <v>0.48402777777777778</v>
      </c>
      <c r="B23" s="20">
        <v>0.48680555555555555</v>
      </c>
      <c r="C23" t="s">
        <v>161</v>
      </c>
      <c r="D23" t="s">
        <v>154</v>
      </c>
      <c r="F23" t="s">
        <v>133</v>
      </c>
    </row>
    <row r="24" spans="1:6">
      <c r="A24" s="20">
        <v>0.48749999999999999</v>
      </c>
      <c r="B24" s="20">
        <v>0.49027777777777781</v>
      </c>
      <c r="C24" t="s">
        <v>162</v>
      </c>
      <c r="D24" t="s">
        <v>154</v>
      </c>
      <c r="F24" t="s">
        <v>133</v>
      </c>
    </row>
    <row r="25" spans="1:6">
      <c r="A25" s="20">
        <v>0.4909722222222222</v>
      </c>
      <c r="B25" s="20">
        <v>0.49374999999999997</v>
      </c>
      <c r="C25" t="s">
        <v>202</v>
      </c>
      <c r="D25" t="s">
        <v>154</v>
      </c>
      <c r="F25" t="s">
        <v>133</v>
      </c>
    </row>
    <row r="26" spans="1:6">
      <c r="A26" s="20">
        <v>0.49374999999999997</v>
      </c>
      <c r="B26" s="20">
        <v>0.50694444444444442</v>
      </c>
      <c r="C26" t="s">
        <v>163</v>
      </c>
      <c r="D26" t="s">
        <v>164</v>
      </c>
      <c r="F26" t="s">
        <v>133</v>
      </c>
    </row>
    <row r="27" spans="1:6">
      <c r="A27" s="20">
        <v>0.50763888888888886</v>
      </c>
      <c r="B27" s="20">
        <v>0.51388888888888895</v>
      </c>
      <c r="C27" t="s">
        <v>165</v>
      </c>
      <c r="D27" t="s">
        <v>166</v>
      </c>
      <c r="F27" t="s">
        <v>133</v>
      </c>
    </row>
    <row r="28" spans="1:6">
      <c r="A28" s="20">
        <v>0.51458333333333328</v>
      </c>
      <c r="B28" s="20">
        <v>0.5180555555555556</v>
      </c>
      <c r="C28" t="s">
        <v>167</v>
      </c>
      <c r="F28" t="s">
        <v>133</v>
      </c>
    </row>
    <row r="29" spans="1:6">
      <c r="A29" s="20">
        <v>0.51874999999999993</v>
      </c>
      <c r="B29" s="20">
        <v>6.25E-2</v>
      </c>
      <c r="C29" t="s">
        <v>168</v>
      </c>
      <c r="D29" t="s">
        <v>169</v>
      </c>
      <c r="F29" t="s">
        <v>133</v>
      </c>
    </row>
    <row r="30" spans="1:6">
      <c r="A30" s="20">
        <v>6.3194444444444442E-2</v>
      </c>
      <c r="B30" s="20">
        <v>7.2916666666666671E-2</v>
      </c>
      <c r="C30" t="s">
        <v>170</v>
      </c>
      <c r="F30" t="s">
        <v>133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B4" sqref="B4"/>
    </sheetView>
  </sheetViews>
  <sheetFormatPr baseColWidth="10" defaultRowHeight="15"/>
  <sheetData>
    <row r="1" spans="1:4">
      <c r="A1" t="s">
        <v>172</v>
      </c>
      <c r="B1">
        <f>413*19</f>
        <v>7847</v>
      </c>
    </row>
    <row r="2" spans="1:4">
      <c r="A2" t="s">
        <v>173</v>
      </c>
      <c r="B2">
        <f>250*19</f>
        <v>4750</v>
      </c>
    </row>
    <row r="3" spans="1:4">
      <c r="A3" t="s">
        <v>36</v>
      </c>
      <c r="B3">
        <f>B2+B1</f>
        <v>12597</v>
      </c>
    </row>
    <row r="4" spans="1:4">
      <c r="A4" t="s">
        <v>174</v>
      </c>
      <c r="B4">
        <v>150</v>
      </c>
    </row>
    <row r="5" spans="1:4">
      <c r="A5" t="s">
        <v>175</v>
      </c>
      <c r="B5">
        <v>200</v>
      </c>
    </row>
    <row r="6" spans="1:4">
      <c r="B6">
        <f>B5*B4</f>
        <v>30000</v>
      </c>
    </row>
    <row r="7" spans="1:4">
      <c r="A7" t="s">
        <v>176</v>
      </c>
      <c r="B7">
        <f>B6-B3</f>
        <v>17403</v>
      </c>
      <c r="C7">
        <f>B7/18</f>
        <v>966.83333333333337</v>
      </c>
    </row>
    <row r="9" spans="1:4">
      <c r="D9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PRENSA</vt:lpstr>
      <vt:lpstr>Hoja3</vt:lpstr>
      <vt:lpstr>fondeo</vt:lpstr>
      <vt:lpstr>Mecanica</vt:lpstr>
      <vt:lpstr>Hoja4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2016-02-05T06:51:08Z</dcterms:created>
  <dcterms:modified xsi:type="dcterms:W3CDTF">2016-06-07T23:28:01Z</dcterms:modified>
</cp:coreProperties>
</file>