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4115" windowHeight="4695" activeTab="10"/>
  </bookViews>
  <sheets>
    <sheet name="ok " sheetId="8" r:id="rId1"/>
    <sheet name="Hoja1" sheetId="1" r:id="rId2"/>
    <sheet name="Hoja2" sheetId="2" r:id="rId3"/>
    <sheet name="Hoja5" sheetId="5" r:id="rId4"/>
    <sheet name="Hoja7" sheetId="7" r:id="rId5"/>
    <sheet name="hotel " sheetId="9" r:id="rId6"/>
    <sheet name="Hoja8" sheetId="10" r:id="rId7"/>
    <sheet name="Hoja4" sheetId="12" r:id="rId8"/>
    <sheet name="con lugar" sheetId="11" r:id="rId9"/>
    <sheet name="real" sheetId="13" r:id="rId10"/>
    <sheet name="LISTA" sheetId="6" r:id="rId11"/>
    <sheet name="Hoja3" sheetId="14" r:id="rId12"/>
    <sheet name="Lista Adicional" sheetId="15" r:id="rId13"/>
  </sheets>
  <calcPr calcId="125725"/>
</workbook>
</file>

<file path=xl/calcChain.xml><?xml version="1.0" encoding="utf-8"?>
<calcChain xmlns="http://schemas.openxmlformats.org/spreadsheetml/2006/main">
  <c r="J15" i="13"/>
  <c r="J14"/>
  <c r="C2"/>
  <c r="H3"/>
  <c r="H4"/>
  <c r="I17" i="12"/>
  <c r="I15"/>
  <c r="I16"/>
  <c r="I14"/>
  <c r="I13"/>
  <c r="I12"/>
  <c r="C3" i="13"/>
  <c r="B13"/>
  <c r="J12"/>
  <c r="J11"/>
  <c r="J10"/>
  <c r="J9"/>
  <c r="K12"/>
  <c r="J8"/>
  <c r="B14"/>
  <c r="G12"/>
  <c r="G11"/>
  <c r="G10"/>
  <c r="G9"/>
  <c r="G8"/>
  <c r="E7" i="11"/>
  <c r="J13" i="13" l="1"/>
  <c r="C5" s="1"/>
  <c r="F2" s="1"/>
  <c r="G13"/>
  <c r="B15"/>
  <c r="D16" i="11"/>
  <c r="E17" s="1"/>
  <c r="H4"/>
  <c r="B21"/>
  <c r="D17"/>
  <c r="G12"/>
  <c r="B14"/>
  <c r="B13"/>
  <c r="C4"/>
  <c r="G14" i="13" l="1"/>
  <c r="G16" s="1"/>
  <c r="C6" s="1"/>
  <c r="B15" i="11"/>
  <c r="A32"/>
  <c r="A33" s="1"/>
  <c r="A31"/>
  <c r="F22"/>
  <c r="G11"/>
  <c r="G9"/>
  <c r="G8"/>
  <c r="C3"/>
  <c r="C2"/>
  <c r="H3" i="8"/>
  <c r="F22" l="1"/>
  <c r="C3"/>
  <c r="E10" i="13" l="1"/>
  <c r="E9"/>
  <c r="E12"/>
  <c r="E8"/>
  <c r="E11"/>
  <c r="G10" i="11"/>
  <c r="G17" i="8"/>
  <c r="A33"/>
  <c r="A32"/>
  <c r="A31"/>
  <c r="C2"/>
  <c r="B13"/>
  <c r="B12"/>
  <c r="G11"/>
  <c r="G10"/>
  <c r="G9"/>
  <c r="G8"/>
  <c r="D9" i="7"/>
  <c r="D7"/>
  <c r="D6"/>
  <c r="D5"/>
  <c r="D4"/>
  <c r="G13" i="11" l="1"/>
  <c r="C5" s="1"/>
  <c r="B14" i="8"/>
  <c r="G12"/>
  <c r="C5" s="1"/>
  <c r="G13" s="1"/>
  <c r="F2"/>
  <c r="G15" l="1"/>
  <c r="C6" s="1"/>
  <c r="E11"/>
  <c r="E10"/>
  <c r="E8"/>
  <c r="E9"/>
  <c r="F2" i="11" l="1"/>
  <c r="G14"/>
  <c r="G16" s="1"/>
  <c r="C6" s="1"/>
  <c r="C4" i="5"/>
  <c r="K30"/>
  <c r="I30"/>
  <c r="B17" s="1"/>
  <c r="B13" s="1"/>
  <c r="J29"/>
  <c r="L29" s="1"/>
  <c r="J28"/>
  <c r="L28" s="1"/>
  <c r="J27"/>
  <c r="L27" s="1"/>
  <c r="J26"/>
  <c r="L26" s="1"/>
  <c r="J25"/>
  <c r="L25" s="1"/>
  <c r="J24"/>
  <c r="L24" s="1"/>
  <c r="J23"/>
  <c r="L23" s="1"/>
  <c r="J22"/>
  <c r="L22" s="1"/>
  <c r="J21"/>
  <c r="L21" s="1"/>
  <c r="J20"/>
  <c r="L20" s="1"/>
  <c r="J19"/>
  <c r="L19" s="1"/>
  <c r="J18"/>
  <c r="L18" s="1"/>
  <c r="J17"/>
  <c r="L17" s="1"/>
  <c r="J16"/>
  <c r="J30" s="1"/>
  <c r="B12"/>
  <c r="B14" s="1"/>
  <c r="G11"/>
  <c r="G10"/>
  <c r="G9"/>
  <c r="G8"/>
  <c r="C3"/>
  <c r="C2"/>
  <c r="C4" i="1"/>
  <c r="K30" i="2"/>
  <c r="I30"/>
  <c r="B17" s="1"/>
  <c r="B13" s="1"/>
  <c r="J29"/>
  <c r="L29" s="1"/>
  <c r="J28"/>
  <c r="L28" s="1"/>
  <c r="J27"/>
  <c r="L27" s="1"/>
  <c r="J26"/>
  <c r="L26" s="1"/>
  <c r="J25"/>
  <c r="L25" s="1"/>
  <c r="J24"/>
  <c r="L24" s="1"/>
  <c r="J23"/>
  <c r="L23" s="1"/>
  <c r="J22"/>
  <c r="L22" s="1"/>
  <c r="J21"/>
  <c r="L21" s="1"/>
  <c r="J20"/>
  <c r="L20" s="1"/>
  <c r="J19"/>
  <c r="L19" s="1"/>
  <c r="J18"/>
  <c r="L18" s="1"/>
  <c r="J17"/>
  <c r="L17" s="1"/>
  <c r="L16"/>
  <c r="J16"/>
  <c r="B12"/>
  <c r="B14" s="1"/>
  <c r="G11"/>
  <c r="G10"/>
  <c r="G9"/>
  <c r="G8"/>
  <c r="C3"/>
  <c r="C2"/>
  <c r="E11" i="11" l="1"/>
  <c r="E10"/>
  <c r="E9"/>
  <c r="E8"/>
  <c r="E12"/>
  <c r="L16" i="5"/>
  <c r="F2"/>
  <c r="E10" s="1"/>
  <c r="G12"/>
  <c r="C5" s="1"/>
  <c r="G13" s="1"/>
  <c r="G14" s="1"/>
  <c r="C6" s="1"/>
  <c r="J30" i="2"/>
  <c r="F2"/>
  <c r="E8" s="1"/>
  <c r="G12"/>
  <c r="C5" s="1"/>
  <c r="G13" s="1"/>
  <c r="G14" s="1"/>
  <c r="C6" s="1"/>
  <c r="J27" i="1"/>
  <c r="L27" s="1"/>
  <c r="J26"/>
  <c r="L26" s="1"/>
  <c r="J25"/>
  <c r="L25" s="1"/>
  <c r="J24"/>
  <c r="L24" s="1"/>
  <c r="J23"/>
  <c r="L23" s="1"/>
  <c r="J22"/>
  <c r="L22" s="1"/>
  <c r="J21"/>
  <c r="L21" s="1"/>
  <c r="J20"/>
  <c r="L20" s="1"/>
  <c r="J19"/>
  <c r="L19" s="1"/>
  <c r="J18"/>
  <c r="L18" s="1"/>
  <c r="J17"/>
  <c r="L17" s="1"/>
  <c r="B12"/>
  <c r="G11"/>
  <c r="K30"/>
  <c r="J29"/>
  <c r="L29" s="1"/>
  <c r="J28"/>
  <c r="L28" s="1"/>
  <c r="I30"/>
  <c r="B17" s="1"/>
  <c r="B13" s="1"/>
  <c r="J16"/>
  <c r="L16" s="1"/>
  <c r="G9"/>
  <c r="G10"/>
  <c r="G8"/>
  <c r="C3"/>
  <c r="C2"/>
  <c r="E11" i="5" l="1"/>
  <c r="E8"/>
  <c r="E9"/>
  <c r="E11" i="2"/>
  <c r="E9"/>
  <c r="E10"/>
  <c r="G12" i="1"/>
  <c r="F2"/>
  <c r="E9" s="1"/>
  <c r="J30"/>
  <c r="B14"/>
  <c r="E8" l="1"/>
  <c r="E11"/>
  <c r="E10"/>
  <c r="C5"/>
  <c r="G13" s="1"/>
  <c r="G14" l="1"/>
  <c r="C6" s="1"/>
  <c r="L30" i="5"/>
  <c r="L30" i="1"/>
  <c r="L30" i="2"/>
</calcChain>
</file>

<file path=xl/sharedStrings.xml><?xml version="1.0" encoding="utf-8"?>
<sst xmlns="http://schemas.openxmlformats.org/spreadsheetml/2006/main" count="1297" uniqueCount="487">
  <si>
    <t xml:space="preserve">Tipo de Cambio </t>
  </si>
  <si>
    <t>Cynthia</t>
  </si>
  <si>
    <t xml:space="preserve">General </t>
  </si>
  <si>
    <t>M&amp;G</t>
  </si>
  <si>
    <t xml:space="preserve">VIP </t>
  </si>
  <si>
    <t xml:space="preserve">TOTAL </t>
  </si>
  <si>
    <t>Personas</t>
  </si>
  <si>
    <t xml:space="preserve">Precio </t>
  </si>
  <si>
    <t xml:space="preserve">Hospedaje </t>
  </si>
  <si>
    <t>Publicidad</t>
  </si>
  <si>
    <t>NA</t>
  </si>
  <si>
    <t xml:space="preserve">Sacristia </t>
  </si>
  <si>
    <t xml:space="preserve">Venta de boleto </t>
  </si>
  <si>
    <t xml:space="preserve">Por persona </t>
  </si>
  <si>
    <t xml:space="preserve">INGRESOS </t>
  </si>
  <si>
    <t xml:space="preserve">EGRESOS </t>
  </si>
  <si>
    <t>Ganancia</t>
  </si>
  <si>
    <t>Cynthia Lee Fontaine 1/2</t>
  </si>
  <si>
    <t>Cynthia Lee Fontaine 2/2</t>
  </si>
  <si>
    <t>CORTESIA</t>
  </si>
  <si>
    <t xml:space="preserve">Total </t>
  </si>
  <si>
    <t xml:space="preserve">Prensa </t>
  </si>
  <si>
    <t>Drags</t>
  </si>
  <si>
    <t>Iris XC Queen</t>
  </si>
  <si>
    <t xml:space="preserve">Sophia Nari </t>
  </si>
  <si>
    <t>Niiha Villant</t>
  </si>
  <si>
    <t>Ingrid Fortuna</t>
  </si>
  <si>
    <t>Nina de la Fuenta</t>
  </si>
  <si>
    <t>Rita Malverde</t>
  </si>
  <si>
    <t xml:space="preserve">Barbara Durango </t>
  </si>
  <si>
    <t xml:space="preserve">Cordelia Durango </t>
  </si>
  <si>
    <t>Kanela Hart</t>
  </si>
  <si>
    <t>Mia Pop</t>
  </si>
  <si>
    <t>Sugar Stones</t>
  </si>
  <si>
    <t xml:space="preserve">Miss Spring </t>
  </si>
  <si>
    <t xml:space="preserve">Yaya </t>
  </si>
  <si>
    <t>Cortesias</t>
  </si>
  <si>
    <t xml:space="preserve">Pago </t>
  </si>
  <si>
    <t>Dutches Deluxe</t>
  </si>
  <si>
    <t>$Cortesias</t>
  </si>
  <si>
    <t>Staff</t>
  </si>
  <si>
    <t xml:space="preserve">FULL PROMO </t>
  </si>
  <si>
    <t xml:space="preserve">COSTOS </t>
  </si>
  <si>
    <t>Dragvesti</t>
  </si>
  <si>
    <t>Press conference</t>
  </si>
  <si>
    <t xml:space="preserve">Experience VIP </t>
  </si>
  <si>
    <t>Local Drag Queen Show</t>
  </si>
  <si>
    <t>Diary</t>
  </si>
  <si>
    <t>Katya</t>
  </si>
  <si>
    <t>Naysha Lopez 2/2</t>
  </si>
  <si>
    <t>Naysha Lopez 1/2</t>
  </si>
  <si>
    <t>Naysha and Cynthia</t>
  </si>
  <si>
    <t>Cynthia/Naysha</t>
  </si>
  <si>
    <t xml:space="preserve">Trixxie Mattel </t>
  </si>
  <si>
    <t>Bebidas</t>
  </si>
  <si>
    <t xml:space="preserve">Caballito </t>
  </si>
  <si>
    <t>Unidad</t>
  </si>
  <si>
    <t>Refrescos</t>
  </si>
  <si>
    <t xml:space="preserve">Tequila </t>
  </si>
  <si>
    <t>A vender</t>
  </si>
  <si>
    <t xml:space="preserve">Vaso refresco </t>
  </si>
  <si>
    <t>Barra libre</t>
  </si>
  <si>
    <t>M&amp;G 1</t>
  </si>
  <si>
    <t>M&amp;G 2</t>
  </si>
  <si>
    <t xml:space="preserve">Transporte y hospedaje </t>
  </si>
  <si>
    <t>Bomberazo Conocidos</t>
  </si>
  <si>
    <t>Bomberazo M&amp;G</t>
  </si>
  <si>
    <t xml:space="preserve">Hotel principado </t>
  </si>
  <si>
    <t>Londres 42</t>
  </si>
  <si>
    <t>http://hoteldelprincipado.com.mx/hotel-df/galeria/</t>
  </si>
  <si>
    <t xml:space="preserve">Hotel Canada </t>
  </si>
  <si>
    <t xml:space="preserve">Zocalo </t>
  </si>
  <si>
    <t>http://hoteldelangel.mx/habitaciones</t>
  </si>
  <si>
    <t xml:space="preserve">Rio Lerma / Angel </t>
  </si>
  <si>
    <t>http://hotelcanada.com.mx/habitaciones.html</t>
  </si>
  <si>
    <t xml:space="preserve">Hotel del Angel </t>
  </si>
  <si>
    <t>Hotel Corintio</t>
  </si>
  <si>
    <t xml:space="preserve">Century ZR </t>
  </si>
  <si>
    <t xml:space="preserve">Monumento a la Rev </t>
  </si>
  <si>
    <t xml:space="preserve">ZR </t>
  </si>
  <si>
    <t>http://www.century.com.mx/</t>
  </si>
  <si>
    <t>http://www.corinto.com.mx/ENGLISH/index.html</t>
  </si>
  <si>
    <t xml:space="preserve">Segovia Regenci </t>
  </si>
  <si>
    <t xml:space="preserve">Roosevelt </t>
  </si>
  <si>
    <t xml:space="preserve">Insurgentes sur 387 </t>
  </si>
  <si>
    <t xml:space="preserve">Av. Chapu ZR </t>
  </si>
  <si>
    <t>http://www.hotelsegovia.com.mx/ubicacion</t>
  </si>
  <si>
    <t>http://www.hotelroosevelt.com.mx/habitaciones/habitacion-doble.aspx</t>
  </si>
  <si>
    <t xml:space="preserve">28 July </t>
  </si>
  <si>
    <t>AUS</t>
  </si>
  <si>
    <t>MEX</t>
  </si>
  <si>
    <t xml:space="preserve">30 July </t>
  </si>
  <si>
    <t xml:space="preserve">Hotel </t>
  </si>
  <si>
    <r>
      <t>United Airlines</t>
    </r>
    <r>
      <rPr>
        <sz val="10"/>
        <color rgb="FF666666"/>
        <rFont val="Arial"/>
        <family val="2"/>
      </rPr>
      <t> </t>
    </r>
  </si>
  <si>
    <t xml:space="preserve">4h 35m (air 6291) </t>
  </si>
  <si>
    <t>6h 8m (air 5615)</t>
  </si>
  <si>
    <t>Hotel  Segovia Regency (double room, two double beds)</t>
  </si>
  <si>
    <t xml:space="preserve">Av. Chapultepec No. 328, Col. Roma, Cuauhtémoc (5 minutes from the venue.) </t>
  </si>
  <si>
    <t>Itinerary</t>
  </si>
  <si>
    <t>Mex</t>
  </si>
  <si>
    <t xml:space="preserve">Latrice </t>
  </si>
  <si>
    <t>https://www.facebook.com/events/549620341871947/</t>
  </si>
  <si>
    <t xml:space="preserve">Carmen </t>
  </si>
  <si>
    <t>https://www.facebook.com/events/1033098906746250/</t>
  </si>
  <si>
    <t>prudence.mexico@gmail.com</t>
  </si>
  <si>
    <t>Prhibida</t>
  </si>
  <si>
    <t>https://www.facebook.com/events/213999108962760/?active_tab=posts</t>
  </si>
  <si>
    <t xml:space="preserve">Patrocinio Absolut </t>
  </si>
  <si>
    <t>http://www.pernod-ricard-mexico.com/PRM/Contacto</t>
  </si>
  <si>
    <t>contactoprm@pernod-ricard.com</t>
  </si>
  <si>
    <t xml:space="preserve">Impulse Mexico </t>
  </si>
  <si>
    <t>https://www.facebook.com/ImpulseCDMX/?ref=ts&amp;fref=ts</t>
  </si>
  <si>
    <t xml:space="preserve">MTY </t>
  </si>
  <si>
    <t>https://www.facebook.com/events/917816484996251/</t>
  </si>
  <si>
    <t xml:space="preserve">para hotel </t>
  </si>
  <si>
    <t>http://impulsegrp.org/about/</t>
  </si>
  <si>
    <t>200 y 600</t>
  </si>
  <si>
    <t>250 y 700</t>
  </si>
  <si>
    <t xml:space="preserve">Pearl </t>
  </si>
  <si>
    <t>https://www.facebook.com/events/1498637867121457/</t>
  </si>
  <si>
    <t>200 y 800</t>
  </si>
  <si>
    <t>https://www.facebook.com/events/546442448840783/?active_tab=posts</t>
  </si>
  <si>
    <t xml:space="preserve">300 y 550 </t>
  </si>
  <si>
    <t>Jujube</t>
  </si>
  <si>
    <t xml:space="preserve">200 y 650 </t>
  </si>
  <si>
    <t xml:space="preserve">Milk </t>
  </si>
  <si>
    <t xml:space="preserve">Prudence </t>
  </si>
  <si>
    <t>http://www.dkt.com.mx/contacto.html</t>
  </si>
  <si>
    <t>Diamond por 3  300 y 750  (250 c/u)</t>
  </si>
  <si>
    <t>Missa por 4 350 y 850 (212 c/u)</t>
  </si>
  <si>
    <t xml:space="preserve">PATROCINIO </t>
  </si>
  <si>
    <t xml:space="preserve">PATROCIONIO </t>
  </si>
  <si>
    <t>Junio</t>
  </si>
  <si>
    <t xml:space="preserve">Julio </t>
  </si>
  <si>
    <t>51 días</t>
  </si>
  <si>
    <t>VODKA</t>
  </si>
  <si>
    <t>551372 0036 alejandro reyes presidente mpulse</t>
  </si>
  <si>
    <t xml:space="preserve">mario bustamente  </t>
  </si>
  <si>
    <t xml:space="preserve">5245 1211 Cristobal Galindo </t>
  </si>
  <si>
    <t xml:space="preserve">Atrás </t>
  </si>
  <si>
    <t xml:space="preserve">14mil </t>
  </si>
  <si>
    <t xml:space="preserve">seguidor </t>
  </si>
  <si>
    <t>esther garvia</t>
  </si>
  <si>
    <t xml:space="preserve">11 a 2 y 4a7 lunes a viernes </t>
  </si>
  <si>
    <t xml:space="preserve">martes 26 </t>
  </si>
  <si>
    <t xml:space="preserve">55 2298 1479 </t>
  </si>
  <si>
    <t xml:space="preserve">ife </t>
  </si>
  <si>
    <t xml:space="preserve">direccion fiscal </t>
  </si>
  <si>
    <t>teatrohipodromocondesaesther1@hotmail.com</t>
  </si>
  <si>
    <t>martes vier 9 a3</t>
  </si>
  <si>
    <t xml:space="preserve">varia fines </t>
  </si>
  <si>
    <t xml:space="preserve">sovenirs </t>
  </si>
  <si>
    <t xml:space="preserve">PROYECTIR </t>
  </si>
  <si>
    <t xml:space="preserve">1600 proyector </t>
  </si>
  <si>
    <t xml:space="preserve">1INTERMEDIO </t>
  </si>
  <si>
    <t xml:space="preserve">lap dvd </t>
  </si>
  <si>
    <t xml:space="preserve">Teatro </t>
  </si>
  <si>
    <t>General PREVENTA</t>
  </si>
  <si>
    <t xml:space="preserve">M&amp;G VIP </t>
  </si>
  <si>
    <t xml:space="preserve">1er Pago </t>
  </si>
  <si>
    <t>TIME OUT</t>
  </si>
  <si>
    <t xml:space="preserve">Patrocinio </t>
  </si>
  <si>
    <t xml:space="preserve">2do pago </t>
  </si>
  <si>
    <t xml:space="preserve">705 LUGARES </t>
  </si>
  <si>
    <t>Extras</t>
  </si>
  <si>
    <t xml:space="preserve">20 pesos </t>
  </si>
  <si>
    <t xml:space="preserve">Clabe Bancomer </t>
  </si>
  <si>
    <t>Marcelo Cruz Gonzalez</t>
  </si>
  <si>
    <t>´012180029308475268</t>
  </si>
  <si>
    <t>Yetlanezi Figueroa Almazán</t>
  </si>
  <si>
    <t>Nora Renée Muñiz Hernández</t>
  </si>
  <si>
    <t>David Camacho Chemor</t>
  </si>
  <si>
    <t>Camila Serdan</t>
  </si>
  <si>
    <t>M&amp;G 82</t>
  </si>
  <si>
    <t>M&amp;G VIP 18</t>
  </si>
  <si>
    <t>Restante</t>
  </si>
  <si>
    <t xml:space="preserve">1500 USD </t>
  </si>
  <si>
    <t>Boletos</t>
  </si>
  <si>
    <t>Costos</t>
  </si>
  <si>
    <t xml:space="preserve">Staff </t>
  </si>
  <si>
    <t>TOTAL</t>
  </si>
  <si>
    <t xml:space="preserve">Mariana Dalzell </t>
  </si>
  <si>
    <t>Rhoma</t>
  </si>
  <si>
    <t>Jorge Abraham Omaña Mosco 1/2</t>
  </si>
  <si>
    <t>Jorge Abraham Omaña Mosco 2/2</t>
  </si>
  <si>
    <t xml:space="preserve">Marco René Santa Rita </t>
  </si>
  <si>
    <t>Miguel Ángel Romero León</t>
  </si>
  <si>
    <t>Impulse México 1/10</t>
  </si>
  <si>
    <t>Impulse México 2/10</t>
  </si>
  <si>
    <t>Impulse México 3/10</t>
  </si>
  <si>
    <t>Impulse México 4/10</t>
  </si>
  <si>
    <t>Impulse México 5/10</t>
  </si>
  <si>
    <t>Impulse México 6/10</t>
  </si>
  <si>
    <t>Impulse México 7/10</t>
  </si>
  <si>
    <t>Impulse México 8/10</t>
  </si>
  <si>
    <t>Impulse México 9/10</t>
  </si>
  <si>
    <t>Impulse México 10/10</t>
  </si>
  <si>
    <t>Impulse México General A</t>
  </si>
  <si>
    <t>Impulse México General B</t>
  </si>
  <si>
    <t xml:space="preserve">Rhoma Ok </t>
  </si>
  <si>
    <t xml:space="preserve">Paris Bang Bang </t>
  </si>
  <si>
    <t xml:space="preserve">Roberto Cabral </t>
  </si>
  <si>
    <t xml:space="preserve">Iris XC Queen </t>
  </si>
  <si>
    <t xml:space="preserve">Niiha Villant </t>
  </si>
  <si>
    <t xml:space="preserve">Ingrid Fortuna </t>
  </si>
  <si>
    <t xml:space="preserve">Rhoma Ponce </t>
  </si>
  <si>
    <t xml:space="preserve">Rita Sioux </t>
  </si>
  <si>
    <t>Bree</t>
  </si>
  <si>
    <t xml:space="preserve">Finlandia Snow </t>
  </si>
  <si>
    <t xml:space="preserve">Rhonda Sullivan </t>
  </si>
  <si>
    <t xml:space="preserve">Deborah Grande </t>
  </si>
  <si>
    <t xml:space="preserve">Drag Moon </t>
  </si>
  <si>
    <t xml:space="preserve">Marcelo Cruz </t>
  </si>
  <si>
    <t>Miguel Angel Romero Ramos</t>
  </si>
  <si>
    <t xml:space="preserve">Rodolfo Garduño </t>
  </si>
  <si>
    <t xml:space="preserve">Naomi Guzman </t>
  </si>
  <si>
    <t xml:space="preserve">Angelica Maciel </t>
  </si>
  <si>
    <t xml:space="preserve">Mishel Maciel </t>
  </si>
  <si>
    <t xml:space="preserve">Elizabeth Maciel </t>
  </si>
  <si>
    <t xml:space="preserve">Elizabeth Padilla </t>
  </si>
  <si>
    <t xml:space="preserve">M&amp;G </t>
  </si>
  <si>
    <t>General Verde</t>
  </si>
  <si>
    <t xml:space="preserve">Roberto Cuevas Millan </t>
  </si>
  <si>
    <t xml:space="preserve">Maria Fernanda Cuevas Millan </t>
  </si>
  <si>
    <t xml:space="preserve">Andrew Jaimes Castro </t>
  </si>
  <si>
    <t>Luis Andres García Mendez</t>
  </si>
  <si>
    <t xml:space="preserve">Paris </t>
  </si>
  <si>
    <t>Alejandro Abarca</t>
  </si>
  <si>
    <t>Iris</t>
  </si>
  <si>
    <t>Cristina Isabel Vargas Márquez</t>
  </si>
  <si>
    <t>Claudia Raquel Juárez Márquez</t>
  </si>
  <si>
    <t xml:space="preserve">J a la M VERDE </t>
  </si>
  <si>
    <t>D a la I NEGRA</t>
  </si>
  <si>
    <t>N a la S AZUL</t>
  </si>
  <si>
    <t xml:space="preserve">Blanco </t>
  </si>
  <si>
    <t>Armando Fernandez</t>
  </si>
  <si>
    <t>Blondie Beyrragan</t>
  </si>
  <si>
    <t xml:space="preserve">Vagina Davis </t>
  </si>
  <si>
    <t xml:space="preserve">Scarlett Unique </t>
  </si>
  <si>
    <t xml:space="preserve">Camila Serdan </t>
  </si>
  <si>
    <t xml:space="preserve">Agatha </t>
  </si>
  <si>
    <t>Becky D´vich</t>
  </si>
  <si>
    <t>A AMARILLA</t>
  </si>
  <si>
    <t xml:space="preserve">M a la S AZUL </t>
  </si>
  <si>
    <t>Osvaldo de Jesus García</t>
  </si>
  <si>
    <t>LISTAS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</si>
  <si>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</si>
  <si>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</si>
  <si>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</si>
  <si>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</si>
  <si>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</si>
  <si>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</si>
  <si>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</si>
  <si>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</si>
  <si>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</si>
  <si>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</si>
  <si>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</si>
  <si>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</si>
  <si>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</si>
  <si>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</si>
  <si>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</si>
  <si>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</si>
  <si>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</si>
  <si>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</si>
  <si>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</si>
  <si>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</si>
  <si>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 xml:space="preserve">GENERAL AZUL </t>
  </si>
  <si>
    <t xml:space="preserve">GENERAL VERDE </t>
  </si>
  <si>
    <t>B26</t>
  </si>
  <si>
    <t>B27</t>
  </si>
  <si>
    <t>B28</t>
  </si>
  <si>
    <t>B29</t>
  </si>
  <si>
    <t>B30</t>
  </si>
  <si>
    <t xml:space="preserve">LOLITEA </t>
  </si>
  <si>
    <t>EROTIKA AMBERES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</si>
  <si>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</si>
  <si>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</si>
  <si>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</si>
  <si>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</si>
  <si>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</si>
  <si>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</si>
  <si>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</si>
  <si>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</si>
  <si>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</si>
  <si>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</si>
  <si>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</si>
  <si>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</si>
  <si>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</si>
  <si>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</si>
  <si>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</si>
  <si>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</si>
  <si>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</si>
  <si>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</si>
  <si>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</si>
  <si>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</si>
  <si>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</si>
  <si>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</si>
  <si>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</si>
  <si>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</si>
  <si>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</si>
  <si>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N32 / 115132</t>
  </si>
  <si>
    <t>N33 / 115133</t>
  </si>
  <si>
    <t>N34 / 115134</t>
  </si>
  <si>
    <t>N35 / 115135</t>
  </si>
  <si>
    <t>N36 /115136</t>
  </si>
  <si>
    <t>N37 /115137</t>
  </si>
  <si>
    <t>N38 / 115138</t>
  </si>
  <si>
    <t>N39 /115139</t>
  </si>
  <si>
    <t>N40 /115140</t>
  </si>
  <si>
    <t xml:space="preserve">M&amp;G Negro </t>
  </si>
  <si>
    <t xml:space="preserve">NAOMI GUZMAN </t>
  </si>
  <si>
    <t>A01 / 21888</t>
  </si>
  <si>
    <t>A02 / 21889</t>
  </si>
  <si>
    <t>A03 / 21890</t>
  </si>
  <si>
    <t xml:space="preserve">M&amp;G - Ya tiene boleto y pulsera </t>
  </si>
  <si>
    <t>VIP - Ya tiene boleto y pulsera</t>
  </si>
  <si>
    <t xml:space="preserve">VIP Amarillo </t>
  </si>
  <si>
    <t>N24</t>
  </si>
  <si>
    <t>N25</t>
  </si>
  <si>
    <t>N26</t>
  </si>
  <si>
    <t>N27</t>
  </si>
  <si>
    <t>N28</t>
  </si>
  <si>
    <t>N29</t>
  </si>
  <si>
    <t>N30</t>
  </si>
  <si>
    <t>N31</t>
  </si>
  <si>
    <t>GV - Ya tiene boleto falta pulsera</t>
  </si>
  <si>
    <t xml:space="preserve">PRENSA </t>
  </si>
  <si>
    <t>Luis Eduardo García Pérez</t>
  </si>
  <si>
    <t xml:space="preserve">M a la S  VERDE </t>
  </si>
  <si>
    <t>Jonathan Tonatiuh</t>
  </si>
  <si>
    <t xml:space="preserve">ROAR Party y Cucu Confessions </t>
  </si>
  <si>
    <t>Helder Beltran</t>
  </si>
  <si>
    <t>Desde la Butaca</t>
  </si>
  <si>
    <t>Johnny Carmona</t>
  </si>
  <si>
    <t>Servicio De Agencia</t>
  </si>
  <si>
    <t>Gil Camargo</t>
  </si>
  <si>
    <t xml:space="preserve">Time Out México </t>
  </si>
  <si>
    <t xml:space="preserve">Roger Lorenzo </t>
  </si>
  <si>
    <t xml:space="preserve">CanalG TV </t>
  </si>
  <si>
    <t xml:space="preserve">NA </t>
  </si>
  <si>
    <t>Ricardo Fernandez</t>
  </si>
  <si>
    <t xml:space="preserve">Diamond Club </t>
  </si>
  <si>
    <t>Bancomer</t>
  </si>
  <si>
    <t>Banamex</t>
  </si>
  <si>
    <t>Madre</t>
  </si>
  <si>
    <t>Efectivo</t>
  </si>
  <si>
    <t xml:space="preserve">Fatal </t>
  </si>
  <si>
    <t xml:space="preserve">Debe vestida </t>
  </si>
  <si>
    <t xml:space="preserve">SOBRA </t>
  </si>
  <si>
    <t>FALTA</t>
  </si>
  <si>
    <t>Maciel Angelica</t>
  </si>
  <si>
    <t xml:space="preserve">Fernandez Armando </t>
  </si>
  <si>
    <t xml:space="preserve">Maciel Elizabeth </t>
  </si>
  <si>
    <t>Padilla Elizabeth</t>
  </si>
  <si>
    <t>Cruz Marcelo</t>
  </si>
  <si>
    <t xml:space="preserve">Garduño Rodolfo </t>
  </si>
  <si>
    <t>2 de 4</t>
  </si>
  <si>
    <t>2 de 2</t>
  </si>
  <si>
    <t>Camila Serdan Ok</t>
  </si>
  <si>
    <t xml:space="preserve">Iris Ok </t>
  </si>
  <si>
    <t xml:space="preserve">Ingrid Fortuna Ok </t>
  </si>
  <si>
    <t>0 de 3</t>
  </si>
  <si>
    <t>4 de 4</t>
  </si>
  <si>
    <t>0 de 0</t>
  </si>
  <si>
    <t xml:space="preserve">Maciel Mishel </t>
  </si>
  <si>
    <t xml:space="preserve">Maciel Luis </t>
  </si>
  <si>
    <t>Romero Ramos Miguel</t>
  </si>
  <si>
    <t>Dalzell Mariana</t>
  </si>
  <si>
    <t>Santa Rita Marco René</t>
  </si>
  <si>
    <t>Romero León Miguel Ángel</t>
  </si>
  <si>
    <t>García Osvaldo de Jesus</t>
  </si>
  <si>
    <t xml:space="preserve">Figueroa Almazán Yetlanezi </t>
  </si>
  <si>
    <t>Camacho Chemor David</t>
  </si>
  <si>
    <t>Omaña Mosco Jorge Abraham  1/2</t>
  </si>
  <si>
    <t>Omaña Mosco Jorge Abraham  2/2</t>
  </si>
  <si>
    <t xml:space="preserve">Vargas Márquez Cristina Isabel </t>
  </si>
  <si>
    <t xml:space="preserve">Juárez Márquez Claudia Raquel </t>
  </si>
  <si>
    <t xml:space="preserve">García Pérez Luis Eduardo </t>
  </si>
  <si>
    <t xml:space="preserve">Cuevas Millan Roberto </t>
  </si>
  <si>
    <t>Cuevas Millan Maria Fernanda</t>
  </si>
  <si>
    <t xml:space="preserve">Jaimes Castro Andrew </t>
  </si>
  <si>
    <t>García Mendez Luis Andres</t>
  </si>
  <si>
    <t xml:space="preserve">ELENCO </t>
  </si>
  <si>
    <t xml:space="preserve">NEGRO </t>
  </si>
  <si>
    <t>Ok</t>
  </si>
  <si>
    <t>VIP -  AMARILLA</t>
  </si>
  <si>
    <t>M&amp;G - NEGRA</t>
  </si>
  <si>
    <t>GENERAL VERDE - VERDE</t>
  </si>
  <si>
    <t xml:space="preserve">PERSONAL BLANCO </t>
  </si>
  <si>
    <t>ROAR PARTY Y CUCU CONFESSIONS - AZUL</t>
  </si>
  <si>
    <t xml:space="preserve">GENERAL AZUL - AZUL </t>
  </si>
  <si>
    <t>M&amp;G - Ya tiene boleto y pulsera negra</t>
  </si>
  <si>
    <t>VIP - Ya tiene boleto y pulsera amarilla</t>
  </si>
  <si>
    <t>General Verde - Ya tiene boleto falta pulsera azul</t>
  </si>
  <si>
    <t>Roger Lorenzo 1/2</t>
  </si>
  <si>
    <t>Roger Lorenzo 2/2</t>
  </si>
  <si>
    <t>M a la S NEGRA</t>
  </si>
  <si>
    <t xml:space="preserve">Andrea Castillo </t>
  </si>
  <si>
    <t>Sexuaa2  de Promoestereo</t>
  </si>
  <si>
    <t xml:space="preserve">Daniel Arredondo </t>
  </si>
  <si>
    <t>Go Bar</t>
  </si>
  <si>
    <t>Arturo De La Cruz Medina</t>
  </si>
  <si>
    <t>M a la S Verde</t>
  </si>
  <si>
    <t xml:space="preserve">La Cronica de Hoy </t>
  </si>
  <si>
    <t>Rafael Valadéz Vázquez</t>
  </si>
  <si>
    <t xml:space="preserve">A AMARILLA + Gafete de prensa </t>
  </si>
  <si>
    <t xml:space="preserve">D a la I NEGRA  + Gafete de prensa </t>
  </si>
  <si>
    <t xml:space="preserve">Ulises Rodríguez Eleuterio </t>
  </si>
  <si>
    <t>Norberto Mata Hernández</t>
  </si>
  <si>
    <t>Revista King Mx</t>
  </si>
  <si>
    <t>VideoBlogger</t>
  </si>
  <si>
    <t xml:space="preserve">Boys MX </t>
  </si>
  <si>
    <t xml:space="preserve">30% descuento </t>
  </si>
  <si>
    <t>Villaloz Lucía</t>
  </si>
  <si>
    <t>Villaloz Ernesto</t>
  </si>
  <si>
    <t xml:space="preserve">Niiha Ok </t>
  </si>
  <si>
    <t xml:space="preserve">DANy </t>
  </si>
  <si>
    <t xml:space="preserve">Maqueda Selene </t>
  </si>
  <si>
    <t>Jonathan Beristain</t>
  </si>
  <si>
    <t xml:space="preserve">M a la S Azul </t>
  </si>
  <si>
    <t xml:space="preserve">Nari </t>
  </si>
  <si>
    <t xml:space="preserve">Ramírez Silva Alejandro </t>
  </si>
  <si>
    <t>Daniel García Sánchez</t>
  </si>
  <si>
    <t xml:space="preserve">Camila </t>
  </si>
  <si>
    <t xml:space="preserve">Sandoval Emmanuel </t>
  </si>
  <si>
    <t>Naomi Ok</t>
  </si>
  <si>
    <t>Corona Argenis</t>
  </si>
  <si>
    <t xml:space="preserve">Naomi Ok </t>
  </si>
  <si>
    <t>10 de 10</t>
  </si>
  <si>
    <t>Tadeo Villagomez</t>
  </si>
  <si>
    <t xml:space="preserve">Moon </t>
  </si>
  <si>
    <t xml:space="preserve">Garcia Victor Adan </t>
  </si>
  <si>
    <t>Molina Rodolfo</t>
  </si>
  <si>
    <t xml:space="preserve">Villalba Calvillo Uriel </t>
  </si>
  <si>
    <t xml:space="preserve">Soto Lopez Jacob Rafael </t>
  </si>
  <si>
    <t>Romero Báez Brenda</t>
  </si>
  <si>
    <t xml:space="preserve">Bernal Copca Jesús Damian </t>
  </si>
  <si>
    <t>Rita</t>
  </si>
  <si>
    <t xml:space="preserve">3er pago </t>
  </si>
  <si>
    <t xml:space="preserve">PAGO AL TEATRO </t>
  </si>
  <si>
    <t>GANANCIA</t>
  </si>
  <si>
    <t xml:space="preserve">Bringas Urquidiz Rutbel </t>
  </si>
  <si>
    <t xml:space="preserve">Iris </t>
  </si>
  <si>
    <t xml:space="preserve">Ledezma Cera Misael </t>
  </si>
  <si>
    <t>Ingrid Ok</t>
  </si>
  <si>
    <t xml:space="preserve">Velasco Oropeza Carlos </t>
  </si>
  <si>
    <t xml:space="preserve">Vázquez Benjamín </t>
  </si>
  <si>
    <t>Mario Bustamante</t>
  </si>
  <si>
    <t>Roberto Cubero</t>
  </si>
  <si>
    <t xml:space="preserve">Max Albarrán </t>
  </si>
  <si>
    <t xml:space="preserve">Impulse México </t>
  </si>
  <si>
    <t xml:space="preserve">AZUL </t>
  </si>
  <si>
    <t>Francisco Fortis</t>
  </si>
  <si>
    <t xml:space="preserve">Ok Ok Ok Ok </t>
  </si>
  <si>
    <t>Noel Cruz</t>
  </si>
  <si>
    <t>Gómez Aguiñaga David Eduardo</t>
  </si>
  <si>
    <t xml:space="preserve">Ingrid Ok </t>
  </si>
  <si>
    <t>3 de 3</t>
  </si>
  <si>
    <t>Ramírez Vazquez  Iris Estefania</t>
  </si>
  <si>
    <t xml:space="preserve">Mia Pop </t>
  </si>
  <si>
    <t>Raúl Salvador Gómez López</t>
  </si>
  <si>
    <t xml:space="preserve">Márquez Adame Sebastián (Paga ese día $150.00) </t>
  </si>
  <si>
    <t>Nari</t>
  </si>
  <si>
    <t xml:space="preserve">Cortés Hernández Rosa María  (Paga ese día $150.00) </t>
  </si>
  <si>
    <t xml:space="preserve">Reyes Mejía José Ventura (Paga ese día $150.00) </t>
  </si>
  <si>
    <t xml:space="preserve">Morales Hernández Alejandra Aranda (Paga ese día $150.00) </t>
  </si>
  <si>
    <t xml:space="preserve">Vargas Santamarína Mónica (Paga ese día $150.00) </t>
  </si>
  <si>
    <t>Cortés Hernández Juana Beatriz</t>
  </si>
  <si>
    <t xml:space="preserve">Villaloz Raquel </t>
  </si>
  <si>
    <t xml:space="preserve">Erick Israel (Paga allá $190.00) </t>
  </si>
  <si>
    <t>Villaloz  Sofía (Paga alla $190.00)</t>
  </si>
  <si>
    <t xml:space="preserve">Olivares Zavala Julio César (Paga allá $190.00) </t>
  </si>
  <si>
    <t xml:space="preserve">Bernal Brenda (Paga allá $190.00) </t>
  </si>
  <si>
    <t>Leon (Roberto Cabral)</t>
  </si>
  <si>
    <t xml:space="preserve">Roberto </t>
  </si>
  <si>
    <t xml:space="preserve">Salvador Nuñez </t>
  </si>
  <si>
    <t>Torres Alejandro</t>
  </si>
  <si>
    <t xml:space="preserve">Hernández Martínez Alberto </t>
  </si>
  <si>
    <t xml:space="preserve">Hernández Martínez Karim </t>
  </si>
  <si>
    <t xml:space="preserve">Ingrid </t>
  </si>
  <si>
    <t>Ingrid</t>
  </si>
  <si>
    <t xml:space="preserve">Velaza Jair (pedir 20 pesos de cuota de impresión, 6 lugares) </t>
  </si>
  <si>
    <t>Gerardo Arriaga</t>
  </si>
  <si>
    <t xml:space="preserve">Franco Martins </t>
  </si>
  <si>
    <t xml:space="preserve">Milton Yeska </t>
  </si>
  <si>
    <t>M a la S NEGRO</t>
  </si>
  <si>
    <t xml:space="preserve">David Maciel 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</si>
</sst>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666666"/>
      <name val="Inherit"/>
    </font>
    <font>
      <b/>
      <sz val="10"/>
      <color rgb="FF666666"/>
      <name val="Inherit"/>
    </font>
    <font>
      <sz val="10"/>
      <color rgb="FF666666"/>
      <name val="Arial"/>
      <family val="2"/>
    </font>
    <font>
      <sz val="18"/>
      <color rgb="FF222222"/>
      <name val="Arial"/>
      <family val="2"/>
    </font>
    <font>
      <sz val="9"/>
      <color rgb="FF1D2129"/>
      <name val="Arial"/>
      <family val="2"/>
    </font>
    <font>
      <u/>
      <sz val="11"/>
      <color theme="10"/>
      <name val="Calibri"/>
      <family val="2"/>
    </font>
    <font>
      <sz val="8"/>
      <color rgb="FF757575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1D2129"/>
      <name val="Arial"/>
      <family val="2"/>
    </font>
    <font>
      <sz val="11"/>
      <color theme="9"/>
      <name val="Calibri"/>
      <family val="2"/>
      <scheme val="minor"/>
    </font>
    <font>
      <sz val="9"/>
      <color rgb="FF4B4F5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8">
    <xf numFmtId="0" fontId="0" fillId="0" borderId="0" xfId="0"/>
    <xf numFmtId="6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2" borderId="0" xfId="0" applyFill="1" applyAlignment="1">
      <alignment horizontal="right"/>
    </xf>
    <xf numFmtId="9" fontId="0" fillId="2" borderId="0" xfId="0" applyNumberForma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44" fontId="0" fillId="4" borderId="0" xfId="0" applyNumberFormat="1" applyFill="1"/>
    <xf numFmtId="0" fontId="2" fillId="4" borderId="0" xfId="0" applyFont="1" applyFill="1" applyAlignment="1">
      <alignment horizontal="center"/>
    </xf>
    <xf numFmtId="20" fontId="0" fillId="5" borderId="0" xfId="0" applyNumberForma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6" borderId="0" xfId="0" applyNumberFormat="1" applyFill="1"/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44" fontId="0" fillId="6" borderId="0" xfId="1" applyFont="1" applyFill="1"/>
    <xf numFmtId="0" fontId="0" fillId="6" borderId="0" xfId="0" applyFont="1" applyFill="1"/>
    <xf numFmtId="8" fontId="0" fillId="6" borderId="0" xfId="0" applyNumberFormat="1" applyFill="1"/>
    <xf numFmtId="44" fontId="0" fillId="6" borderId="0" xfId="0" applyNumberFormat="1" applyFill="1"/>
    <xf numFmtId="0" fontId="0" fillId="3" borderId="0" xfId="0" applyFont="1" applyFill="1"/>
    <xf numFmtId="0" fontId="0" fillId="0" borderId="0" xfId="0" applyFill="1"/>
    <xf numFmtId="20" fontId="0" fillId="0" borderId="0" xfId="0" applyNumberFormat="1" applyFill="1"/>
    <xf numFmtId="44" fontId="0" fillId="0" borderId="0" xfId="0" applyNumberFormat="1"/>
    <xf numFmtId="0" fontId="3" fillId="4" borderId="0" xfId="0" applyFont="1" applyFill="1"/>
    <xf numFmtId="44" fontId="3" fillId="7" borderId="0" xfId="0" applyNumberFormat="1" applyFont="1" applyFill="1"/>
    <xf numFmtId="3" fontId="0" fillId="0" borderId="0" xfId="0" applyNumberFormat="1"/>
    <xf numFmtId="20" fontId="0" fillId="0" borderId="0" xfId="0" applyNumberFormat="1"/>
    <xf numFmtId="0" fontId="5" fillId="0" borderId="0" xfId="0" applyFont="1" applyAlignment="1">
      <alignment horizontal="left" wrapText="1" indent="1"/>
    </xf>
    <xf numFmtId="0" fontId="4" fillId="0" borderId="0" xfId="0" applyFont="1"/>
    <xf numFmtId="44" fontId="0" fillId="0" borderId="0" xfId="1" applyFont="1"/>
    <xf numFmtId="3" fontId="7" fillId="0" borderId="0" xfId="0" applyNumberFormat="1" applyFont="1"/>
    <xf numFmtId="0" fontId="8" fillId="0" borderId="0" xfId="0" applyFont="1"/>
    <xf numFmtId="0" fontId="9" fillId="0" borderId="0" xfId="2" applyAlignment="1" applyProtection="1"/>
    <xf numFmtId="9" fontId="0" fillId="2" borderId="0" xfId="0" applyNumberFormat="1" applyFill="1" applyAlignment="1">
      <alignment horizontal="right"/>
    </xf>
    <xf numFmtId="4" fontId="10" fillId="0" borderId="0" xfId="0" applyNumberFormat="1" applyFont="1"/>
    <xf numFmtId="0" fontId="0" fillId="0" borderId="0" xfId="0" applyFont="1"/>
    <xf numFmtId="44" fontId="0" fillId="3" borderId="0" xfId="0" applyNumberFormat="1" applyFill="1"/>
    <xf numFmtId="0" fontId="0" fillId="3" borderId="0" xfId="1" applyNumberFormat="1" applyFont="1" applyFill="1"/>
    <xf numFmtId="0" fontId="0" fillId="3" borderId="0" xfId="0" applyNumberFormat="1" applyFont="1" applyFill="1"/>
    <xf numFmtId="0" fontId="11" fillId="3" borderId="0" xfId="0" applyFont="1" applyFill="1"/>
    <xf numFmtId="0" fontId="12" fillId="3" borderId="0" xfId="0" applyFont="1" applyFill="1"/>
    <xf numFmtId="0" fontId="0" fillId="8" borderId="0" xfId="0" applyFill="1"/>
    <xf numFmtId="44" fontId="0" fillId="8" borderId="0" xfId="1" applyFont="1" applyFill="1"/>
    <xf numFmtId="8" fontId="13" fillId="0" borderId="0" xfId="0" applyNumberFormat="1" applyFont="1"/>
    <xf numFmtId="2" fontId="0" fillId="0" borderId="0" xfId="3" applyNumberFormat="1" applyFont="1"/>
    <xf numFmtId="2" fontId="0" fillId="0" borderId="0" xfId="0" applyNumberFormat="1"/>
    <xf numFmtId="0" fontId="3" fillId="7" borderId="0" xfId="0" applyNumberFormat="1" applyFont="1" applyFill="1"/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44" fontId="2" fillId="3" borderId="0" xfId="1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left"/>
    </xf>
    <xf numFmtId="8" fontId="13" fillId="10" borderId="0" xfId="0" applyNumberFormat="1" applyFont="1" applyFill="1"/>
    <xf numFmtId="0" fontId="0" fillId="10" borderId="0" xfId="0" applyFill="1"/>
    <xf numFmtId="44" fontId="0" fillId="10" borderId="0" xfId="0" applyNumberFormat="1" applyFill="1"/>
    <xf numFmtId="44" fontId="3" fillId="7" borderId="0" xfId="1" applyFont="1" applyFill="1"/>
    <xf numFmtId="0" fontId="0" fillId="12" borderId="0" xfId="0" applyFill="1"/>
    <xf numFmtId="0" fontId="2" fillId="12" borderId="0" xfId="0" applyFont="1" applyFill="1"/>
    <xf numFmtId="44" fontId="0" fillId="12" borderId="0" xfId="0" applyNumberFormat="1" applyFill="1"/>
    <xf numFmtId="9" fontId="0" fillId="12" borderId="0" xfId="3" applyFont="1" applyFill="1"/>
    <xf numFmtId="44" fontId="14" fillId="11" borderId="0" xfId="0" applyNumberFormat="1" applyFont="1" applyFill="1"/>
    <xf numFmtId="0" fontId="0" fillId="0" borderId="0" xfId="0" applyNumberFormat="1"/>
    <xf numFmtId="0" fontId="15" fillId="0" borderId="0" xfId="0" applyFont="1" applyAlignment="1">
      <alignment horizontal="left"/>
    </xf>
    <xf numFmtId="0" fontId="16" fillId="0" borderId="0" xfId="0" applyFon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9" fontId="0" fillId="0" borderId="0" xfId="0" applyNumberFormat="1"/>
    <xf numFmtId="0" fontId="5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center"/>
    </xf>
    <xf numFmtId="0" fontId="18" fillId="0" borderId="0" xfId="0" applyFont="1"/>
  </cellXfs>
  <cellStyles count="4">
    <cellStyle name="Hipervínculo" xfId="2" builtinId="8"/>
    <cellStyle name="Moneda" xfId="1" builtinId="4"/>
    <cellStyle name="Normal" xfId="0" builtinId="0"/>
    <cellStyle name="Porcentual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25</xdr:row>
      <xdr:rowOff>123825</xdr:rowOff>
    </xdr:from>
    <xdr:to>
      <xdr:col>11</xdr:col>
      <xdr:colOff>666750</xdr:colOff>
      <xdr:row>36</xdr:row>
      <xdr:rowOff>152400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5353050"/>
          <a:ext cx="7591425" cy="2228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25</xdr:row>
      <xdr:rowOff>123825</xdr:rowOff>
    </xdr:from>
    <xdr:to>
      <xdr:col>10</xdr:col>
      <xdr:colOff>504825</xdr:colOff>
      <xdr:row>36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5353050"/>
          <a:ext cx="7591425" cy="2228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events/1498637867121457/" TargetMode="External"/><Relationship Id="rId1" Type="http://schemas.openxmlformats.org/officeDocument/2006/relationships/hyperlink" Target="mailto:contactoprm@pernod-ricard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eatrohipodromocondesaesther1@hot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facebook.com/events/1498637867121457/" TargetMode="External"/><Relationship Id="rId1" Type="http://schemas.openxmlformats.org/officeDocument/2006/relationships/hyperlink" Target="mailto:contactoprm@pernod-ricard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topLeftCell="A2" workbookViewId="0">
      <selection activeCell="B5" sqref="B5"/>
    </sheetView>
  </sheetViews>
  <sheetFormatPr baseColWidth="10" defaultRowHeight="15"/>
  <cols>
    <col min="1" max="1" width="22.42578125" bestFit="1" customWidth="1"/>
    <col min="3" max="3" width="11.5703125" bestFit="1" customWidth="1"/>
    <col min="7" max="7" width="15.7109375" bestFit="1" customWidth="1"/>
    <col min="8" max="9" width="11.5703125" bestFit="1" customWidth="1"/>
    <col min="10" max="10" width="20.7109375" customWidth="1"/>
    <col min="11" max="11" width="22.42578125" customWidth="1"/>
  </cols>
  <sheetData>
    <row r="1" spans="1:13">
      <c r="A1" s="19" t="s">
        <v>42</v>
      </c>
      <c r="B1" s="2"/>
      <c r="C1" s="2"/>
      <c r="D1" s="2"/>
      <c r="E1" s="2" t="s">
        <v>0</v>
      </c>
      <c r="F1" s="3">
        <v>18.87</v>
      </c>
      <c r="H1" t="s">
        <v>137</v>
      </c>
      <c r="K1" t="s">
        <v>118</v>
      </c>
      <c r="L1" s="39" t="s">
        <v>119</v>
      </c>
      <c r="M1" t="s">
        <v>120</v>
      </c>
    </row>
    <row r="2" spans="1:13">
      <c r="A2" s="2" t="s">
        <v>52</v>
      </c>
      <c r="B2" s="2">
        <v>1250</v>
      </c>
      <c r="C2" s="3">
        <f>B2*F1</f>
        <v>23587.5</v>
      </c>
      <c r="D2" s="2"/>
      <c r="E2" s="2" t="s">
        <v>13</v>
      </c>
      <c r="F2" s="3">
        <f>(C2+C3+C4)/B12</f>
        <v>189.47931034482758</v>
      </c>
      <c r="H2" t="s">
        <v>136</v>
      </c>
      <c r="I2" s="29"/>
      <c r="K2" t="s">
        <v>123</v>
      </c>
      <c r="L2" t="s">
        <v>121</v>
      </c>
      <c r="M2" t="s">
        <v>122</v>
      </c>
    </row>
    <row r="3" spans="1:13">
      <c r="A3" s="2" t="s">
        <v>64</v>
      </c>
      <c r="B3" s="2">
        <v>1450</v>
      </c>
      <c r="C3" s="3">
        <f>(B3*F1)</f>
        <v>27361.5</v>
      </c>
      <c r="D3" s="2"/>
      <c r="E3" s="2"/>
      <c r="F3" s="2"/>
      <c r="H3">
        <f>1250/4</f>
        <v>312.5</v>
      </c>
      <c r="K3" t="s">
        <v>125</v>
      </c>
      <c r="M3" t="s">
        <v>124</v>
      </c>
    </row>
    <row r="4" spans="1:13">
      <c r="A4" s="2" t="s">
        <v>9</v>
      </c>
      <c r="B4" s="4" t="s">
        <v>10</v>
      </c>
      <c r="C4" s="3">
        <v>4000</v>
      </c>
      <c r="D4" s="2"/>
      <c r="E4" s="2"/>
      <c r="F4" s="2"/>
      <c r="H4" s="29"/>
      <c r="K4" t="s">
        <v>110</v>
      </c>
      <c r="L4" t="s">
        <v>115</v>
      </c>
    </row>
    <row r="5" spans="1:13">
      <c r="A5" s="2" t="s">
        <v>11</v>
      </c>
      <c r="B5" s="5">
        <v>0.3</v>
      </c>
      <c r="C5" s="6">
        <f>G12*B5</f>
        <v>22080</v>
      </c>
      <c r="D5" s="2"/>
      <c r="E5" s="2"/>
      <c r="F5" s="2"/>
      <c r="K5" t="s">
        <v>110</v>
      </c>
      <c r="L5" t="s">
        <v>111</v>
      </c>
    </row>
    <row r="6" spans="1:13">
      <c r="A6" s="2" t="s">
        <v>43</v>
      </c>
      <c r="B6" s="2" t="s">
        <v>10</v>
      </c>
      <c r="C6" s="6">
        <f>G15</f>
        <v>-3429</v>
      </c>
      <c r="D6" s="2"/>
      <c r="E6" s="2"/>
      <c r="F6" s="2"/>
      <c r="K6" t="s">
        <v>135</v>
      </c>
      <c r="L6" s="39" t="s">
        <v>109</v>
      </c>
    </row>
    <row r="7" spans="1:13">
      <c r="A7" s="20"/>
      <c r="B7" s="21" t="s">
        <v>6</v>
      </c>
      <c r="C7" s="21" t="s">
        <v>7</v>
      </c>
      <c r="D7" s="7"/>
      <c r="E7" s="7"/>
      <c r="F7" s="9"/>
      <c r="G7" s="12" t="s">
        <v>12</v>
      </c>
      <c r="K7" t="s">
        <v>107</v>
      </c>
      <c r="L7" t="s">
        <v>108</v>
      </c>
    </row>
    <row r="8" spans="1:13">
      <c r="A8" s="7" t="s">
        <v>2</v>
      </c>
      <c r="B8" s="7">
        <v>170</v>
      </c>
      <c r="C8" s="8">
        <v>200</v>
      </c>
      <c r="D8" s="8"/>
      <c r="E8" s="8">
        <f>C8-F2</f>
        <v>10.520689655172418</v>
      </c>
      <c r="F8" s="9"/>
      <c r="G8" s="10">
        <f>C8*B8</f>
        <v>34000</v>
      </c>
      <c r="I8" s="32"/>
      <c r="K8" t="s">
        <v>126</v>
      </c>
      <c r="L8" s="38" t="s">
        <v>104</v>
      </c>
    </row>
    <row r="9" spans="1:13">
      <c r="A9" s="7" t="s">
        <v>3</v>
      </c>
      <c r="B9" s="7">
        <v>120</v>
      </c>
      <c r="C9" s="8">
        <v>330</v>
      </c>
      <c r="D9" s="8"/>
      <c r="E9" s="8">
        <f>C9-F2</f>
        <v>140.52068965517242</v>
      </c>
      <c r="F9" s="9"/>
      <c r="G9" s="10">
        <f>C9*B9</f>
        <v>39600</v>
      </c>
      <c r="I9" t="s">
        <v>128</v>
      </c>
      <c r="K9" t="s">
        <v>126</v>
      </c>
      <c r="L9" t="s">
        <v>127</v>
      </c>
    </row>
    <row r="10" spans="1:13">
      <c r="A10" s="7" t="s">
        <v>65</v>
      </c>
      <c r="B10" s="7">
        <v>0</v>
      </c>
      <c r="C10" s="8">
        <v>200</v>
      </c>
      <c r="D10" s="8"/>
      <c r="E10" s="8">
        <f>C10-F2</f>
        <v>10.520689655172418</v>
      </c>
      <c r="F10" s="9"/>
      <c r="G10" s="10">
        <f>C10*B10</f>
        <v>0</v>
      </c>
      <c r="I10" t="s">
        <v>129</v>
      </c>
      <c r="K10" t="s">
        <v>126</v>
      </c>
      <c r="L10" t="s">
        <v>138</v>
      </c>
    </row>
    <row r="11" spans="1:13">
      <c r="A11" s="7" t="s">
        <v>66</v>
      </c>
      <c r="B11" s="7">
        <v>0</v>
      </c>
      <c r="C11" s="8">
        <v>200</v>
      </c>
      <c r="D11" s="8"/>
      <c r="E11" s="8">
        <f>C11-F2</f>
        <v>10.520689655172418</v>
      </c>
      <c r="F11" s="9"/>
      <c r="G11" s="11">
        <f>C11*B11</f>
        <v>0</v>
      </c>
      <c r="K11" t="s">
        <v>100</v>
      </c>
      <c r="L11" t="s">
        <v>101</v>
      </c>
      <c r="M11" t="s">
        <v>117</v>
      </c>
    </row>
    <row r="12" spans="1:13">
      <c r="A12" s="26" t="s">
        <v>20</v>
      </c>
      <c r="B12" s="26">
        <f>B10+B9+B8+B11</f>
        <v>290</v>
      </c>
      <c r="C12" s="7"/>
      <c r="D12" s="7"/>
      <c r="E12" s="7"/>
      <c r="F12" s="9" t="s">
        <v>14</v>
      </c>
      <c r="G12" s="10">
        <f>G10+G9+G8+G11</f>
        <v>73600</v>
      </c>
      <c r="K12" t="s">
        <v>102</v>
      </c>
      <c r="L12" t="s">
        <v>103</v>
      </c>
      <c r="M12" t="s">
        <v>116</v>
      </c>
    </row>
    <row r="13" spans="1:13">
      <c r="A13" s="7" t="s">
        <v>19</v>
      </c>
      <c r="B13" s="7">
        <f>B16+B17+B18</f>
        <v>36</v>
      </c>
      <c r="C13" s="7"/>
      <c r="D13" s="7"/>
      <c r="E13" s="7"/>
      <c r="F13" s="9" t="s">
        <v>15</v>
      </c>
      <c r="G13" s="11">
        <f>C2+C3+C4+C5+(K30)</f>
        <v>77029</v>
      </c>
      <c r="K13" t="s">
        <v>105</v>
      </c>
      <c r="L13" t="s">
        <v>106</v>
      </c>
    </row>
    <row r="14" spans="1:13">
      <c r="A14" s="20" t="s">
        <v>5</v>
      </c>
      <c r="B14" s="20">
        <f>B12+B13</f>
        <v>326</v>
      </c>
      <c r="C14" s="7"/>
      <c r="D14" s="7"/>
      <c r="E14" s="7"/>
      <c r="F14" t="s">
        <v>130</v>
      </c>
      <c r="G14" s="1">
        <v>0</v>
      </c>
      <c r="K14" t="s">
        <v>112</v>
      </c>
      <c r="L14" t="s">
        <v>113</v>
      </c>
    </row>
    <row r="15" spans="1:13">
      <c r="A15" s="7"/>
      <c r="B15" s="7"/>
      <c r="C15" s="7"/>
      <c r="D15" s="7"/>
      <c r="E15" s="7"/>
      <c r="F15" s="30" t="s">
        <v>16</v>
      </c>
      <c r="G15" s="31">
        <f>(G12-G13)+G14</f>
        <v>-3429</v>
      </c>
    </row>
    <row r="16" spans="1:13">
      <c r="A16" s="7" t="s">
        <v>21</v>
      </c>
      <c r="B16" s="7">
        <v>12</v>
      </c>
      <c r="C16" s="7"/>
      <c r="D16" s="7"/>
      <c r="E16" s="7"/>
    </row>
    <row r="17" spans="1:14">
      <c r="A17" s="7" t="s">
        <v>22</v>
      </c>
      <c r="B17" s="7">
        <v>10</v>
      </c>
      <c r="C17" s="7"/>
      <c r="D17" s="7"/>
      <c r="E17" s="7"/>
      <c r="F17" t="s">
        <v>114</v>
      </c>
      <c r="G17">
        <f>23000/250</f>
        <v>92</v>
      </c>
      <c r="J17" s="35" t="s">
        <v>93</v>
      </c>
    </row>
    <row r="18" spans="1:14">
      <c r="A18" s="7" t="s">
        <v>40</v>
      </c>
      <c r="B18" s="7">
        <v>14</v>
      </c>
      <c r="C18" s="7"/>
      <c r="D18" s="7"/>
      <c r="E18" s="7"/>
      <c r="J18" t="s">
        <v>88</v>
      </c>
      <c r="K18" t="s">
        <v>89</v>
      </c>
      <c r="L18" t="s">
        <v>90</v>
      </c>
      <c r="N18" s="36">
        <v>8383</v>
      </c>
    </row>
    <row r="19" spans="1:14">
      <c r="J19" s="34" t="s">
        <v>94</v>
      </c>
      <c r="K19" s="33">
        <v>0.22916666666666666</v>
      </c>
      <c r="L19" s="33">
        <v>0.4201388888888889</v>
      </c>
    </row>
    <row r="20" spans="1:14">
      <c r="J20" t="s">
        <v>91</v>
      </c>
      <c r="K20" t="s">
        <v>90</v>
      </c>
      <c r="L20" t="s">
        <v>89</v>
      </c>
      <c r="N20" s="36">
        <v>8383</v>
      </c>
    </row>
    <row r="21" spans="1:14">
      <c r="F21" t="s">
        <v>131</v>
      </c>
      <c r="G21">
        <v>20000</v>
      </c>
      <c r="J21" s="34" t="s">
        <v>95</v>
      </c>
      <c r="K21" s="33">
        <v>0.2638888888888889</v>
      </c>
      <c r="L21" s="33">
        <v>0.51944444444444449</v>
      </c>
    </row>
    <row r="22" spans="1:14">
      <c r="C22" t="s">
        <v>98</v>
      </c>
      <c r="F22">
        <f>23000/350</f>
        <v>65.714285714285708</v>
      </c>
    </row>
    <row r="23" spans="1:14" ht="51.75">
      <c r="C23" t="s">
        <v>88</v>
      </c>
      <c r="J23" s="34" t="s">
        <v>96</v>
      </c>
    </row>
    <row r="24" spans="1:14">
      <c r="C24" t="s">
        <v>89</v>
      </c>
      <c r="D24" s="33">
        <v>0.22916666666666666</v>
      </c>
      <c r="J24" t="s">
        <v>97</v>
      </c>
    </row>
    <row r="25" spans="1:14">
      <c r="C25" t="s">
        <v>99</v>
      </c>
      <c r="D25" s="33">
        <v>0.4201388888888889</v>
      </c>
    </row>
    <row r="26" spans="1:14">
      <c r="C26" t="s">
        <v>92</v>
      </c>
    </row>
    <row r="30" spans="1:14" ht="23.25">
      <c r="A30" s="37">
        <v>23913</v>
      </c>
    </row>
    <row r="31" spans="1:14">
      <c r="A31">
        <f>640*2</f>
        <v>1280</v>
      </c>
    </row>
    <row r="32" spans="1:14">
      <c r="A32" s="32">
        <f>A31+A30</f>
        <v>25193</v>
      </c>
    </row>
    <row r="33" spans="1:9">
      <c r="A33">
        <f>A32/18.66</f>
        <v>1350.1071811361201</v>
      </c>
    </row>
    <row r="39" spans="1:9">
      <c r="E39" s="85" t="s">
        <v>96</v>
      </c>
      <c r="F39" s="85"/>
      <c r="G39" s="85"/>
      <c r="H39" s="85"/>
      <c r="I39" s="85"/>
    </row>
    <row r="40" spans="1:9">
      <c r="E40" t="s">
        <v>97</v>
      </c>
    </row>
  </sheetData>
  <mergeCells count="1">
    <mergeCell ref="E39:I39"/>
  </mergeCells>
  <hyperlinks>
    <hyperlink ref="L6" r:id="rId1" display="mailto:contactoprm@pernod-ricard.com"/>
    <hyperlink ref="L1" r:id="rId2"/>
  </hyperlinks>
  <pageMargins left="0.7" right="0.7" top="0.75" bottom="0.75" header="0.3" footer="0.3"/>
  <pageSetup orientation="portrait" horizontalDpi="4294967293" verticalDpi="4294967293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H2" sqref="H2"/>
    </sheetView>
  </sheetViews>
  <sheetFormatPr baseColWidth="10" defaultRowHeight="15"/>
  <cols>
    <col min="1" max="1" width="22.42578125" bestFit="1" customWidth="1"/>
    <col min="3" max="3" width="11.5703125" bestFit="1" customWidth="1"/>
    <col min="6" max="6" width="12.5703125" bestFit="1" customWidth="1"/>
    <col min="7" max="7" width="15.7109375" bestFit="1" customWidth="1"/>
    <col min="8" max="8" width="14.140625" bestFit="1" customWidth="1"/>
    <col min="9" max="9" width="11.5703125" bestFit="1" customWidth="1"/>
    <col min="10" max="10" width="20.7109375" customWidth="1"/>
    <col min="11" max="11" width="22.42578125" customWidth="1"/>
  </cols>
  <sheetData>
    <row r="1" spans="1:12">
      <c r="A1" s="19" t="s">
        <v>178</v>
      </c>
      <c r="B1" s="2"/>
      <c r="C1" s="2"/>
      <c r="D1" s="2"/>
      <c r="E1" s="2" t="s">
        <v>0</v>
      </c>
      <c r="F1" s="3">
        <v>19.36</v>
      </c>
      <c r="G1" s="58" t="s">
        <v>159</v>
      </c>
      <c r="H1" s="59">
        <v>7287.68</v>
      </c>
      <c r="L1" s="39"/>
    </row>
    <row r="2" spans="1:12">
      <c r="A2" s="2" t="s">
        <v>1</v>
      </c>
      <c r="B2" s="2"/>
      <c r="C2" s="3">
        <f>H1+H2+H3</f>
        <v>21987.91</v>
      </c>
      <c r="D2" s="2"/>
      <c r="E2" s="2"/>
      <c r="F2" s="3">
        <f>(C2+C3+C4+C5)/B13</f>
        <v>7644.9562499999993</v>
      </c>
      <c r="G2" s="58" t="s">
        <v>162</v>
      </c>
      <c r="H2" s="59">
        <v>7357.68</v>
      </c>
      <c r="I2" s="29"/>
    </row>
    <row r="3" spans="1:12">
      <c r="A3" s="2" t="s">
        <v>64</v>
      </c>
      <c r="B3" s="2"/>
      <c r="C3" s="3">
        <f>11158.99+10512.75</f>
        <v>21671.739999999998</v>
      </c>
      <c r="D3" s="2"/>
      <c r="E3" s="2"/>
      <c r="F3" s="2"/>
      <c r="G3" s="60" t="s">
        <v>438</v>
      </c>
      <c r="H3" s="59">
        <f>7342.55</f>
        <v>7342.55</v>
      </c>
      <c r="I3" s="51"/>
    </row>
    <row r="4" spans="1:12">
      <c r="A4" s="2" t="s">
        <v>9</v>
      </c>
      <c r="B4" s="4" t="s">
        <v>10</v>
      </c>
      <c r="C4" s="3">
        <v>2500</v>
      </c>
      <c r="D4" s="2"/>
      <c r="E4" s="2"/>
      <c r="F4" s="2"/>
      <c r="G4" s="60" t="s">
        <v>175</v>
      </c>
      <c r="H4" s="59">
        <f>(1500/2)*F1</f>
        <v>14520</v>
      </c>
      <c r="I4" s="52"/>
      <c r="J4" s="41"/>
    </row>
    <row r="5" spans="1:12">
      <c r="A5" s="2" t="s">
        <v>156</v>
      </c>
      <c r="B5" s="40" t="s">
        <v>10</v>
      </c>
      <c r="C5" s="6">
        <f>J15</f>
        <v>15000</v>
      </c>
      <c r="D5" s="5"/>
      <c r="E5" s="2"/>
      <c r="F5" s="2"/>
      <c r="G5" s="60" t="s">
        <v>176</v>
      </c>
      <c r="H5" s="61"/>
    </row>
    <row r="6" spans="1:12">
      <c r="A6" s="2" t="s">
        <v>43</v>
      </c>
      <c r="B6" s="4" t="s">
        <v>10</v>
      </c>
      <c r="C6" s="6">
        <f>G16</f>
        <v>-55449.649999999994</v>
      </c>
      <c r="D6" s="2"/>
      <c r="E6" s="2"/>
      <c r="F6" s="2"/>
      <c r="I6" s="29"/>
      <c r="L6" s="39"/>
    </row>
    <row r="7" spans="1:12">
      <c r="A7" s="20" t="s">
        <v>177</v>
      </c>
      <c r="B7" s="47"/>
      <c r="C7" s="56"/>
      <c r="D7" s="8"/>
      <c r="E7" s="8"/>
      <c r="F7" s="9"/>
      <c r="G7" s="12" t="s">
        <v>440</v>
      </c>
      <c r="H7" s="64" t="s">
        <v>439</v>
      </c>
      <c r="I7" s="63"/>
      <c r="J7" s="63"/>
    </row>
    <row r="8" spans="1:12">
      <c r="A8" s="7" t="s">
        <v>2</v>
      </c>
      <c r="B8" s="47">
        <v>0</v>
      </c>
      <c r="C8" s="8">
        <v>250</v>
      </c>
      <c r="D8" s="8"/>
      <c r="E8" s="8">
        <f>C8-F2</f>
        <v>-7394.9562499999993</v>
      </c>
      <c r="F8" s="9"/>
      <c r="G8" s="10">
        <f>C8*B8</f>
        <v>0</v>
      </c>
      <c r="H8" s="63">
        <v>0</v>
      </c>
      <c r="I8" s="65">
        <v>0</v>
      </c>
      <c r="J8" s="65">
        <f>I8*H8</f>
        <v>0</v>
      </c>
      <c r="K8" s="63">
        <v>21</v>
      </c>
      <c r="L8" s="38"/>
    </row>
    <row r="9" spans="1:12">
      <c r="A9" s="7" t="s">
        <v>157</v>
      </c>
      <c r="B9" s="47">
        <v>2</v>
      </c>
      <c r="C9" s="8">
        <v>200</v>
      </c>
      <c r="D9" s="8"/>
      <c r="E9" s="8">
        <f>C9-F2</f>
        <v>-7444.9562499999993</v>
      </c>
      <c r="F9" s="9"/>
      <c r="G9" s="10">
        <f>C9*B9</f>
        <v>400</v>
      </c>
      <c r="H9" s="63">
        <v>0</v>
      </c>
      <c r="I9" s="65">
        <v>20</v>
      </c>
      <c r="J9" s="65">
        <f>I9*H9</f>
        <v>0</v>
      </c>
      <c r="K9" s="63">
        <v>205</v>
      </c>
    </row>
    <row r="10" spans="1:12">
      <c r="A10" s="7" t="s">
        <v>139</v>
      </c>
      <c r="B10" s="45">
        <v>0</v>
      </c>
      <c r="C10" s="8">
        <v>190</v>
      </c>
      <c r="D10" s="44"/>
      <c r="E10" s="8">
        <f>C10-F2</f>
        <v>-7454.9562499999993</v>
      </c>
      <c r="F10" s="9"/>
      <c r="G10" s="10">
        <f>C10*B10</f>
        <v>0</v>
      </c>
      <c r="H10" s="63">
        <v>0</v>
      </c>
      <c r="I10" s="65">
        <v>50</v>
      </c>
      <c r="J10" s="65">
        <f>I10*H10</f>
        <v>0</v>
      </c>
      <c r="K10" s="63">
        <v>200</v>
      </c>
    </row>
    <row r="11" spans="1:12">
      <c r="A11" s="7" t="s">
        <v>173</v>
      </c>
      <c r="B11" s="46">
        <v>3</v>
      </c>
      <c r="C11" s="8">
        <v>330</v>
      </c>
      <c r="D11" s="8"/>
      <c r="E11" s="8">
        <f>C11-F2</f>
        <v>-7314.9562499999993</v>
      </c>
      <c r="F11" s="9"/>
      <c r="G11" s="11">
        <f>C11*B11</f>
        <v>990</v>
      </c>
      <c r="H11" s="63">
        <v>0</v>
      </c>
      <c r="I11" s="65">
        <v>100</v>
      </c>
      <c r="J11" s="65">
        <f>I11*H11</f>
        <v>0</v>
      </c>
      <c r="K11" s="63">
        <v>200</v>
      </c>
    </row>
    <row r="12" spans="1:12">
      <c r="A12" s="7" t="s">
        <v>174</v>
      </c>
      <c r="B12" s="46">
        <v>3</v>
      </c>
      <c r="C12" s="8">
        <v>440</v>
      </c>
      <c r="D12" s="7"/>
      <c r="E12" s="43">
        <f>F2-C12</f>
        <v>7204.9562499999993</v>
      </c>
      <c r="F12" s="9"/>
      <c r="G12" s="11">
        <f>C12*B12</f>
        <v>1320</v>
      </c>
      <c r="H12" s="63">
        <v>0</v>
      </c>
      <c r="I12" s="65">
        <v>200</v>
      </c>
      <c r="J12" s="65">
        <f>I12*H12</f>
        <v>0</v>
      </c>
      <c r="K12" s="63">
        <f>100-21</f>
        <v>79</v>
      </c>
    </row>
    <row r="13" spans="1:12">
      <c r="A13" s="26" t="s">
        <v>20</v>
      </c>
      <c r="B13" s="26">
        <f>B10+B9+B8+B11+B12</f>
        <v>8</v>
      </c>
      <c r="C13" s="7"/>
      <c r="D13" s="7"/>
      <c r="E13" s="7"/>
      <c r="F13" s="9" t="s">
        <v>14</v>
      </c>
      <c r="G13" s="10">
        <f>G10+G9+G8+G11+G12</f>
        <v>2710</v>
      </c>
      <c r="H13" s="63"/>
      <c r="I13" s="65"/>
      <c r="J13" s="65">
        <f>J12+J11+J10+J9+J8</f>
        <v>0</v>
      </c>
    </row>
    <row r="14" spans="1:12">
      <c r="A14" s="7" t="s">
        <v>19</v>
      </c>
      <c r="B14" s="26">
        <f>B17+B18+B19+B20</f>
        <v>45</v>
      </c>
      <c r="C14" s="7"/>
      <c r="D14" s="7"/>
      <c r="E14" s="7"/>
      <c r="F14" s="9" t="s">
        <v>15</v>
      </c>
      <c r="G14" s="11">
        <f>C2+C3+C4+C5+(K30)</f>
        <v>61159.649999999994</v>
      </c>
      <c r="H14" s="63"/>
      <c r="I14" s="66">
        <v>0.08</v>
      </c>
      <c r="J14" s="65">
        <f>J13*I14</f>
        <v>0</v>
      </c>
    </row>
    <row r="15" spans="1:12">
      <c r="A15" s="20" t="s">
        <v>5</v>
      </c>
      <c r="B15" s="20">
        <f>B13+B14</f>
        <v>53</v>
      </c>
      <c r="C15" s="7"/>
      <c r="D15" s="7"/>
      <c r="E15" s="7"/>
      <c r="F15" s="9" t="s">
        <v>130</v>
      </c>
      <c r="G15" s="10">
        <v>3000</v>
      </c>
      <c r="H15" s="63"/>
      <c r="I15" s="65" t="s">
        <v>180</v>
      </c>
      <c r="J15" s="67">
        <f>J14+15000</f>
        <v>15000</v>
      </c>
    </row>
    <row r="16" spans="1:12">
      <c r="A16" s="7"/>
      <c r="B16" s="7"/>
      <c r="C16" s="57" t="s">
        <v>163</v>
      </c>
      <c r="D16" s="7"/>
      <c r="E16" s="7"/>
      <c r="F16" s="9" t="s">
        <v>180</v>
      </c>
      <c r="G16" s="62">
        <f>(G13-G14)+G15</f>
        <v>-55449.649999999994</v>
      </c>
    </row>
    <row r="17" spans="1:14">
      <c r="A17" s="7" t="s">
        <v>21</v>
      </c>
      <c r="B17" s="7">
        <v>0</v>
      </c>
      <c r="C17" s="7"/>
      <c r="D17" s="7"/>
      <c r="E17" s="7"/>
      <c r="G17" s="29"/>
      <c r="J17" s="35"/>
    </row>
    <row r="18" spans="1:14">
      <c r="A18" s="7" t="s">
        <v>179</v>
      </c>
      <c r="B18" s="7">
        <v>11</v>
      </c>
      <c r="C18" s="7"/>
      <c r="D18" s="7"/>
      <c r="E18" s="7"/>
      <c r="N18" s="36"/>
    </row>
    <row r="19" spans="1:14">
      <c r="A19" s="7" t="s">
        <v>161</v>
      </c>
      <c r="B19" s="7">
        <v>12</v>
      </c>
      <c r="C19" s="7"/>
      <c r="D19" s="7"/>
      <c r="E19" s="7"/>
      <c r="J19" s="34"/>
      <c r="K19" s="33"/>
      <c r="L19" s="33"/>
    </row>
    <row r="20" spans="1:14">
      <c r="A20" s="7" t="s">
        <v>22</v>
      </c>
      <c r="B20" s="7">
        <v>22</v>
      </c>
      <c r="C20" s="7"/>
      <c r="D20" s="7"/>
      <c r="E20" s="7"/>
      <c r="N20" s="36"/>
    </row>
    <row r="21" spans="1:14">
      <c r="J21" s="34"/>
      <c r="K21" s="33"/>
      <c r="L21" s="33"/>
    </row>
    <row r="23" spans="1:14">
      <c r="J23" s="34"/>
    </row>
    <row r="24" spans="1:14">
      <c r="D24" s="33"/>
      <c r="G24" s="68"/>
    </row>
    <row r="25" spans="1:14">
      <c r="D25" s="33"/>
    </row>
    <row r="30" spans="1:14" ht="23.25">
      <c r="A30" s="37"/>
    </row>
    <row r="32" spans="1:14">
      <c r="A32" s="32"/>
    </row>
    <row r="39" spans="5:9">
      <c r="E39" s="85" t="s">
        <v>96</v>
      </c>
      <c r="F39" s="85"/>
      <c r="G39" s="85"/>
      <c r="H39" s="85"/>
      <c r="I39" s="85"/>
    </row>
    <row r="40" spans="5:9">
      <c r="E40" t="s">
        <v>97</v>
      </c>
    </row>
  </sheetData>
  <mergeCells count="1">
    <mergeCell ref="E39:I39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7"/>
  <sheetViews>
    <sheetView tabSelected="1" topLeftCell="A23" workbookViewId="0">
      <selection activeCell="B38" sqref="A26:B38"/>
    </sheetView>
  </sheetViews>
  <sheetFormatPr baseColWidth="10" defaultRowHeight="15"/>
  <cols>
    <col min="1" max="1" width="3" bestFit="1" customWidth="1"/>
    <col min="2" max="2" width="54" customWidth="1"/>
    <col min="4" max="4" width="16.5703125" bestFit="1" customWidth="1"/>
    <col min="5" max="5" width="2.140625" customWidth="1"/>
    <col min="6" max="6" width="2" bestFit="1" customWidth="1"/>
    <col min="7" max="7" width="19.7109375" customWidth="1"/>
    <col min="9" max="9" width="14.28515625" bestFit="1" customWidth="1"/>
    <col min="10" max="10" width="2.85546875" customWidth="1"/>
    <col min="11" max="11" width="2" bestFit="1" customWidth="1"/>
    <col min="13" max="13" width="16.85546875" customWidth="1"/>
  </cols>
  <sheetData>
    <row r="1" spans="1:12">
      <c r="B1" s="75" t="s">
        <v>382</v>
      </c>
    </row>
    <row r="2" spans="1:12">
      <c r="A2">
        <v>1</v>
      </c>
      <c r="B2" t="s">
        <v>240</v>
      </c>
      <c r="C2" s="54" t="s">
        <v>383</v>
      </c>
      <c r="D2" s="82" t="s">
        <v>363</v>
      </c>
      <c r="G2" t="s">
        <v>10</v>
      </c>
    </row>
    <row r="3" spans="1:12">
      <c r="A3">
        <v>2</v>
      </c>
      <c r="B3" t="s">
        <v>241</v>
      </c>
      <c r="C3" s="54" t="s">
        <v>383</v>
      </c>
      <c r="D3" s="82" t="s">
        <v>363</v>
      </c>
      <c r="G3" t="s">
        <v>10</v>
      </c>
    </row>
    <row r="4" spans="1:12">
      <c r="A4">
        <v>3</v>
      </c>
      <c r="B4" t="s">
        <v>236</v>
      </c>
      <c r="C4" s="54" t="s">
        <v>383</v>
      </c>
      <c r="D4" s="82" t="s">
        <v>363</v>
      </c>
      <c r="G4" t="s">
        <v>10</v>
      </c>
    </row>
    <row r="5" spans="1:12">
      <c r="A5">
        <v>4</v>
      </c>
      <c r="B5" t="s">
        <v>207</v>
      </c>
      <c r="C5" s="82" t="s">
        <v>234</v>
      </c>
      <c r="D5" s="82" t="s">
        <v>363</v>
      </c>
      <c r="G5" t="s">
        <v>384</v>
      </c>
    </row>
    <row r="6" spans="1:12">
      <c r="A6">
        <v>5</v>
      </c>
      <c r="B6" t="s">
        <v>239</v>
      </c>
      <c r="C6" s="82" t="s">
        <v>383</v>
      </c>
      <c r="D6" s="83" t="s">
        <v>362</v>
      </c>
      <c r="G6" t="s">
        <v>384</v>
      </c>
    </row>
    <row r="7" spans="1:12">
      <c r="A7">
        <v>6</v>
      </c>
      <c r="B7" t="s">
        <v>210</v>
      </c>
      <c r="C7" s="82" t="s">
        <v>234</v>
      </c>
      <c r="D7" s="82" t="s">
        <v>363</v>
      </c>
    </row>
    <row r="8" spans="1:12">
      <c r="A8">
        <v>7</v>
      </c>
      <c r="B8" t="s">
        <v>211</v>
      </c>
      <c r="C8" s="54" t="s">
        <v>383</v>
      </c>
      <c r="D8" s="82" t="s">
        <v>363</v>
      </c>
      <c r="G8" t="s">
        <v>453</v>
      </c>
    </row>
    <row r="9" spans="1:12">
      <c r="A9">
        <v>8</v>
      </c>
      <c r="B9" t="s">
        <v>208</v>
      </c>
      <c r="C9" s="82" t="s">
        <v>234</v>
      </c>
      <c r="D9" s="82" t="s">
        <v>363</v>
      </c>
      <c r="G9" t="s">
        <v>384</v>
      </c>
      <c r="L9">
        <v>1380</v>
      </c>
    </row>
    <row r="10" spans="1:12">
      <c r="A10">
        <v>9</v>
      </c>
      <c r="B10" t="s">
        <v>204</v>
      </c>
      <c r="C10" s="82" t="s">
        <v>383</v>
      </c>
      <c r="D10" s="83" t="s">
        <v>457</v>
      </c>
      <c r="G10" t="s">
        <v>384</v>
      </c>
      <c r="L10">
        <v>2800</v>
      </c>
    </row>
    <row r="11" spans="1:12">
      <c r="A11">
        <v>10</v>
      </c>
      <c r="B11" t="s">
        <v>202</v>
      </c>
      <c r="C11" s="82" t="s">
        <v>383</v>
      </c>
      <c r="D11" s="83" t="s">
        <v>357</v>
      </c>
      <c r="G11" t="s">
        <v>339</v>
      </c>
      <c r="L11">
        <v>740</v>
      </c>
    </row>
    <row r="12" spans="1:12">
      <c r="A12">
        <v>11</v>
      </c>
      <c r="B12" t="s">
        <v>32</v>
      </c>
      <c r="C12" s="82" t="s">
        <v>234</v>
      </c>
      <c r="D12" s="82" t="s">
        <v>363</v>
      </c>
      <c r="G12" t="s">
        <v>384</v>
      </c>
      <c r="L12">
        <v>260</v>
      </c>
    </row>
    <row r="13" spans="1:12">
      <c r="A13">
        <v>12</v>
      </c>
      <c r="B13" t="s">
        <v>215</v>
      </c>
      <c r="C13" s="54" t="s">
        <v>383</v>
      </c>
      <c r="D13" s="83" t="s">
        <v>428</v>
      </c>
      <c r="G13" t="s">
        <v>10</v>
      </c>
      <c r="L13">
        <v>750</v>
      </c>
    </row>
    <row r="14" spans="1:12">
      <c r="A14">
        <v>13</v>
      </c>
      <c r="B14" t="s">
        <v>203</v>
      </c>
      <c r="C14" s="54" t="s">
        <v>383</v>
      </c>
      <c r="D14" s="54" t="s">
        <v>362</v>
      </c>
      <c r="G14" t="s">
        <v>384</v>
      </c>
      <c r="L14">
        <v>1990</v>
      </c>
    </row>
    <row r="15" spans="1:12">
      <c r="A15">
        <v>14</v>
      </c>
      <c r="B15" t="s">
        <v>200</v>
      </c>
      <c r="C15" s="82" t="s">
        <v>383</v>
      </c>
      <c r="D15" s="83" t="s">
        <v>361</v>
      </c>
    </row>
    <row r="16" spans="1:12">
      <c r="A16">
        <v>15</v>
      </c>
      <c r="B16" t="s">
        <v>205</v>
      </c>
      <c r="C16" s="82" t="s">
        <v>383</v>
      </c>
      <c r="D16" s="83" t="s">
        <v>356</v>
      </c>
      <c r="L16">
        <v>900</v>
      </c>
    </row>
    <row r="17" spans="1:7">
      <c r="A17">
        <v>16</v>
      </c>
      <c r="B17" t="s">
        <v>209</v>
      </c>
      <c r="C17" s="82" t="s">
        <v>234</v>
      </c>
      <c r="D17" s="82" t="s">
        <v>363</v>
      </c>
      <c r="G17" t="s">
        <v>10</v>
      </c>
    </row>
    <row r="18" spans="1:7">
      <c r="A18">
        <v>17</v>
      </c>
      <c r="B18" t="s">
        <v>28</v>
      </c>
      <c r="C18" s="82" t="s">
        <v>234</v>
      </c>
      <c r="D18" s="82" t="s">
        <v>363</v>
      </c>
    </row>
    <row r="19" spans="1:7">
      <c r="A19">
        <v>18</v>
      </c>
      <c r="B19" t="s">
        <v>206</v>
      </c>
      <c r="C19" s="54" t="s">
        <v>383</v>
      </c>
      <c r="D19" s="82" t="s">
        <v>363</v>
      </c>
      <c r="G19" t="s">
        <v>384</v>
      </c>
    </row>
    <row r="20" spans="1:7">
      <c r="A20">
        <v>19</v>
      </c>
      <c r="B20" t="s">
        <v>201</v>
      </c>
      <c r="C20" s="54" t="s">
        <v>383</v>
      </c>
      <c r="D20" s="82" t="s">
        <v>363</v>
      </c>
      <c r="G20" t="s">
        <v>339</v>
      </c>
    </row>
    <row r="21" spans="1:7">
      <c r="A21">
        <v>20</v>
      </c>
      <c r="B21" t="s">
        <v>238</v>
      </c>
      <c r="C21" s="54" t="s">
        <v>383</v>
      </c>
      <c r="D21" s="82" t="s">
        <v>363</v>
      </c>
      <c r="G21" t="s">
        <v>10</v>
      </c>
    </row>
    <row r="22" spans="1:7">
      <c r="A22">
        <v>21</v>
      </c>
      <c r="B22" t="s">
        <v>24</v>
      </c>
      <c r="C22" s="54" t="s">
        <v>383</v>
      </c>
      <c r="D22" s="82" t="s">
        <v>363</v>
      </c>
      <c r="G22" t="s">
        <v>384</v>
      </c>
    </row>
    <row r="23" spans="1:7">
      <c r="C23" s="82"/>
      <c r="D23" s="82"/>
    </row>
    <row r="24" spans="1:7">
      <c r="C24" s="82"/>
      <c r="D24" s="82"/>
    </row>
    <row r="25" spans="1:7">
      <c r="C25" s="69"/>
      <c r="D25" s="69"/>
    </row>
    <row r="26" spans="1:7">
      <c r="B26" t="s">
        <v>388</v>
      </c>
    </row>
    <row r="27" spans="1:7">
      <c r="A27">
        <v>1</v>
      </c>
      <c r="B27" t="s">
        <v>354</v>
      </c>
      <c r="C27" s="69" t="s">
        <v>234</v>
      </c>
    </row>
    <row r="28" spans="1:7">
      <c r="A28">
        <v>2</v>
      </c>
      <c r="B28" t="s">
        <v>351</v>
      </c>
      <c r="C28" s="69" t="s">
        <v>234</v>
      </c>
    </row>
    <row r="29" spans="1:7">
      <c r="A29">
        <v>3</v>
      </c>
      <c r="B29" t="s">
        <v>355</v>
      </c>
      <c r="C29" s="69" t="s">
        <v>234</v>
      </c>
    </row>
    <row r="30" spans="1:7">
      <c r="A30">
        <v>4</v>
      </c>
      <c r="B30" t="s">
        <v>350</v>
      </c>
      <c r="C30" s="69" t="s">
        <v>234</v>
      </c>
    </row>
    <row r="31" spans="1:7">
      <c r="A31">
        <v>5</v>
      </c>
      <c r="B31" t="s">
        <v>352</v>
      </c>
      <c r="C31" s="69" t="s">
        <v>234</v>
      </c>
    </row>
    <row r="32" spans="1:7">
      <c r="A32">
        <v>6</v>
      </c>
      <c r="B32" t="s">
        <v>365</v>
      </c>
      <c r="C32" s="69" t="s">
        <v>234</v>
      </c>
    </row>
    <row r="33" spans="1:5">
      <c r="A33">
        <v>7</v>
      </c>
      <c r="B33" t="s">
        <v>364</v>
      </c>
      <c r="C33" s="69" t="s">
        <v>234</v>
      </c>
    </row>
    <row r="34" spans="1:5">
      <c r="A34">
        <v>8</v>
      </c>
      <c r="B34" t="s">
        <v>353</v>
      </c>
      <c r="C34" s="69" t="s">
        <v>234</v>
      </c>
    </row>
    <row r="35" spans="1:5">
      <c r="A35">
        <v>9</v>
      </c>
      <c r="B35" t="s">
        <v>366</v>
      </c>
      <c r="C35" s="69" t="s">
        <v>234</v>
      </c>
    </row>
    <row r="36" spans="1:5">
      <c r="A36">
        <v>10</v>
      </c>
      <c r="B36" s="70" t="s">
        <v>435</v>
      </c>
      <c r="C36" s="69" t="s">
        <v>234</v>
      </c>
    </row>
    <row r="37" spans="1:5">
      <c r="A37">
        <v>11</v>
      </c>
      <c r="B37" t="s">
        <v>486</v>
      </c>
      <c r="C37" s="69" t="s">
        <v>234</v>
      </c>
    </row>
    <row r="38" spans="1:5">
      <c r="A38">
        <v>12</v>
      </c>
      <c r="B38" t="s">
        <v>424</v>
      </c>
      <c r="C38" s="69" t="s">
        <v>234</v>
      </c>
    </row>
    <row r="41" spans="1:5">
      <c r="C41" s="69"/>
    </row>
    <row r="42" spans="1:5">
      <c r="C42" s="69"/>
    </row>
    <row r="43" spans="1:5">
      <c r="B43" s="75" t="s">
        <v>326</v>
      </c>
    </row>
    <row r="44" spans="1:5">
      <c r="A44">
        <v>1</v>
      </c>
      <c r="B44" s="42" t="s">
        <v>335</v>
      </c>
      <c r="C44" t="s">
        <v>336</v>
      </c>
      <c r="E44" t="s">
        <v>402</v>
      </c>
    </row>
    <row r="45" spans="1:5">
      <c r="A45">
        <v>2</v>
      </c>
      <c r="B45" s="42" t="s">
        <v>331</v>
      </c>
      <c r="C45" t="s">
        <v>334</v>
      </c>
      <c r="E45" t="s">
        <v>402</v>
      </c>
    </row>
    <row r="46" spans="1:5">
      <c r="A46">
        <v>3</v>
      </c>
      <c r="B46" t="s">
        <v>333</v>
      </c>
      <c r="C46" t="s">
        <v>334</v>
      </c>
      <c r="E46" t="s">
        <v>402</v>
      </c>
    </row>
    <row r="47" spans="1:5">
      <c r="A47">
        <v>4</v>
      </c>
      <c r="B47" s="42" t="s">
        <v>329</v>
      </c>
      <c r="C47" t="s">
        <v>332</v>
      </c>
      <c r="E47" t="s">
        <v>396</v>
      </c>
    </row>
    <row r="48" spans="1:5">
      <c r="A48">
        <v>5</v>
      </c>
      <c r="B48" s="42" t="s">
        <v>340</v>
      </c>
      <c r="C48" t="s">
        <v>341</v>
      </c>
      <c r="E48" t="s">
        <v>396</v>
      </c>
    </row>
    <row r="49" spans="1:5">
      <c r="A49">
        <v>6</v>
      </c>
      <c r="B49" s="42" t="s">
        <v>418</v>
      </c>
      <c r="C49" t="s">
        <v>341</v>
      </c>
      <c r="E49" t="s">
        <v>396</v>
      </c>
    </row>
    <row r="50" spans="1:5">
      <c r="A50">
        <v>7</v>
      </c>
      <c r="B50" s="42" t="s">
        <v>394</v>
      </c>
      <c r="C50" t="s">
        <v>338</v>
      </c>
      <c r="E50" t="s">
        <v>402</v>
      </c>
    </row>
    <row r="51" spans="1:5">
      <c r="A51">
        <v>8</v>
      </c>
      <c r="B51" s="42" t="s">
        <v>395</v>
      </c>
      <c r="C51" t="s">
        <v>338</v>
      </c>
      <c r="E51" t="s">
        <v>402</v>
      </c>
    </row>
    <row r="52" spans="1:5">
      <c r="A52">
        <v>9</v>
      </c>
      <c r="B52" s="42" t="s">
        <v>397</v>
      </c>
      <c r="C52" t="s">
        <v>398</v>
      </c>
      <c r="E52" t="s">
        <v>419</v>
      </c>
    </row>
    <row r="53" spans="1:5">
      <c r="A53">
        <v>10</v>
      </c>
      <c r="B53" s="42" t="s">
        <v>446</v>
      </c>
      <c r="C53" t="s">
        <v>398</v>
      </c>
      <c r="E53" t="s">
        <v>419</v>
      </c>
    </row>
    <row r="54" spans="1:5">
      <c r="A54">
        <v>11</v>
      </c>
      <c r="B54" s="42" t="s">
        <v>399</v>
      </c>
      <c r="C54" t="s">
        <v>400</v>
      </c>
      <c r="E54" t="s">
        <v>396</v>
      </c>
    </row>
    <row r="55" spans="1:5">
      <c r="A55">
        <v>12</v>
      </c>
      <c r="B55" s="42" t="s">
        <v>401</v>
      </c>
      <c r="C55" t="s">
        <v>410</v>
      </c>
      <c r="E55" t="s">
        <v>402</v>
      </c>
    </row>
    <row r="56" spans="1:5">
      <c r="A56">
        <v>13</v>
      </c>
      <c r="B56" s="42" t="s">
        <v>404</v>
      </c>
      <c r="C56" t="s">
        <v>403</v>
      </c>
      <c r="E56" t="s">
        <v>402</v>
      </c>
    </row>
    <row r="57" spans="1:5">
      <c r="A57">
        <v>14</v>
      </c>
      <c r="B57" s="42" t="s">
        <v>407</v>
      </c>
      <c r="C57" t="s">
        <v>409</v>
      </c>
      <c r="E57" t="s">
        <v>402</v>
      </c>
    </row>
    <row r="58" spans="1:5">
      <c r="A58">
        <v>15</v>
      </c>
      <c r="B58" s="42" t="s">
        <v>408</v>
      </c>
      <c r="C58" t="s">
        <v>409</v>
      </c>
      <c r="E58" t="s">
        <v>402</v>
      </c>
    </row>
    <row r="59" spans="1:5">
      <c r="A59">
        <v>16</v>
      </c>
      <c r="B59" s="42" t="s">
        <v>447</v>
      </c>
      <c r="C59" t="s">
        <v>450</v>
      </c>
      <c r="E59" t="s">
        <v>402</v>
      </c>
    </row>
    <row r="60" spans="1:5">
      <c r="A60">
        <v>17</v>
      </c>
      <c r="B60" s="42" t="s">
        <v>448</v>
      </c>
      <c r="C60" t="s">
        <v>450</v>
      </c>
      <c r="E60" t="s">
        <v>402</v>
      </c>
    </row>
    <row r="61" spans="1:5">
      <c r="A61">
        <v>18</v>
      </c>
      <c r="B61" s="42" t="s">
        <v>449</v>
      </c>
      <c r="C61" t="s">
        <v>450</v>
      </c>
      <c r="E61" t="s">
        <v>402</v>
      </c>
    </row>
    <row r="62" spans="1:5">
      <c r="A62">
        <v>19</v>
      </c>
      <c r="B62" s="42" t="s">
        <v>482</v>
      </c>
      <c r="C62" t="s">
        <v>450</v>
      </c>
      <c r="E62" t="s">
        <v>402</v>
      </c>
    </row>
    <row r="63" spans="1:5">
      <c r="A63">
        <v>20</v>
      </c>
      <c r="B63" s="42" t="s">
        <v>483</v>
      </c>
      <c r="C63" t="s">
        <v>450</v>
      </c>
      <c r="E63" t="s">
        <v>402</v>
      </c>
    </row>
    <row r="64" spans="1:5">
      <c r="A64">
        <v>21</v>
      </c>
      <c r="B64" s="42" t="s">
        <v>484</v>
      </c>
      <c r="C64" t="s">
        <v>450</v>
      </c>
      <c r="E64" t="s">
        <v>402</v>
      </c>
    </row>
    <row r="65" spans="1:5">
      <c r="A65">
        <v>22</v>
      </c>
      <c r="B65" s="42" t="s">
        <v>452</v>
      </c>
      <c r="C65" t="s">
        <v>411</v>
      </c>
      <c r="E65" t="s">
        <v>402</v>
      </c>
    </row>
    <row r="66" spans="1:5">
      <c r="A66">
        <v>23</v>
      </c>
      <c r="B66" s="42" t="s">
        <v>454</v>
      </c>
      <c r="C66" t="s">
        <v>411</v>
      </c>
      <c r="E66" t="s">
        <v>402</v>
      </c>
    </row>
    <row r="68" spans="1:5">
      <c r="B68" s="75" t="s">
        <v>385</v>
      </c>
    </row>
    <row r="69" spans="1:5">
      <c r="A69">
        <v>1</v>
      </c>
      <c r="B69" t="s">
        <v>367</v>
      </c>
      <c r="C69" s="36">
        <v>330</v>
      </c>
      <c r="D69" t="s">
        <v>182</v>
      </c>
      <c r="E69" t="s">
        <v>405</v>
      </c>
    </row>
    <row r="70" spans="1:5">
      <c r="A70">
        <v>2</v>
      </c>
      <c r="B70" t="s">
        <v>370</v>
      </c>
      <c r="C70" s="36">
        <v>330</v>
      </c>
      <c r="D70" t="s">
        <v>360</v>
      </c>
      <c r="E70" t="s">
        <v>242</v>
      </c>
    </row>
    <row r="71" spans="1:5">
      <c r="A71">
        <v>3</v>
      </c>
      <c r="B71" t="s">
        <v>369</v>
      </c>
      <c r="C71" s="36">
        <v>440</v>
      </c>
      <c r="D71" t="s">
        <v>200</v>
      </c>
      <c r="E71" t="s">
        <v>242</v>
      </c>
    </row>
    <row r="72" spans="1:5">
      <c r="A72">
        <v>4</v>
      </c>
      <c r="B72" t="s">
        <v>368</v>
      </c>
      <c r="C72" s="36">
        <v>440</v>
      </c>
      <c r="D72" t="s">
        <v>200</v>
      </c>
      <c r="E72" t="s">
        <v>242</v>
      </c>
    </row>
    <row r="73" spans="1:5">
      <c r="A73">
        <v>5</v>
      </c>
      <c r="B73" t="s">
        <v>455</v>
      </c>
      <c r="C73" s="36">
        <v>330</v>
      </c>
      <c r="D73" t="s">
        <v>456</v>
      </c>
      <c r="E73" t="s">
        <v>242</v>
      </c>
    </row>
    <row r="74" spans="1:5">
      <c r="A74">
        <v>6</v>
      </c>
      <c r="B74" t="s">
        <v>478</v>
      </c>
      <c r="C74" s="36">
        <v>330</v>
      </c>
      <c r="D74" t="s">
        <v>479</v>
      </c>
      <c r="E74" t="s">
        <v>242</v>
      </c>
    </row>
    <row r="75" spans="1:5">
      <c r="A75">
        <v>7</v>
      </c>
      <c r="B75" t="s">
        <v>477</v>
      </c>
      <c r="C75" s="36">
        <v>330</v>
      </c>
      <c r="D75" t="s">
        <v>480</v>
      </c>
      <c r="E75" t="s">
        <v>242</v>
      </c>
    </row>
    <row r="76" spans="1:5">
      <c r="A76">
        <v>8</v>
      </c>
      <c r="B76" t="s">
        <v>476</v>
      </c>
      <c r="C76" s="36">
        <v>330</v>
      </c>
      <c r="D76" t="s">
        <v>480</v>
      </c>
      <c r="E76" t="s">
        <v>242</v>
      </c>
    </row>
    <row r="77" spans="1:5">
      <c r="C77" s="36"/>
    </row>
    <row r="78" spans="1:5">
      <c r="B78" s="75" t="s">
        <v>386</v>
      </c>
    </row>
    <row r="79" spans="1:5">
      <c r="A79">
        <v>1</v>
      </c>
      <c r="B79" t="s">
        <v>372</v>
      </c>
      <c r="C79" s="36">
        <v>330</v>
      </c>
      <c r="D79" t="s">
        <v>358</v>
      </c>
      <c r="E79" t="s">
        <v>406</v>
      </c>
    </row>
    <row r="80" spans="1:5">
      <c r="A80">
        <v>2</v>
      </c>
      <c r="B80" t="s">
        <v>371</v>
      </c>
      <c r="C80" s="36">
        <v>330</v>
      </c>
      <c r="D80" t="s">
        <v>358</v>
      </c>
      <c r="E80" t="s">
        <v>406</v>
      </c>
    </row>
    <row r="81" spans="1:5">
      <c r="A81">
        <v>3</v>
      </c>
      <c r="B81" t="s">
        <v>458</v>
      </c>
      <c r="C81" s="36">
        <v>330</v>
      </c>
      <c r="D81" t="s">
        <v>358</v>
      </c>
      <c r="E81" t="s">
        <v>406</v>
      </c>
    </row>
    <row r="82" spans="1:5">
      <c r="A82">
        <v>4</v>
      </c>
      <c r="B82" t="s">
        <v>424</v>
      </c>
      <c r="C82" s="36">
        <v>330</v>
      </c>
      <c r="D82" t="s">
        <v>425</v>
      </c>
      <c r="E82" t="s">
        <v>232</v>
      </c>
    </row>
    <row r="83" spans="1:5">
      <c r="A83">
        <v>5</v>
      </c>
      <c r="B83" t="s">
        <v>445</v>
      </c>
      <c r="C83" s="36">
        <v>250</v>
      </c>
      <c r="D83" t="s">
        <v>444</v>
      </c>
      <c r="E83" t="s">
        <v>232</v>
      </c>
    </row>
    <row r="85" spans="1:5">
      <c r="B85" s="75" t="s">
        <v>387</v>
      </c>
    </row>
    <row r="86" spans="1:5">
      <c r="A86">
        <v>1</v>
      </c>
      <c r="B86" t="s">
        <v>377</v>
      </c>
      <c r="C86" s="36">
        <v>190</v>
      </c>
      <c r="D86" t="s">
        <v>358</v>
      </c>
      <c r="E86" t="s">
        <v>328</v>
      </c>
    </row>
    <row r="87" spans="1:5">
      <c r="A87">
        <v>2</v>
      </c>
      <c r="B87" t="s">
        <v>187</v>
      </c>
      <c r="C87" s="36">
        <v>0</v>
      </c>
      <c r="D87" t="s">
        <v>10</v>
      </c>
      <c r="E87" t="s">
        <v>328</v>
      </c>
    </row>
    <row r="88" spans="1:5">
      <c r="A88">
        <v>3</v>
      </c>
      <c r="B88" t="s">
        <v>196</v>
      </c>
      <c r="C88" s="36">
        <v>0</v>
      </c>
      <c r="D88" t="s">
        <v>10</v>
      </c>
      <c r="E88" t="s">
        <v>328</v>
      </c>
    </row>
    <row r="89" spans="1:5">
      <c r="A89">
        <v>4</v>
      </c>
      <c r="B89" t="s">
        <v>188</v>
      </c>
      <c r="C89" s="36">
        <v>0</v>
      </c>
      <c r="D89" t="s">
        <v>10</v>
      </c>
      <c r="E89" t="s">
        <v>328</v>
      </c>
    </row>
    <row r="90" spans="1:5">
      <c r="A90">
        <v>5</v>
      </c>
      <c r="B90" t="s">
        <v>189</v>
      </c>
      <c r="C90" s="36">
        <v>0</v>
      </c>
      <c r="D90" t="s">
        <v>10</v>
      </c>
      <c r="E90" t="s">
        <v>328</v>
      </c>
    </row>
    <row r="91" spans="1:5">
      <c r="A91">
        <v>6</v>
      </c>
      <c r="B91" t="s">
        <v>190</v>
      </c>
      <c r="C91" s="36">
        <v>0</v>
      </c>
      <c r="D91" t="s">
        <v>10</v>
      </c>
      <c r="E91" t="s">
        <v>328</v>
      </c>
    </row>
    <row r="92" spans="1:5">
      <c r="A92">
        <v>7</v>
      </c>
      <c r="B92" t="s">
        <v>191</v>
      </c>
      <c r="C92" s="36">
        <v>0</v>
      </c>
      <c r="D92" t="s">
        <v>10</v>
      </c>
      <c r="E92" t="s">
        <v>328</v>
      </c>
    </row>
    <row r="93" spans="1:5">
      <c r="A93">
        <v>8</v>
      </c>
      <c r="B93" t="s">
        <v>192</v>
      </c>
      <c r="C93" s="36">
        <v>0</v>
      </c>
      <c r="D93" t="s">
        <v>10</v>
      </c>
      <c r="E93" t="s">
        <v>328</v>
      </c>
    </row>
    <row r="94" spans="1:5">
      <c r="A94">
        <v>9</v>
      </c>
      <c r="B94" t="s">
        <v>193</v>
      </c>
      <c r="C94" s="36">
        <v>0</v>
      </c>
      <c r="D94" t="s">
        <v>10</v>
      </c>
      <c r="E94" t="s">
        <v>328</v>
      </c>
    </row>
    <row r="95" spans="1:5">
      <c r="A95">
        <v>10</v>
      </c>
      <c r="B95" t="s">
        <v>194</v>
      </c>
      <c r="C95" s="36">
        <v>0</v>
      </c>
      <c r="D95" t="s">
        <v>10</v>
      </c>
      <c r="E95" t="s">
        <v>328</v>
      </c>
    </row>
    <row r="96" spans="1:5">
      <c r="A96">
        <v>11</v>
      </c>
      <c r="B96" t="s">
        <v>195</v>
      </c>
      <c r="C96" s="36">
        <v>0</v>
      </c>
      <c r="D96" t="s">
        <v>10</v>
      </c>
      <c r="E96" t="s">
        <v>328</v>
      </c>
    </row>
    <row r="97" spans="1:8">
      <c r="A97">
        <v>12</v>
      </c>
      <c r="B97" t="s">
        <v>197</v>
      </c>
      <c r="C97" s="36">
        <v>0</v>
      </c>
      <c r="D97" t="s">
        <v>10</v>
      </c>
      <c r="E97" t="s">
        <v>328</v>
      </c>
      <c r="H97" t="s">
        <v>416</v>
      </c>
    </row>
    <row r="98" spans="1:8">
      <c r="A98">
        <v>13</v>
      </c>
      <c r="B98" t="s">
        <v>198</v>
      </c>
      <c r="C98" s="36">
        <v>0</v>
      </c>
      <c r="D98" t="s">
        <v>10</v>
      </c>
      <c r="E98" t="s">
        <v>328</v>
      </c>
      <c r="H98">
        <v>5537151800</v>
      </c>
    </row>
    <row r="99" spans="1:8">
      <c r="A99">
        <v>14</v>
      </c>
      <c r="B99" t="s">
        <v>376</v>
      </c>
      <c r="C99" s="36">
        <v>200</v>
      </c>
      <c r="D99" t="s">
        <v>359</v>
      </c>
      <c r="E99" t="s">
        <v>328</v>
      </c>
    </row>
    <row r="100" spans="1:8">
      <c r="A100">
        <v>15</v>
      </c>
      <c r="B100" t="s">
        <v>373</v>
      </c>
      <c r="C100" s="36">
        <v>250</v>
      </c>
      <c r="D100" t="s">
        <v>199</v>
      </c>
      <c r="E100" t="s">
        <v>328</v>
      </c>
    </row>
    <row r="101" spans="1:8">
      <c r="A101">
        <v>16</v>
      </c>
      <c r="B101" t="s">
        <v>374</v>
      </c>
      <c r="C101" s="36">
        <v>250</v>
      </c>
      <c r="D101" t="s">
        <v>199</v>
      </c>
      <c r="E101" t="s">
        <v>328</v>
      </c>
    </row>
    <row r="102" spans="1:8">
      <c r="A102">
        <v>17</v>
      </c>
      <c r="B102" t="s">
        <v>375</v>
      </c>
      <c r="C102" s="36">
        <v>200</v>
      </c>
      <c r="D102" t="s">
        <v>359</v>
      </c>
      <c r="E102" t="s">
        <v>328</v>
      </c>
    </row>
    <row r="103" spans="1:8">
      <c r="A103">
        <v>18</v>
      </c>
      <c r="B103" t="s">
        <v>414</v>
      </c>
      <c r="C103" s="36">
        <v>140</v>
      </c>
      <c r="D103" t="s">
        <v>415</v>
      </c>
      <c r="E103" t="s">
        <v>328</v>
      </c>
    </row>
    <row r="104" spans="1:8">
      <c r="A104">
        <v>19</v>
      </c>
      <c r="B104" t="s">
        <v>413</v>
      </c>
      <c r="C104" s="36">
        <v>140</v>
      </c>
      <c r="D104" t="s">
        <v>415</v>
      </c>
      <c r="E104" t="s">
        <v>328</v>
      </c>
    </row>
    <row r="105" spans="1:8">
      <c r="A105">
        <v>20</v>
      </c>
      <c r="B105" t="s">
        <v>468</v>
      </c>
      <c r="C105" s="36">
        <v>190</v>
      </c>
      <c r="D105" t="s">
        <v>415</v>
      </c>
      <c r="E105" t="s">
        <v>328</v>
      </c>
    </row>
    <row r="106" spans="1:8">
      <c r="A106">
        <v>21</v>
      </c>
      <c r="B106" t="s">
        <v>417</v>
      </c>
      <c r="C106" s="36">
        <v>190</v>
      </c>
      <c r="D106" t="s">
        <v>415</v>
      </c>
      <c r="E106" t="s">
        <v>328</v>
      </c>
    </row>
    <row r="107" spans="1:8">
      <c r="A107">
        <v>22</v>
      </c>
      <c r="B107" t="s">
        <v>470</v>
      </c>
      <c r="C107" s="36">
        <v>190</v>
      </c>
      <c r="D107" t="s">
        <v>415</v>
      </c>
      <c r="E107" t="s">
        <v>328</v>
      </c>
    </row>
    <row r="108" spans="1:8">
      <c r="A108">
        <v>23</v>
      </c>
      <c r="B108" t="s">
        <v>469</v>
      </c>
      <c r="C108" s="36">
        <v>190</v>
      </c>
      <c r="D108" t="s">
        <v>415</v>
      </c>
      <c r="E108" t="s">
        <v>328</v>
      </c>
    </row>
    <row r="109" spans="1:8">
      <c r="A109">
        <v>24</v>
      </c>
      <c r="B109" t="s">
        <v>472</v>
      </c>
      <c r="C109" s="36">
        <v>190</v>
      </c>
      <c r="D109" t="s">
        <v>415</v>
      </c>
      <c r="E109" t="s">
        <v>328</v>
      </c>
    </row>
    <row r="110" spans="1:8">
      <c r="A110">
        <v>25</v>
      </c>
      <c r="B110" t="s">
        <v>471</v>
      </c>
      <c r="C110" s="36">
        <v>190</v>
      </c>
      <c r="D110" t="s">
        <v>415</v>
      </c>
      <c r="E110" t="s">
        <v>328</v>
      </c>
    </row>
    <row r="111" spans="1:8">
      <c r="A111">
        <v>26</v>
      </c>
      <c r="B111" t="s">
        <v>426</v>
      </c>
      <c r="C111" s="36">
        <v>250</v>
      </c>
      <c r="D111" t="s">
        <v>427</v>
      </c>
      <c r="E111" t="s">
        <v>328</v>
      </c>
    </row>
    <row r="112" spans="1:8">
      <c r="A112">
        <v>27</v>
      </c>
      <c r="B112" t="s">
        <v>429</v>
      </c>
      <c r="C112" s="36">
        <v>190</v>
      </c>
      <c r="D112" t="s">
        <v>427</v>
      </c>
      <c r="E112" t="s">
        <v>328</v>
      </c>
    </row>
    <row r="113" spans="1:8">
      <c r="A113">
        <v>28</v>
      </c>
      <c r="B113" t="s">
        <v>436</v>
      </c>
      <c r="C113" s="36">
        <v>0</v>
      </c>
      <c r="D113" t="s">
        <v>437</v>
      </c>
      <c r="E113" t="s">
        <v>328</v>
      </c>
    </row>
    <row r="114" spans="1:8">
      <c r="A114">
        <v>29</v>
      </c>
      <c r="B114" t="s">
        <v>473</v>
      </c>
      <c r="C114" s="36">
        <v>0</v>
      </c>
      <c r="D114" t="s">
        <v>474</v>
      </c>
      <c r="E114" t="s">
        <v>328</v>
      </c>
    </row>
    <row r="115" spans="1:8">
      <c r="A115">
        <v>30</v>
      </c>
      <c r="B115" t="s">
        <v>475</v>
      </c>
      <c r="C115" s="36">
        <v>0</v>
      </c>
      <c r="D115" t="s">
        <v>474</v>
      </c>
      <c r="E115" t="s">
        <v>328</v>
      </c>
    </row>
    <row r="116" spans="1:8">
      <c r="C116" s="36"/>
    </row>
    <row r="118" spans="1:8">
      <c r="B118" s="75" t="s">
        <v>389</v>
      </c>
    </row>
    <row r="119" spans="1:8">
      <c r="A119">
        <v>1</v>
      </c>
      <c r="B119" t="s">
        <v>378</v>
      </c>
      <c r="C119" s="36">
        <v>140</v>
      </c>
      <c r="D119" t="s">
        <v>182</v>
      </c>
      <c r="E119" t="s">
        <v>243</v>
      </c>
    </row>
    <row r="120" spans="1:8">
      <c r="A120">
        <v>2</v>
      </c>
      <c r="B120" t="s">
        <v>379</v>
      </c>
      <c r="C120" s="36">
        <v>140</v>
      </c>
      <c r="D120" t="s">
        <v>10</v>
      </c>
      <c r="E120" t="s">
        <v>243</v>
      </c>
    </row>
    <row r="121" spans="1:8">
      <c r="A121">
        <v>3</v>
      </c>
      <c r="B121" t="s">
        <v>380</v>
      </c>
      <c r="C121" s="36">
        <v>140</v>
      </c>
      <c r="D121" t="s">
        <v>10</v>
      </c>
      <c r="E121" t="s">
        <v>243</v>
      </c>
    </row>
    <row r="122" spans="1:8">
      <c r="A122">
        <v>4</v>
      </c>
      <c r="B122" t="s">
        <v>381</v>
      </c>
      <c r="C122" s="36">
        <v>140</v>
      </c>
      <c r="D122" t="s">
        <v>200</v>
      </c>
      <c r="E122" t="s">
        <v>243</v>
      </c>
    </row>
    <row r="125" spans="1:8">
      <c r="C125" s="36"/>
    </row>
    <row r="126" spans="1:8">
      <c r="B126" s="75" t="s">
        <v>451</v>
      </c>
      <c r="C126" s="36"/>
    </row>
    <row r="127" spans="1:8">
      <c r="A127">
        <v>1</v>
      </c>
      <c r="B127" t="s">
        <v>421</v>
      </c>
      <c r="C127" s="36">
        <v>0</v>
      </c>
      <c r="D127" t="s">
        <v>420</v>
      </c>
      <c r="E127" t="s">
        <v>243</v>
      </c>
    </row>
    <row r="128" spans="1:8">
      <c r="A128">
        <v>2</v>
      </c>
      <c r="B128" s="2" t="s">
        <v>461</v>
      </c>
      <c r="C128" s="3">
        <v>150</v>
      </c>
      <c r="D128" s="2" t="s">
        <v>462</v>
      </c>
      <c r="E128" s="2" t="s">
        <v>243</v>
      </c>
      <c r="F128" s="2"/>
      <c r="G128" s="2"/>
      <c r="H128" s="2"/>
    </row>
    <row r="129" spans="1:14">
      <c r="A129">
        <v>3</v>
      </c>
      <c r="B129" t="s">
        <v>422</v>
      </c>
      <c r="C129" s="36">
        <v>0</v>
      </c>
      <c r="D129" t="s">
        <v>423</v>
      </c>
      <c r="E129" t="s">
        <v>243</v>
      </c>
    </row>
    <row r="130" spans="1:14">
      <c r="A130">
        <v>4</v>
      </c>
      <c r="B130" s="87" t="s">
        <v>434</v>
      </c>
      <c r="C130" s="36">
        <v>0</v>
      </c>
      <c r="D130" t="s">
        <v>430</v>
      </c>
      <c r="E130" t="s">
        <v>243</v>
      </c>
    </row>
    <row r="131" spans="1:14">
      <c r="A131">
        <v>5</v>
      </c>
      <c r="B131" t="s">
        <v>433</v>
      </c>
      <c r="C131" s="36">
        <v>0</v>
      </c>
      <c r="D131" t="s">
        <v>430</v>
      </c>
      <c r="E131" t="s">
        <v>243</v>
      </c>
    </row>
    <row r="132" spans="1:14">
      <c r="A132">
        <v>6</v>
      </c>
      <c r="B132" t="s">
        <v>432</v>
      </c>
      <c r="C132" s="36">
        <v>0</v>
      </c>
      <c r="D132" t="s">
        <v>430</v>
      </c>
      <c r="E132" t="s">
        <v>243</v>
      </c>
    </row>
    <row r="133" spans="1:14">
      <c r="A133">
        <v>7</v>
      </c>
      <c r="B133" t="s">
        <v>431</v>
      </c>
      <c r="C133" s="36">
        <v>0</v>
      </c>
      <c r="D133" t="s">
        <v>430</v>
      </c>
      <c r="E133" t="s">
        <v>243</v>
      </c>
    </row>
    <row r="134" spans="1:14">
      <c r="A134">
        <v>8</v>
      </c>
      <c r="B134" t="s">
        <v>441</v>
      </c>
      <c r="C134" s="36">
        <v>0</v>
      </c>
      <c r="D134" t="s">
        <v>442</v>
      </c>
      <c r="E134" t="s">
        <v>485</v>
      </c>
    </row>
    <row r="135" spans="1:14">
      <c r="A135">
        <v>9</v>
      </c>
      <c r="B135" t="s">
        <v>443</v>
      </c>
      <c r="C135" s="36">
        <v>0</v>
      </c>
      <c r="D135" t="s">
        <v>442</v>
      </c>
      <c r="E135" t="s">
        <v>485</v>
      </c>
    </row>
    <row r="136" spans="1:14">
      <c r="A136">
        <v>10</v>
      </c>
      <c r="B136" t="s">
        <v>227</v>
      </c>
      <c r="C136" s="36">
        <v>0</v>
      </c>
      <c r="D136" t="s">
        <v>207</v>
      </c>
      <c r="E136" t="s">
        <v>243</v>
      </c>
      <c r="N136" s="84"/>
    </row>
    <row r="137" spans="1:14">
      <c r="A137">
        <v>11</v>
      </c>
      <c r="B137" s="70" t="s">
        <v>460</v>
      </c>
      <c r="C137" s="36">
        <v>0</v>
      </c>
      <c r="D137" t="s">
        <v>459</v>
      </c>
      <c r="E137" t="s">
        <v>243</v>
      </c>
    </row>
    <row r="138" spans="1:14">
      <c r="A138">
        <v>12</v>
      </c>
      <c r="B138" s="70" t="s">
        <v>463</v>
      </c>
      <c r="C138" s="36">
        <v>150</v>
      </c>
      <c r="D138" t="s">
        <v>420</v>
      </c>
      <c r="E138" t="s">
        <v>243</v>
      </c>
    </row>
    <row r="139" spans="1:14">
      <c r="A139">
        <v>13</v>
      </c>
      <c r="B139" s="70" t="s">
        <v>464</v>
      </c>
      <c r="C139" s="36">
        <v>150</v>
      </c>
      <c r="D139" t="s">
        <v>462</v>
      </c>
      <c r="E139" t="s">
        <v>243</v>
      </c>
    </row>
    <row r="140" spans="1:14">
      <c r="A140">
        <v>14</v>
      </c>
      <c r="B140" s="70" t="s">
        <v>465</v>
      </c>
      <c r="C140" s="36">
        <v>150</v>
      </c>
      <c r="D140" t="s">
        <v>420</v>
      </c>
      <c r="E140" t="s">
        <v>243</v>
      </c>
    </row>
    <row r="141" spans="1:14">
      <c r="A141">
        <v>15</v>
      </c>
      <c r="B141" s="70" t="s">
        <v>467</v>
      </c>
      <c r="C141" s="36">
        <v>0</v>
      </c>
      <c r="D141" t="s">
        <v>462</v>
      </c>
      <c r="E141" t="s">
        <v>243</v>
      </c>
    </row>
    <row r="142" spans="1:14">
      <c r="A142">
        <v>16</v>
      </c>
      <c r="B142" s="70" t="s">
        <v>466</v>
      </c>
      <c r="C142" s="36">
        <v>150</v>
      </c>
      <c r="D142" t="s">
        <v>462</v>
      </c>
      <c r="E142" t="s">
        <v>243</v>
      </c>
    </row>
    <row r="143" spans="1:14">
      <c r="A143">
        <v>17</v>
      </c>
      <c r="B143" s="70" t="s">
        <v>481</v>
      </c>
      <c r="C143" s="36">
        <v>20</v>
      </c>
      <c r="E143" t="s">
        <v>243</v>
      </c>
    </row>
    <row r="144" spans="1:14">
      <c r="B144" s="70"/>
      <c r="C144" s="36"/>
    </row>
    <row r="145" spans="1:5">
      <c r="B145" s="70"/>
      <c r="C145" s="82"/>
    </row>
    <row r="146" spans="1:5">
      <c r="B146" s="75" t="s">
        <v>310</v>
      </c>
    </row>
    <row r="147" spans="1:5">
      <c r="B147" t="s">
        <v>393</v>
      </c>
    </row>
    <row r="148" spans="1:5">
      <c r="A148">
        <v>1</v>
      </c>
      <c r="B148" t="s">
        <v>317</v>
      </c>
      <c r="C148" s="36">
        <v>125</v>
      </c>
      <c r="D148" t="s">
        <v>243</v>
      </c>
    </row>
    <row r="149" spans="1:5">
      <c r="A149">
        <v>2</v>
      </c>
      <c r="B149" t="s">
        <v>318</v>
      </c>
      <c r="C149" s="36">
        <v>125</v>
      </c>
      <c r="D149" t="s">
        <v>243</v>
      </c>
    </row>
    <row r="150" spans="1:5">
      <c r="A150">
        <v>3</v>
      </c>
      <c r="B150" t="s">
        <v>319</v>
      </c>
      <c r="C150" s="36">
        <v>125</v>
      </c>
      <c r="D150" t="s">
        <v>243</v>
      </c>
    </row>
    <row r="151" spans="1:5">
      <c r="A151">
        <v>4</v>
      </c>
      <c r="B151" t="s">
        <v>320</v>
      </c>
      <c r="C151" s="36">
        <v>125</v>
      </c>
      <c r="D151" t="s">
        <v>243</v>
      </c>
    </row>
    <row r="152" spans="1:5">
      <c r="A152">
        <v>5</v>
      </c>
      <c r="B152" t="s">
        <v>321</v>
      </c>
      <c r="C152" s="36">
        <v>125</v>
      </c>
      <c r="D152" t="s">
        <v>243</v>
      </c>
    </row>
    <row r="153" spans="1:5">
      <c r="A153">
        <v>6</v>
      </c>
      <c r="B153" t="s">
        <v>322</v>
      </c>
      <c r="C153" s="36">
        <v>125</v>
      </c>
      <c r="D153" t="s">
        <v>243</v>
      </c>
    </row>
    <row r="154" spans="1:5">
      <c r="A154">
        <v>7</v>
      </c>
      <c r="B154" t="s">
        <v>323</v>
      </c>
      <c r="C154" s="36">
        <v>0</v>
      </c>
      <c r="D154" t="s">
        <v>243</v>
      </c>
    </row>
    <row r="155" spans="1:5">
      <c r="A155">
        <v>8</v>
      </c>
      <c r="B155" t="s">
        <v>324</v>
      </c>
      <c r="C155" s="36">
        <v>0</v>
      </c>
      <c r="D155" t="s">
        <v>243</v>
      </c>
    </row>
    <row r="156" spans="1:5">
      <c r="C156" s="36"/>
    </row>
    <row r="157" spans="1:5">
      <c r="B157" s="75" t="s">
        <v>245</v>
      </c>
    </row>
    <row r="158" spans="1:5">
      <c r="B158" s="75" t="s">
        <v>273</v>
      </c>
    </row>
    <row r="159" spans="1:5">
      <c r="B159" s="75" t="s">
        <v>386</v>
      </c>
    </row>
    <row r="160" spans="1:5">
      <c r="B160" t="s">
        <v>268</v>
      </c>
      <c r="E160" t="s">
        <v>232</v>
      </c>
    </row>
    <row r="161" spans="2:5">
      <c r="B161" t="s">
        <v>269</v>
      </c>
      <c r="E161" t="s">
        <v>232</v>
      </c>
    </row>
    <row r="162" spans="2:5">
      <c r="B162" t="s">
        <v>270</v>
      </c>
      <c r="E162" t="s">
        <v>232</v>
      </c>
    </row>
    <row r="163" spans="2:5">
      <c r="B163" t="s">
        <v>271</v>
      </c>
      <c r="E163" t="s">
        <v>232</v>
      </c>
    </row>
    <row r="164" spans="2:5">
      <c r="B164" t="s">
        <v>272</v>
      </c>
      <c r="E164" t="s">
        <v>232</v>
      </c>
    </row>
    <row r="165" spans="2:5">
      <c r="B165" s="75" t="s">
        <v>387</v>
      </c>
    </row>
    <row r="166" spans="2:5">
      <c r="B166" t="s">
        <v>256</v>
      </c>
      <c r="E166" t="s">
        <v>231</v>
      </c>
    </row>
    <row r="167" spans="2:5">
      <c r="B167" t="s">
        <v>257</v>
      </c>
      <c r="E167" t="s">
        <v>231</v>
      </c>
    </row>
    <row r="168" spans="2:5">
      <c r="B168" t="s">
        <v>258</v>
      </c>
      <c r="E168" t="s">
        <v>231</v>
      </c>
    </row>
    <row r="169" spans="2:5">
      <c r="B169" t="s">
        <v>259</v>
      </c>
      <c r="E169" t="s">
        <v>231</v>
      </c>
    </row>
    <row r="170" spans="2:5">
      <c r="B170" t="s">
        <v>260</v>
      </c>
      <c r="E170" t="s">
        <v>231</v>
      </c>
    </row>
    <row r="171" spans="2:5">
      <c r="B171" t="s">
        <v>261</v>
      </c>
      <c r="E171" t="s">
        <v>231</v>
      </c>
    </row>
    <row r="172" spans="2:5">
      <c r="B172" t="s">
        <v>262</v>
      </c>
      <c r="E172" t="s">
        <v>231</v>
      </c>
    </row>
    <row r="173" spans="2:5">
      <c r="B173" t="s">
        <v>263</v>
      </c>
      <c r="E173" t="s">
        <v>231</v>
      </c>
    </row>
    <row r="174" spans="2:5">
      <c r="B174" t="s">
        <v>264</v>
      </c>
      <c r="E174" t="s">
        <v>231</v>
      </c>
    </row>
    <row r="175" spans="2:5">
      <c r="B175" t="s">
        <v>265</v>
      </c>
      <c r="E175" t="s">
        <v>231</v>
      </c>
    </row>
    <row r="176" spans="2:5">
      <c r="B176" s="75" t="s">
        <v>390</v>
      </c>
    </row>
    <row r="177" spans="1:5">
      <c r="B177" t="s">
        <v>246</v>
      </c>
      <c r="E177" t="s">
        <v>243</v>
      </c>
    </row>
    <row r="178" spans="1:5">
      <c r="B178" t="s">
        <v>247</v>
      </c>
      <c r="E178" t="s">
        <v>243</v>
      </c>
    </row>
    <row r="179" spans="1:5">
      <c r="B179" t="s">
        <v>248</v>
      </c>
      <c r="E179" t="s">
        <v>243</v>
      </c>
    </row>
    <row r="180" spans="1:5">
      <c r="B180" t="s">
        <v>249</v>
      </c>
      <c r="E180" t="s">
        <v>243</v>
      </c>
    </row>
    <row r="181" spans="1:5">
      <c r="B181" t="s">
        <v>250</v>
      </c>
      <c r="E181" t="s">
        <v>243</v>
      </c>
    </row>
    <row r="182" spans="1:5">
      <c r="B182" t="s">
        <v>251</v>
      </c>
      <c r="E182" t="s">
        <v>243</v>
      </c>
    </row>
    <row r="183" spans="1:5">
      <c r="B183" t="s">
        <v>252</v>
      </c>
      <c r="E183" t="s">
        <v>243</v>
      </c>
    </row>
    <row r="184" spans="1:5">
      <c r="B184" t="s">
        <v>253</v>
      </c>
      <c r="E184" t="s">
        <v>243</v>
      </c>
    </row>
    <row r="185" spans="1:5">
      <c r="B185" t="s">
        <v>254</v>
      </c>
      <c r="E185" t="s">
        <v>243</v>
      </c>
    </row>
    <row r="186" spans="1:5">
      <c r="B186" t="s">
        <v>255</v>
      </c>
      <c r="E186" t="s">
        <v>243</v>
      </c>
    </row>
    <row r="189" spans="1:5">
      <c r="B189" s="75" t="s">
        <v>274</v>
      </c>
    </row>
    <row r="190" spans="1:5">
      <c r="B190" s="75" t="s">
        <v>386</v>
      </c>
    </row>
    <row r="191" spans="1:5">
      <c r="A191">
        <v>1</v>
      </c>
      <c r="B191" t="s">
        <v>295</v>
      </c>
      <c r="C191">
        <v>297</v>
      </c>
      <c r="E191" t="s">
        <v>232</v>
      </c>
    </row>
    <row r="192" spans="1:5">
      <c r="B192" t="s">
        <v>296</v>
      </c>
      <c r="E192" t="s">
        <v>232</v>
      </c>
    </row>
    <row r="193" spans="1:5">
      <c r="B193" t="s">
        <v>297</v>
      </c>
      <c r="E193" t="s">
        <v>232</v>
      </c>
    </row>
    <row r="194" spans="1:5">
      <c r="B194" t="s">
        <v>298</v>
      </c>
      <c r="E194" t="s">
        <v>232</v>
      </c>
    </row>
    <row r="195" spans="1:5">
      <c r="B195" t="s">
        <v>299</v>
      </c>
      <c r="E195" t="s">
        <v>232</v>
      </c>
    </row>
    <row r="196" spans="1:5">
      <c r="B196" s="75" t="s">
        <v>267</v>
      </c>
    </row>
    <row r="197" spans="1:5">
      <c r="A197">
        <v>1</v>
      </c>
      <c r="B197" t="s">
        <v>285</v>
      </c>
      <c r="C197">
        <v>225</v>
      </c>
      <c r="E197" t="s">
        <v>231</v>
      </c>
    </row>
    <row r="198" spans="1:5">
      <c r="A198">
        <v>2</v>
      </c>
      <c r="B198" t="s">
        <v>286</v>
      </c>
      <c r="C198">
        <v>225</v>
      </c>
      <c r="E198" t="s">
        <v>231</v>
      </c>
    </row>
    <row r="199" spans="1:5">
      <c r="A199">
        <v>3</v>
      </c>
      <c r="B199" t="s">
        <v>287</v>
      </c>
      <c r="C199">
        <v>225</v>
      </c>
      <c r="E199" t="s">
        <v>231</v>
      </c>
    </row>
    <row r="200" spans="1:5">
      <c r="A200">
        <v>4</v>
      </c>
      <c r="B200" t="s">
        <v>288</v>
      </c>
      <c r="C200">
        <v>225</v>
      </c>
      <c r="E200" t="s">
        <v>231</v>
      </c>
    </row>
    <row r="201" spans="1:5">
      <c r="B201" t="s">
        <v>289</v>
      </c>
      <c r="C201">
        <v>225</v>
      </c>
      <c r="E201" t="s">
        <v>231</v>
      </c>
    </row>
    <row r="202" spans="1:5">
      <c r="B202" t="s">
        <v>290</v>
      </c>
      <c r="E202" t="s">
        <v>231</v>
      </c>
    </row>
    <row r="203" spans="1:5">
      <c r="B203" t="s">
        <v>291</v>
      </c>
      <c r="E203" t="s">
        <v>231</v>
      </c>
    </row>
    <row r="204" spans="1:5">
      <c r="B204" t="s">
        <v>292</v>
      </c>
      <c r="E204" t="s">
        <v>231</v>
      </c>
    </row>
    <row r="205" spans="1:5">
      <c r="B205" t="s">
        <v>293</v>
      </c>
      <c r="E205" t="s">
        <v>231</v>
      </c>
    </row>
    <row r="206" spans="1:5">
      <c r="B206" t="s">
        <v>294</v>
      </c>
      <c r="E206" t="s">
        <v>231</v>
      </c>
    </row>
    <row r="207" spans="1:5">
      <c r="B207" s="75" t="s">
        <v>266</v>
      </c>
    </row>
    <row r="208" spans="1:5">
      <c r="A208">
        <v>1</v>
      </c>
      <c r="B208" t="s">
        <v>275</v>
      </c>
      <c r="C208">
        <v>171</v>
      </c>
      <c r="E208" t="s">
        <v>243</v>
      </c>
    </row>
    <row r="209" spans="2:5">
      <c r="B209" t="s">
        <v>276</v>
      </c>
      <c r="E209" t="s">
        <v>243</v>
      </c>
    </row>
    <row r="210" spans="2:5">
      <c r="B210" t="s">
        <v>277</v>
      </c>
      <c r="E210" t="s">
        <v>243</v>
      </c>
    </row>
    <row r="211" spans="2:5">
      <c r="B211" t="s">
        <v>278</v>
      </c>
      <c r="E211" t="s">
        <v>243</v>
      </c>
    </row>
    <row r="212" spans="2:5">
      <c r="B212" t="s">
        <v>279</v>
      </c>
      <c r="E212" t="s">
        <v>243</v>
      </c>
    </row>
    <row r="213" spans="2:5">
      <c r="B213" t="s">
        <v>280</v>
      </c>
      <c r="E213" t="s">
        <v>243</v>
      </c>
    </row>
    <row r="214" spans="2:5">
      <c r="B214" t="s">
        <v>281</v>
      </c>
      <c r="E214" t="s">
        <v>243</v>
      </c>
    </row>
    <row r="215" spans="2:5">
      <c r="B215" t="s">
        <v>282</v>
      </c>
      <c r="E215" t="s">
        <v>243</v>
      </c>
    </row>
    <row r="216" spans="2:5">
      <c r="B216" t="s">
        <v>283</v>
      </c>
      <c r="E216" t="s">
        <v>243</v>
      </c>
    </row>
    <row r="217" spans="2:5">
      <c r="B217" t="s">
        <v>284</v>
      </c>
      <c r="E217" t="s">
        <v>243</v>
      </c>
    </row>
    <row r="221" spans="2:5">
      <c r="B221" s="75" t="s">
        <v>273</v>
      </c>
    </row>
    <row r="222" spans="2:5">
      <c r="B222" s="75" t="s">
        <v>391</v>
      </c>
    </row>
    <row r="223" spans="2:5">
      <c r="B223" t="s">
        <v>300</v>
      </c>
      <c r="C223" t="s">
        <v>309</v>
      </c>
    </row>
    <row r="224" spans="2:5">
      <c r="B224" t="s">
        <v>301</v>
      </c>
      <c r="C224" t="s">
        <v>309</v>
      </c>
    </row>
    <row r="225" spans="2:13">
      <c r="B225" t="s">
        <v>302</v>
      </c>
      <c r="C225" t="s">
        <v>309</v>
      </c>
    </row>
    <row r="226" spans="2:13">
      <c r="B226" t="s">
        <v>303</v>
      </c>
      <c r="C226" t="s">
        <v>309</v>
      </c>
    </row>
    <row r="227" spans="2:13">
      <c r="B227" t="s">
        <v>304</v>
      </c>
      <c r="C227" t="s">
        <v>309</v>
      </c>
    </row>
    <row r="228" spans="2:13">
      <c r="B228" t="s">
        <v>305</v>
      </c>
      <c r="C228" t="s">
        <v>309</v>
      </c>
    </row>
    <row r="229" spans="2:13">
      <c r="B229" t="s">
        <v>306</v>
      </c>
      <c r="C229" t="s">
        <v>309</v>
      </c>
    </row>
    <row r="230" spans="2:13">
      <c r="B230" t="s">
        <v>307</v>
      </c>
      <c r="C230" t="s">
        <v>309</v>
      </c>
    </row>
    <row r="231" spans="2:13">
      <c r="B231" t="s">
        <v>308</v>
      </c>
      <c r="C231" t="s">
        <v>309</v>
      </c>
    </row>
    <row r="232" spans="2:13">
      <c r="B232" s="75" t="s">
        <v>392</v>
      </c>
    </row>
    <row r="233" spans="2:13">
      <c r="B233" t="s">
        <v>311</v>
      </c>
      <c r="C233" t="s">
        <v>316</v>
      </c>
      <c r="H233" s="84"/>
      <c r="L233" t="s">
        <v>412</v>
      </c>
    </row>
    <row r="234" spans="2:13">
      <c r="B234" t="s">
        <v>312</v>
      </c>
      <c r="C234" t="s">
        <v>316</v>
      </c>
      <c r="H234" s="68"/>
      <c r="L234">
        <v>190</v>
      </c>
      <c r="M234">
        <v>133</v>
      </c>
    </row>
    <row r="235" spans="2:13">
      <c r="B235" t="s">
        <v>313</v>
      </c>
      <c r="C235" t="s">
        <v>316</v>
      </c>
      <c r="L235">
        <v>250</v>
      </c>
      <c r="M235">
        <v>175</v>
      </c>
    </row>
    <row r="236" spans="2:13">
      <c r="L236">
        <v>330</v>
      </c>
      <c r="M236">
        <v>231</v>
      </c>
    </row>
    <row r="237" spans="2:13">
      <c r="L237">
        <v>440</v>
      </c>
      <c r="M237">
        <v>308</v>
      </c>
    </row>
  </sheetData>
  <sortState ref="B85:G88">
    <sortCondition ref="G85"/>
  </sortState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1" sqref="B1"/>
    </sheetView>
  </sheetViews>
  <sheetFormatPr baseColWidth="10" defaultRowHeight="15"/>
  <cols>
    <col min="1" max="1" width="21" bestFit="1" customWidth="1"/>
  </cols>
  <sheetData>
    <row r="1" spans="1:1">
      <c r="A1" t="s">
        <v>166</v>
      </c>
    </row>
    <row r="2" spans="1:1">
      <c r="A2" t="s">
        <v>167</v>
      </c>
    </row>
    <row r="3" spans="1:1">
      <c r="A3" s="52" t="s">
        <v>168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75"/>
  <sheetViews>
    <sheetView topLeftCell="A152" workbookViewId="0">
      <selection sqref="A1:XFD1048576"/>
    </sheetView>
  </sheetViews>
  <sheetFormatPr baseColWidth="10" defaultRowHeight="15"/>
  <cols>
    <col min="1" max="1" width="3" bestFit="1" customWidth="1"/>
    <col min="2" max="2" width="30.7109375" bestFit="1" customWidth="1"/>
    <col min="4" max="4" width="15.140625" bestFit="1" customWidth="1"/>
    <col min="5" max="5" width="2.140625" customWidth="1"/>
    <col min="6" max="6" width="2" bestFit="1" customWidth="1"/>
    <col min="7" max="7" width="19.7109375" customWidth="1"/>
    <col min="9" max="9" width="14.28515625" bestFit="1" customWidth="1"/>
    <col min="10" max="10" width="2.85546875" customWidth="1"/>
    <col min="11" max="11" width="2" bestFit="1" customWidth="1"/>
  </cols>
  <sheetData>
    <row r="1" spans="1:8">
      <c r="A1">
        <v>1</v>
      </c>
      <c r="B1" t="s">
        <v>201</v>
      </c>
      <c r="C1" s="69" t="s">
        <v>234</v>
      </c>
      <c r="G1" t="s">
        <v>339</v>
      </c>
    </row>
    <row r="2" spans="1:8">
      <c r="A2">
        <v>2</v>
      </c>
      <c r="B2" t="s">
        <v>202</v>
      </c>
      <c r="C2" s="69" t="s">
        <v>234</v>
      </c>
      <c r="D2" s="69">
        <v>2</v>
      </c>
      <c r="G2" t="s">
        <v>339</v>
      </c>
    </row>
    <row r="3" spans="1:8">
      <c r="A3">
        <v>3</v>
      </c>
      <c r="B3" t="s">
        <v>24</v>
      </c>
      <c r="C3" s="69" t="s">
        <v>234</v>
      </c>
      <c r="D3" s="69"/>
    </row>
    <row r="4" spans="1:8">
      <c r="A4">
        <v>4</v>
      </c>
      <c r="B4" t="s">
        <v>203</v>
      </c>
      <c r="C4" s="69" t="s">
        <v>234</v>
      </c>
      <c r="D4" s="69"/>
    </row>
    <row r="5" spans="1:8">
      <c r="A5">
        <v>5</v>
      </c>
      <c r="B5" t="s">
        <v>204</v>
      </c>
      <c r="C5" s="69" t="s">
        <v>234</v>
      </c>
      <c r="D5" s="69">
        <v>1</v>
      </c>
    </row>
    <row r="6" spans="1:8">
      <c r="A6">
        <v>6</v>
      </c>
      <c r="B6" t="s">
        <v>205</v>
      </c>
      <c r="C6" s="69" t="s">
        <v>234</v>
      </c>
      <c r="D6" s="69">
        <v>4</v>
      </c>
    </row>
    <row r="7" spans="1:8">
      <c r="A7">
        <v>7</v>
      </c>
      <c r="B7" t="s">
        <v>206</v>
      </c>
      <c r="C7" s="69" t="s">
        <v>234</v>
      </c>
      <c r="D7" s="69"/>
    </row>
    <row r="8" spans="1:8">
      <c r="A8">
        <v>8</v>
      </c>
      <c r="B8" t="s">
        <v>28</v>
      </c>
      <c r="C8" s="69" t="s">
        <v>234</v>
      </c>
      <c r="D8" s="69"/>
    </row>
    <row r="9" spans="1:8">
      <c r="A9">
        <v>9</v>
      </c>
      <c r="B9" t="s">
        <v>200</v>
      </c>
      <c r="C9" s="69" t="s">
        <v>234</v>
      </c>
      <c r="D9" s="69">
        <v>3</v>
      </c>
    </row>
    <row r="10" spans="1:8">
      <c r="A10">
        <v>10</v>
      </c>
      <c r="B10" t="s">
        <v>207</v>
      </c>
      <c r="C10" s="69" t="s">
        <v>234</v>
      </c>
      <c r="D10" s="69"/>
      <c r="G10" s="70" t="s">
        <v>227</v>
      </c>
      <c r="H10" t="s">
        <v>233</v>
      </c>
    </row>
    <row r="11" spans="1:8">
      <c r="A11">
        <v>11</v>
      </c>
      <c r="B11" t="s">
        <v>208</v>
      </c>
      <c r="C11" s="69" t="s">
        <v>234</v>
      </c>
      <c r="D11" s="69"/>
    </row>
    <row r="12" spans="1:8">
      <c r="A12">
        <v>12</v>
      </c>
      <c r="B12" t="s">
        <v>210</v>
      </c>
      <c r="C12" s="69" t="s">
        <v>234</v>
      </c>
      <c r="D12" s="69"/>
    </row>
    <row r="13" spans="1:8">
      <c r="A13">
        <v>13</v>
      </c>
      <c r="B13" t="s">
        <v>211</v>
      </c>
      <c r="C13" s="69" t="s">
        <v>234</v>
      </c>
      <c r="D13" s="69"/>
    </row>
    <row r="14" spans="1:8">
      <c r="A14">
        <v>14</v>
      </c>
      <c r="B14" t="s">
        <v>215</v>
      </c>
      <c r="C14" s="69" t="s">
        <v>234</v>
      </c>
    </row>
    <row r="15" spans="1:8">
      <c r="A15">
        <v>15</v>
      </c>
      <c r="B15" t="s">
        <v>210</v>
      </c>
      <c r="C15" s="69" t="s">
        <v>234</v>
      </c>
    </row>
    <row r="16" spans="1:8">
      <c r="A16">
        <v>16</v>
      </c>
      <c r="B16" t="s">
        <v>216</v>
      </c>
      <c r="C16" s="69" t="s">
        <v>234</v>
      </c>
      <c r="G16" t="s">
        <v>10</v>
      </c>
    </row>
    <row r="17" spans="1:7">
      <c r="A17">
        <v>17</v>
      </c>
      <c r="B17" t="s">
        <v>217</v>
      </c>
      <c r="C17" s="69" t="s">
        <v>234</v>
      </c>
      <c r="G17" t="s">
        <v>10</v>
      </c>
    </row>
    <row r="18" spans="1:7">
      <c r="A18">
        <v>18</v>
      </c>
      <c r="B18" t="s">
        <v>218</v>
      </c>
      <c r="C18" s="69" t="s">
        <v>234</v>
      </c>
      <c r="G18" t="s">
        <v>10</v>
      </c>
    </row>
    <row r="19" spans="1:7">
      <c r="A19">
        <v>19</v>
      </c>
      <c r="B19" t="s">
        <v>219</v>
      </c>
      <c r="C19" s="69" t="s">
        <v>234</v>
      </c>
      <c r="G19" t="s">
        <v>10</v>
      </c>
    </row>
    <row r="20" spans="1:7">
      <c r="A20">
        <v>20</v>
      </c>
      <c r="B20" t="s">
        <v>235</v>
      </c>
      <c r="C20" s="69" t="s">
        <v>234</v>
      </c>
      <c r="G20" t="s">
        <v>10</v>
      </c>
    </row>
    <row r="21" spans="1:7">
      <c r="A21">
        <v>21</v>
      </c>
      <c r="B21" t="s">
        <v>212</v>
      </c>
      <c r="C21" s="69" t="s">
        <v>234</v>
      </c>
      <c r="G21" t="s">
        <v>10</v>
      </c>
    </row>
    <row r="22" spans="1:7">
      <c r="A22">
        <v>22</v>
      </c>
      <c r="B22" t="s">
        <v>213</v>
      </c>
      <c r="C22" s="69" t="s">
        <v>234</v>
      </c>
      <c r="G22" t="s">
        <v>10</v>
      </c>
    </row>
    <row r="23" spans="1:7">
      <c r="A23">
        <v>23</v>
      </c>
      <c r="B23" t="s">
        <v>214</v>
      </c>
      <c r="C23" s="69" t="s">
        <v>234</v>
      </c>
      <c r="G23" t="s">
        <v>10</v>
      </c>
    </row>
    <row r="24" spans="1:7">
      <c r="A24">
        <v>24</v>
      </c>
      <c r="B24" t="s">
        <v>236</v>
      </c>
      <c r="C24" s="69" t="s">
        <v>234</v>
      </c>
      <c r="G24" t="s">
        <v>10</v>
      </c>
    </row>
    <row r="25" spans="1:7">
      <c r="A25">
        <v>25</v>
      </c>
      <c r="B25" t="s">
        <v>32</v>
      </c>
      <c r="C25" s="69" t="s">
        <v>234</v>
      </c>
      <c r="G25" t="s">
        <v>10</v>
      </c>
    </row>
    <row r="26" spans="1:7">
      <c r="A26">
        <v>26</v>
      </c>
      <c r="B26" t="s">
        <v>209</v>
      </c>
      <c r="C26" s="69" t="s">
        <v>234</v>
      </c>
      <c r="G26" t="s">
        <v>10</v>
      </c>
    </row>
    <row r="27" spans="1:7">
      <c r="A27">
        <v>27</v>
      </c>
      <c r="B27" t="s">
        <v>237</v>
      </c>
      <c r="C27" s="69" t="s">
        <v>234</v>
      </c>
      <c r="G27" t="s">
        <v>10</v>
      </c>
    </row>
    <row r="28" spans="1:7">
      <c r="A28">
        <v>28</v>
      </c>
      <c r="B28" t="s">
        <v>238</v>
      </c>
      <c r="C28" s="69" t="s">
        <v>234</v>
      </c>
      <c r="G28" t="s">
        <v>10</v>
      </c>
    </row>
    <row r="29" spans="1:7">
      <c r="A29">
        <v>29</v>
      </c>
      <c r="B29" t="s">
        <v>239</v>
      </c>
      <c r="C29" s="69" t="s">
        <v>234</v>
      </c>
      <c r="D29" s="69">
        <v>3</v>
      </c>
      <c r="G29" t="s">
        <v>10</v>
      </c>
    </row>
    <row r="30" spans="1:7">
      <c r="A30">
        <v>30</v>
      </c>
      <c r="B30" t="s">
        <v>240</v>
      </c>
      <c r="C30" s="69" t="s">
        <v>234</v>
      </c>
      <c r="G30" t="s">
        <v>10</v>
      </c>
    </row>
    <row r="31" spans="1:7">
      <c r="A31">
        <v>31</v>
      </c>
      <c r="B31" t="s">
        <v>241</v>
      </c>
      <c r="C31" s="69" t="s">
        <v>234</v>
      </c>
      <c r="G31" t="s">
        <v>10</v>
      </c>
    </row>
    <row r="34" spans="1:5">
      <c r="B34" t="s">
        <v>326</v>
      </c>
    </row>
    <row r="35" spans="1:5">
      <c r="A35">
        <v>1</v>
      </c>
      <c r="B35" s="75" t="s">
        <v>329</v>
      </c>
      <c r="C35" t="s">
        <v>332</v>
      </c>
      <c r="E35" t="s">
        <v>243</v>
      </c>
    </row>
    <row r="36" spans="1:5">
      <c r="A36">
        <v>2</v>
      </c>
      <c r="B36" t="s">
        <v>331</v>
      </c>
      <c r="C36" t="s">
        <v>334</v>
      </c>
      <c r="E36" t="s">
        <v>243</v>
      </c>
    </row>
    <row r="37" spans="1:5">
      <c r="A37">
        <v>3</v>
      </c>
      <c r="B37" t="s">
        <v>333</v>
      </c>
      <c r="C37" t="s">
        <v>334</v>
      </c>
      <c r="E37" t="s">
        <v>243</v>
      </c>
    </row>
    <row r="38" spans="1:5">
      <c r="A38">
        <v>4</v>
      </c>
      <c r="B38" s="75" t="s">
        <v>335</v>
      </c>
      <c r="C38" t="s">
        <v>336</v>
      </c>
      <c r="E38" t="s">
        <v>243</v>
      </c>
    </row>
    <row r="39" spans="1:5">
      <c r="A39">
        <v>5</v>
      </c>
      <c r="B39" s="75" t="s">
        <v>337</v>
      </c>
      <c r="C39" t="s">
        <v>338</v>
      </c>
      <c r="E39" t="s">
        <v>243</v>
      </c>
    </row>
    <row r="40" spans="1:5">
      <c r="A40">
        <v>6</v>
      </c>
      <c r="B40" s="75" t="s">
        <v>340</v>
      </c>
      <c r="C40" t="s">
        <v>341</v>
      </c>
      <c r="E40" t="s">
        <v>232</v>
      </c>
    </row>
    <row r="44" spans="1:5">
      <c r="B44" t="s">
        <v>4</v>
      </c>
    </row>
    <row r="45" spans="1:5">
      <c r="A45">
        <v>1</v>
      </c>
      <c r="B45" t="s">
        <v>181</v>
      </c>
      <c r="C45" s="36">
        <v>330</v>
      </c>
      <c r="D45" t="s">
        <v>182</v>
      </c>
      <c r="E45" t="s">
        <v>242</v>
      </c>
    </row>
    <row r="46" spans="1:5">
      <c r="A46">
        <v>2</v>
      </c>
      <c r="B46" t="s">
        <v>185</v>
      </c>
      <c r="C46" s="36">
        <v>440</v>
      </c>
      <c r="D46" t="s">
        <v>200</v>
      </c>
      <c r="E46" t="s">
        <v>242</v>
      </c>
    </row>
    <row r="47" spans="1:5">
      <c r="A47">
        <v>3</v>
      </c>
      <c r="B47" t="s">
        <v>186</v>
      </c>
      <c r="C47" s="36">
        <v>440</v>
      </c>
      <c r="D47" t="s">
        <v>200</v>
      </c>
      <c r="E47" t="s">
        <v>242</v>
      </c>
    </row>
    <row r="48" spans="1:5">
      <c r="A48">
        <v>4</v>
      </c>
      <c r="B48" t="s">
        <v>244</v>
      </c>
      <c r="C48" s="36">
        <v>330</v>
      </c>
      <c r="D48" t="s">
        <v>204</v>
      </c>
      <c r="E48" t="s">
        <v>242</v>
      </c>
    </row>
    <row r="50" spans="1:5">
      <c r="B50" t="s">
        <v>220</v>
      </c>
    </row>
    <row r="51" spans="1:5">
      <c r="A51">
        <v>1</v>
      </c>
      <c r="B51" t="s">
        <v>169</v>
      </c>
      <c r="C51" s="36">
        <v>330</v>
      </c>
      <c r="D51" t="s">
        <v>172</v>
      </c>
      <c r="E51" t="s">
        <v>232</v>
      </c>
    </row>
    <row r="52" spans="1:5">
      <c r="A52">
        <v>2</v>
      </c>
      <c r="B52" t="s">
        <v>170</v>
      </c>
      <c r="C52" s="36">
        <v>330</v>
      </c>
      <c r="D52" t="s">
        <v>172</v>
      </c>
      <c r="E52" t="s">
        <v>232</v>
      </c>
    </row>
    <row r="53" spans="1:5">
      <c r="A53">
        <v>3</v>
      </c>
      <c r="B53" t="s">
        <v>171</v>
      </c>
      <c r="C53" s="36">
        <v>330</v>
      </c>
      <c r="D53" t="s">
        <v>172</v>
      </c>
      <c r="E53" t="s">
        <v>232</v>
      </c>
    </row>
    <row r="56" spans="1:5">
      <c r="B56" t="s">
        <v>221</v>
      </c>
    </row>
    <row r="57" spans="1:5">
      <c r="A57">
        <v>1</v>
      </c>
      <c r="B57" t="s">
        <v>183</v>
      </c>
      <c r="C57" s="36">
        <v>250</v>
      </c>
      <c r="D57" t="s">
        <v>199</v>
      </c>
      <c r="E57" t="s">
        <v>231</v>
      </c>
    </row>
    <row r="58" spans="1:5">
      <c r="A58">
        <v>2</v>
      </c>
      <c r="B58" t="s">
        <v>184</v>
      </c>
      <c r="C58" s="36">
        <v>250</v>
      </c>
      <c r="D58" t="s">
        <v>199</v>
      </c>
      <c r="E58" t="s">
        <v>231</v>
      </c>
    </row>
    <row r="59" spans="1:5">
      <c r="A59">
        <v>3</v>
      </c>
      <c r="B59" t="s">
        <v>229</v>
      </c>
      <c r="C59" s="36">
        <v>200</v>
      </c>
      <c r="D59" t="s">
        <v>228</v>
      </c>
      <c r="E59" t="s">
        <v>231</v>
      </c>
    </row>
    <row r="60" spans="1:5">
      <c r="A60">
        <v>4</v>
      </c>
      <c r="B60" t="s">
        <v>230</v>
      </c>
      <c r="C60" s="36">
        <v>200</v>
      </c>
      <c r="D60" t="s">
        <v>228</v>
      </c>
      <c r="E60" t="s">
        <v>231</v>
      </c>
    </row>
    <row r="61" spans="1:5">
      <c r="A61">
        <v>5</v>
      </c>
      <c r="B61" t="s">
        <v>327</v>
      </c>
      <c r="C61" s="36">
        <v>190</v>
      </c>
      <c r="D61" t="s">
        <v>10</v>
      </c>
      <c r="E61" t="s">
        <v>328</v>
      </c>
    </row>
    <row r="62" spans="1:5">
      <c r="A62">
        <v>6</v>
      </c>
      <c r="B62" t="s">
        <v>187</v>
      </c>
      <c r="C62" s="36">
        <v>20</v>
      </c>
      <c r="D62" t="s">
        <v>10</v>
      </c>
      <c r="E62" t="s">
        <v>328</v>
      </c>
    </row>
    <row r="63" spans="1:5">
      <c r="A63">
        <v>7</v>
      </c>
      <c r="B63" t="s">
        <v>188</v>
      </c>
      <c r="C63" s="36">
        <v>20</v>
      </c>
      <c r="D63" t="s">
        <v>10</v>
      </c>
      <c r="E63" t="s">
        <v>328</v>
      </c>
    </row>
    <row r="64" spans="1:5">
      <c r="A64">
        <v>8</v>
      </c>
      <c r="B64" t="s">
        <v>189</v>
      </c>
      <c r="C64" s="36">
        <v>20</v>
      </c>
      <c r="D64" t="s">
        <v>10</v>
      </c>
      <c r="E64" t="s">
        <v>328</v>
      </c>
    </row>
    <row r="65" spans="1:5">
      <c r="A65">
        <v>9</v>
      </c>
      <c r="B65" t="s">
        <v>190</v>
      </c>
      <c r="C65" s="36">
        <v>20</v>
      </c>
      <c r="D65" t="s">
        <v>10</v>
      </c>
      <c r="E65" t="s">
        <v>328</v>
      </c>
    </row>
    <row r="66" spans="1:5">
      <c r="A66">
        <v>10</v>
      </c>
      <c r="B66" t="s">
        <v>191</v>
      </c>
      <c r="C66" s="36">
        <v>20</v>
      </c>
      <c r="D66" t="s">
        <v>10</v>
      </c>
      <c r="E66" t="s">
        <v>328</v>
      </c>
    </row>
    <row r="67" spans="1:5">
      <c r="A67">
        <v>11</v>
      </c>
      <c r="B67" t="s">
        <v>192</v>
      </c>
      <c r="C67" s="36">
        <v>20</v>
      </c>
      <c r="D67" t="s">
        <v>10</v>
      </c>
      <c r="E67" t="s">
        <v>328</v>
      </c>
    </row>
    <row r="68" spans="1:5">
      <c r="A68">
        <v>12</v>
      </c>
      <c r="B68" t="s">
        <v>193</v>
      </c>
      <c r="C68" s="36">
        <v>20</v>
      </c>
      <c r="D68" t="s">
        <v>10</v>
      </c>
      <c r="E68" t="s">
        <v>328</v>
      </c>
    </row>
    <row r="69" spans="1:5">
      <c r="A69">
        <v>13</v>
      </c>
      <c r="B69" t="s">
        <v>194</v>
      </c>
      <c r="C69" s="36">
        <v>20</v>
      </c>
      <c r="D69" t="s">
        <v>10</v>
      </c>
      <c r="E69" t="s">
        <v>328</v>
      </c>
    </row>
    <row r="70" spans="1:5">
      <c r="A70">
        <v>14</v>
      </c>
      <c r="B70" t="s">
        <v>195</v>
      </c>
      <c r="C70" s="36">
        <v>20</v>
      </c>
      <c r="D70" t="s">
        <v>10</v>
      </c>
      <c r="E70" t="s">
        <v>328</v>
      </c>
    </row>
    <row r="71" spans="1:5">
      <c r="A71">
        <v>15</v>
      </c>
      <c r="B71" t="s">
        <v>196</v>
      </c>
      <c r="C71" s="36">
        <v>20</v>
      </c>
      <c r="D71" t="s">
        <v>10</v>
      </c>
      <c r="E71" t="s">
        <v>328</v>
      </c>
    </row>
    <row r="72" spans="1:5">
      <c r="A72">
        <v>16</v>
      </c>
      <c r="B72" t="s">
        <v>197</v>
      </c>
      <c r="C72" s="36">
        <v>20</v>
      </c>
      <c r="D72" t="s">
        <v>10</v>
      </c>
      <c r="E72" t="s">
        <v>231</v>
      </c>
    </row>
    <row r="73" spans="1:5">
      <c r="A73">
        <v>17</v>
      </c>
      <c r="B73" t="s">
        <v>198</v>
      </c>
      <c r="C73" s="36">
        <v>20</v>
      </c>
      <c r="D73" t="s">
        <v>10</v>
      </c>
      <c r="E73" t="s">
        <v>231</v>
      </c>
    </row>
    <row r="75" spans="1:5">
      <c r="C75" s="36"/>
    </row>
    <row r="76" spans="1:5">
      <c r="C76" s="36"/>
    </row>
    <row r="78" spans="1:5">
      <c r="B78" t="s">
        <v>330</v>
      </c>
    </row>
    <row r="79" spans="1:5">
      <c r="A79">
        <v>1</v>
      </c>
      <c r="B79" t="s">
        <v>222</v>
      </c>
      <c r="C79" s="36">
        <v>140</v>
      </c>
      <c r="D79" t="s">
        <v>182</v>
      </c>
      <c r="E79" t="s">
        <v>243</v>
      </c>
    </row>
    <row r="80" spans="1:5">
      <c r="A80">
        <v>2</v>
      </c>
      <c r="B80" t="s">
        <v>223</v>
      </c>
      <c r="C80" s="36">
        <v>140</v>
      </c>
      <c r="D80" t="s">
        <v>10</v>
      </c>
      <c r="E80" t="s">
        <v>243</v>
      </c>
    </row>
    <row r="81" spans="1:5">
      <c r="A81">
        <v>3</v>
      </c>
      <c r="B81" t="s">
        <v>224</v>
      </c>
      <c r="C81" s="36">
        <v>140</v>
      </c>
      <c r="D81" t="s">
        <v>10</v>
      </c>
      <c r="E81" t="s">
        <v>243</v>
      </c>
    </row>
    <row r="82" spans="1:5">
      <c r="A82">
        <v>4</v>
      </c>
      <c r="B82" t="s">
        <v>225</v>
      </c>
      <c r="C82" s="36">
        <v>140</v>
      </c>
      <c r="D82" t="s">
        <v>226</v>
      </c>
      <c r="E82" t="s">
        <v>243</v>
      </c>
    </row>
    <row r="85" spans="1:5">
      <c r="B85" t="s">
        <v>245</v>
      </c>
    </row>
    <row r="87" spans="1:5">
      <c r="B87" t="s">
        <v>273</v>
      </c>
    </row>
    <row r="88" spans="1:5" ht="15.75" thickBot="1">
      <c r="B88" s="73" t="s">
        <v>3</v>
      </c>
    </row>
    <row r="89" spans="1:5" ht="15.75" thickBot="1">
      <c r="A89">
        <v>1</v>
      </c>
      <c r="B89" s="71" t="s">
        <v>268</v>
      </c>
      <c r="C89">
        <v>330</v>
      </c>
      <c r="E89" t="s">
        <v>232</v>
      </c>
    </row>
    <row r="90" spans="1:5" ht="15.75" thickBot="1">
      <c r="A90">
        <v>2</v>
      </c>
      <c r="B90" s="72" t="s">
        <v>269</v>
      </c>
      <c r="C90">
        <v>330</v>
      </c>
      <c r="E90" t="s">
        <v>232</v>
      </c>
    </row>
    <row r="91" spans="1:5" ht="15.75" thickBot="1">
      <c r="A91">
        <v>3</v>
      </c>
      <c r="B91" s="72" t="s">
        <v>270</v>
      </c>
      <c r="C91">
        <v>330</v>
      </c>
      <c r="E91" t="s">
        <v>232</v>
      </c>
    </row>
    <row r="92" spans="1:5" ht="15.75" thickBot="1">
      <c r="A92">
        <v>4</v>
      </c>
      <c r="B92" s="72" t="s">
        <v>271</v>
      </c>
      <c r="C92">
        <v>330</v>
      </c>
      <c r="E92" t="s">
        <v>232</v>
      </c>
    </row>
    <row r="93" spans="1:5" ht="15.75" thickBot="1">
      <c r="A93">
        <v>5</v>
      </c>
      <c r="B93" s="72" t="s">
        <v>272</v>
      </c>
      <c r="C93">
        <v>330</v>
      </c>
      <c r="E93" t="s">
        <v>232</v>
      </c>
    </row>
    <row r="94" spans="1:5" ht="15.75" thickBot="1">
      <c r="B94" s="73" t="s">
        <v>267</v>
      </c>
    </row>
    <row r="95" spans="1:5" ht="15.75" thickBot="1">
      <c r="A95">
        <v>1</v>
      </c>
      <c r="B95" s="71" t="s">
        <v>256</v>
      </c>
      <c r="C95">
        <v>250</v>
      </c>
      <c r="E95" t="s">
        <v>231</v>
      </c>
    </row>
    <row r="96" spans="1:5" ht="15.75" thickBot="1">
      <c r="A96">
        <v>2</v>
      </c>
      <c r="B96" s="72" t="s">
        <v>257</v>
      </c>
      <c r="C96">
        <v>250</v>
      </c>
      <c r="E96" t="s">
        <v>231</v>
      </c>
    </row>
    <row r="97" spans="1:5" ht="15.75" thickBot="1">
      <c r="A97">
        <v>3</v>
      </c>
      <c r="B97" s="72" t="s">
        <v>258</v>
      </c>
      <c r="C97">
        <v>250</v>
      </c>
      <c r="E97" t="s">
        <v>231</v>
      </c>
    </row>
    <row r="98" spans="1:5" ht="15.75" thickBot="1">
      <c r="A98">
        <v>4</v>
      </c>
      <c r="B98" s="72" t="s">
        <v>259</v>
      </c>
      <c r="C98">
        <v>250</v>
      </c>
      <c r="E98" t="s">
        <v>231</v>
      </c>
    </row>
    <row r="99" spans="1:5" ht="15.75" thickBot="1">
      <c r="A99">
        <v>5</v>
      </c>
      <c r="B99" s="72" t="s">
        <v>260</v>
      </c>
      <c r="C99">
        <v>250</v>
      </c>
      <c r="E99" t="s">
        <v>231</v>
      </c>
    </row>
    <row r="100" spans="1:5" ht="15.75" thickBot="1">
      <c r="A100">
        <v>6</v>
      </c>
      <c r="B100" s="72" t="s">
        <v>261</v>
      </c>
      <c r="C100">
        <v>250</v>
      </c>
      <c r="E100" t="s">
        <v>231</v>
      </c>
    </row>
    <row r="101" spans="1:5" ht="15.75" thickBot="1">
      <c r="A101">
        <v>7</v>
      </c>
      <c r="B101" s="72" t="s">
        <v>262</v>
      </c>
      <c r="C101">
        <v>250</v>
      </c>
      <c r="E101" t="s">
        <v>231</v>
      </c>
    </row>
    <row r="102" spans="1:5" ht="15.75" thickBot="1">
      <c r="A102">
        <v>8</v>
      </c>
      <c r="B102" s="72" t="s">
        <v>263</v>
      </c>
      <c r="C102">
        <v>250</v>
      </c>
      <c r="E102" t="s">
        <v>231</v>
      </c>
    </row>
    <row r="103" spans="1:5" ht="15.75" thickBot="1">
      <c r="A103">
        <v>9</v>
      </c>
      <c r="B103" s="72" t="s">
        <v>264</v>
      </c>
      <c r="C103">
        <v>250</v>
      </c>
      <c r="E103" t="s">
        <v>231</v>
      </c>
    </row>
    <row r="104" spans="1:5" ht="15.75" thickBot="1">
      <c r="A104">
        <v>10</v>
      </c>
      <c r="B104" s="72" t="s">
        <v>265</v>
      </c>
      <c r="C104">
        <v>250</v>
      </c>
      <c r="E104" t="s">
        <v>231</v>
      </c>
    </row>
    <row r="105" spans="1:5" ht="15.75" thickBot="1">
      <c r="B105" t="s">
        <v>266</v>
      </c>
    </row>
    <row r="106" spans="1:5" ht="15.75" thickBot="1">
      <c r="A106">
        <v>1</v>
      </c>
      <c r="B106" s="71" t="s">
        <v>246</v>
      </c>
      <c r="C106">
        <v>190</v>
      </c>
      <c r="E106" t="s">
        <v>243</v>
      </c>
    </row>
    <row r="107" spans="1:5" ht="15.75" thickBot="1">
      <c r="A107">
        <v>2</v>
      </c>
      <c r="B107" s="72" t="s">
        <v>247</v>
      </c>
      <c r="C107">
        <v>190</v>
      </c>
      <c r="E107" t="s">
        <v>243</v>
      </c>
    </row>
    <row r="108" spans="1:5" ht="15.75" thickBot="1">
      <c r="A108">
        <v>3</v>
      </c>
      <c r="B108" s="72" t="s">
        <v>248</v>
      </c>
      <c r="C108">
        <v>190</v>
      </c>
      <c r="E108" t="s">
        <v>243</v>
      </c>
    </row>
    <row r="109" spans="1:5" ht="15.75" thickBot="1">
      <c r="A109">
        <v>4</v>
      </c>
      <c r="B109" s="72" t="s">
        <v>249</v>
      </c>
      <c r="C109">
        <v>190</v>
      </c>
      <c r="E109" t="s">
        <v>243</v>
      </c>
    </row>
    <row r="110" spans="1:5" ht="15.75" thickBot="1">
      <c r="A110">
        <v>5</v>
      </c>
      <c r="B110" s="72" t="s">
        <v>250</v>
      </c>
      <c r="C110">
        <v>190</v>
      </c>
      <c r="E110" t="s">
        <v>243</v>
      </c>
    </row>
    <row r="111" spans="1:5" ht="15.75" thickBot="1">
      <c r="A111">
        <v>6</v>
      </c>
      <c r="B111" s="72" t="s">
        <v>251</v>
      </c>
      <c r="C111">
        <v>190</v>
      </c>
      <c r="E111" t="s">
        <v>243</v>
      </c>
    </row>
    <row r="112" spans="1:5" ht="15.75" thickBot="1">
      <c r="A112">
        <v>7</v>
      </c>
      <c r="B112" s="72" t="s">
        <v>252</v>
      </c>
      <c r="C112">
        <v>190</v>
      </c>
      <c r="E112" t="s">
        <v>243</v>
      </c>
    </row>
    <row r="113" spans="1:5" ht="15.75" thickBot="1">
      <c r="A113">
        <v>8</v>
      </c>
      <c r="B113" s="72" t="s">
        <v>253</v>
      </c>
      <c r="C113">
        <v>190</v>
      </c>
      <c r="E113" t="s">
        <v>243</v>
      </c>
    </row>
    <row r="114" spans="1:5" ht="15.75" thickBot="1">
      <c r="A114">
        <v>9</v>
      </c>
      <c r="B114" s="72" t="s">
        <v>254</v>
      </c>
      <c r="C114">
        <v>190</v>
      </c>
      <c r="E114" t="s">
        <v>243</v>
      </c>
    </row>
    <row r="115" spans="1:5" ht="15.75" thickBot="1">
      <c r="A115">
        <v>10</v>
      </c>
      <c r="B115" s="72" t="s">
        <v>255</v>
      </c>
      <c r="C115">
        <v>190</v>
      </c>
      <c r="E115" t="s">
        <v>243</v>
      </c>
    </row>
    <row r="118" spans="1:5">
      <c r="B118" t="s">
        <v>274</v>
      </c>
    </row>
    <row r="119" spans="1:5" ht="15.75" thickBot="1">
      <c r="B119" s="73" t="s">
        <v>3</v>
      </c>
    </row>
    <row r="120" spans="1:5" ht="15.75" thickBot="1">
      <c r="A120">
        <v>1</v>
      </c>
      <c r="B120" s="71" t="s">
        <v>295</v>
      </c>
      <c r="C120">
        <v>330</v>
      </c>
      <c r="E120" t="s">
        <v>232</v>
      </c>
    </row>
    <row r="121" spans="1:5" ht="15.75" thickBot="1">
      <c r="A121">
        <v>2</v>
      </c>
      <c r="B121" s="72" t="s">
        <v>296</v>
      </c>
      <c r="C121">
        <v>330</v>
      </c>
      <c r="E121" t="s">
        <v>232</v>
      </c>
    </row>
    <row r="122" spans="1:5" ht="15.75" thickBot="1">
      <c r="A122">
        <v>3</v>
      </c>
      <c r="B122" s="72" t="s">
        <v>297</v>
      </c>
      <c r="C122">
        <v>330</v>
      </c>
      <c r="E122" t="s">
        <v>232</v>
      </c>
    </row>
    <row r="123" spans="1:5" ht="15.75" thickBot="1">
      <c r="A123">
        <v>4</v>
      </c>
      <c r="B123" s="72" t="s">
        <v>298</v>
      </c>
      <c r="C123">
        <v>330</v>
      </c>
      <c r="E123" t="s">
        <v>232</v>
      </c>
    </row>
    <row r="124" spans="1:5" ht="15.75" thickBot="1">
      <c r="A124">
        <v>5</v>
      </c>
      <c r="B124" s="72" t="s">
        <v>299</v>
      </c>
      <c r="C124">
        <v>330</v>
      </c>
      <c r="E124" t="s">
        <v>232</v>
      </c>
    </row>
    <row r="125" spans="1:5" ht="15.75" thickBot="1">
      <c r="B125" s="73" t="s">
        <v>267</v>
      </c>
    </row>
    <row r="126" spans="1:5" ht="15.75" thickBot="1">
      <c r="A126">
        <v>1</v>
      </c>
      <c r="B126" s="71" t="s">
        <v>285</v>
      </c>
      <c r="C126">
        <v>250</v>
      </c>
      <c r="E126" t="s">
        <v>231</v>
      </c>
    </row>
    <row r="127" spans="1:5" ht="15.75" thickBot="1">
      <c r="A127">
        <v>2</v>
      </c>
      <c r="B127" s="72" t="s">
        <v>286</v>
      </c>
      <c r="C127">
        <v>250</v>
      </c>
      <c r="E127" t="s">
        <v>231</v>
      </c>
    </row>
    <row r="128" spans="1:5" ht="15.75" thickBot="1">
      <c r="A128">
        <v>3</v>
      </c>
      <c r="B128" s="72" t="s">
        <v>287</v>
      </c>
      <c r="C128">
        <v>250</v>
      </c>
      <c r="E128" t="s">
        <v>231</v>
      </c>
    </row>
    <row r="129" spans="1:5" ht="15.75" thickBot="1">
      <c r="A129">
        <v>4</v>
      </c>
      <c r="B129" s="72" t="s">
        <v>288</v>
      </c>
      <c r="C129">
        <v>250</v>
      </c>
      <c r="E129" t="s">
        <v>231</v>
      </c>
    </row>
    <row r="130" spans="1:5" ht="15.75" thickBot="1">
      <c r="A130">
        <v>5</v>
      </c>
      <c r="B130" s="72" t="s">
        <v>289</v>
      </c>
      <c r="C130">
        <v>250</v>
      </c>
      <c r="E130" t="s">
        <v>231</v>
      </c>
    </row>
    <row r="131" spans="1:5" ht="15.75" thickBot="1">
      <c r="A131">
        <v>6</v>
      </c>
      <c r="B131" s="72" t="s">
        <v>290</v>
      </c>
      <c r="C131">
        <v>250</v>
      </c>
      <c r="E131" t="s">
        <v>231</v>
      </c>
    </row>
    <row r="132" spans="1:5" ht="15.75" thickBot="1">
      <c r="A132">
        <v>7</v>
      </c>
      <c r="B132" s="72" t="s">
        <v>291</v>
      </c>
      <c r="C132">
        <v>250</v>
      </c>
      <c r="E132" t="s">
        <v>231</v>
      </c>
    </row>
    <row r="133" spans="1:5" ht="15.75" thickBot="1">
      <c r="A133">
        <v>8</v>
      </c>
      <c r="B133" s="72" t="s">
        <v>292</v>
      </c>
      <c r="C133">
        <v>250</v>
      </c>
      <c r="E133" t="s">
        <v>231</v>
      </c>
    </row>
    <row r="134" spans="1:5" ht="15.75" thickBot="1">
      <c r="A134">
        <v>9</v>
      </c>
      <c r="B134" s="72" t="s">
        <v>293</v>
      </c>
      <c r="C134">
        <v>250</v>
      </c>
      <c r="E134" t="s">
        <v>231</v>
      </c>
    </row>
    <row r="135" spans="1:5" ht="15.75" thickBot="1">
      <c r="A135">
        <v>10</v>
      </c>
      <c r="B135" s="72" t="s">
        <v>294</v>
      </c>
      <c r="C135">
        <v>250</v>
      </c>
      <c r="E135" t="s">
        <v>231</v>
      </c>
    </row>
    <row r="136" spans="1:5" ht="15.75" thickBot="1">
      <c r="B136" t="s">
        <v>266</v>
      </c>
    </row>
    <row r="137" spans="1:5" ht="15.75" thickBot="1">
      <c r="A137">
        <v>1</v>
      </c>
      <c r="B137" s="71" t="s">
        <v>275</v>
      </c>
      <c r="C137">
        <v>190</v>
      </c>
      <c r="E137" t="s">
        <v>243</v>
      </c>
    </row>
    <row r="138" spans="1:5" ht="15.75" thickBot="1">
      <c r="A138">
        <v>2</v>
      </c>
      <c r="B138" s="72" t="s">
        <v>276</v>
      </c>
      <c r="C138">
        <v>190</v>
      </c>
      <c r="E138" t="s">
        <v>243</v>
      </c>
    </row>
    <row r="139" spans="1:5" ht="15.75" thickBot="1">
      <c r="A139">
        <v>3</v>
      </c>
      <c r="B139" s="72" t="s">
        <v>277</v>
      </c>
      <c r="C139">
        <v>190</v>
      </c>
      <c r="E139" t="s">
        <v>243</v>
      </c>
    </row>
    <row r="140" spans="1:5" ht="15.75" thickBot="1">
      <c r="A140">
        <v>4</v>
      </c>
      <c r="B140" s="72" t="s">
        <v>278</v>
      </c>
      <c r="C140">
        <v>190</v>
      </c>
      <c r="E140" t="s">
        <v>243</v>
      </c>
    </row>
    <row r="141" spans="1:5" ht="15.75" thickBot="1">
      <c r="A141">
        <v>5</v>
      </c>
      <c r="B141" s="72" t="s">
        <v>279</v>
      </c>
      <c r="C141">
        <v>190</v>
      </c>
      <c r="E141" t="s">
        <v>243</v>
      </c>
    </row>
    <row r="142" spans="1:5" ht="15.75" thickBot="1">
      <c r="A142">
        <v>6</v>
      </c>
      <c r="B142" s="72" t="s">
        <v>280</v>
      </c>
      <c r="C142">
        <v>190</v>
      </c>
      <c r="E142" t="s">
        <v>243</v>
      </c>
    </row>
    <row r="143" spans="1:5" ht="15.75" thickBot="1">
      <c r="A143">
        <v>7</v>
      </c>
      <c r="B143" s="72" t="s">
        <v>281</v>
      </c>
      <c r="C143">
        <v>190</v>
      </c>
      <c r="E143" t="s">
        <v>243</v>
      </c>
    </row>
    <row r="144" spans="1:5" ht="15.75" thickBot="1">
      <c r="A144">
        <v>8</v>
      </c>
      <c r="B144" s="72" t="s">
        <v>282</v>
      </c>
      <c r="C144">
        <v>190</v>
      </c>
      <c r="E144" t="s">
        <v>243</v>
      </c>
    </row>
    <row r="145" spans="1:5" ht="15.75" thickBot="1">
      <c r="A145">
        <v>9</v>
      </c>
      <c r="B145" s="72" t="s">
        <v>283</v>
      </c>
      <c r="C145">
        <v>190</v>
      </c>
      <c r="E145" t="s">
        <v>243</v>
      </c>
    </row>
    <row r="146" spans="1:5" ht="15.75" thickBot="1">
      <c r="A146">
        <v>10</v>
      </c>
      <c r="B146" s="72" t="s">
        <v>284</v>
      </c>
      <c r="C146">
        <v>190</v>
      </c>
      <c r="E146" t="s">
        <v>243</v>
      </c>
    </row>
    <row r="150" spans="1:5">
      <c r="B150" t="s">
        <v>273</v>
      </c>
    </row>
    <row r="151" spans="1:5" ht="15.75" thickBot="1">
      <c r="B151" t="s">
        <v>314</v>
      </c>
    </row>
    <row r="152" spans="1:5" ht="15.75" thickBot="1">
      <c r="A152">
        <v>1</v>
      </c>
      <c r="B152" s="71" t="s">
        <v>300</v>
      </c>
      <c r="C152" t="s">
        <v>309</v>
      </c>
    </row>
    <row r="153" spans="1:5" ht="15.75" thickBot="1">
      <c r="A153">
        <v>2</v>
      </c>
      <c r="B153" s="72" t="s">
        <v>301</v>
      </c>
      <c r="C153" t="s">
        <v>309</v>
      </c>
    </row>
    <row r="154" spans="1:5" ht="15.75" thickBot="1">
      <c r="A154">
        <v>3</v>
      </c>
      <c r="B154" s="72" t="s">
        <v>302</v>
      </c>
      <c r="C154" t="s">
        <v>309</v>
      </c>
    </row>
    <row r="155" spans="1:5" ht="15.75" thickBot="1">
      <c r="A155">
        <v>4</v>
      </c>
      <c r="B155" s="72" t="s">
        <v>303</v>
      </c>
      <c r="C155" t="s">
        <v>309</v>
      </c>
    </row>
    <row r="156" spans="1:5" ht="15.75" thickBot="1">
      <c r="A156">
        <v>5</v>
      </c>
      <c r="B156" s="72" t="s">
        <v>304</v>
      </c>
      <c r="C156" t="s">
        <v>309</v>
      </c>
    </row>
    <row r="157" spans="1:5" ht="15.75" thickBot="1">
      <c r="A157">
        <v>6</v>
      </c>
      <c r="B157" s="72" t="s">
        <v>305</v>
      </c>
      <c r="C157" t="s">
        <v>309</v>
      </c>
    </row>
    <row r="158" spans="1:5" ht="15.75" thickBot="1">
      <c r="A158">
        <v>7</v>
      </c>
      <c r="B158" s="72" t="s">
        <v>306</v>
      </c>
      <c r="C158" t="s">
        <v>309</v>
      </c>
    </row>
    <row r="159" spans="1:5" ht="15.75" thickBot="1">
      <c r="A159">
        <v>8</v>
      </c>
      <c r="B159" s="72" t="s">
        <v>307</v>
      </c>
      <c r="C159" t="s">
        <v>309</v>
      </c>
    </row>
    <row r="160" spans="1:5" ht="15.75" thickBot="1">
      <c r="A160">
        <v>9</v>
      </c>
      <c r="B160" s="72" t="s">
        <v>308</v>
      </c>
      <c r="C160" t="s">
        <v>309</v>
      </c>
    </row>
    <row r="161" spans="1:3" ht="15.75" thickBot="1">
      <c r="B161" s="73" t="s">
        <v>315</v>
      </c>
    </row>
    <row r="162" spans="1:3" ht="15.75" thickBot="1">
      <c r="A162">
        <v>1</v>
      </c>
      <c r="B162" s="71" t="s">
        <v>311</v>
      </c>
      <c r="C162" t="s">
        <v>316</v>
      </c>
    </row>
    <row r="163" spans="1:3" ht="15.75" thickBot="1">
      <c r="A163">
        <v>2</v>
      </c>
      <c r="B163" s="72" t="s">
        <v>312</v>
      </c>
      <c r="C163" t="s">
        <v>316</v>
      </c>
    </row>
    <row r="164" spans="1:3" ht="15.75" thickBot="1">
      <c r="A164">
        <v>3</v>
      </c>
      <c r="B164" s="72" t="s">
        <v>313</v>
      </c>
      <c r="C164" t="s">
        <v>316</v>
      </c>
    </row>
    <row r="166" spans="1:3">
      <c r="B166" s="74" t="s">
        <v>310</v>
      </c>
    </row>
    <row r="167" spans="1:3" ht="15.75" thickBot="1">
      <c r="B167" s="74" t="s">
        <v>325</v>
      </c>
    </row>
    <row r="168" spans="1:3" ht="15.75" thickBot="1">
      <c r="A168">
        <v>1</v>
      </c>
      <c r="B168" s="71" t="s">
        <v>317</v>
      </c>
      <c r="C168" t="s">
        <v>243</v>
      </c>
    </row>
    <row r="169" spans="1:3" ht="15.75" thickBot="1">
      <c r="A169">
        <v>2</v>
      </c>
      <c r="B169" s="72" t="s">
        <v>318</v>
      </c>
      <c r="C169" t="s">
        <v>243</v>
      </c>
    </row>
    <row r="170" spans="1:3" ht="15.75" thickBot="1">
      <c r="A170">
        <v>3</v>
      </c>
      <c r="B170" s="72" t="s">
        <v>319</v>
      </c>
      <c r="C170" t="s">
        <v>243</v>
      </c>
    </row>
    <row r="171" spans="1:3" ht="15.75" thickBot="1">
      <c r="A171">
        <v>4</v>
      </c>
      <c r="B171" s="72" t="s">
        <v>320</v>
      </c>
      <c r="C171" t="s">
        <v>243</v>
      </c>
    </row>
    <row r="172" spans="1:3" ht="15.75" thickBot="1">
      <c r="A172">
        <v>5</v>
      </c>
      <c r="B172" s="72" t="s">
        <v>321</v>
      </c>
      <c r="C172" t="s">
        <v>243</v>
      </c>
    </row>
    <row r="173" spans="1:3" ht="15.75" thickBot="1">
      <c r="A173">
        <v>6</v>
      </c>
      <c r="B173" s="72" t="s">
        <v>322</v>
      </c>
      <c r="C173" t="s">
        <v>243</v>
      </c>
    </row>
    <row r="174" spans="1:3" ht="15.75" thickBot="1">
      <c r="A174">
        <v>7</v>
      </c>
      <c r="B174" s="72" t="s">
        <v>323</v>
      </c>
      <c r="C174" t="s">
        <v>243</v>
      </c>
    </row>
    <row r="175" spans="1:3" ht="15.75" thickBot="1">
      <c r="A175">
        <v>8</v>
      </c>
      <c r="B175" s="72" t="s">
        <v>324</v>
      </c>
      <c r="C175" t="s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A26" sqref="A26"/>
    </sheetView>
  </sheetViews>
  <sheetFormatPr baseColWidth="10" defaultRowHeight="15"/>
  <cols>
    <col min="1" max="1" width="15.140625" bestFit="1" customWidth="1"/>
    <col min="3" max="3" width="12.5703125" bestFit="1" customWidth="1"/>
    <col min="4" max="4" width="4.28515625" customWidth="1"/>
    <col min="5" max="5" width="15.140625" bestFit="1" customWidth="1"/>
    <col min="7" max="7" width="16.85546875" bestFit="1" customWidth="1"/>
  </cols>
  <sheetData>
    <row r="1" spans="1:12">
      <c r="A1" s="19" t="s">
        <v>42</v>
      </c>
      <c r="B1" s="2"/>
      <c r="C1" s="2"/>
      <c r="D1" s="2"/>
      <c r="E1" s="2" t="s">
        <v>0</v>
      </c>
      <c r="F1" s="3">
        <v>20</v>
      </c>
      <c r="H1" s="86" t="s">
        <v>47</v>
      </c>
      <c r="I1" s="86"/>
      <c r="J1" s="86"/>
      <c r="K1" s="86"/>
    </row>
    <row r="2" spans="1:12">
      <c r="A2" s="2" t="s">
        <v>52</v>
      </c>
      <c r="B2" s="2">
        <v>2500</v>
      </c>
      <c r="C2" s="3">
        <f>B2*F1</f>
        <v>50000</v>
      </c>
      <c r="D2" s="2"/>
      <c r="E2" s="2" t="s">
        <v>13</v>
      </c>
      <c r="F2" s="3">
        <f>(C2+C3+C4)/B12</f>
        <v>345.83333333333331</v>
      </c>
      <c r="H2" s="13">
        <v>0.30555555555555552</v>
      </c>
      <c r="I2" s="13">
        <v>0.33333333333333331</v>
      </c>
      <c r="J2" s="14" t="s">
        <v>45</v>
      </c>
      <c r="K2" s="14"/>
    </row>
    <row r="3" spans="1:12">
      <c r="A3" s="2" t="s">
        <v>8</v>
      </c>
      <c r="B3" s="2">
        <v>1200</v>
      </c>
      <c r="C3" s="3">
        <f>B3*F1</f>
        <v>24000</v>
      </c>
      <c r="D3" s="2"/>
      <c r="E3" s="2"/>
      <c r="F3" s="2"/>
      <c r="H3" s="13">
        <v>0.33333333333333331</v>
      </c>
      <c r="I3" s="13">
        <v>0.375</v>
      </c>
      <c r="J3" s="14" t="s">
        <v>44</v>
      </c>
      <c r="K3" s="14"/>
    </row>
    <row r="4" spans="1:12">
      <c r="A4" s="2" t="s">
        <v>9</v>
      </c>
      <c r="B4" s="4" t="s">
        <v>10</v>
      </c>
      <c r="C4" s="3">
        <f>5000+(B9*15)+(B10*50)+(B8*15)</f>
        <v>9000</v>
      </c>
      <c r="D4" s="2"/>
      <c r="E4" s="2"/>
      <c r="F4" s="2"/>
      <c r="H4" s="13">
        <v>0.375</v>
      </c>
      <c r="I4" s="13">
        <v>0.4375</v>
      </c>
      <c r="J4" s="14" t="s">
        <v>46</v>
      </c>
      <c r="K4" s="14"/>
    </row>
    <row r="5" spans="1:12">
      <c r="A5" s="2" t="s">
        <v>11</v>
      </c>
      <c r="B5" s="5">
        <v>0.15</v>
      </c>
      <c r="C5" s="6">
        <f>G12*B5</f>
        <v>14580</v>
      </c>
      <c r="D5" s="2"/>
      <c r="E5" s="2"/>
      <c r="F5" s="2"/>
      <c r="H5" s="13">
        <v>0.4375</v>
      </c>
      <c r="I5" s="13">
        <v>0.44444444444444442</v>
      </c>
      <c r="J5" s="14" t="s">
        <v>17</v>
      </c>
      <c r="K5" s="14"/>
    </row>
    <row r="6" spans="1:12">
      <c r="A6" s="2" t="s">
        <v>43</v>
      </c>
      <c r="B6" s="2" t="s">
        <v>10</v>
      </c>
      <c r="C6" s="6">
        <f>G14</f>
        <v>-2380</v>
      </c>
      <c r="D6" s="2"/>
      <c r="E6" s="2"/>
      <c r="F6" s="2"/>
      <c r="H6" s="13">
        <v>0.44444444444444442</v>
      </c>
      <c r="I6" s="13">
        <v>0.4513888888888889</v>
      </c>
      <c r="J6" s="14" t="s">
        <v>50</v>
      </c>
      <c r="K6" s="14"/>
    </row>
    <row r="7" spans="1:12">
      <c r="A7" s="20"/>
      <c r="B7" s="21" t="s">
        <v>6</v>
      </c>
      <c r="C7" s="21" t="s">
        <v>7</v>
      </c>
      <c r="D7" s="7"/>
      <c r="E7" s="7"/>
      <c r="F7" s="9"/>
      <c r="G7" s="12" t="s">
        <v>12</v>
      </c>
      <c r="H7" s="13">
        <v>0.4513888888888889</v>
      </c>
      <c r="I7" s="13">
        <v>0.46527777777777773</v>
      </c>
      <c r="J7" s="14" t="s">
        <v>46</v>
      </c>
      <c r="K7" s="14"/>
    </row>
    <row r="8" spans="1:12">
      <c r="A8" s="7" t="s">
        <v>2</v>
      </c>
      <c r="B8" s="7">
        <v>60</v>
      </c>
      <c r="C8" s="8">
        <v>200</v>
      </c>
      <c r="D8" s="8"/>
      <c r="E8" s="8">
        <f>C8-F2</f>
        <v>-145.83333333333331</v>
      </c>
      <c r="F8" s="9"/>
      <c r="G8" s="10">
        <f>C8*B8</f>
        <v>12000</v>
      </c>
      <c r="H8" s="13">
        <v>0.46527777777777773</v>
      </c>
      <c r="I8" s="13">
        <v>0.47222222222222227</v>
      </c>
      <c r="J8" s="14" t="s">
        <v>49</v>
      </c>
      <c r="K8" s="14"/>
    </row>
    <row r="9" spans="1:12">
      <c r="A9" s="7" t="s">
        <v>63</v>
      </c>
      <c r="B9" s="7">
        <v>140</v>
      </c>
      <c r="C9" s="8">
        <v>450</v>
      </c>
      <c r="D9" s="8"/>
      <c r="E9" s="8">
        <f>C9-F2</f>
        <v>104.16666666666669</v>
      </c>
      <c r="F9" s="9"/>
      <c r="G9" s="10">
        <f>C9*B9</f>
        <v>63000</v>
      </c>
      <c r="H9" s="13">
        <v>0.47222222222222227</v>
      </c>
      <c r="I9" s="13">
        <v>0.47916666666666669</v>
      </c>
      <c r="J9" s="14" t="s">
        <v>18</v>
      </c>
      <c r="K9" s="14"/>
    </row>
    <row r="10" spans="1:12">
      <c r="A10" s="7" t="s">
        <v>4</v>
      </c>
      <c r="B10" s="7">
        <v>20</v>
      </c>
      <c r="C10" s="8">
        <v>730</v>
      </c>
      <c r="D10" s="8"/>
      <c r="E10" s="8">
        <f>C10-F2-200</f>
        <v>184.16666666666669</v>
      </c>
      <c r="F10" s="9"/>
      <c r="G10" s="10">
        <f>C10*B10</f>
        <v>14600</v>
      </c>
      <c r="H10" s="13">
        <v>0.47916666666666669</v>
      </c>
      <c r="I10" s="13">
        <v>0.4826388888888889</v>
      </c>
      <c r="J10" s="14" t="s">
        <v>51</v>
      </c>
      <c r="K10" s="14"/>
    </row>
    <row r="11" spans="1:12">
      <c r="A11" s="7" t="s">
        <v>62</v>
      </c>
      <c r="B11" s="7">
        <v>20</v>
      </c>
      <c r="C11" s="8">
        <v>380</v>
      </c>
      <c r="D11" s="8"/>
      <c r="E11" s="8">
        <f>C11-F2</f>
        <v>34.166666666666686</v>
      </c>
      <c r="F11" s="9"/>
      <c r="G11" s="11">
        <f>C11*B11</f>
        <v>7600</v>
      </c>
      <c r="H11" s="13">
        <v>0.4826388888888889</v>
      </c>
      <c r="I11" s="13">
        <v>0.52083333333333337</v>
      </c>
      <c r="J11" s="14" t="s">
        <v>3</v>
      </c>
      <c r="K11" s="14"/>
    </row>
    <row r="12" spans="1:12">
      <c r="A12" s="26" t="s">
        <v>20</v>
      </c>
      <c r="B12" s="26">
        <f>B10+B9+B8+B11</f>
        <v>240</v>
      </c>
      <c r="C12" s="7"/>
      <c r="D12" s="7"/>
      <c r="E12" s="7"/>
      <c r="F12" s="9" t="s">
        <v>14</v>
      </c>
      <c r="G12" s="10">
        <f>G10+G9+G8+G11</f>
        <v>97200</v>
      </c>
      <c r="H12" s="27"/>
      <c r="I12" s="27"/>
      <c r="J12" s="27"/>
      <c r="K12" s="27"/>
    </row>
    <row r="13" spans="1:12">
      <c r="A13" s="7" t="s">
        <v>19</v>
      </c>
      <c r="B13" s="7">
        <f>B16+B17+B18</f>
        <v>36</v>
      </c>
      <c r="C13" s="7"/>
      <c r="D13" s="7"/>
      <c r="E13" s="7"/>
      <c r="F13" s="9" t="s">
        <v>15</v>
      </c>
      <c r="G13" s="11">
        <f>C2+C3+C4+C5+(K30)</f>
        <v>99580</v>
      </c>
      <c r="H13" s="27"/>
      <c r="I13" s="27"/>
      <c r="J13" s="27"/>
      <c r="K13" s="27"/>
    </row>
    <row r="14" spans="1:12">
      <c r="A14" s="20" t="s">
        <v>5</v>
      </c>
      <c r="B14" s="20">
        <f>B12+B13</f>
        <v>276</v>
      </c>
      <c r="C14" s="7"/>
      <c r="D14" s="7"/>
      <c r="E14" s="7"/>
      <c r="F14" s="9" t="s">
        <v>16</v>
      </c>
      <c r="G14" s="11">
        <f>G12-G13</f>
        <v>-2380</v>
      </c>
      <c r="H14" s="27"/>
      <c r="I14" s="27"/>
      <c r="J14" s="27"/>
      <c r="K14" s="27"/>
    </row>
    <row r="15" spans="1:12">
      <c r="A15" s="7"/>
      <c r="B15" s="7"/>
      <c r="C15" s="7"/>
      <c r="D15" s="7"/>
      <c r="E15" s="7"/>
      <c r="F15" s="16"/>
      <c r="G15" s="16"/>
      <c r="H15" s="16"/>
      <c r="I15" s="16" t="s">
        <v>36</v>
      </c>
      <c r="J15" s="16" t="s">
        <v>39</v>
      </c>
      <c r="K15" s="16" t="s">
        <v>37</v>
      </c>
      <c r="L15" s="16" t="s">
        <v>5</v>
      </c>
    </row>
    <row r="16" spans="1:12">
      <c r="A16" s="7" t="s">
        <v>21</v>
      </c>
      <c r="B16" s="7">
        <v>12</v>
      </c>
      <c r="C16" s="7"/>
      <c r="D16" s="7"/>
      <c r="E16" s="7"/>
      <c r="F16" s="16">
        <v>1</v>
      </c>
      <c r="G16" s="17" t="s">
        <v>29</v>
      </c>
      <c r="H16" s="16"/>
      <c r="I16" s="16">
        <v>1</v>
      </c>
      <c r="J16" s="22">
        <f>1*C8</f>
        <v>200</v>
      </c>
      <c r="K16" s="18">
        <v>1000</v>
      </c>
      <c r="L16" s="24">
        <f>K16+J16</f>
        <v>1200</v>
      </c>
    </row>
    <row r="17" spans="1:12">
      <c r="A17" s="7" t="s">
        <v>22</v>
      </c>
      <c r="B17" s="7">
        <f>I30</f>
        <v>14</v>
      </c>
      <c r="C17" s="7"/>
      <c r="D17" s="7"/>
      <c r="E17" s="7"/>
      <c r="F17" s="16">
        <v>2</v>
      </c>
      <c r="G17" s="17" t="s">
        <v>30</v>
      </c>
      <c r="H17" s="16"/>
      <c r="I17" s="16">
        <v>1</v>
      </c>
      <c r="J17" s="22">
        <f t="shared" ref="J17:J27" si="0">1*$C$8</f>
        <v>200</v>
      </c>
      <c r="K17" s="18">
        <v>1000</v>
      </c>
      <c r="L17" s="24">
        <f>K17+J17</f>
        <v>1200</v>
      </c>
    </row>
    <row r="18" spans="1:12">
      <c r="A18" s="7" t="s">
        <v>40</v>
      </c>
      <c r="B18" s="7">
        <v>10</v>
      </c>
      <c r="C18" s="7"/>
      <c r="D18" s="7"/>
      <c r="E18" s="7"/>
      <c r="F18" s="16">
        <v>3</v>
      </c>
      <c r="G18" s="16" t="s">
        <v>26</v>
      </c>
      <c r="H18" s="16"/>
      <c r="I18" s="16">
        <v>1</v>
      </c>
      <c r="J18" s="22">
        <f t="shared" si="0"/>
        <v>200</v>
      </c>
      <c r="K18" s="16">
        <v>0</v>
      </c>
      <c r="L18" s="25">
        <f>J18</f>
        <v>200</v>
      </c>
    </row>
    <row r="19" spans="1:12">
      <c r="C19" s="29"/>
      <c r="F19" s="16">
        <v>4</v>
      </c>
      <c r="G19" s="16" t="s">
        <v>23</v>
      </c>
      <c r="H19" s="16"/>
      <c r="I19" s="16">
        <v>1</v>
      </c>
      <c r="J19" s="22">
        <f t="shared" si="0"/>
        <v>200</v>
      </c>
      <c r="K19" s="16">
        <v>0</v>
      </c>
      <c r="L19" s="25">
        <f t="shared" ref="L19:L29" si="1">J19</f>
        <v>200</v>
      </c>
    </row>
    <row r="20" spans="1:12">
      <c r="A20" s="29"/>
      <c r="C20" s="29"/>
      <c r="F20" s="16">
        <v>5</v>
      </c>
      <c r="G20" s="17" t="s">
        <v>31</v>
      </c>
      <c r="H20" s="16"/>
      <c r="I20" s="16">
        <v>1</v>
      </c>
      <c r="J20" s="22">
        <f t="shared" si="0"/>
        <v>200</v>
      </c>
      <c r="K20" s="16">
        <v>0</v>
      </c>
      <c r="L20" s="25">
        <f t="shared" si="1"/>
        <v>200</v>
      </c>
    </row>
    <row r="21" spans="1:12">
      <c r="F21" s="16">
        <v>10</v>
      </c>
      <c r="G21" s="16" t="s">
        <v>32</v>
      </c>
      <c r="H21" s="16"/>
      <c r="I21" s="16">
        <v>1</v>
      </c>
      <c r="J21" s="22">
        <f t="shared" si="0"/>
        <v>200</v>
      </c>
      <c r="K21" s="16">
        <v>0</v>
      </c>
      <c r="L21" s="25">
        <f t="shared" si="1"/>
        <v>200</v>
      </c>
    </row>
    <row r="22" spans="1:12">
      <c r="F22" s="16">
        <v>12</v>
      </c>
      <c r="G22" s="16" t="s">
        <v>34</v>
      </c>
      <c r="H22" s="16"/>
      <c r="I22" s="16">
        <v>1</v>
      </c>
      <c r="J22" s="22">
        <f t="shared" si="0"/>
        <v>200</v>
      </c>
      <c r="K22" s="16">
        <v>0</v>
      </c>
      <c r="L22" s="25">
        <f t="shared" si="1"/>
        <v>200</v>
      </c>
    </row>
    <row r="23" spans="1:12">
      <c r="F23" s="16">
        <v>6</v>
      </c>
      <c r="G23" s="23" t="s">
        <v>25</v>
      </c>
      <c r="H23" s="16"/>
      <c r="I23" s="16">
        <v>1</v>
      </c>
      <c r="J23" s="22">
        <f t="shared" si="0"/>
        <v>200</v>
      </c>
      <c r="K23" s="16">
        <v>0</v>
      </c>
      <c r="L23" s="25">
        <f t="shared" si="1"/>
        <v>200</v>
      </c>
    </row>
    <row r="24" spans="1:12">
      <c r="F24" s="16">
        <v>7</v>
      </c>
      <c r="G24" s="17" t="s">
        <v>27</v>
      </c>
      <c r="H24" s="16"/>
      <c r="I24" s="16">
        <v>1</v>
      </c>
      <c r="J24" s="22">
        <f t="shared" si="0"/>
        <v>200</v>
      </c>
      <c r="K24" s="16">
        <v>0</v>
      </c>
      <c r="L24" s="25">
        <f t="shared" si="1"/>
        <v>200</v>
      </c>
    </row>
    <row r="25" spans="1:12">
      <c r="F25" s="16">
        <v>8</v>
      </c>
      <c r="G25" s="17" t="s">
        <v>28</v>
      </c>
      <c r="H25" s="16"/>
      <c r="I25" s="16">
        <v>1</v>
      </c>
      <c r="J25" s="22">
        <f t="shared" si="0"/>
        <v>200</v>
      </c>
      <c r="K25" s="16">
        <v>0</v>
      </c>
      <c r="L25" s="25">
        <f t="shared" si="1"/>
        <v>200</v>
      </c>
    </row>
    <row r="26" spans="1:12">
      <c r="F26" s="16">
        <v>9</v>
      </c>
      <c r="G26" s="16" t="s">
        <v>24</v>
      </c>
      <c r="H26" s="16"/>
      <c r="I26" s="16">
        <v>1</v>
      </c>
      <c r="J26" s="22">
        <f t="shared" si="0"/>
        <v>200</v>
      </c>
      <c r="K26" s="16">
        <v>0</v>
      </c>
      <c r="L26" s="25">
        <f t="shared" si="1"/>
        <v>200</v>
      </c>
    </row>
    <row r="27" spans="1:12">
      <c r="F27" s="16">
        <v>11</v>
      </c>
      <c r="G27" s="23" t="s">
        <v>33</v>
      </c>
      <c r="H27" s="16"/>
      <c r="I27" s="16">
        <v>1</v>
      </c>
      <c r="J27" s="22">
        <f t="shared" si="0"/>
        <v>200</v>
      </c>
      <c r="K27" s="16">
        <v>0</v>
      </c>
      <c r="L27" s="25">
        <f t="shared" si="1"/>
        <v>200</v>
      </c>
    </row>
    <row r="28" spans="1:12">
      <c r="F28" s="16">
        <v>13</v>
      </c>
      <c r="G28" s="23" t="s">
        <v>35</v>
      </c>
      <c r="H28" s="16"/>
      <c r="I28" s="16">
        <v>1</v>
      </c>
      <c r="J28" s="22">
        <f>I28*C8</f>
        <v>200</v>
      </c>
      <c r="K28" s="16">
        <v>0</v>
      </c>
      <c r="L28" s="25">
        <f t="shared" si="1"/>
        <v>200</v>
      </c>
    </row>
    <row r="29" spans="1:12">
      <c r="F29" s="16">
        <v>14</v>
      </c>
      <c r="G29" s="17" t="s">
        <v>38</v>
      </c>
      <c r="H29" s="16"/>
      <c r="I29" s="16">
        <v>1</v>
      </c>
      <c r="J29" s="22">
        <f>I29*C8</f>
        <v>200</v>
      </c>
      <c r="K29" s="16">
        <v>0</v>
      </c>
      <c r="L29" s="25">
        <f t="shared" si="1"/>
        <v>200</v>
      </c>
    </row>
    <row r="30" spans="1:12">
      <c r="F30" s="16"/>
      <c r="G30" s="16"/>
      <c r="H30" s="16"/>
      <c r="I30" s="16">
        <f>SUM(I16:I29)</f>
        <v>14</v>
      </c>
      <c r="J30" s="22">
        <f>SUM(J16:J29)</f>
        <v>2800</v>
      </c>
      <c r="K30" s="18">
        <f>SUM(K16:K29)</f>
        <v>2000</v>
      </c>
      <c r="L30" s="24">
        <f ca="1">SUM(L16:L30)</f>
        <v>6340</v>
      </c>
    </row>
    <row r="31" spans="1:12">
      <c r="J31" s="1"/>
    </row>
  </sheetData>
  <sortState ref="F17:G29">
    <sortCondition ref="G17"/>
  </sortState>
  <mergeCells count="1">
    <mergeCell ref="H1:K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F2" sqref="F2"/>
    </sheetView>
  </sheetViews>
  <sheetFormatPr baseColWidth="10" defaultRowHeight="15"/>
  <cols>
    <col min="1" max="1" width="15.140625" bestFit="1" customWidth="1"/>
    <col min="3" max="3" width="12.5703125" bestFit="1" customWidth="1"/>
    <col min="4" max="4" width="4.28515625" customWidth="1"/>
    <col min="5" max="5" width="15.140625" bestFit="1" customWidth="1"/>
    <col min="7" max="7" width="16.85546875" bestFit="1" customWidth="1"/>
  </cols>
  <sheetData>
    <row r="1" spans="1:12">
      <c r="A1" s="19" t="s">
        <v>42</v>
      </c>
      <c r="B1" s="2"/>
      <c r="C1" s="2"/>
      <c r="D1" s="2"/>
      <c r="E1" s="2" t="s">
        <v>0</v>
      </c>
      <c r="F1" s="3">
        <v>20</v>
      </c>
    </row>
    <row r="2" spans="1:12">
      <c r="A2" s="2" t="s">
        <v>48</v>
      </c>
      <c r="B2" s="2">
        <v>7000</v>
      </c>
      <c r="C2" s="3">
        <f>B2*F1</f>
        <v>140000</v>
      </c>
      <c r="D2" s="2"/>
      <c r="E2" s="2" t="s">
        <v>13</v>
      </c>
      <c r="F2" s="3">
        <f>(C2+C3+C4)/B12</f>
        <v>390.2439024390244</v>
      </c>
    </row>
    <row r="3" spans="1:12">
      <c r="A3" s="2" t="s">
        <v>8</v>
      </c>
      <c r="B3" s="2">
        <v>800</v>
      </c>
      <c r="C3" s="3">
        <f>B3*F1</f>
        <v>16000</v>
      </c>
      <c r="D3" s="2"/>
      <c r="E3" s="2"/>
      <c r="F3" s="2"/>
    </row>
    <row r="4" spans="1:12">
      <c r="A4" s="2" t="s">
        <v>9</v>
      </c>
      <c r="B4" s="4" t="s">
        <v>10</v>
      </c>
      <c r="C4" s="3">
        <v>4000</v>
      </c>
      <c r="D4" s="2"/>
      <c r="E4" s="2"/>
      <c r="F4" s="2"/>
    </row>
    <row r="5" spans="1:12">
      <c r="A5" s="2" t="s">
        <v>11</v>
      </c>
      <c r="B5" s="5">
        <v>0.1</v>
      </c>
      <c r="C5" s="6">
        <f>G12*B5</f>
        <v>19680</v>
      </c>
      <c r="D5" s="2"/>
      <c r="E5" s="2"/>
      <c r="F5" s="2"/>
    </row>
    <row r="6" spans="1:12">
      <c r="A6" s="2" t="s">
        <v>43</v>
      </c>
      <c r="B6" s="2" t="s">
        <v>10</v>
      </c>
      <c r="C6" s="6">
        <f>G14</f>
        <v>15120</v>
      </c>
      <c r="D6" s="2"/>
      <c r="E6" s="2"/>
      <c r="F6" s="2"/>
      <c r="H6" s="15" t="s">
        <v>47</v>
      </c>
      <c r="I6" s="14"/>
      <c r="J6" s="14"/>
      <c r="K6" s="14"/>
    </row>
    <row r="7" spans="1:12">
      <c r="A7" s="20"/>
      <c r="B7" s="21" t="s">
        <v>6</v>
      </c>
      <c r="C7" s="21" t="s">
        <v>7</v>
      </c>
      <c r="D7" s="7"/>
      <c r="E7" s="7"/>
      <c r="F7" s="9"/>
      <c r="G7" s="12" t="s">
        <v>12</v>
      </c>
      <c r="H7" s="13">
        <v>0.80555555555555547</v>
      </c>
      <c r="I7" s="13">
        <v>0.83333333333333337</v>
      </c>
      <c r="J7" s="14" t="s">
        <v>45</v>
      </c>
      <c r="K7" s="14"/>
    </row>
    <row r="8" spans="1:12">
      <c r="A8" s="7" t="s">
        <v>2</v>
      </c>
      <c r="B8" s="7">
        <v>200</v>
      </c>
      <c r="C8" s="8">
        <v>370</v>
      </c>
      <c r="D8" s="8"/>
      <c r="E8" s="8">
        <f>C8-F2</f>
        <v>-20.243902439024396</v>
      </c>
      <c r="F8" s="9"/>
      <c r="G8" s="10">
        <f>C8*B8</f>
        <v>74000</v>
      </c>
      <c r="H8" s="13">
        <v>0.83333333333333337</v>
      </c>
      <c r="I8" s="13">
        <v>0.875</v>
      </c>
      <c r="J8" s="14" t="s">
        <v>44</v>
      </c>
      <c r="K8" s="14"/>
    </row>
    <row r="9" spans="1:12">
      <c r="A9" s="7" t="s">
        <v>3</v>
      </c>
      <c r="B9" s="7">
        <v>200</v>
      </c>
      <c r="C9" s="8">
        <v>600</v>
      </c>
      <c r="D9" s="8"/>
      <c r="E9" s="8">
        <f>C9-F2</f>
        <v>209.7560975609756</v>
      </c>
      <c r="F9" s="9"/>
      <c r="G9" s="10">
        <f>C9*B9</f>
        <v>120000</v>
      </c>
      <c r="H9" s="13">
        <v>0.875</v>
      </c>
      <c r="I9" s="13">
        <v>0.9375</v>
      </c>
      <c r="J9" s="14" t="s">
        <v>46</v>
      </c>
      <c r="K9" s="14"/>
    </row>
    <row r="10" spans="1:12">
      <c r="A10" s="7" t="s">
        <v>4</v>
      </c>
      <c r="B10" s="7">
        <v>0</v>
      </c>
      <c r="C10" s="8">
        <v>750</v>
      </c>
      <c r="D10" s="8"/>
      <c r="E10" s="8">
        <f>C10-F2-200</f>
        <v>159.7560975609756</v>
      </c>
      <c r="F10" s="9"/>
      <c r="G10" s="10">
        <f>C10*B10</f>
        <v>0</v>
      </c>
      <c r="H10" s="13">
        <v>0.9375</v>
      </c>
      <c r="I10" s="13">
        <v>0.94444444444444453</v>
      </c>
      <c r="J10" s="14" t="s">
        <v>17</v>
      </c>
      <c r="K10" s="14"/>
    </row>
    <row r="11" spans="1:12">
      <c r="A11" s="7" t="s">
        <v>41</v>
      </c>
      <c r="B11" s="7">
        <v>10</v>
      </c>
      <c r="C11" s="8">
        <v>280</v>
      </c>
      <c r="D11" s="8"/>
      <c r="E11" s="8">
        <f>C11-F2</f>
        <v>-110.2439024390244</v>
      </c>
      <c r="F11" s="9"/>
      <c r="G11" s="11">
        <f>C11*B11</f>
        <v>2800</v>
      </c>
      <c r="H11" s="13">
        <v>0.94444444444444453</v>
      </c>
      <c r="I11" s="13">
        <v>0.96527777777777779</v>
      </c>
      <c r="J11" s="14" t="s">
        <v>46</v>
      </c>
      <c r="K11" s="14"/>
    </row>
    <row r="12" spans="1:12">
      <c r="A12" s="20" t="s">
        <v>20</v>
      </c>
      <c r="B12" s="20">
        <f>B10+B9+B8+B11</f>
        <v>410</v>
      </c>
      <c r="C12" s="7"/>
      <c r="D12" s="7"/>
      <c r="E12" s="7"/>
      <c r="F12" s="9" t="s">
        <v>14</v>
      </c>
      <c r="G12" s="10">
        <f>G10+G9+G8+G11</f>
        <v>196800</v>
      </c>
      <c r="H12" s="13">
        <v>0.96527777777777779</v>
      </c>
      <c r="I12" s="13">
        <v>0.97222222222222221</v>
      </c>
      <c r="J12" s="14" t="s">
        <v>18</v>
      </c>
      <c r="K12" s="14"/>
    </row>
    <row r="13" spans="1:12">
      <c r="A13" s="7" t="s">
        <v>19</v>
      </c>
      <c r="B13" s="7">
        <f>B16+B17+B18</f>
        <v>36</v>
      </c>
      <c r="C13" s="7"/>
      <c r="D13" s="7"/>
      <c r="E13" s="7"/>
      <c r="F13" s="9" t="s">
        <v>15</v>
      </c>
      <c r="G13" s="11">
        <f>C2+C3+C4+C5+(K30)</f>
        <v>181680</v>
      </c>
      <c r="H13" s="13">
        <v>0.97222222222222221</v>
      </c>
      <c r="I13" s="13">
        <v>1</v>
      </c>
      <c r="J13" s="14" t="s">
        <v>3</v>
      </c>
      <c r="K13" s="14"/>
    </row>
    <row r="14" spans="1:12">
      <c r="A14" s="7" t="s">
        <v>5</v>
      </c>
      <c r="B14" s="7">
        <f>B12+B13</f>
        <v>446</v>
      </c>
      <c r="C14" s="7"/>
      <c r="D14" s="7"/>
      <c r="E14" s="7"/>
      <c r="F14" s="9" t="s">
        <v>16</v>
      </c>
      <c r="G14" s="11">
        <f>G12-G13</f>
        <v>15120</v>
      </c>
    </row>
    <row r="15" spans="1:12">
      <c r="A15" s="7"/>
      <c r="B15" s="7"/>
      <c r="C15" s="7"/>
      <c r="D15" s="7"/>
      <c r="E15" s="7"/>
      <c r="F15" s="16"/>
      <c r="G15" s="16"/>
      <c r="H15" s="16"/>
      <c r="I15" s="16" t="s">
        <v>36</v>
      </c>
      <c r="J15" s="16" t="s">
        <v>39</v>
      </c>
      <c r="K15" s="16" t="s">
        <v>37</v>
      </c>
      <c r="L15" s="16" t="s">
        <v>5</v>
      </c>
    </row>
    <row r="16" spans="1:12">
      <c r="A16" s="7" t="s">
        <v>21</v>
      </c>
      <c r="B16" s="7">
        <v>12</v>
      </c>
      <c r="C16" s="7"/>
      <c r="D16" s="7"/>
      <c r="E16" s="7"/>
      <c r="F16" s="16">
        <v>1</v>
      </c>
      <c r="G16" s="17" t="s">
        <v>29</v>
      </c>
      <c r="H16" s="16"/>
      <c r="I16" s="16">
        <v>1</v>
      </c>
      <c r="J16" s="22">
        <f>1*C8</f>
        <v>370</v>
      </c>
      <c r="K16" s="18">
        <v>1000</v>
      </c>
      <c r="L16" s="24">
        <f>K16+J16</f>
        <v>1370</v>
      </c>
    </row>
    <row r="17" spans="1:12">
      <c r="A17" s="7" t="s">
        <v>22</v>
      </c>
      <c r="B17" s="7">
        <f>I30</f>
        <v>14</v>
      </c>
      <c r="C17" s="7"/>
      <c r="D17" s="7"/>
      <c r="E17" s="7"/>
      <c r="F17" s="16">
        <v>2</v>
      </c>
      <c r="G17" s="17" t="s">
        <v>30</v>
      </c>
      <c r="H17" s="16"/>
      <c r="I17" s="16">
        <v>1</v>
      </c>
      <c r="J17" s="22">
        <f t="shared" ref="J17:J27" si="0">1*$C$8</f>
        <v>370</v>
      </c>
      <c r="K17" s="18">
        <v>1000</v>
      </c>
      <c r="L17" s="24">
        <f>K17+J17</f>
        <v>1370</v>
      </c>
    </row>
    <row r="18" spans="1:12">
      <c r="A18" s="7" t="s">
        <v>40</v>
      </c>
      <c r="B18" s="7">
        <v>10</v>
      </c>
      <c r="C18" s="7"/>
      <c r="D18" s="7"/>
      <c r="E18" s="7"/>
      <c r="F18" s="16">
        <v>3</v>
      </c>
      <c r="G18" s="16" t="s">
        <v>26</v>
      </c>
      <c r="H18" s="16"/>
      <c r="I18" s="16">
        <v>1</v>
      </c>
      <c r="J18" s="22">
        <f t="shared" si="0"/>
        <v>370</v>
      </c>
      <c r="K18" s="16">
        <v>0</v>
      </c>
      <c r="L18" s="25">
        <f>J18</f>
        <v>370</v>
      </c>
    </row>
    <row r="19" spans="1:12">
      <c r="F19" s="16">
        <v>4</v>
      </c>
      <c r="G19" s="16" t="s">
        <v>23</v>
      </c>
      <c r="H19" s="16"/>
      <c r="I19" s="16">
        <v>1</v>
      </c>
      <c r="J19" s="22">
        <f t="shared" si="0"/>
        <v>370</v>
      </c>
      <c r="K19" s="16">
        <v>0</v>
      </c>
      <c r="L19" s="25">
        <f t="shared" ref="L19:L29" si="1">J19</f>
        <v>370</v>
      </c>
    </row>
    <row r="20" spans="1:12">
      <c r="F20" s="16">
        <v>5</v>
      </c>
      <c r="G20" s="17" t="s">
        <v>31</v>
      </c>
      <c r="H20" s="16"/>
      <c r="I20" s="16">
        <v>1</v>
      </c>
      <c r="J20" s="22">
        <f t="shared" si="0"/>
        <v>370</v>
      </c>
      <c r="K20" s="16">
        <v>0</v>
      </c>
      <c r="L20" s="25">
        <f t="shared" si="1"/>
        <v>370</v>
      </c>
    </row>
    <row r="21" spans="1:12">
      <c r="F21" s="16">
        <v>10</v>
      </c>
      <c r="G21" s="16" t="s">
        <v>32</v>
      </c>
      <c r="H21" s="16"/>
      <c r="I21" s="16">
        <v>1</v>
      </c>
      <c r="J21" s="22">
        <f t="shared" si="0"/>
        <v>370</v>
      </c>
      <c r="K21" s="16">
        <v>0</v>
      </c>
      <c r="L21" s="25">
        <f t="shared" si="1"/>
        <v>370</v>
      </c>
    </row>
    <row r="22" spans="1:12">
      <c r="F22" s="16">
        <v>12</v>
      </c>
      <c r="G22" s="16" t="s">
        <v>34</v>
      </c>
      <c r="H22" s="16"/>
      <c r="I22" s="16">
        <v>1</v>
      </c>
      <c r="J22" s="22">
        <f t="shared" si="0"/>
        <v>370</v>
      </c>
      <c r="K22" s="16">
        <v>0</v>
      </c>
      <c r="L22" s="25">
        <f t="shared" si="1"/>
        <v>370</v>
      </c>
    </row>
    <row r="23" spans="1:12">
      <c r="F23" s="16">
        <v>6</v>
      </c>
      <c r="G23" s="23" t="s">
        <v>25</v>
      </c>
      <c r="H23" s="16"/>
      <c r="I23" s="16">
        <v>1</v>
      </c>
      <c r="J23" s="22">
        <f t="shared" si="0"/>
        <v>370</v>
      </c>
      <c r="K23" s="16">
        <v>0</v>
      </c>
      <c r="L23" s="25">
        <f t="shared" si="1"/>
        <v>370</v>
      </c>
    </row>
    <row r="24" spans="1:12">
      <c r="F24" s="16">
        <v>7</v>
      </c>
      <c r="G24" s="17" t="s">
        <v>27</v>
      </c>
      <c r="H24" s="16"/>
      <c r="I24" s="16">
        <v>1</v>
      </c>
      <c r="J24" s="22">
        <f t="shared" si="0"/>
        <v>370</v>
      </c>
      <c r="K24" s="16">
        <v>0</v>
      </c>
      <c r="L24" s="25">
        <f t="shared" si="1"/>
        <v>370</v>
      </c>
    </row>
    <row r="25" spans="1:12">
      <c r="F25" s="16">
        <v>8</v>
      </c>
      <c r="G25" s="17" t="s">
        <v>28</v>
      </c>
      <c r="H25" s="16"/>
      <c r="I25" s="16">
        <v>1</v>
      </c>
      <c r="J25" s="22">
        <f t="shared" si="0"/>
        <v>370</v>
      </c>
      <c r="K25" s="16">
        <v>0</v>
      </c>
      <c r="L25" s="25">
        <f t="shared" si="1"/>
        <v>370</v>
      </c>
    </row>
    <row r="26" spans="1:12">
      <c r="F26" s="16">
        <v>9</v>
      </c>
      <c r="G26" s="16" t="s">
        <v>24</v>
      </c>
      <c r="H26" s="16"/>
      <c r="I26" s="16">
        <v>1</v>
      </c>
      <c r="J26" s="22">
        <f t="shared" si="0"/>
        <v>370</v>
      </c>
      <c r="K26" s="16">
        <v>0</v>
      </c>
      <c r="L26" s="25">
        <f t="shared" si="1"/>
        <v>370</v>
      </c>
    </row>
    <row r="27" spans="1:12">
      <c r="F27" s="16">
        <v>11</v>
      </c>
      <c r="G27" s="23" t="s">
        <v>33</v>
      </c>
      <c r="H27" s="16"/>
      <c r="I27" s="16">
        <v>1</v>
      </c>
      <c r="J27" s="22">
        <f t="shared" si="0"/>
        <v>370</v>
      </c>
      <c r="K27" s="16">
        <v>0</v>
      </c>
      <c r="L27" s="25">
        <f t="shared" si="1"/>
        <v>370</v>
      </c>
    </row>
    <row r="28" spans="1:12">
      <c r="F28" s="16">
        <v>13</v>
      </c>
      <c r="G28" s="23" t="s">
        <v>35</v>
      </c>
      <c r="H28" s="16"/>
      <c r="I28" s="16">
        <v>1</v>
      </c>
      <c r="J28" s="22">
        <f>I28*C8</f>
        <v>370</v>
      </c>
      <c r="K28" s="16">
        <v>0</v>
      </c>
      <c r="L28" s="25">
        <f t="shared" si="1"/>
        <v>370</v>
      </c>
    </row>
    <row r="29" spans="1:12">
      <c r="F29" s="16">
        <v>14</v>
      </c>
      <c r="G29" s="17" t="s">
        <v>38</v>
      </c>
      <c r="H29" s="16"/>
      <c r="I29" s="16">
        <v>1</v>
      </c>
      <c r="J29" s="22">
        <f>I29*C8</f>
        <v>370</v>
      </c>
      <c r="K29" s="16">
        <v>0</v>
      </c>
      <c r="L29" s="25">
        <f t="shared" si="1"/>
        <v>370</v>
      </c>
    </row>
    <row r="30" spans="1:12">
      <c r="F30" s="16"/>
      <c r="G30" s="16"/>
      <c r="H30" s="16"/>
      <c r="I30" s="16">
        <f>SUM(I16:I29)</f>
        <v>14</v>
      </c>
      <c r="J30" s="22">
        <f>SUM(J16:J29)</f>
        <v>5180</v>
      </c>
      <c r="K30" s="18">
        <f>SUM(K16:K29)</f>
        <v>2000</v>
      </c>
      <c r="L30" s="24">
        <f ca="1">SUM(L16:L30)</f>
        <v>6340</v>
      </c>
    </row>
    <row r="31" spans="1:12">
      <c r="J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F2" sqref="F2"/>
    </sheetView>
  </sheetViews>
  <sheetFormatPr baseColWidth="10" defaultRowHeight="15"/>
  <cols>
    <col min="1" max="1" width="15.140625" bestFit="1" customWidth="1"/>
    <col min="3" max="3" width="12.5703125" bestFit="1" customWidth="1"/>
    <col min="4" max="4" width="4.28515625" customWidth="1"/>
    <col min="5" max="5" width="15.140625" bestFit="1" customWidth="1"/>
    <col min="7" max="7" width="16.85546875" bestFit="1" customWidth="1"/>
  </cols>
  <sheetData>
    <row r="1" spans="1:12">
      <c r="A1" s="19" t="s">
        <v>42</v>
      </c>
      <c r="B1" s="2"/>
      <c r="C1" s="2"/>
      <c r="D1" s="2"/>
      <c r="E1" s="2" t="s">
        <v>0</v>
      </c>
      <c r="F1" s="3">
        <v>20</v>
      </c>
      <c r="H1" s="86" t="s">
        <v>47</v>
      </c>
      <c r="I1" s="86"/>
      <c r="J1" s="86"/>
      <c r="K1" s="86"/>
    </row>
    <row r="2" spans="1:12">
      <c r="A2" s="2" t="s">
        <v>53</v>
      </c>
      <c r="B2" s="2">
        <v>3500</v>
      </c>
      <c r="C2" s="3">
        <f>B2*F1</f>
        <v>70000</v>
      </c>
      <c r="D2" s="2"/>
      <c r="E2" s="2" t="s">
        <v>13</v>
      </c>
      <c r="F2" s="3">
        <f>(C2+C3+C4)/B12</f>
        <v>367</v>
      </c>
      <c r="H2" s="13">
        <v>0.30555555555555552</v>
      </c>
      <c r="I2" s="13">
        <v>0.33333333333333331</v>
      </c>
      <c r="J2" s="14" t="s">
        <v>45</v>
      </c>
      <c r="K2" s="14"/>
    </row>
    <row r="3" spans="1:12">
      <c r="A3" s="2" t="s">
        <v>8</v>
      </c>
      <c r="B3" s="2">
        <v>1200</v>
      </c>
      <c r="C3" s="3">
        <f>B3*F1</f>
        <v>24000</v>
      </c>
      <c r="D3" s="2"/>
      <c r="E3" s="2"/>
      <c r="F3" s="2"/>
      <c r="H3" s="13">
        <v>0.33333333333333331</v>
      </c>
      <c r="I3" s="13">
        <v>0.375</v>
      </c>
      <c r="J3" s="14" t="s">
        <v>44</v>
      </c>
      <c r="K3" s="14"/>
    </row>
    <row r="4" spans="1:12">
      <c r="A4" s="2" t="s">
        <v>9</v>
      </c>
      <c r="B4" s="4" t="s">
        <v>10</v>
      </c>
      <c r="C4" s="3">
        <f>5000+(B9*15)+(B10*50)+(B8*8)</f>
        <v>8760</v>
      </c>
      <c r="D4" s="2"/>
      <c r="E4" s="2"/>
      <c r="F4" s="2"/>
      <c r="H4" s="13">
        <v>0.375</v>
      </c>
      <c r="I4" s="13">
        <v>0.4375</v>
      </c>
      <c r="J4" s="14" t="s">
        <v>46</v>
      </c>
      <c r="K4" s="14"/>
    </row>
    <row r="5" spans="1:12">
      <c r="A5" s="2" t="s">
        <v>11</v>
      </c>
      <c r="B5" s="5">
        <v>0.15</v>
      </c>
      <c r="C5" s="6">
        <f>G12*B5</f>
        <v>19530</v>
      </c>
      <c r="D5" s="2"/>
      <c r="E5" s="2"/>
      <c r="F5" s="2"/>
      <c r="H5" s="13">
        <v>0.4375</v>
      </c>
      <c r="I5" s="13">
        <v>0.44444444444444442</v>
      </c>
      <c r="J5" s="14" t="s">
        <v>17</v>
      </c>
      <c r="K5" s="14"/>
    </row>
    <row r="6" spans="1:12">
      <c r="A6" s="2" t="s">
        <v>43</v>
      </c>
      <c r="B6" s="2" t="s">
        <v>10</v>
      </c>
      <c r="C6" s="6">
        <f>G14</f>
        <v>5910</v>
      </c>
      <c r="D6" s="2"/>
      <c r="E6" s="2"/>
      <c r="F6" s="2"/>
      <c r="H6" s="13">
        <v>0.44444444444444442</v>
      </c>
      <c r="I6" s="13">
        <v>0.45833333333333331</v>
      </c>
      <c r="J6" s="14" t="s">
        <v>46</v>
      </c>
      <c r="K6" s="14"/>
    </row>
    <row r="7" spans="1:12">
      <c r="A7" s="20"/>
      <c r="B7" s="21" t="s">
        <v>6</v>
      </c>
      <c r="C7" s="21" t="s">
        <v>7</v>
      </c>
      <c r="D7" s="7"/>
      <c r="E7" s="7"/>
      <c r="F7" s="9"/>
      <c r="G7" s="12" t="s">
        <v>12</v>
      </c>
      <c r="H7" s="13">
        <v>0.45833333333333331</v>
      </c>
      <c r="I7" s="13">
        <v>0.46527777777777773</v>
      </c>
      <c r="J7" s="14" t="s">
        <v>18</v>
      </c>
      <c r="K7" s="14"/>
    </row>
    <row r="8" spans="1:12">
      <c r="A8" s="7" t="s">
        <v>2</v>
      </c>
      <c r="B8" s="7">
        <v>120</v>
      </c>
      <c r="C8" s="8">
        <v>355</v>
      </c>
      <c r="D8" s="8"/>
      <c r="E8" s="8">
        <f>C8-F2</f>
        <v>-12</v>
      </c>
      <c r="F8" s="9"/>
      <c r="G8" s="10">
        <f>C8*B8</f>
        <v>42600</v>
      </c>
      <c r="H8" s="13">
        <v>0.46527777777777773</v>
      </c>
      <c r="I8" s="13">
        <v>0.50694444444444442</v>
      </c>
      <c r="J8" s="14" t="s">
        <v>3</v>
      </c>
      <c r="K8" s="14"/>
    </row>
    <row r="9" spans="1:12">
      <c r="A9" s="7" t="s">
        <v>3</v>
      </c>
      <c r="B9" s="7">
        <v>120</v>
      </c>
      <c r="C9" s="8">
        <v>555</v>
      </c>
      <c r="D9" s="8"/>
      <c r="E9" s="8">
        <f>C9-F2</f>
        <v>188</v>
      </c>
      <c r="F9" s="9"/>
      <c r="G9" s="10">
        <f>C9*B9</f>
        <v>66600</v>
      </c>
      <c r="H9" s="28"/>
      <c r="I9" s="28"/>
      <c r="J9" s="27"/>
      <c r="K9" s="27"/>
    </row>
    <row r="10" spans="1:12">
      <c r="A10" s="7" t="s">
        <v>4</v>
      </c>
      <c r="B10" s="7">
        <v>20</v>
      </c>
      <c r="C10" s="8">
        <v>750</v>
      </c>
      <c r="D10" s="8"/>
      <c r="E10" s="8">
        <f>C10-F2-200</f>
        <v>183</v>
      </c>
      <c r="F10" s="9"/>
      <c r="G10" s="10">
        <f>C10*B10</f>
        <v>15000</v>
      </c>
      <c r="H10" s="28"/>
      <c r="I10" s="28"/>
      <c r="J10" s="27"/>
      <c r="K10" s="27"/>
    </row>
    <row r="11" spans="1:12">
      <c r="A11" s="7" t="s">
        <v>41</v>
      </c>
      <c r="B11" s="7">
        <v>20</v>
      </c>
      <c r="C11" s="8">
        <v>300</v>
      </c>
      <c r="D11" s="8"/>
      <c r="E11" s="8">
        <f>C11-F2</f>
        <v>-67</v>
      </c>
      <c r="F11" s="9"/>
      <c r="G11" s="11">
        <f>C11*B11</f>
        <v>6000</v>
      </c>
      <c r="H11" s="28"/>
      <c r="I11" s="28"/>
      <c r="J11" s="27"/>
      <c r="K11" s="27"/>
    </row>
    <row r="12" spans="1:12">
      <c r="A12" s="26" t="s">
        <v>20</v>
      </c>
      <c r="B12" s="26">
        <f>B10+B9+B8+B11</f>
        <v>280</v>
      </c>
      <c r="C12" s="7"/>
      <c r="D12" s="7"/>
      <c r="E12" s="7"/>
      <c r="F12" s="9" t="s">
        <v>14</v>
      </c>
      <c r="G12" s="10">
        <f>G10+G9+G8+G11</f>
        <v>130200</v>
      </c>
      <c r="H12" s="27"/>
      <c r="I12" s="27"/>
      <c r="J12" s="27"/>
      <c r="K12" s="27"/>
    </row>
    <row r="13" spans="1:12">
      <c r="A13" s="7" t="s">
        <v>19</v>
      </c>
      <c r="B13" s="7">
        <f>B16+B17+B18</f>
        <v>36</v>
      </c>
      <c r="C13" s="7"/>
      <c r="D13" s="7"/>
      <c r="E13" s="7"/>
      <c r="F13" s="9" t="s">
        <v>15</v>
      </c>
      <c r="G13" s="11">
        <f>C2+C3+C4+C5+(K30)</f>
        <v>124290</v>
      </c>
      <c r="H13" s="27"/>
      <c r="I13" s="27"/>
      <c r="J13" s="27"/>
      <c r="K13" s="27"/>
    </row>
    <row r="14" spans="1:12">
      <c r="A14" s="20" t="s">
        <v>5</v>
      </c>
      <c r="B14" s="20">
        <f>B12+B13</f>
        <v>316</v>
      </c>
      <c r="C14" s="7"/>
      <c r="D14" s="7"/>
      <c r="E14" s="7"/>
      <c r="F14" s="9" t="s">
        <v>16</v>
      </c>
      <c r="G14" s="11">
        <f>G12-G13</f>
        <v>5910</v>
      </c>
      <c r="H14" s="27"/>
      <c r="I14" s="27"/>
      <c r="J14" s="27"/>
      <c r="K14" s="27"/>
    </row>
    <row r="15" spans="1:12">
      <c r="A15" s="7"/>
      <c r="B15" s="7"/>
      <c r="C15" s="7"/>
      <c r="D15" s="7"/>
      <c r="E15" s="7"/>
      <c r="F15" s="16"/>
      <c r="G15" s="16"/>
      <c r="H15" s="16"/>
      <c r="I15" s="16" t="s">
        <v>36</v>
      </c>
      <c r="J15" s="16" t="s">
        <v>39</v>
      </c>
      <c r="K15" s="16" t="s">
        <v>37</v>
      </c>
      <c r="L15" s="16" t="s">
        <v>5</v>
      </c>
    </row>
    <row r="16" spans="1:12">
      <c r="A16" s="7" t="s">
        <v>21</v>
      </c>
      <c r="B16" s="7">
        <v>12</v>
      </c>
      <c r="C16" s="7"/>
      <c r="D16" s="7"/>
      <c r="E16" s="7"/>
      <c r="F16" s="16">
        <v>1</v>
      </c>
      <c r="G16" s="17" t="s">
        <v>29</v>
      </c>
      <c r="H16" s="16"/>
      <c r="I16" s="16">
        <v>1</v>
      </c>
      <c r="J16" s="22">
        <f>1*C8</f>
        <v>355</v>
      </c>
      <c r="K16" s="18">
        <v>1000</v>
      </c>
      <c r="L16" s="24">
        <f>K16+J16</f>
        <v>1355</v>
      </c>
    </row>
    <row r="17" spans="1:12">
      <c r="A17" s="7" t="s">
        <v>22</v>
      </c>
      <c r="B17" s="7">
        <f>I30</f>
        <v>14</v>
      </c>
      <c r="C17" s="7"/>
      <c r="D17" s="7"/>
      <c r="E17" s="7"/>
      <c r="F17" s="16">
        <v>2</v>
      </c>
      <c r="G17" s="17" t="s">
        <v>30</v>
      </c>
      <c r="H17" s="16"/>
      <c r="I17" s="16">
        <v>1</v>
      </c>
      <c r="J17" s="22">
        <f t="shared" ref="J17:J27" si="0">1*$C$8</f>
        <v>355</v>
      </c>
      <c r="K17" s="18">
        <v>1000</v>
      </c>
      <c r="L17" s="24">
        <f>K17+J17</f>
        <v>1355</v>
      </c>
    </row>
    <row r="18" spans="1:12">
      <c r="A18" s="7" t="s">
        <v>40</v>
      </c>
      <c r="B18" s="7">
        <v>10</v>
      </c>
      <c r="C18" s="7"/>
      <c r="D18" s="7"/>
      <c r="E18" s="7"/>
      <c r="F18" s="16">
        <v>3</v>
      </c>
      <c r="G18" s="16" t="s">
        <v>26</v>
      </c>
      <c r="H18" s="16"/>
      <c r="I18" s="16">
        <v>1</v>
      </c>
      <c r="J18" s="22">
        <f t="shared" si="0"/>
        <v>355</v>
      </c>
      <c r="K18" s="16">
        <v>0</v>
      </c>
      <c r="L18" s="25">
        <f>J18</f>
        <v>355</v>
      </c>
    </row>
    <row r="19" spans="1:12">
      <c r="F19" s="16">
        <v>4</v>
      </c>
      <c r="G19" s="16" t="s">
        <v>23</v>
      </c>
      <c r="H19" s="16"/>
      <c r="I19" s="16">
        <v>1</v>
      </c>
      <c r="J19" s="22">
        <f t="shared" si="0"/>
        <v>355</v>
      </c>
      <c r="K19" s="16">
        <v>0</v>
      </c>
      <c r="L19" s="25">
        <f t="shared" ref="L19:L29" si="1">J19</f>
        <v>355</v>
      </c>
    </row>
    <row r="20" spans="1:12">
      <c r="F20" s="16">
        <v>5</v>
      </c>
      <c r="G20" s="17" t="s">
        <v>31</v>
      </c>
      <c r="H20" s="16"/>
      <c r="I20" s="16">
        <v>1</v>
      </c>
      <c r="J20" s="22">
        <f t="shared" si="0"/>
        <v>355</v>
      </c>
      <c r="K20" s="16">
        <v>0</v>
      </c>
      <c r="L20" s="25">
        <f t="shared" si="1"/>
        <v>355</v>
      </c>
    </row>
    <row r="21" spans="1:12">
      <c r="F21" s="16">
        <v>10</v>
      </c>
      <c r="G21" s="16" t="s">
        <v>32</v>
      </c>
      <c r="H21" s="16"/>
      <c r="I21" s="16">
        <v>1</v>
      </c>
      <c r="J21" s="22">
        <f t="shared" si="0"/>
        <v>355</v>
      </c>
      <c r="K21" s="16">
        <v>0</v>
      </c>
      <c r="L21" s="25">
        <f t="shared" si="1"/>
        <v>355</v>
      </c>
    </row>
    <row r="22" spans="1:12">
      <c r="F22" s="16">
        <v>12</v>
      </c>
      <c r="G22" s="16" t="s">
        <v>34</v>
      </c>
      <c r="H22" s="16"/>
      <c r="I22" s="16">
        <v>1</v>
      </c>
      <c r="J22" s="22">
        <f t="shared" si="0"/>
        <v>355</v>
      </c>
      <c r="K22" s="16">
        <v>0</v>
      </c>
      <c r="L22" s="25">
        <f t="shared" si="1"/>
        <v>355</v>
      </c>
    </row>
    <row r="23" spans="1:12">
      <c r="F23" s="16">
        <v>6</v>
      </c>
      <c r="G23" s="23" t="s">
        <v>25</v>
      </c>
      <c r="H23" s="16"/>
      <c r="I23" s="16">
        <v>1</v>
      </c>
      <c r="J23" s="22">
        <f t="shared" si="0"/>
        <v>355</v>
      </c>
      <c r="K23" s="16">
        <v>0</v>
      </c>
      <c r="L23" s="25">
        <f t="shared" si="1"/>
        <v>355</v>
      </c>
    </row>
    <row r="24" spans="1:12">
      <c r="F24" s="16">
        <v>7</v>
      </c>
      <c r="G24" s="17" t="s">
        <v>27</v>
      </c>
      <c r="H24" s="16"/>
      <c r="I24" s="16">
        <v>1</v>
      </c>
      <c r="J24" s="22">
        <f t="shared" si="0"/>
        <v>355</v>
      </c>
      <c r="K24" s="16">
        <v>0</v>
      </c>
      <c r="L24" s="25">
        <f t="shared" si="1"/>
        <v>355</v>
      </c>
    </row>
    <row r="25" spans="1:12">
      <c r="F25" s="16">
        <v>8</v>
      </c>
      <c r="G25" s="17" t="s">
        <v>28</v>
      </c>
      <c r="H25" s="16"/>
      <c r="I25" s="16">
        <v>1</v>
      </c>
      <c r="J25" s="22">
        <f t="shared" si="0"/>
        <v>355</v>
      </c>
      <c r="K25" s="16">
        <v>0</v>
      </c>
      <c r="L25" s="25">
        <f t="shared" si="1"/>
        <v>355</v>
      </c>
    </row>
    <row r="26" spans="1:12">
      <c r="F26" s="16">
        <v>9</v>
      </c>
      <c r="G26" s="16" t="s">
        <v>24</v>
      </c>
      <c r="H26" s="16"/>
      <c r="I26" s="16">
        <v>1</v>
      </c>
      <c r="J26" s="22">
        <f t="shared" si="0"/>
        <v>355</v>
      </c>
      <c r="K26" s="16">
        <v>0</v>
      </c>
      <c r="L26" s="25">
        <f t="shared" si="1"/>
        <v>355</v>
      </c>
    </row>
    <row r="27" spans="1:12">
      <c r="F27" s="16">
        <v>11</v>
      </c>
      <c r="G27" s="23" t="s">
        <v>33</v>
      </c>
      <c r="H27" s="16"/>
      <c r="I27" s="16">
        <v>1</v>
      </c>
      <c r="J27" s="22">
        <f t="shared" si="0"/>
        <v>355</v>
      </c>
      <c r="K27" s="16">
        <v>0</v>
      </c>
      <c r="L27" s="25">
        <f t="shared" si="1"/>
        <v>355</v>
      </c>
    </row>
    <row r="28" spans="1:12">
      <c r="F28" s="16">
        <v>13</v>
      </c>
      <c r="G28" s="23" t="s">
        <v>35</v>
      </c>
      <c r="H28" s="16"/>
      <c r="I28" s="16">
        <v>1</v>
      </c>
      <c r="J28" s="22">
        <f>I28*C8</f>
        <v>355</v>
      </c>
      <c r="K28" s="16">
        <v>0</v>
      </c>
      <c r="L28" s="25">
        <f t="shared" si="1"/>
        <v>355</v>
      </c>
    </row>
    <row r="29" spans="1:12">
      <c r="F29" s="16">
        <v>14</v>
      </c>
      <c r="G29" s="17" t="s">
        <v>38</v>
      </c>
      <c r="H29" s="16"/>
      <c r="I29" s="16">
        <v>1</v>
      </c>
      <c r="J29" s="22">
        <f>I29*C8</f>
        <v>355</v>
      </c>
      <c r="K29" s="16">
        <v>0</v>
      </c>
      <c r="L29" s="25">
        <f t="shared" si="1"/>
        <v>355</v>
      </c>
    </row>
    <row r="30" spans="1:12">
      <c r="F30" s="16"/>
      <c r="G30" s="16"/>
      <c r="H30" s="16"/>
      <c r="I30" s="16">
        <f>SUM(I16:I29)</f>
        <v>14</v>
      </c>
      <c r="J30" s="22">
        <f>SUM(J16:J29)</f>
        <v>4970</v>
      </c>
      <c r="K30" s="18">
        <f>SUM(K16:K29)</f>
        <v>2000</v>
      </c>
      <c r="L30" s="24">
        <f ca="1">SUM(L16:L30)</f>
        <v>6340</v>
      </c>
    </row>
    <row r="31" spans="1:12">
      <c r="J31" s="1"/>
    </row>
  </sheetData>
  <mergeCells count="1"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11" sqref="B11"/>
    </sheetView>
  </sheetViews>
  <sheetFormatPr baseColWidth="10" defaultRowHeight="15"/>
  <cols>
    <col min="1" max="1" width="13.42578125" bestFit="1" customWidth="1"/>
  </cols>
  <sheetData>
    <row r="1" spans="1:4">
      <c r="A1" t="s">
        <v>54</v>
      </c>
    </row>
    <row r="3" spans="1:4">
      <c r="B3" t="s">
        <v>56</v>
      </c>
      <c r="C3" t="s">
        <v>7</v>
      </c>
    </row>
    <row r="4" spans="1:4">
      <c r="A4" t="s">
        <v>55</v>
      </c>
      <c r="B4">
        <v>4</v>
      </c>
      <c r="C4">
        <v>15</v>
      </c>
      <c r="D4">
        <f>C4*B4</f>
        <v>60</v>
      </c>
    </row>
    <row r="5" spans="1:4">
      <c r="A5" t="s">
        <v>57</v>
      </c>
      <c r="B5">
        <v>3</v>
      </c>
      <c r="C5">
        <v>45</v>
      </c>
      <c r="D5">
        <f>C5*B5</f>
        <v>135</v>
      </c>
    </row>
    <row r="6" spans="1:4">
      <c r="A6" t="s">
        <v>58</v>
      </c>
      <c r="B6">
        <v>1</v>
      </c>
      <c r="C6">
        <v>200</v>
      </c>
      <c r="D6">
        <f>C6*B6</f>
        <v>200</v>
      </c>
    </row>
    <row r="7" spans="1:4">
      <c r="C7" t="s">
        <v>5</v>
      </c>
      <c r="D7">
        <f>D6+D5+D4</f>
        <v>395</v>
      </c>
    </row>
    <row r="8" spans="1:4">
      <c r="C8" t="s">
        <v>59</v>
      </c>
      <c r="D8">
        <v>500</v>
      </c>
    </row>
    <row r="9" spans="1:4">
      <c r="C9" t="s">
        <v>16</v>
      </c>
      <c r="D9">
        <f>D8-D7</f>
        <v>105</v>
      </c>
    </row>
    <row r="11" spans="1:4">
      <c r="A11" t="s">
        <v>60</v>
      </c>
      <c r="B11">
        <v>1</v>
      </c>
    </row>
    <row r="12" spans="1:4">
      <c r="A12" t="s">
        <v>61</v>
      </c>
      <c r="B12">
        <v>330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7" sqref="C7"/>
    </sheetView>
  </sheetViews>
  <sheetFormatPr baseColWidth="10" defaultRowHeight="15"/>
  <cols>
    <col min="2" max="2" width="16.28515625" bestFit="1" customWidth="1"/>
  </cols>
  <sheetData>
    <row r="1" spans="1:5">
      <c r="A1">
        <v>3</v>
      </c>
      <c r="B1" t="s">
        <v>67</v>
      </c>
      <c r="C1">
        <v>751</v>
      </c>
      <c r="D1" t="s">
        <v>68</v>
      </c>
      <c r="E1" t="s">
        <v>69</v>
      </c>
    </row>
    <row r="2" spans="1:5">
      <c r="A2">
        <v>3</v>
      </c>
      <c r="B2" t="s">
        <v>70</v>
      </c>
      <c r="C2">
        <v>790</v>
      </c>
      <c r="D2" t="s">
        <v>71</v>
      </c>
      <c r="E2" t="s">
        <v>74</v>
      </c>
    </row>
    <row r="3" spans="1:5">
      <c r="A3">
        <v>4</v>
      </c>
      <c r="B3" t="s">
        <v>75</v>
      </c>
      <c r="C3">
        <v>838</v>
      </c>
      <c r="D3" t="s">
        <v>73</v>
      </c>
      <c r="E3" t="s">
        <v>72</v>
      </c>
    </row>
    <row r="4" spans="1:5">
      <c r="A4">
        <v>4</v>
      </c>
      <c r="B4" s="2" t="s">
        <v>76</v>
      </c>
      <c r="C4" s="2">
        <v>764</v>
      </c>
      <c r="D4" s="2" t="s">
        <v>78</v>
      </c>
      <c r="E4" s="2" t="s">
        <v>81</v>
      </c>
    </row>
    <row r="5" spans="1:5">
      <c r="A5">
        <v>5</v>
      </c>
      <c r="B5" t="s">
        <v>77</v>
      </c>
      <c r="C5">
        <v>1144</v>
      </c>
      <c r="D5" t="s">
        <v>79</v>
      </c>
      <c r="E5" t="s">
        <v>80</v>
      </c>
    </row>
    <row r="6" spans="1:5">
      <c r="A6">
        <v>5</v>
      </c>
      <c r="B6" s="2" t="s">
        <v>82</v>
      </c>
      <c r="C6" s="2">
        <v>640</v>
      </c>
      <c r="D6" s="2" t="s">
        <v>85</v>
      </c>
      <c r="E6" s="2" t="s">
        <v>86</v>
      </c>
    </row>
    <row r="7" spans="1:5">
      <c r="A7">
        <v>4</v>
      </c>
      <c r="B7" t="s">
        <v>83</v>
      </c>
      <c r="C7">
        <v>770</v>
      </c>
      <c r="D7" t="s">
        <v>84</v>
      </c>
      <c r="E7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4" sqref="D4"/>
    </sheetView>
  </sheetViews>
  <sheetFormatPr baseColWidth="10" defaultRowHeight="15"/>
  <sheetData>
    <row r="1" spans="1:4">
      <c r="A1" t="s">
        <v>132</v>
      </c>
      <c r="B1" t="s">
        <v>133</v>
      </c>
    </row>
    <row r="2" spans="1:4">
      <c r="A2">
        <v>9</v>
      </c>
      <c r="B2">
        <v>1</v>
      </c>
    </row>
    <row r="3" spans="1:4">
      <c r="A3">
        <v>10</v>
      </c>
      <c r="B3">
        <v>2</v>
      </c>
      <c r="D3" t="s">
        <v>134</v>
      </c>
    </row>
    <row r="4" spans="1:4">
      <c r="A4">
        <v>11</v>
      </c>
      <c r="B4">
        <v>3</v>
      </c>
    </row>
    <row r="5" spans="1:4">
      <c r="A5">
        <v>12</v>
      </c>
      <c r="B5">
        <v>4</v>
      </c>
    </row>
    <row r="6" spans="1:4">
      <c r="A6">
        <v>13</v>
      </c>
      <c r="B6">
        <v>5</v>
      </c>
    </row>
    <row r="7" spans="1:4">
      <c r="A7">
        <v>14</v>
      </c>
      <c r="B7">
        <v>6</v>
      </c>
    </row>
    <row r="8" spans="1:4">
      <c r="A8">
        <v>15</v>
      </c>
      <c r="B8">
        <v>7</v>
      </c>
    </row>
    <row r="9" spans="1:4">
      <c r="A9">
        <v>16</v>
      </c>
      <c r="B9">
        <v>8</v>
      </c>
    </row>
    <row r="10" spans="1:4">
      <c r="A10">
        <v>17</v>
      </c>
      <c r="B10">
        <v>9</v>
      </c>
    </row>
    <row r="11" spans="1:4">
      <c r="A11">
        <v>18</v>
      </c>
      <c r="B11">
        <v>10</v>
      </c>
    </row>
    <row r="12" spans="1:4">
      <c r="A12">
        <v>19</v>
      </c>
      <c r="B12">
        <v>11</v>
      </c>
    </row>
    <row r="13" spans="1:4">
      <c r="A13">
        <v>20</v>
      </c>
      <c r="B13">
        <v>12</v>
      </c>
    </row>
    <row r="14" spans="1:4">
      <c r="A14">
        <v>21</v>
      </c>
      <c r="B14">
        <v>13</v>
      </c>
    </row>
    <row r="15" spans="1:4">
      <c r="A15">
        <v>22</v>
      </c>
      <c r="B15">
        <v>14</v>
      </c>
    </row>
    <row r="16" spans="1:4">
      <c r="A16">
        <v>23</v>
      </c>
      <c r="B16">
        <v>15</v>
      </c>
    </row>
    <row r="17" spans="1:2">
      <c r="A17">
        <v>24</v>
      </c>
      <c r="B17">
        <v>16</v>
      </c>
    </row>
    <row r="18" spans="1:2">
      <c r="A18">
        <v>25</v>
      </c>
      <c r="B18">
        <v>17</v>
      </c>
    </row>
    <row r="19" spans="1:2">
      <c r="A19">
        <v>26</v>
      </c>
      <c r="B19">
        <v>18</v>
      </c>
    </row>
    <row r="20" spans="1:2">
      <c r="A20">
        <v>27</v>
      </c>
      <c r="B20">
        <v>19</v>
      </c>
    </row>
    <row r="21" spans="1:2">
      <c r="A21">
        <v>28</v>
      </c>
      <c r="B21">
        <v>20</v>
      </c>
    </row>
    <row r="22" spans="1:2">
      <c r="A22">
        <v>29</v>
      </c>
      <c r="B22">
        <v>21</v>
      </c>
    </row>
    <row r="23" spans="1:2">
      <c r="A23">
        <v>30</v>
      </c>
      <c r="B23">
        <v>22</v>
      </c>
    </row>
    <row r="24" spans="1:2">
      <c r="B24">
        <v>23</v>
      </c>
    </row>
    <row r="25" spans="1:2">
      <c r="B25">
        <v>24</v>
      </c>
    </row>
    <row r="26" spans="1:2">
      <c r="B26">
        <v>25</v>
      </c>
    </row>
    <row r="27" spans="1:2">
      <c r="B27">
        <v>26</v>
      </c>
    </row>
    <row r="28" spans="1:2">
      <c r="B28">
        <v>27</v>
      </c>
    </row>
    <row r="29" spans="1:2">
      <c r="B29">
        <v>28</v>
      </c>
    </row>
    <row r="30" spans="1:2">
      <c r="B30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"/>
  <sheetViews>
    <sheetView topLeftCell="A2" workbookViewId="0">
      <selection activeCell="J17" sqref="J17"/>
    </sheetView>
  </sheetViews>
  <sheetFormatPr baseColWidth="10" defaultRowHeight="15"/>
  <cols>
    <col min="9" max="9" width="6" bestFit="1" customWidth="1"/>
    <col min="10" max="10" width="13" bestFit="1" customWidth="1"/>
  </cols>
  <sheetData>
    <row r="1" spans="1:11">
      <c r="A1" t="s">
        <v>140</v>
      </c>
      <c r="B1" s="42"/>
      <c r="C1" s="42"/>
    </row>
    <row r="2" spans="1:11">
      <c r="A2" t="s">
        <v>141</v>
      </c>
      <c r="B2" s="42"/>
      <c r="C2" s="42"/>
    </row>
    <row r="3" spans="1:11">
      <c r="A3" t="s">
        <v>142</v>
      </c>
      <c r="B3" s="42"/>
      <c r="C3" s="42"/>
    </row>
    <row r="4" spans="1:11">
      <c r="A4" s="42"/>
      <c r="B4" s="42"/>
      <c r="C4" s="42"/>
    </row>
    <row r="5" spans="1:11">
      <c r="A5" s="42"/>
      <c r="B5" s="42"/>
      <c r="C5" s="42"/>
    </row>
    <row r="6" spans="1:11">
      <c r="A6" s="42"/>
      <c r="B6" s="42"/>
      <c r="C6" s="42"/>
    </row>
    <row r="7" spans="1:11" ht="15.75" thickBot="1">
      <c r="A7" s="42"/>
      <c r="B7" s="42"/>
      <c r="C7" s="42"/>
      <c r="H7" s="2"/>
      <c r="I7" s="2"/>
      <c r="J7" s="2"/>
      <c r="K7" s="2"/>
    </row>
    <row r="8" spans="1:11">
      <c r="A8" s="42"/>
      <c r="B8" s="42"/>
      <c r="C8" t="s">
        <v>143</v>
      </c>
      <c r="H8" s="2"/>
      <c r="I8" s="76">
        <v>540</v>
      </c>
      <c r="J8" s="77" t="s">
        <v>342</v>
      </c>
      <c r="K8" s="2"/>
    </row>
    <row r="9" spans="1:11">
      <c r="A9" s="42"/>
      <c r="B9" s="42"/>
      <c r="C9" s="42">
        <v>3000</v>
      </c>
      <c r="H9" s="2"/>
      <c r="I9" s="78">
        <v>7014</v>
      </c>
      <c r="J9" s="79" t="s">
        <v>343</v>
      </c>
      <c r="K9" s="2"/>
    </row>
    <row r="10" spans="1:11">
      <c r="A10" s="42"/>
      <c r="B10" s="42"/>
      <c r="C10" t="s">
        <v>144</v>
      </c>
      <c r="H10" s="2"/>
      <c r="I10" s="78">
        <v>3000</v>
      </c>
      <c r="J10" s="79" t="s">
        <v>344</v>
      </c>
      <c r="K10" s="2"/>
    </row>
    <row r="11" spans="1:11">
      <c r="A11" s="42"/>
      <c r="B11" s="42"/>
      <c r="C11" s="42"/>
      <c r="H11" s="2"/>
      <c r="I11" s="78">
        <v>650</v>
      </c>
      <c r="J11" s="79" t="s">
        <v>345</v>
      </c>
      <c r="K11" s="2"/>
    </row>
    <row r="12" spans="1:11">
      <c r="A12" s="42"/>
      <c r="B12" s="42"/>
      <c r="C12" t="s">
        <v>145</v>
      </c>
      <c r="H12" s="2"/>
      <c r="I12" s="78">
        <f>SUM(I8:I11)</f>
        <v>11204</v>
      </c>
      <c r="J12" s="79" t="s">
        <v>5</v>
      </c>
      <c r="K12" s="2"/>
    </row>
    <row r="13" spans="1:11">
      <c r="A13" s="42"/>
      <c r="B13" s="42"/>
      <c r="C13" t="s">
        <v>146</v>
      </c>
      <c r="H13" s="2"/>
      <c r="I13" s="78">
        <f>15000*1.16</f>
        <v>17400</v>
      </c>
      <c r="J13" s="79" t="s">
        <v>156</v>
      </c>
      <c r="K13" s="2"/>
    </row>
    <row r="14" spans="1:11">
      <c r="A14" s="42"/>
      <c r="B14" s="42"/>
      <c r="C14" t="s">
        <v>147</v>
      </c>
      <c r="H14" s="2"/>
      <c r="I14" s="78">
        <f>I13-7400-3000</f>
        <v>7000</v>
      </c>
      <c r="J14" s="79" t="s">
        <v>346</v>
      </c>
      <c r="K14" s="2"/>
    </row>
    <row r="15" spans="1:11">
      <c r="A15" s="42"/>
      <c r="B15" s="42"/>
      <c r="C15" s="39" t="s">
        <v>148</v>
      </c>
      <c r="H15" s="2"/>
      <c r="I15" s="78">
        <f>I12-I14</f>
        <v>4204</v>
      </c>
      <c r="J15" s="79" t="s">
        <v>348</v>
      </c>
      <c r="K15" s="2"/>
    </row>
    <row r="16" spans="1:11">
      <c r="A16" s="42"/>
      <c r="B16" s="42"/>
      <c r="C16" s="42"/>
      <c r="H16" s="2"/>
      <c r="I16" s="78">
        <f>10000</f>
        <v>10000</v>
      </c>
      <c r="J16" s="79" t="s">
        <v>347</v>
      </c>
      <c r="K16" s="2"/>
    </row>
    <row r="17" spans="1:11" ht="15.75" thickBot="1">
      <c r="A17" s="42"/>
      <c r="B17" s="42"/>
      <c r="C17" s="42" t="s">
        <v>149</v>
      </c>
      <c r="H17" s="2"/>
      <c r="I17" s="80">
        <f>I16-I15</f>
        <v>5796</v>
      </c>
      <c r="J17" s="81" t="s">
        <v>349</v>
      </c>
      <c r="K17" s="2"/>
    </row>
    <row r="18" spans="1:11">
      <c r="A18" s="42"/>
      <c r="B18" s="42"/>
      <c r="C18" s="42" t="s">
        <v>150</v>
      </c>
      <c r="H18" s="2"/>
      <c r="I18" s="2"/>
      <c r="J18" s="2"/>
      <c r="K18" s="2"/>
    </row>
    <row r="19" spans="1:11">
      <c r="A19" s="42"/>
      <c r="B19" s="42"/>
      <c r="C19" t="s">
        <v>151</v>
      </c>
    </row>
    <row r="20" spans="1:11">
      <c r="A20" s="42"/>
      <c r="B20" t="s">
        <v>152</v>
      </c>
      <c r="C20" t="s">
        <v>153</v>
      </c>
    </row>
    <row r="21" spans="1:11">
      <c r="A21" s="42"/>
      <c r="B21" t="s">
        <v>154</v>
      </c>
      <c r="C21" t="s">
        <v>155</v>
      </c>
    </row>
  </sheetData>
  <hyperlinks>
    <hyperlink ref="C15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B10" sqref="B10"/>
    </sheetView>
  </sheetViews>
  <sheetFormatPr baseColWidth="10" defaultRowHeight="15"/>
  <cols>
    <col min="1" max="1" width="22.42578125" bestFit="1" customWidth="1"/>
    <col min="3" max="3" width="11.5703125" bestFit="1" customWidth="1"/>
    <col min="7" max="7" width="15.7109375" bestFit="1" customWidth="1"/>
    <col min="8" max="9" width="11.5703125" bestFit="1" customWidth="1"/>
    <col min="10" max="10" width="20.7109375" customWidth="1"/>
    <col min="11" max="11" width="22.42578125" customWidth="1"/>
  </cols>
  <sheetData>
    <row r="1" spans="1:13">
      <c r="A1" s="19" t="s">
        <v>164</v>
      </c>
      <c r="B1" s="2"/>
      <c r="C1" s="2"/>
      <c r="D1" s="2"/>
      <c r="E1" s="2" t="s">
        <v>0</v>
      </c>
      <c r="F1" s="3">
        <v>20</v>
      </c>
      <c r="G1" s="54" t="s">
        <v>159</v>
      </c>
      <c r="H1" s="50">
        <v>7287.68</v>
      </c>
      <c r="K1" t="s">
        <v>118</v>
      </c>
      <c r="L1" s="39" t="s">
        <v>119</v>
      </c>
      <c r="M1" t="s">
        <v>120</v>
      </c>
    </row>
    <row r="2" spans="1:13">
      <c r="A2" s="2" t="s">
        <v>1</v>
      </c>
      <c r="B2" s="2">
        <v>1500</v>
      </c>
      <c r="C2" s="3">
        <f>B2*F1</f>
        <v>30000</v>
      </c>
      <c r="D2" s="2"/>
      <c r="E2" s="2" t="s">
        <v>13</v>
      </c>
      <c r="F2" s="3">
        <f>(C2+C3+C4+C5)/B13</f>
        <v>206.5742222222222</v>
      </c>
      <c r="G2" s="55" t="s">
        <v>162</v>
      </c>
      <c r="H2" s="50">
        <v>7357.68</v>
      </c>
      <c r="I2" s="29"/>
      <c r="K2" t="s">
        <v>123</v>
      </c>
      <c r="L2" t="s">
        <v>121</v>
      </c>
      <c r="M2" t="s">
        <v>122</v>
      </c>
    </row>
    <row r="3" spans="1:13">
      <c r="A3" s="2" t="s">
        <v>64</v>
      </c>
      <c r="B3" s="2">
        <v>1500</v>
      </c>
      <c r="C3" s="3">
        <f>(B3*F1)</f>
        <v>30000</v>
      </c>
      <c r="D3" s="2"/>
      <c r="E3" s="2"/>
      <c r="F3" s="2"/>
      <c r="H3" s="36"/>
      <c r="I3" s="51"/>
      <c r="K3" t="s">
        <v>125</v>
      </c>
      <c r="M3" t="s">
        <v>124</v>
      </c>
    </row>
    <row r="4" spans="1:13">
      <c r="A4" s="2" t="s">
        <v>9</v>
      </c>
      <c r="B4" s="4" t="s">
        <v>10</v>
      </c>
      <c r="C4" s="3">
        <f>6000+2000</f>
        <v>8000</v>
      </c>
      <c r="D4" s="2"/>
      <c r="E4" s="2"/>
      <c r="F4" s="2"/>
      <c r="H4" s="29">
        <f>(10*190)+(2*250)</f>
        <v>2400</v>
      </c>
      <c r="I4" s="52"/>
      <c r="J4" s="41">
        <v>12146.12</v>
      </c>
      <c r="K4" t="s">
        <v>110</v>
      </c>
      <c r="L4" t="s">
        <v>115</v>
      </c>
    </row>
    <row r="5" spans="1:13">
      <c r="A5" s="2" t="s">
        <v>156</v>
      </c>
      <c r="B5" s="40" t="s">
        <v>10</v>
      </c>
      <c r="C5" s="6">
        <f>16000+(G13*(8%))</f>
        <v>24958.400000000001</v>
      </c>
      <c r="D5" s="5"/>
      <c r="E5" s="2"/>
      <c r="F5" s="2"/>
      <c r="K5" t="s">
        <v>110</v>
      </c>
      <c r="L5" t="s">
        <v>111</v>
      </c>
    </row>
    <row r="6" spans="1:13">
      <c r="A6" s="2" t="s">
        <v>43</v>
      </c>
      <c r="B6" s="4" t="s">
        <v>10</v>
      </c>
      <c r="C6" s="6">
        <f>G16</f>
        <v>19021.600000000006</v>
      </c>
      <c r="D6" s="2"/>
      <c r="E6" s="2"/>
      <c r="F6" s="2"/>
      <c r="I6" s="29"/>
      <c r="K6" t="s">
        <v>135</v>
      </c>
      <c r="L6" s="39" t="s">
        <v>109</v>
      </c>
    </row>
    <row r="7" spans="1:13">
      <c r="A7" s="20" t="s">
        <v>165</v>
      </c>
      <c r="B7" s="47">
        <v>0</v>
      </c>
      <c r="C7" s="56">
        <v>20</v>
      </c>
      <c r="D7" s="8"/>
      <c r="E7" s="8">
        <f>C7*B7</f>
        <v>0</v>
      </c>
      <c r="F7" s="9"/>
      <c r="G7" s="12" t="s">
        <v>12</v>
      </c>
      <c r="K7" t="s">
        <v>107</v>
      </c>
      <c r="L7" t="s">
        <v>108</v>
      </c>
    </row>
    <row r="8" spans="1:13">
      <c r="A8" s="7" t="s">
        <v>2</v>
      </c>
      <c r="B8" s="47">
        <v>150</v>
      </c>
      <c r="C8" s="8">
        <v>250</v>
      </c>
      <c r="D8" s="8"/>
      <c r="E8" s="8">
        <f>C8-F2</f>
        <v>43.425777777777796</v>
      </c>
      <c r="F8" s="9"/>
      <c r="G8" s="10">
        <f>C8*B8</f>
        <v>37500</v>
      </c>
      <c r="I8" s="32"/>
      <c r="K8" t="s">
        <v>126</v>
      </c>
      <c r="L8" s="38" t="s">
        <v>104</v>
      </c>
    </row>
    <row r="9" spans="1:13">
      <c r="A9" s="7" t="s">
        <v>157</v>
      </c>
      <c r="B9" s="47">
        <v>150</v>
      </c>
      <c r="C9" s="8">
        <v>200</v>
      </c>
      <c r="D9" s="8"/>
      <c r="E9" s="8">
        <f>C9-F2</f>
        <v>-6.574222222222204</v>
      </c>
      <c r="F9" s="9"/>
      <c r="G9" s="10">
        <f>C9*B9</f>
        <v>30000</v>
      </c>
      <c r="I9" t="s">
        <v>128</v>
      </c>
      <c r="K9" t="s">
        <v>126</v>
      </c>
      <c r="L9" t="s">
        <v>127</v>
      </c>
    </row>
    <row r="10" spans="1:13">
      <c r="A10" s="7" t="s">
        <v>139</v>
      </c>
      <c r="B10" s="45">
        <v>50</v>
      </c>
      <c r="C10" s="8">
        <v>190</v>
      </c>
      <c r="D10" s="44"/>
      <c r="E10" s="8">
        <f>C10-F2</f>
        <v>-16.574222222222204</v>
      </c>
      <c r="F10" s="9"/>
      <c r="G10" s="10">
        <f>C10*B10</f>
        <v>9500</v>
      </c>
      <c r="I10" t="s">
        <v>129</v>
      </c>
    </row>
    <row r="11" spans="1:13">
      <c r="A11" s="7" t="s">
        <v>3</v>
      </c>
      <c r="B11" s="46">
        <v>82</v>
      </c>
      <c r="C11" s="8">
        <v>330</v>
      </c>
      <c r="D11" s="8"/>
      <c r="E11" s="8">
        <f>C11-F2</f>
        <v>123.4257777777778</v>
      </c>
      <c r="F11" s="9"/>
      <c r="G11" s="11">
        <f>C11*B11</f>
        <v>27060</v>
      </c>
      <c r="K11" t="s">
        <v>100</v>
      </c>
      <c r="L11" t="s">
        <v>101</v>
      </c>
      <c r="M11" t="s">
        <v>117</v>
      </c>
    </row>
    <row r="12" spans="1:13">
      <c r="A12" s="7" t="s">
        <v>158</v>
      </c>
      <c r="B12" s="46">
        <v>18</v>
      </c>
      <c r="C12" s="8">
        <v>440</v>
      </c>
      <c r="D12" s="7"/>
      <c r="E12" s="43">
        <f>F2-C12</f>
        <v>-233.4257777777778</v>
      </c>
      <c r="F12" s="9"/>
      <c r="G12" s="11">
        <f>C12*B12</f>
        <v>7920</v>
      </c>
      <c r="K12" t="s">
        <v>102</v>
      </c>
      <c r="L12" t="s">
        <v>103</v>
      </c>
      <c r="M12" t="s">
        <v>116</v>
      </c>
    </row>
    <row r="13" spans="1:13">
      <c r="A13" s="26" t="s">
        <v>20</v>
      </c>
      <c r="B13" s="26">
        <f>B10+B9+B8+B11+B12</f>
        <v>450</v>
      </c>
      <c r="C13" s="7"/>
      <c r="D13" s="7"/>
      <c r="E13" s="7"/>
      <c r="F13" s="9" t="s">
        <v>14</v>
      </c>
      <c r="G13" s="10">
        <f>G10+G9+G8+G11+G12</f>
        <v>111980</v>
      </c>
      <c r="K13" t="s">
        <v>105</v>
      </c>
      <c r="L13" t="s">
        <v>106</v>
      </c>
    </row>
    <row r="14" spans="1:13">
      <c r="A14" s="7" t="s">
        <v>19</v>
      </c>
      <c r="B14" s="26">
        <f>B17+B18+B19</f>
        <v>52</v>
      </c>
      <c r="C14" s="7"/>
      <c r="D14" s="7"/>
      <c r="E14" s="7"/>
      <c r="F14" s="9" t="s">
        <v>15</v>
      </c>
      <c r="G14" s="11">
        <f>C2+C3+C4+C5+(K30)</f>
        <v>92958.399999999994</v>
      </c>
      <c r="I14" t="s">
        <v>160</v>
      </c>
      <c r="K14" t="s">
        <v>112</v>
      </c>
      <c r="L14" t="s">
        <v>113</v>
      </c>
    </row>
    <row r="15" spans="1:13">
      <c r="A15" s="20" t="s">
        <v>5</v>
      </c>
      <c r="B15" s="20">
        <f>B13+B14</f>
        <v>502</v>
      </c>
      <c r="C15" s="7"/>
      <c r="D15" s="7"/>
      <c r="E15" s="7"/>
      <c r="F15" t="s">
        <v>130</v>
      </c>
      <c r="G15" s="1">
        <v>0</v>
      </c>
    </row>
    <row r="16" spans="1:13">
      <c r="A16" s="7"/>
      <c r="B16" s="7"/>
      <c r="C16" s="48" t="s">
        <v>163</v>
      </c>
      <c r="D16" s="48">
        <f>226-B12-B8</f>
        <v>58</v>
      </c>
      <c r="E16" s="49">
        <v>100</v>
      </c>
      <c r="F16" s="30" t="s">
        <v>16</v>
      </c>
      <c r="G16" s="53">
        <f>(G13-G14)+G15</f>
        <v>19021.600000000006</v>
      </c>
    </row>
    <row r="17" spans="1:14">
      <c r="A17" s="7" t="s">
        <v>21</v>
      </c>
      <c r="B17" s="7">
        <v>30</v>
      </c>
      <c r="C17" s="48"/>
      <c r="D17" s="49">
        <f>E18*E16</f>
        <v>1200</v>
      </c>
      <c r="E17" s="48">
        <f>D16-E18</f>
        <v>46</v>
      </c>
      <c r="J17" s="35" t="s">
        <v>93</v>
      </c>
    </row>
    <row r="18" spans="1:14">
      <c r="A18" s="7" t="s">
        <v>22</v>
      </c>
      <c r="B18" s="7">
        <v>10</v>
      </c>
      <c r="C18" s="7"/>
      <c r="D18" s="7"/>
      <c r="E18" s="48">
        <v>12</v>
      </c>
      <c r="J18" t="s">
        <v>88</v>
      </c>
      <c r="K18" t="s">
        <v>89</v>
      </c>
      <c r="L18" t="s">
        <v>90</v>
      </c>
      <c r="N18" s="36">
        <v>8383</v>
      </c>
    </row>
    <row r="19" spans="1:14">
      <c r="A19" s="7" t="s">
        <v>161</v>
      </c>
      <c r="B19" s="7">
        <v>12</v>
      </c>
      <c r="C19" s="7"/>
      <c r="J19" s="34" t="s">
        <v>94</v>
      </c>
      <c r="K19" s="33">
        <v>0.22916666666666666</v>
      </c>
      <c r="L19" s="33">
        <v>0.4201388888888889</v>
      </c>
    </row>
    <row r="20" spans="1:14">
      <c r="J20" t="s">
        <v>91</v>
      </c>
      <c r="K20" t="s">
        <v>90</v>
      </c>
      <c r="L20" t="s">
        <v>89</v>
      </c>
      <c r="N20" s="36">
        <v>8383</v>
      </c>
    </row>
    <row r="21" spans="1:14">
      <c r="B21">
        <f>1500/200</f>
        <v>7.5</v>
      </c>
      <c r="F21" t="s">
        <v>131</v>
      </c>
      <c r="G21">
        <v>20000</v>
      </c>
      <c r="J21" s="34" t="s">
        <v>95</v>
      </c>
      <c r="K21" s="33">
        <v>0.2638888888888889</v>
      </c>
      <c r="L21" s="33">
        <v>0.51944444444444449</v>
      </c>
    </row>
    <row r="22" spans="1:14">
      <c r="F22">
        <f>23000/350</f>
        <v>65.714285714285708</v>
      </c>
    </row>
    <row r="23" spans="1:14" ht="51.75">
      <c r="C23" t="s">
        <v>88</v>
      </c>
      <c r="J23" s="34" t="s">
        <v>96</v>
      </c>
    </row>
    <row r="24" spans="1:14">
      <c r="C24" t="s">
        <v>89</v>
      </c>
      <c r="D24" s="33">
        <v>0.22916666666666666</v>
      </c>
      <c r="J24" t="s">
        <v>97</v>
      </c>
    </row>
    <row r="25" spans="1:14">
      <c r="C25" t="s">
        <v>99</v>
      </c>
      <c r="D25" s="33">
        <v>0.4201388888888889</v>
      </c>
    </row>
    <row r="26" spans="1:14">
      <c r="C26" t="s">
        <v>92</v>
      </c>
    </row>
    <row r="30" spans="1:14" ht="23.25">
      <c r="A30" s="37">
        <v>23913</v>
      </c>
    </row>
    <row r="31" spans="1:14">
      <c r="A31">
        <f>640*2</f>
        <v>1280</v>
      </c>
    </row>
    <row r="32" spans="1:14">
      <c r="A32" s="32">
        <f>A31+A30</f>
        <v>25193</v>
      </c>
    </row>
    <row r="33" spans="1:9">
      <c r="A33">
        <f>A32/18.66</f>
        <v>1350.1071811361201</v>
      </c>
    </row>
    <row r="39" spans="1:9">
      <c r="E39" s="85" t="s">
        <v>96</v>
      </c>
      <c r="F39" s="85"/>
      <c r="G39" s="85"/>
      <c r="H39" s="85"/>
      <c r="I39" s="85"/>
    </row>
    <row r="40" spans="1:9">
      <c r="E40" t="s">
        <v>97</v>
      </c>
    </row>
  </sheetData>
  <mergeCells count="1">
    <mergeCell ref="E39:I39"/>
  </mergeCells>
  <hyperlinks>
    <hyperlink ref="L6" r:id="rId1" display="mailto:contactoprm@pernod-ricard.com"/>
    <hyperlink ref="L1" r:id="rId2"/>
  </hyperlinks>
  <pageMargins left="0.7" right="0.7" top="0.75" bottom="0.75" header="0.3" footer="0.3"/>
  <pageSetup orientation="portrait" horizontalDpi="4294967293" verticalDpi="429496729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ok </vt:lpstr>
      <vt:lpstr>Hoja1</vt:lpstr>
      <vt:lpstr>Hoja2</vt:lpstr>
      <vt:lpstr>Hoja5</vt:lpstr>
      <vt:lpstr>Hoja7</vt:lpstr>
      <vt:lpstr>hotel </vt:lpstr>
      <vt:lpstr>Hoja8</vt:lpstr>
      <vt:lpstr>Hoja4</vt:lpstr>
      <vt:lpstr>con lugar</vt:lpstr>
      <vt:lpstr>real</vt:lpstr>
      <vt:lpstr>LISTA</vt:lpstr>
      <vt:lpstr>Hoja3</vt:lpstr>
      <vt:lpstr>Lista Adicional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2016-05-22T02:19:30Z</dcterms:created>
  <dcterms:modified xsi:type="dcterms:W3CDTF">2016-07-29T10:51:17Z</dcterms:modified>
</cp:coreProperties>
</file>