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bbies\Ham Radio\Kits &amp; Projects\Dueling 612s\Phoenix 612\"/>
    </mc:Choice>
  </mc:AlternateContent>
  <xr:revisionPtr revIDLastSave="0" documentId="8_{43B55ED2-0B3C-4600-A33B-8E73590C3AD2}" xr6:coauthVersionLast="47" xr6:coauthVersionMax="47" xr10:uidLastSave="{00000000-0000-0000-0000-000000000000}"/>
  <bookViews>
    <workbookView xWindow="-120" yWindow="-120" windowWidth="20640" windowHeight="11760" activeTab="2" xr2:uid="{A3862885-DD8E-45A2-9628-91BB00A43077}"/>
  </bookViews>
  <sheets>
    <sheet name="Transistor Conduction Angle" sheetId="1" r:id="rId1"/>
    <sheet name="Design" sheetId="3" r:id="rId2"/>
    <sheet name="Frequency Transistion" sheetId="5" r:id="rId3"/>
    <sheet name="BJT CC Biasing" sheetId="7" r:id="rId4"/>
    <sheet name="BJT CE PA Testing" sheetId="6" r:id="rId5"/>
    <sheet name="BJT CE Biasing" sheetId="2" r:id="rId6"/>
    <sheet name="EMOSFET Biasing" sheetId="8" r:id="rId7"/>
    <sheet name="JFET Biasing" sheetId="4" r:id="rId8"/>
    <sheet name="Inductance Testin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9" l="1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D4" i="9" s="1"/>
  <c r="E4" i="9" s="1"/>
  <c r="R4" i="9"/>
  <c r="P4" i="9"/>
  <c r="P314" i="9"/>
  <c r="R314" i="9" s="1"/>
  <c r="P313" i="9"/>
  <c r="R313" i="9" s="1"/>
  <c r="P312" i="9"/>
  <c r="R312" i="9" s="1"/>
  <c r="P311" i="9"/>
  <c r="R311" i="9" s="1"/>
  <c r="P310" i="9"/>
  <c r="R310" i="9" s="1"/>
  <c r="P309" i="9"/>
  <c r="R309" i="9" s="1"/>
  <c r="P308" i="9"/>
  <c r="P307" i="9"/>
  <c r="P306" i="9"/>
  <c r="R306" i="9" s="1"/>
  <c r="P305" i="9"/>
  <c r="R305" i="9" s="1"/>
  <c r="P304" i="9"/>
  <c r="R304" i="9" s="1"/>
  <c r="P303" i="9"/>
  <c r="P302" i="9"/>
  <c r="R302" i="9" s="1"/>
  <c r="P301" i="9"/>
  <c r="R301" i="9" s="1"/>
  <c r="P300" i="9"/>
  <c r="P299" i="9"/>
  <c r="P298" i="9"/>
  <c r="R298" i="9" s="1"/>
  <c r="P297" i="9"/>
  <c r="R297" i="9" s="1"/>
  <c r="P296" i="9"/>
  <c r="R296" i="9" s="1"/>
  <c r="P295" i="9"/>
  <c r="R295" i="9" s="1"/>
  <c r="P294" i="9"/>
  <c r="R294" i="9" s="1"/>
  <c r="P293" i="9"/>
  <c r="P292" i="9"/>
  <c r="P291" i="9"/>
  <c r="P290" i="9"/>
  <c r="R290" i="9" s="1"/>
  <c r="P289" i="9"/>
  <c r="R289" i="9" s="1"/>
  <c r="P288" i="9"/>
  <c r="R288" i="9" s="1"/>
  <c r="P287" i="9"/>
  <c r="P286" i="9"/>
  <c r="R286" i="9" s="1"/>
  <c r="P285" i="9"/>
  <c r="R285" i="9" s="1"/>
  <c r="P284" i="9"/>
  <c r="P283" i="9"/>
  <c r="P282" i="9"/>
  <c r="R282" i="9" s="1"/>
  <c r="P281" i="9"/>
  <c r="R281" i="9" s="1"/>
  <c r="P280" i="9"/>
  <c r="R280" i="9" s="1"/>
  <c r="P279" i="9"/>
  <c r="R279" i="9" s="1"/>
  <c r="P278" i="9"/>
  <c r="R278" i="9" s="1"/>
  <c r="P277" i="9"/>
  <c r="R277" i="9" s="1"/>
  <c r="P276" i="9"/>
  <c r="P275" i="9"/>
  <c r="P274" i="9"/>
  <c r="R274" i="9" s="1"/>
  <c r="P273" i="9"/>
  <c r="R273" i="9" s="1"/>
  <c r="P272" i="9"/>
  <c r="R272" i="9" s="1"/>
  <c r="P271" i="9"/>
  <c r="R271" i="9" s="1"/>
  <c r="P270" i="9"/>
  <c r="R270" i="9" s="1"/>
  <c r="P269" i="9"/>
  <c r="R269" i="9" s="1"/>
  <c r="P268" i="9"/>
  <c r="P267" i="9"/>
  <c r="P266" i="9"/>
  <c r="R266" i="9" s="1"/>
  <c r="P265" i="9"/>
  <c r="R265" i="9" s="1"/>
  <c r="P264" i="9"/>
  <c r="R264" i="9" s="1"/>
  <c r="P263" i="9"/>
  <c r="R263" i="9" s="1"/>
  <c r="P262" i="9"/>
  <c r="R262" i="9" s="1"/>
  <c r="P261" i="9"/>
  <c r="R261" i="9" s="1"/>
  <c r="P260" i="9"/>
  <c r="P259" i="9"/>
  <c r="P258" i="9"/>
  <c r="R258" i="9" s="1"/>
  <c r="P257" i="9"/>
  <c r="R257" i="9" s="1"/>
  <c r="P256" i="9"/>
  <c r="R256" i="9" s="1"/>
  <c r="P255" i="9"/>
  <c r="P254" i="9"/>
  <c r="R254" i="9" s="1"/>
  <c r="P253" i="9"/>
  <c r="R253" i="9" s="1"/>
  <c r="P252" i="9"/>
  <c r="P251" i="9"/>
  <c r="P250" i="9"/>
  <c r="R250" i="9" s="1"/>
  <c r="P249" i="9"/>
  <c r="R249" i="9" s="1"/>
  <c r="P248" i="9"/>
  <c r="R248" i="9" s="1"/>
  <c r="P247" i="9"/>
  <c r="R247" i="9" s="1"/>
  <c r="P246" i="9"/>
  <c r="R246" i="9" s="1"/>
  <c r="P245" i="9"/>
  <c r="R245" i="9" s="1"/>
  <c r="P244" i="9"/>
  <c r="P243" i="9"/>
  <c r="P242" i="9"/>
  <c r="R242" i="9" s="1"/>
  <c r="P241" i="9"/>
  <c r="R241" i="9" s="1"/>
  <c r="P240" i="9"/>
  <c r="R240" i="9" s="1"/>
  <c r="P239" i="9"/>
  <c r="R239" i="9" s="1"/>
  <c r="P238" i="9"/>
  <c r="R238" i="9" s="1"/>
  <c r="P237" i="9"/>
  <c r="R237" i="9" s="1"/>
  <c r="P236" i="9"/>
  <c r="P235" i="9"/>
  <c r="P234" i="9"/>
  <c r="R234" i="9" s="1"/>
  <c r="P233" i="9"/>
  <c r="P232" i="9"/>
  <c r="R232" i="9" s="1"/>
  <c r="P231" i="9"/>
  <c r="R231" i="9" s="1"/>
  <c r="P230" i="9"/>
  <c r="R230" i="9" s="1"/>
  <c r="P229" i="9"/>
  <c r="P228" i="9"/>
  <c r="R228" i="9" s="1"/>
  <c r="P227" i="9"/>
  <c r="P226" i="9"/>
  <c r="R226" i="9" s="1"/>
  <c r="P225" i="9"/>
  <c r="R225" i="9" s="1"/>
  <c r="P224" i="9"/>
  <c r="R224" i="9" s="1"/>
  <c r="P223" i="9"/>
  <c r="P222" i="9"/>
  <c r="R222" i="9" s="1"/>
  <c r="P221" i="9"/>
  <c r="R221" i="9" s="1"/>
  <c r="P220" i="9"/>
  <c r="P219" i="9"/>
  <c r="P218" i="9"/>
  <c r="R218" i="9" s="1"/>
  <c r="P217" i="9"/>
  <c r="R217" i="9" s="1"/>
  <c r="P216" i="9"/>
  <c r="R216" i="9" s="1"/>
  <c r="P215" i="9"/>
  <c r="R215" i="9" s="1"/>
  <c r="P214" i="9"/>
  <c r="R214" i="9" s="1"/>
  <c r="P213" i="9"/>
  <c r="R213" i="9" s="1"/>
  <c r="P212" i="9"/>
  <c r="R212" i="9" s="1"/>
  <c r="P211" i="9"/>
  <c r="R211" i="9" s="1"/>
  <c r="P210" i="9"/>
  <c r="R210" i="9" s="1"/>
  <c r="P209" i="9"/>
  <c r="P208" i="9"/>
  <c r="R208" i="9" s="1"/>
  <c r="P207" i="9"/>
  <c r="R207" i="9" s="1"/>
  <c r="P206" i="9"/>
  <c r="R206" i="9" s="1"/>
  <c r="P205" i="9"/>
  <c r="R205" i="9" s="1"/>
  <c r="P204" i="9"/>
  <c r="P203" i="9"/>
  <c r="P202" i="9"/>
  <c r="R202" i="9" s="1"/>
  <c r="P201" i="9"/>
  <c r="R201" i="9" s="1"/>
  <c r="P200" i="9"/>
  <c r="R200" i="9" s="1"/>
  <c r="P199" i="9"/>
  <c r="R199" i="9" s="1"/>
  <c r="P198" i="9"/>
  <c r="R198" i="9" s="1"/>
  <c r="P197" i="9"/>
  <c r="R197" i="9" s="1"/>
  <c r="P196" i="9"/>
  <c r="R196" i="9" s="1"/>
  <c r="P195" i="9"/>
  <c r="R195" i="9" s="1"/>
  <c r="P194" i="9"/>
  <c r="R194" i="9" s="1"/>
  <c r="P193" i="9"/>
  <c r="P192" i="9"/>
  <c r="R192" i="9" s="1"/>
  <c r="P191" i="9"/>
  <c r="R191" i="9" s="1"/>
  <c r="P190" i="9"/>
  <c r="R190" i="9" s="1"/>
  <c r="P189" i="9"/>
  <c r="R189" i="9" s="1"/>
  <c r="P188" i="9"/>
  <c r="P187" i="9"/>
  <c r="P186" i="9"/>
  <c r="R186" i="9" s="1"/>
  <c r="P185" i="9"/>
  <c r="R185" i="9" s="1"/>
  <c r="P184" i="9"/>
  <c r="R184" i="9" s="1"/>
  <c r="P183" i="9"/>
  <c r="R183" i="9" s="1"/>
  <c r="P182" i="9"/>
  <c r="R182" i="9" s="1"/>
  <c r="P181" i="9"/>
  <c r="R181" i="9" s="1"/>
  <c r="P180" i="9"/>
  <c r="R180" i="9" s="1"/>
  <c r="P179" i="9"/>
  <c r="R179" i="9" s="1"/>
  <c r="P178" i="9"/>
  <c r="R178" i="9" s="1"/>
  <c r="P177" i="9"/>
  <c r="P176" i="9"/>
  <c r="R176" i="9" s="1"/>
  <c r="P175" i="9"/>
  <c r="R175" i="9" s="1"/>
  <c r="P174" i="9"/>
  <c r="R174" i="9" s="1"/>
  <c r="P173" i="9"/>
  <c r="P172" i="9"/>
  <c r="R172" i="9" s="1"/>
  <c r="P171" i="9"/>
  <c r="R171" i="9" s="1"/>
  <c r="P170" i="9"/>
  <c r="R170" i="9" s="1"/>
  <c r="P169" i="9"/>
  <c r="P168" i="9"/>
  <c r="R168" i="9" s="1"/>
  <c r="P167" i="9"/>
  <c r="P166" i="9"/>
  <c r="R166" i="9" s="1"/>
  <c r="P165" i="9"/>
  <c r="P164" i="9"/>
  <c r="R164" i="9" s="1"/>
  <c r="P163" i="9"/>
  <c r="R163" i="9" s="1"/>
  <c r="P162" i="9"/>
  <c r="R162" i="9" s="1"/>
  <c r="P363" i="9"/>
  <c r="P362" i="9"/>
  <c r="P361" i="9"/>
  <c r="P360" i="9"/>
  <c r="R360" i="9" s="1"/>
  <c r="P359" i="9"/>
  <c r="P358" i="9"/>
  <c r="P357" i="9"/>
  <c r="P356" i="9"/>
  <c r="R356" i="9" s="1"/>
  <c r="P355" i="9"/>
  <c r="P354" i="9"/>
  <c r="P353" i="9"/>
  <c r="P352" i="9"/>
  <c r="P351" i="9"/>
  <c r="P350" i="9"/>
  <c r="P349" i="9"/>
  <c r="P348" i="9"/>
  <c r="R348" i="9" s="1"/>
  <c r="P347" i="9"/>
  <c r="P346" i="9"/>
  <c r="P345" i="9"/>
  <c r="P344" i="9"/>
  <c r="P343" i="9"/>
  <c r="P342" i="9"/>
  <c r="P341" i="9"/>
  <c r="P340" i="9"/>
  <c r="R340" i="9" s="1"/>
  <c r="P339" i="9"/>
  <c r="P338" i="9"/>
  <c r="P337" i="9"/>
  <c r="P336" i="9"/>
  <c r="P335" i="9"/>
  <c r="P334" i="9"/>
  <c r="P333" i="9"/>
  <c r="P332" i="9"/>
  <c r="R332" i="9" s="1"/>
  <c r="P331" i="9"/>
  <c r="P330" i="9"/>
  <c r="P329" i="9"/>
  <c r="P328" i="9"/>
  <c r="P327" i="9"/>
  <c r="P326" i="9"/>
  <c r="P325" i="9"/>
  <c r="P324" i="9"/>
  <c r="R324" i="9" s="1"/>
  <c r="P323" i="9"/>
  <c r="P322" i="9"/>
  <c r="P321" i="9"/>
  <c r="P320" i="9"/>
  <c r="P319" i="9"/>
  <c r="P318" i="9"/>
  <c r="P317" i="9"/>
  <c r="P316" i="9"/>
  <c r="P315" i="9"/>
  <c r="P161" i="9"/>
  <c r="P160" i="9"/>
  <c r="P159" i="9"/>
  <c r="R159" i="9" s="1"/>
  <c r="P158" i="9"/>
  <c r="P157" i="9"/>
  <c r="P156" i="9"/>
  <c r="P155" i="9"/>
  <c r="P154" i="9"/>
  <c r="P153" i="9"/>
  <c r="P152" i="9"/>
  <c r="P151" i="9"/>
  <c r="R151" i="9" s="1"/>
  <c r="P150" i="9"/>
  <c r="R150" i="9" s="1"/>
  <c r="P149" i="9"/>
  <c r="P148" i="9"/>
  <c r="P147" i="9"/>
  <c r="R147" i="9" s="1"/>
  <c r="P146" i="9"/>
  <c r="R146" i="9" s="1"/>
  <c r="P145" i="9"/>
  <c r="P144" i="9"/>
  <c r="P143" i="9"/>
  <c r="R143" i="9" s="1"/>
  <c r="P142" i="9"/>
  <c r="R142" i="9" s="1"/>
  <c r="P141" i="9"/>
  <c r="P140" i="9"/>
  <c r="P139" i="9"/>
  <c r="R139" i="9" s="1"/>
  <c r="P138" i="9"/>
  <c r="R138" i="9" s="1"/>
  <c r="P137" i="9"/>
  <c r="P136" i="9"/>
  <c r="P135" i="9"/>
  <c r="R135" i="9" s="1"/>
  <c r="P134" i="9"/>
  <c r="P133" i="9"/>
  <c r="P132" i="9"/>
  <c r="P131" i="9"/>
  <c r="R131" i="9" s="1"/>
  <c r="P130" i="9"/>
  <c r="P129" i="9"/>
  <c r="P128" i="9"/>
  <c r="P127" i="9"/>
  <c r="R127" i="9" s="1"/>
  <c r="P126" i="9"/>
  <c r="P125" i="9"/>
  <c r="P124" i="9"/>
  <c r="P123" i="9"/>
  <c r="P122" i="9"/>
  <c r="P121" i="9"/>
  <c r="P120" i="9"/>
  <c r="P119" i="9"/>
  <c r="R119" i="9" s="1"/>
  <c r="P118" i="9"/>
  <c r="R118" i="9" s="1"/>
  <c r="P117" i="9"/>
  <c r="P116" i="9"/>
  <c r="P115" i="9"/>
  <c r="R115" i="9" s="1"/>
  <c r="P114" i="9"/>
  <c r="R114" i="9" s="1"/>
  <c r="P113" i="9"/>
  <c r="P112" i="9"/>
  <c r="P111" i="9"/>
  <c r="R111" i="9" s="1"/>
  <c r="P110" i="9"/>
  <c r="R110" i="9" s="1"/>
  <c r="P109" i="9"/>
  <c r="P108" i="9"/>
  <c r="P107" i="9"/>
  <c r="R107" i="9" s="1"/>
  <c r="P106" i="9"/>
  <c r="R106" i="9" s="1"/>
  <c r="P105" i="9"/>
  <c r="P104" i="9"/>
  <c r="P103" i="9"/>
  <c r="R103" i="9" s="1"/>
  <c r="P102" i="9"/>
  <c r="P101" i="9"/>
  <c r="P100" i="9"/>
  <c r="P99" i="9"/>
  <c r="R99" i="9" s="1"/>
  <c r="P98" i="9"/>
  <c r="P97" i="9"/>
  <c r="P96" i="9"/>
  <c r="P95" i="9"/>
  <c r="R95" i="9" s="1"/>
  <c r="P94" i="9"/>
  <c r="P93" i="9"/>
  <c r="P92" i="9"/>
  <c r="P91" i="9"/>
  <c r="P90" i="9"/>
  <c r="P89" i="9"/>
  <c r="P88" i="9"/>
  <c r="P87" i="9"/>
  <c r="R87" i="9" s="1"/>
  <c r="P86" i="9"/>
  <c r="R86" i="9" s="1"/>
  <c r="P85" i="9"/>
  <c r="P84" i="9"/>
  <c r="P83" i="9"/>
  <c r="R83" i="9" s="1"/>
  <c r="P82" i="9"/>
  <c r="P81" i="9"/>
  <c r="P80" i="9"/>
  <c r="P79" i="9"/>
  <c r="R79" i="9" s="1"/>
  <c r="P78" i="9"/>
  <c r="R78" i="9" s="1"/>
  <c r="P77" i="9"/>
  <c r="P76" i="9"/>
  <c r="P75" i="9"/>
  <c r="R75" i="9" s="1"/>
  <c r="P74" i="9"/>
  <c r="R74" i="9" s="1"/>
  <c r="P73" i="9"/>
  <c r="P72" i="9"/>
  <c r="P71" i="9"/>
  <c r="R71" i="9" s="1"/>
  <c r="P70" i="9"/>
  <c r="P69" i="9"/>
  <c r="P68" i="9"/>
  <c r="P67" i="9"/>
  <c r="R67" i="9" s="1"/>
  <c r="P66" i="9"/>
  <c r="R66" i="9" s="1"/>
  <c r="P65" i="9"/>
  <c r="P64" i="9"/>
  <c r="P63" i="9"/>
  <c r="R63" i="9" s="1"/>
  <c r="P62" i="9"/>
  <c r="P61" i="9"/>
  <c r="P60" i="9"/>
  <c r="P59" i="9"/>
  <c r="R59" i="9" s="1"/>
  <c r="P58" i="9"/>
  <c r="P57" i="9"/>
  <c r="P56" i="9"/>
  <c r="P55" i="9"/>
  <c r="P54" i="9"/>
  <c r="P53" i="9"/>
  <c r="P52" i="9"/>
  <c r="R52" i="9" s="1"/>
  <c r="P51" i="9"/>
  <c r="R51" i="9" s="1"/>
  <c r="P50" i="9"/>
  <c r="P49" i="9"/>
  <c r="R49" i="9" s="1"/>
  <c r="P48" i="9"/>
  <c r="P47" i="9"/>
  <c r="R47" i="9" s="1"/>
  <c r="P46" i="9"/>
  <c r="P45" i="9"/>
  <c r="R45" i="9" s="1"/>
  <c r="P44" i="9"/>
  <c r="P43" i="9"/>
  <c r="R43" i="9" s="1"/>
  <c r="P42" i="9"/>
  <c r="P41" i="9"/>
  <c r="R41" i="9" s="1"/>
  <c r="P40" i="9"/>
  <c r="R40" i="9" s="1"/>
  <c r="P39" i="9"/>
  <c r="R39" i="9" s="1"/>
  <c r="P38" i="9"/>
  <c r="P37" i="9"/>
  <c r="R37" i="9" s="1"/>
  <c r="P36" i="9"/>
  <c r="P35" i="9"/>
  <c r="R35" i="9" s="1"/>
  <c r="P34" i="9"/>
  <c r="P33" i="9"/>
  <c r="R33" i="9" s="1"/>
  <c r="P32" i="9"/>
  <c r="R32" i="9" s="1"/>
  <c r="P31" i="9"/>
  <c r="R31" i="9" s="1"/>
  <c r="P30" i="9"/>
  <c r="P29" i="9"/>
  <c r="R29" i="9" s="1"/>
  <c r="P28" i="9"/>
  <c r="P27" i="9"/>
  <c r="P26" i="9"/>
  <c r="R26" i="9" s="1"/>
  <c r="P25" i="9"/>
  <c r="P24" i="9"/>
  <c r="R24" i="9" s="1"/>
  <c r="P23" i="9"/>
  <c r="P22" i="9"/>
  <c r="R22" i="9" s="1"/>
  <c r="P21" i="9"/>
  <c r="P20" i="9"/>
  <c r="P19" i="9"/>
  <c r="P18" i="9"/>
  <c r="R18" i="9" s="1"/>
  <c r="P17" i="9"/>
  <c r="P16" i="9"/>
  <c r="P15" i="9"/>
  <c r="P14" i="9"/>
  <c r="R14" i="9" s="1"/>
  <c r="P13" i="9"/>
  <c r="R13" i="9" s="1"/>
  <c r="P12" i="9"/>
  <c r="P11" i="9"/>
  <c r="P10" i="9"/>
  <c r="R10" i="9" s="1"/>
  <c r="P9" i="9"/>
  <c r="R9" i="9" s="1"/>
  <c r="P8" i="9"/>
  <c r="R8" i="9" s="1"/>
  <c r="P7" i="9"/>
  <c r="R7" i="9" s="1"/>
  <c r="P6" i="9"/>
  <c r="P5" i="9"/>
  <c r="AS13" i="7"/>
  <c r="AR13" i="7"/>
  <c r="AS12" i="7"/>
  <c r="AR12" i="7"/>
  <c r="AS11" i="7"/>
  <c r="AR11" i="7"/>
  <c r="AS10" i="7"/>
  <c r="AR10" i="7"/>
  <c r="AS9" i="7"/>
  <c r="AR9" i="7"/>
  <c r="AS8" i="7"/>
  <c r="AR8" i="7"/>
  <c r="AS7" i="7"/>
  <c r="AR7" i="7"/>
  <c r="AS6" i="7"/>
  <c r="AR6" i="7"/>
  <c r="AO13" i="7"/>
  <c r="AN13" i="7"/>
  <c r="AP13" i="7" s="1"/>
  <c r="AP12" i="7"/>
  <c r="AO12" i="7"/>
  <c r="AN12" i="7"/>
  <c r="AO11" i="7"/>
  <c r="AN11" i="7"/>
  <c r="AP11" i="7" s="1"/>
  <c r="AO10" i="7"/>
  <c r="AN10" i="7"/>
  <c r="AP10" i="7" s="1"/>
  <c r="AO9" i="7"/>
  <c r="AN9" i="7"/>
  <c r="AP9" i="7" s="1"/>
  <c r="AP8" i="7"/>
  <c r="AO8" i="7"/>
  <c r="AN8" i="7"/>
  <c r="AO7" i="7"/>
  <c r="AN7" i="7"/>
  <c r="AP7" i="7" s="1"/>
  <c r="AO6" i="7"/>
  <c r="AN6" i="7"/>
  <c r="AP6" i="7" s="1"/>
  <c r="T14" i="8"/>
  <c r="O14" i="8"/>
  <c r="Q14" i="8" s="1"/>
  <c r="T13" i="8"/>
  <c r="O13" i="8"/>
  <c r="Q13" i="8" s="1"/>
  <c r="T12" i="8"/>
  <c r="O12" i="8"/>
  <c r="Q12" i="8" s="1"/>
  <c r="T11" i="8"/>
  <c r="O11" i="8"/>
  <c r="Q11" i="8" s="1"/>
  <c r="T7" i="8"/>
  <c r="T6" i="8"/>
  <c r="T5" i="8"/>
  <c r="T4" i="8"/>
  <c r="T21" i="8"/>
  <c r="O21" i="8"/>
  <c r="P21" i="8" s="1"/>
  <c r="R21" i="8" s="1"/>
  <c r="T22" i="8"/>
  <c r="O22" i="8"/>
  <c r="Q22" i="8" s="1"/>
  <c r="T20" i="8"/>
  <c r="O20" i="8"/>
  <c r="Q20" i="8" s="1"/>
  <c r="T19" i="8"/>
  <c r="O19" i="8"/>
  <c r="Q19" i="8" s="1"/>
  <c r="T18" i="8"/>
  <c r="O18" i="8"/>
  <c r="Q18" i="8" s="1"/>
  <c r="O7" i="8"/>
  <c r="P7" i="8" s="1"/>
  <c r="R7" i="8" s="1"/>
  <c r="U7" i="8" s="1"/>
  <c r="O6" i="8"/>
  <c r="P6" i="8" s="1"/>
  <c r="R6" i="8" s="1"/>
  <c r="U6" i="8" s="1"/>
  <c r="O5" i="8"/>
  <c r="O4" i="8"/>
  <c r="Q4" i="8" s="1"/>
  <c r="AI13" i="7"/>
  <c r="AI12" i="7"/>
  <c r="AI11" i="7"/>
  <c r="AI10" i="7"/>
  <c r="AI9" i="7"/>
  <c r="AI8" i="7"/>
  <c r="AI7" i="7"/>
  <c r="AI6" i="7"/>
  <c r="T13" i="7"/>
  <c r="T12" i="7"/>
  <c r="T11" i="7"/>
  <c r="T10" i="7"/>
  <c r="T9" i="7"/>
  <c r="T8" i="7"/>
  <c r="T7" i="7"/>
  <c r="T6" i="7"/>
  <c r="T5" i="7"/>
  <c r="S13" i="7"/>
  <c r="R13" i="7" s="1"/>
  <c r="O13" i="7"/>
  <c r="J13" i="7"/>
  <c r="S12" i="7"/>
  <c r="R12" i="7" s="1"/>
  <c r="O12" i="7"/>
  <c r="J12" i="7"/>
  <c r="S11" i="7"/>
  <c r="R11" i="7" s="1"/>
  <c r="O11" i="7"/>
  <c r="J11" i="7"/>
  <c r="S10" i="7"/>
  <c r="U10" i="7" s="1"/>
  <c r="O10" i="7"/>
  <c r="J10" i="7"/>
  <c r="BD9" i="7"/>
  <c r="S9" i="7"/>
  <c r="U9" i="7" s="1"/>
  <c r="O9" i="7"/>
  <c r="BD8" i="7"/>
  <c r="S8" i="7"/>
  <c r="R8" i="7" s="1"/>
  <c r="O8" i="7"/>
  <c r="BD7" i="7"/>
  <c r="S7" i="7"/>
  <c r="U7" i="7" s="1"/>
  <c r="O7" i="7"/>
  <c r="BD6" i="7"/>
  <c r="S6" i="7"/>
  <c r="U6" i="7" s="1"/>
  <c r="O6" i="7"/>
  <c r="AI5" i="7"/>
  <c r="S5" i="7"/>
  <c r="R5" i="7" s="1"/>
  <c r="O5" i="7"/>
  <c r="AB14" i="4"/>
  <c r="AB13" i="4"/>
  <c r="AB12" i="4"/>
  <c r="AB11" i="4"/>
  <c r="AB19" i="4"/>
  <c r="AB18" i="4"/>
  <c r="AB17" i="4"/>
  <c r="AB16" i="4"/>
  <c r="AX34" i="2"/>
  <c r="AX33" i="2"/>
  <c r="AX32" i="2"/>
  <c r="AX31" i="2"/>
  <c r="BC34" i="2"/>
  <c r="BC33" i="2"/>
  <c r="BC32" i="2"/>
  <c r="BC31" i="2"/>
  <c r="BC13" i="2"/>
  <c r="BC12" i="2"/>
  <c r="BC11" i="2"/>
  <c r="BC10" i="2"/>
  <c r="AX13" i="2"/>
  <c r="AX12" i="2"/>
  <c r="AX11" i="2"/>
  <c r="AX10" i="2"/>
  <c r="BC25" i="2"/>
  <c r="BC24" i="2"/>
  <c r="BC23" i="2"/>
  <c r="BC22" i="2"/>
  <c r="AX25" i="2"/>
  <c r="AX24" i="2"/>
  <c r="AX23" i="2"/>
  <c r="AX22" i="2"/>
  <c r="AN35" i="2"/>
  <c r="AN34" i="2"/>
  <c r="AN33" i="2"/>
  <c r="AN32" i="2"/>
  <c r="AN31" i="2"/>
  <c r="AR10" i="6"/>
  <c r="AA10" i="6"/>
  <c r="X10" i="6"/>
  <c r="Q10" i="6"/>
  <c r="R10" i="6" s="1"/>
  <c r="S10" i="6" s="1"/>
  <c r="N10" i="6"/>
  <c r="I10" i="6"/>
  <c r="AR9" i="6"/>
  <c r="AA9" i="6"/>
  <c r="X9" i="6"/>
  <c r="Q9" i="6"/>
  <c r="R9" i="6" s="1"/>
  <c r="S9" i="6" s="1"/>
  <c r="N9" i="6"/>
  <c r="I9" i="6"/>
  <c r="AR8" i="6"/>
  <c r="AA8" i="6"/>
  <c r="X8" i="6"/>
  <c r="Q8" i="6"/>
  <c r="R8" i="6" s="1"/>
  <c r="S8" i="6" s="1"/>
  <c r="N8" i="6"/>
  <c r="I8" i="6"/>
  <c r="AR7" i="6"/>
  <c r="AA7" i="6"/>
  <c r="X7" i="6"/>
  <c r="Q7" i="6"/>
  <c r="R7" i="6" s="1"/>
  <c r="S7" i="6" s="1"/>
  <c r="N7" i="6"/>
  <c r="I7" i="6"/>
  <c r="AR6" i="6"/>
  <c r="AA6" i="6"/>
  <c r="X6" i="6"/>
  <c r="Q6" i="6"/>
  <c r="R6" i="6" s="1"/>
  <c r="S6" i="6" s="1"/>
  <c r="N6" i="6"/>
  <c r="I6" i="6"/>
  <c r="AR5" i="6"/>
  <c r="AA5" i="6"/>
  <c r="X5" i="6"/>
  <c r="Q5" i="6"/>
  <c r="R5" i="6" s="1"/>
  <c r="S5" i="6" s="1"/>
  <c r="N5" i="6"/>
  <c r="I5" i="6"/>
  <c r="X35" i="2"/>
  <c r="Z35" i="2" s="1"/>
  <c r="U35" i="2"/>
  <c r="T35" i="2" s="1"/>
  <c r="N35" i="2"/>
  <c r="I35" i="2"/>
  <c r="X34" i="2"/>
  <c r="Z34" i="2" s="1"/>
  <c r="U34" i="2"/>
  <c r="T34" i="2" s="1"/>
  <c r="Q34" i="2"/>
  <c r="S34" i="2" s="1"/>
  <c r="N34" i="2"/>
  <c r="X33" i="2"/>
  <c r="Z33" i="2" s="1"/>
  <c r="U33" i="2"/>
  <c r="N33" i="2"/>
  <c r="X32" i="2"/>
  <c r="Z32" i="2" s="1"/>
  <c r="U32" i="2"/>
  <c r="N32" i="2"/>
  <c r="Q32" i="2"/>
  <c r="S32" i="2" s="1"/>
  <c r="X31" i="2"/>
  <c r="Z31" i="2" s="1"/>
  <c r="U31" i="2"/>
  <c r="T31" i="2" s="1"/>
  <c r="N31" i="2"/>
  <c r="I31" i="2"/>
  <c r="AN25" i="2"/>
  <c r="AN24" i="2"/>
  <c r="AN23" i="2"/>
  <c r="AN22" i="2"/>
  <c r="AN21" i="2"/>
  <c r="AN9" i="2"/>
  <c r="N25" i="2"/>
  <c r="N24" i="2"/>
  <c r="N23" i="2"/>
  <c r="N22" i="2"/>
  <c r="N21" i="2"/>
  <c r="AN17" i="2"/>
  <c r="AN16" i="2"/>
  <c r="AN15" i="2"/>
  <c r="AN14" i="2"/>
  <c r="AN13" i="2"/>
  <c r="AN12" i="2"/>
  <c r="AN11" i="2"/>
  <c r="AN10" i="2"/>
  <c r="AT4" i="2"/>
  <c r="I14" i="2"/>
  <c r="H13" i="2"/>
  <c r="Q13" i="2" s="1"/>
  <c r="H12" i="2"/>
  <c r="Z15" i="2"/>
  <c r="X17" i="2"/>
  <c r="U17" i="2"/>
  <c r="T17" i="2" s="1"/>
  <c r="N17" i="2"/>
  <c r="I17" i="2"/>
  <c r="X16" i="2"/>
  <c r="U16" i="2"/>
  <c r="T16" i="2" s="1"/>
  <c r="N16" i="2"/>
  <c r="Z16" i="2"/>
  <c r="X15" i="2"/>
  <c r="U15" i="2"/>
  <c r="T15" i="2" s="1"/>
  <c r="V15" i="2" s="1"/>
  <c r="W15" i="2" s="1"/>
  <c r="N15" i="2"/>
  <c r="X14" i="2"/>
  <c r="U14" i="2"/>
  <c r="T14" i="2" s="1"/>
  <c r="N14" i="2"/>
  <c r="C20" i="5"/>
  <c r="C17" i="5"/>
  <c r="B6" i="5"/>
  <c r="C6" i="5"/>
  <c r="B7" i="5"/>
  <c r="B8" i="5" s="1"/>
  <c r="B9" i="5" s="1"/>
  <c r="B10" i="5" s="1"/>
  <c r="B11" i="5" s="1"/>
  <c r="B12" i="5" s="1"/>
  <c r="B13" i="5" s="1"/>
  <c r="B14" i="5" s="1"/>
  <c r="C7" i="5"/>
  <c r="C8" i="5" s="1"/>
  <c r="C9" i="5" s="1"/>
  <c r="C10" i="5" s="1"/>
  <c r="C11" i="5" s="1"/>
  <c r="C12" i="5" s="1"/>
  <c r="C13" i="5" s="1"/>
  <c r="C14" i="5" s="1"/>
  <c r="N13" i="2"/>
  <c r="N12" i="2"/>
  <c r="N11" i="2"/>
  <c r="N10" i="2"/>
  <c r="N9" i="2"/>
  <c r="I8" i="4"/>
  <c r="I7" i="4"/>
  <c r="I6" i="4"/>
  <c r="I5" i="4"/>
  <c r="I4" i="4"/>
  <c r="K6" i="4"/>
  <c r="K5" i="4"/>
  <c r="W8" i="4"/>
  <c r="W7" i="4"/>
  <c r="W6" i="4"/>
  <c r="W5" i="4"/>
  <c r="W4" i="4"/>
  <c r="S8" i="4"/>
  <c r="K8" i="4"/>
  <c r="J8" i="4"/>
  <c r="S7" i="4"/>
  <c r="K7" i="4"/>
  <c r="J7" i="4"/>
  <c r="S6" i="4"/>
  <c r="J6" i="4"/>
  <c r="S5" i="4"/>
  <c r="J5" i="4"/>
  <c r="S4" i="4"/>
  <c r="J4" i="4"/>
  <c r="X25" i="2"/>
  <c r="U25" i="2"/>
  <c r="T25" i="2" s="1"/>
  <c r="I25" i="2"/>
  <c r="X24" i="2"/>
  <c r="Z24" i="2" s="1"/>
  <c r="U24" i="2"/>
  <c r="X23" i="2"/>
  <c r="U23" i="2"/>
  <c r="T23" i="2" s="1"/>
  <c r="X22" i="2"/>
  <c r="U22" i="2"/>
  <c r="T22" i="2" s="1"/>
  <c r="Q22" i="2"/>
  <c r="X21" i="2"/>
  <c r="U21" i="2"/>
  <c r="T21" i="2" s="1"/>
  <c r="H21" i="2"/>
  <c r="X13" i="2"/>
  <c r="U13" i="2"/>
  <c r="T13" i="2" s="1"/>
  <c r="X12" i="2"/>
  <c r="U12" i="2"/>
  <c r="T12" i="2" s="1"/>
  <c r="X11" i="2"/>
  <c r="U11" i="2"/>
  <c r="T11" i="2" s="1"/>
  <c r="H11" i="2"/>
  <c r="Q11" i="2" s="1"/>
  <c r="X10" i="2"/>
  <c r="U10" i="2"/>
  <c r="T10" i="2" s="1"/>
  <c r="H10" i="2"/>
  <c r="X9" i="2"/>
  <c r="U9" i="2"/>
  <c r="H9" i="2"/>
  <c r="Q9" i="2" s="1"/>
  <c r="F4" i="3"/>
  <c r="Q4" i="3"/>
  <c r="R4" i="3"/>
  <c r="U4" i="3"/>
  <c r="F5" i="3"/>
  <c r="G5" i="3" s="1"/>
  <c r="N5" i="3"/>
  <c r="R5" i="3"/>
  <c r="Q5" i="3" s="1"/>
  <c r="U5" i="3"/>
  <c r="W5" i="3"/>
  <c r="F6" i="3"/>
  <c r="Q6" i="3"/>
  <c r="S6" i="3" s="1"/>
  <c r="T6" i="3" s="1"/>
  <c r="R6" i="3"/>
  <c r="U6" i="3"/>
  <c r="F7" i="3"/>
  <c r="G7" i="3" s="1"/>
  <c r="N7" i="3"/>
  <c r="R7" i="3"/>
  <c r="Q7" i="3" s="1"/>
  <c r="U7" i="3"/>
  <c r="W7" i="3"/>
  <c r="F8" i="3"/>
  <c r="R8" i="3"/>
  <c r="Q8" i="3" s="1"/>
  <c r="U8" i="3"/>
  <c r="F12" i="3"/>
  <c r="G12" i="3" s="1"/>
  <c r="N12" i="3"/>
  <c r="R12" i="3"/>
  <c r="Q12" i="3" s="1"/>
  <c r="U12" i="3"/>
  <c r="W12" i="3"/>
  <c r="F13" i="3"/>
  <c r="R13" i="3"/>
  <c r="Q13" i="3" s="1"/>
  <c r="U13" i="3"/>
  <c r="F14" i="3"/>
  <c r="W14" i="3" s="1"/>
  <c r="N14" i="3"/>
  <c r="R14" i="3"/>
  <c r="Q14" i="3" s="1"/>
  <c r="U14" i="3"/>
  <c r="F15" i="3"/>
  <c r="R15" i="3"/>
  <c r="Q15" i="3" s="1"/>
  <c r="U15" i="3"/>
  <c r="F16" i="3"/>
  <c r="W16" i="3" s="1"/>
  <c r="N16" i="3"/>
  <c r="R16" i="3"/>
  <c r="Q16" i="3" s="1"/>
  <c r="U16" i="3"/>
  <c r="H20" i="3"/>
  <c r="I20" i="3" s="1"/>
  <c r="P20" i="3"/>
  <c r="Q20" i="3" s="1"/>
  <c r="R20" i="3" s="1"/>
  <c r="W20" i="3"/>
  <c r="Z20" i="3"/>
  <c r="H21" i="3"/>
  <c r="I21" i="3" s="1"/>
  <c r="P21" i="3"/>
  <c r="Q21" i="3" s="1"/>
  <c r="R21" i="3" s="1"/>
  <c r="S21" i="3" s="1"/>
  <c r="T21" i="3" s="1"/>
  <c r="U21" i="3" s="1"/>
  <c r="V21" i="3" s="1"/>
  <c r="AP21" i="3" s="1"/>
  <c r="W21" i="3"/>
  <c r="Y21" i="3"/>
  <c r="Z21" i="3"/>
  <c r="H22" i="3"/>
  <c r="I22" i="3" s="1"/>
  <c r="P22" i="3"/>
  <c r="Q22" i="3" s="1"/>
  <c r="R22" i="3"/>
  <c r="W22" i="3"/>
  <c r="Z22" i="3"/>
  <c r="H23" i="3"/>
  <c r="I23" i="3" s="1"/>
  <c r="P23" i="3"/>
  <c r="Q23" i="3" s="1"/>
  <c r="R23" i="3" s="1"/>
  <c r="S23" i="3" s="1"/>
  <c r="T23" i="3" s="1"/>
  <c r="U23" i="3" s="1"/>
  <c r="V23" i="3" s="1"/>
  <c r="AP23" i="3" s="1"/>
  <c r="W23" i="3"/>
  <c r="Y23" i="3"/>
  <c r="AC23" i="3" s="1"/>
  <c r="Z23" i="3"/>
  <c r="H24" i="3"/>
  <c r="I24" i="3" s="1"/>
  <c r="P24" i="3"/>
  <c r="Q24" i="3" s="1"/>
  <c r="R24" i="3" s="1"/>
  <c r="W24" i="3"/>
  <c r="Z24" i="3"/>
  <c r="H25" i="3"/>
  <c r="I25" i="3"/>
  <c r="P25" i="3"/>
  <c r="Q25" i="3" s="1"/>
  <c r="R25" i="3" s="1"/>
  <c r="W25" i="3"/>
  <c r="Z25" i="3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C10" i="1"/>
  <c r="B10" i="1"/>
  <c r="B11" i="1" s="1"/>
  <c r="E9" i="1"/>
  <c r="D9" i="1"/>
  <c r="C9" i="1"/>
  <c r="E8" i="1"/>
  <c r="D8" i="1"/>
  <c r="C8" i="1"/>
  <c r="B4" i="1"/>
  <c r="H4" i="9" l="1"/>
  <c r="R330" i="9"/>
  <c r="R227" i="9"/>
  <c r="R12" i="9"/>
  <c r="R209" i="9"/>
  <c r="R167" i="9"/>
  <c r="R362" i="9"/>
  <c r="R293" i="9"/>
  <c r="R233" i="9"/>
  <c r="R255" i="9"/>
  <c r="R350" i="9"/>
  <c r="R287" i="9"/>
  <c r="R303" i="9"/>
  <c r="R318" i="9"/>
  <c r="R223" i="9"/>
  <c r="R229" i="9"/>
  <c r="R55" i="9"/>
  <c r="R58" i="9"/>
  <c r="R334" i="9"/>
  <c r="R346" i="9"/>
  <c r="R187" i="9"/>
  <c r="R203" i="9"/>
  <c r="R275" i="9"/>
  <c r="R308" i="9"/>
  <c r="R126" i="9"/>
  <c r="R354" i="9"/>
  <c r="R169" i="9"/>
  <c r="R177" i="9"/>
  <c r="R193" i="9"/>
  <c r="R220" i="9"/>
  <c r="R236" i="9"/>
  <c r="R251" i="9"/>
  <c r="R268" i="9"/>
  <c r="R283" i="9"/>
  <c r="R20" i="9"/>
  <c r="R54" i="9"/>
  <c r="R82" i="9"/>
  <c r="R158" i="9"/>
  <c r="R161" i="9"/>
  <c r="R326" i="9"/>
  <c r="R342" i="9"/>
  <c r="R358" i="9"/>
  <c r="R188" i="9"/>
  <c r="R204" i="9"/>
  <c r="R244" i="9"/>
  <c r="R259" i="9"/>
  <c r="R276" i="9"/>
  <c r="R291" i="9"/>
  <c r="R300" i="9"/>
  <c r="R307" i="9"/>
  <c r="R243" i="9"/>
  <c r="R260" i="9"/>
  <c r="R292" i="9"/>
  <c r="R299" i="9"/>
  <c r="R129" i="9"/>
  <c r="R322" i="9"/>
  <c r="R338" i="9"/>
  <c r="R165" i="9"/>
  <c r="R173" i="9"/>
  <c r="R219" i="9"/>
  <c r="R235" i="9"/>
  <c r="R252" i="9"/>
  <c r="R267" i="9"/>
  <c r="R284" i="9"/>
  <c r="R62" i="9"/>
  <c r="R94" i="9"/>
  <c r="R97" i="9"/>
  <c r="R16" i="9"/>
  <c r="R21" i="9"/>
  <c r="R28" i="9"/>
  <c r="R36" i="9"/>
  <c r="R44" i="9"/>
  <c r="R48" i="9"/>
  <c r="R101" i="9"/>
  <c r="R133" i="9"/>
  <c r="R154" i="9"/>
  <c r="R157" i="9"/>
  <c r="R316" i="9"/>
  <c r="R320" i="9"/>
  <c r="R328" i="9"/>
  <c r="R336" i="9"/>
  <c r="R344" i="9"/>
  <c r="R352" i="9"/>
  <c r="R25" i="9"/>
  <c r="R65" i="9"/>
  <c r="R121" i="9"/>
  <c r="R69" i="9"/>
  <c r="R90" i="9"/>
  <c r="R93" i="9"/>
  <c r="R122" i="9"/>
  <c r="R17" i="9"/>
  <c r="R53" i="9"/>
  <c r="R81" i="9"/>
  <c r="R102" i="9"/>
  <c r="R117" i="9"/>
  <c r="R130" i="9"/>
  <c r="R155" i="9"/>
  <c r="R57" i="9"/>
  <c r="R89" i="9"/>
  <c r="R125" i="9"/>
  <c r="R153" i="9"/>
  <c r="R317" i="9"/>
  <c r="R319" i="9"/>
  <c r="R321" i="9"/>
  <c r="R323" i="9"/>
  <c r="R325" i="9"/>
  <c r="R327" i="9"/>
  <c r="R329" i="9"/>
  <c r="R331" i="9"/>
  <c r="R333" i="9"/>
  <c r="R335" i="9"/>
  <c r="R337" i="9"/>
  <c r="R339" i="9"/>
  <c r="R341" i="9"/>
  <c r="R343" i="9"/>
  <c r="R345" i="9"/>
  <c r="R347" i="9"/>
  <c r="R349" i="9"/>
  <c r="R351" i="9"/>
  <c r="R353" i="9"/>
  <c r="R355" i="9"/>
  <c r="R357" i="9"/>
  <c r="R359" i="9"/>
  <c r="R361" i="9"/>
  <c r="R363" i="9"/>
  <c r="R56" i="9"/>
  <c r="R61" i="9"/>
  <c r="R91" i="9"/>
  <c r="R145" i="9"/>
  <c r="R70" i="9"/>
  <c r="R85" i="9"/>
  <c r="R98" i="9"/>
  <c r="R113" i="9"/>
  <c r="R123" i="9"/>
  <c r="R134" i="9"/>
  <c r="R149" i="9"/>
  <c r="R315" i="9"/>
  <c r="R73" i="9"/>
  <c r="R77" i="9"/>
  <c r="R105" i="9"/>
  <c r="R109" i="9"/>
  <c r="R137" i="9"/>
  <c r="R141" i="9"/>
  <c r="R15" i="9"/>
  <c r="R30" i="9"/>
  <c r="R46" i="9"/>
  <c r="R23" i="9"/>
  <c r="R38" i="9"/>
  <c r="R19" i="9"/>
  <c r="R42" i="9"/>
  <c r="R11" i="9"/>
  <c r="R27" i="9"/>
  <c r="R34" i="9"/>
  <c r="R50" i="9"/>
  <c r="R64" i="9"/>
  <c r="R80" i="9"/>
  <c r="R88" i="9"/>
  <c r="R96" i="9"/>
  <c r="R120" i="9"/>
  <c r="R128" i="9"/>
  <c r="R136" i="9"/>
  <c r="R152" i="9"/>
  <c r="R160" i="9"/>
  <c r="R72" i="9"/>
  <c r="R104" i="9"/>
  <c r="R112" i="9"/>
  <c r="R144" i="9"/>
  <c r="R60" i="9"/>
  <c r="R68" i="9"/>
  <c r="R76" i="9"/>
  <c r="R84" i="9"/>
  <c r="R92" i="9"/>
  <c r="R100" i="9"/>
  <c r="R108" i="9"/>
  <c r="R116" i="9"/>
  <c r="R124" i="9"/>
  <c r="R132" i="9"/>
  <c r="R140" i="9"/>
  <c r="R148" i="9"/>
  <c r="R156" i="9"/>
  <c r="D5" i="9"/>
  <c r="H5" i="9" s="1"/>
  <c r="R5" i="9"/>
  <c r="R6" i="9"/>
  <c r="P13" i="8"/>
  <c r="R13" i="8" s="1"/>
  <c r="P14" i="8"/>
  <c r="R14" i="8" s="1"/>
  <c r="U14" i="8" s="1"/>
  <c r="P12" i="8"/>
  <c r="R12" i="8" s="1"/>
  <c r="S12" i="8" s="1"/>
  <c r="V12" i="8" s="1"/>
  <c r="W12" i="8" s="1"/>
  <c r="X12" i="8" s="1"/>
  <c r="Y12" i="8" s="1"/>
  <c r="S13" i="8"/>
  <c r="V13" i="8" s="1"/>
  <c r="W13" i="8" s="1"/>
  <c r="X13" i="8" s="1"/>
  <c r="Y13" i="8" s="1"/>
  <c r="U13" i="8"/>
  <c r="U12" i="8"/>
  <c r="P11" i="8"/>
  <c r="R11" i="8" s="1"/>
  <c r="S14" i="8"/>
  <c r="V14" i="8" s="1"/>
  <c r="W14" i="8" s="1"/>
  <c r="X14" i="8" s="1"/>
  <c r="Y14" i="8" s="1"/>
  <c r="S6" i="8"/>
  <c r="V6" i="8" s="1"/>
  <c r="W6" i="8" s="1"/>
  <c r="X6" i="8" s="1"/>
  <c r="Y6" i="8" s="1"/>
  <c r="S7" i="8"/>
  <c r="V7" i="8" s="1"/>
  <c r="W7" i="8" s="1"/>
  <c r="X7" i="8" s="1"/>
  <c r="Y7" i="8" s="1"/>
  <c r="Z21" i="2"/>
  <c r="Q21" i="8"/>
  <c r="U21" i="8"/>
  <c r="S21" i="8"/>
  <c r="V21" i="8" s="1"/>
  <c r="W21" i="8" s="1"/>
  <c r="X21" i="8" s="1"/>
  <c r="Y21" i="8" s="1"/>
  <c r="Z21" i="8" s="1"/>
  <c r="P18" i="8"/>
  <c r="R18" i="8" s="1"/>
  <c r="P19" i="8"/>
  <c r="R19" i="8" s="1"/>
  <c r="P20" i="8"/>
  <c r="R20" i="8" s="1"/>
  <c r="P22" i="8"/>
  <c r="R22" i="8" s="1"/>
  <c r="P4" i="8"/>
  <c r="R4" i="8" s="1"/>
  <c r="U4" i="8" s="1"/>
  <c r="Q7" i="8"/>
  <c r="Q6" i="8"/>
  <c r="Q5" i="8"/>
  <c r="P5" i="8"/>
  <c r="R5" i="8" s="1"/>
  <c r="U5" i="8" s="1"/>
  <c r="U11" i="7"/>
  <c r="Z11" i="7" s="1"/>
  <c r="U12" i="7"/>
  <c r="R6" i="7"/>
  <c r="U8" i="7"/>
  <c r="U5" i="7"/>
  <c r="U13" i="7"/>
  <c r="J8" i="7"/>
  <c r="J5" i="7"/>
  <c r="J6" i="7"/>
  <c r="J7" i="7"/>
  <c r="J9" i="7"/>
  <c r="R7" i="7"/>
  <c r="R9" i="7"/>
  <c r="R10" i="7"/>
  <c r="Z22" i="2"/>
  <c r="Z25" i="2"/>
  <c r="Z23" i="2"/>
  <c r="I34" i="2"/>
  <c r="I33" i="2"/>
  <c r="Q31" i="2"/>
  <c r="S31" i="2" s="1"/>
  <c r="T33" i="2"/>
  <c r="V33" i="2" s="1"/>
  <c r="W33" i="2" s="1"/>
  <c r="AB33" i="2" s="1"/>
  <c r="Q35" i="2"/>
  <c r="S35" i="2" s="1"/>
  <c r="Z5" i="6"/>
  <c r="T5" i="6"/>
  <c r="U5" i="6" s="1"/>
  <c r="V5" i="6" s="1"/>
  <c r="W5" i="6" s="1"/>
  <c r="AC5" i="6" s="1"/>
  <c r="Z7" i="6"/>
  <c r="T7" i="6"/>
  <c r="U7" i="6" s="1"/>
  <c r="V7" i="6" s="1"/>
  <c r="W7" i="6" s="1"/>
  <c r="Z6" i="6"/>
  <c r="T6" i="6"/>
  <c r="U6" i="6" s="1"/>
  <c r="V6" i="6" s="1"/>
  <c r="W6" i="6" s="1"/>
  <c r="AC6" i="6" s="1"/>
  <c r="Z10" i="6"/>
  <c r="T10" i="6"/>
  <c r="U10" i="6" s="1"/>
  <c r="V10" i="6" s="1"/>
  <c r="W10" i="6" s="1"/>
  <c r="AC10" i="6" s="1"/>
  <c r="AC7" i="6"/>
  <c r="Z9" i="6"/>
  <c r="T9" i="6"/>
  <c r="U9" i="6" s="1"/>
  <c r="V9" i="6" s="1"/>
  <c r="W9" i="6" s="1"/>
  <c r="AC9" i="6" s="1"/>
  <c r="Z8" i="6"/>
  <c r="T8" i="6"/>
  <c r="U8" i="6" s="1"/>
  <c r="V8" i="6" s="1"/>
  <c r="W8" i="6" s="1"/>
  <c r="AC8" i="6" s="1"/>
  <c r="R32" i="2"/>
  <c r="V31" i="2"/>
  <c r="W31" i="2" s="1"/>
  <c r="Y31" i="2" s="1"/>
  <c r="AC31" i="2" s="1"/>
  <c r="V35" i="2"/>
  <c r="W35" i="2" s="1"/>
  <c r="I32" i="2"/>
  <c r="T32" i="2"/>
  <c r="Q33" i="2"/>
  <c r="S33" i="2" s="1"/>
  <c r="R34" i="2"/>
  <c r="V34" i="2"/>
  <c r="W34" i="2" s="1"/>
  <c r="Q14" i="2"/>
  <c r="S14" i="2" s="1"/>
  <c r="I16" i="2"/>
  <c r="Q17" i="2"/>
  <c r="S17" i="2" s="1"/>
  <c r="Q16" i="2"/>
  <c r="R14" i="2"/>
  <c r="Z14" i="2"/>
  <c r="V17" i="2"/>
  <c r="W17" i="2" s="1"/>
  <c r="Y17" i="2" s="1"/>
  <c r="AC17" i="2" s="1"/>
  <c r="AB15" i="2"/>
  <c r="AA15" i="2"/>
  <c r="AO15" i="2" s="1"/>
  <c r="V14" i="2"/>
  <c r="W14" i="2" s="1"/>
  <c r="Y14" i="2" s="1"/>
  <c r="AC14" i="2" s="1"/>
  <c r="Q15" i="2"/>
  <c r="I15" i="2"/>
  <c r="Y15" i="2"/>
  <c r="AC15" i="2" s="1"/>
  <c r="Z17" i="2"/>
  <c r="V16" i="2"/>
  <c r="W16" i="2" s="1"/>
  <c r="M5" i="4"/>
  <c r="M8" i="4"/>
  <c r="M7" i="4"/>
  <c r="M6" i="4"/>
  <c r="M4" i="4"/>
  <c r="N7" i="4"/>
  <c r="P7" i="4"/>
  <c r="N8" i="4"/>
  <c r="N5" i="4"/>
  <c r="P6" i="4"/>
  <c r="P5" i="4"/>
  <c r="N6" i="4"/>
  <c r="P8" i="4"/>
  <c r="K4" i="4"/>
  <c r="N4" i="4" s="1"/>
  <c r="Q25" i="2"/>
  <c r="S25" i="2" s="1"/>
  <c r="Z9" i="2"/>
  <c r="S9" i="2"/>
  <c r="R9" i="2"/>
  <c r="R13" i="2"/>
  <c r="S13" i="2"/>
  <c r="R11" i="2"/>
  <c r="S11" i="2"/>
  <c r="R22" i="2"/>
  <c r="S22" i="2"/>
  <c r="V11" i="2"/>
  <c r="W11" i="2" s="1"/>
  <c r="Y11" i="2" s="1"/>
  <c r="AC11" i="2" s="1"/>
  <c r="V13" i="2"/>
  <c r="W13" i="2" s="1"/>
  <c r="Y13" i="2" s="1"/>
  <c r="AC13" i="2" s="1"/>
  <c r="V22" i="2"/>
  <c r="W22" i="2" s="1"/>
  <c r="Y22" i="2" s="1"/>
  <c r="V25" i="2"/>
  <c r="W25" i="2" s="1"/>
  <c r="Y25" i="2" s="1"/>
  <c r="I10" i="2"/>
  <c r="Z10" i="2"/>
  <c r="I12" i="2"/>
  <c r="Z12" i="2"/>
  <c r="I21" i="2"/>
  <c r="I23" i="2"/>
  <c r="I24" i="2"/>
  <c r="I9" i="2"/>
  <c r="T9" i="2"/>
  <c r="Q10" i="2"/>
  <c r="Q12" i="2"/>
  <c r="Q21" i="2"/>
  <c r="Q23" i="2"/>
  <c r="Q24" i="2"/>
  <c r="V10" i="2"/>
  <c r="W10" i="2" s="1"/>
  <c r="Y10" i="2" s="1"/>
  <c r="AC10" i="2" s="1"/>
  <c r="V12" i="2"/>
  <c r="W12" i="2" s="1"/>
  <c r="V21" i="2"/>
  <c r="W21" i="2" s="1"/>
  <c r="Y21" i="2" s="1"/>
  <c r="V23" i="2"/>
  <c r="W23" i="2" s="1"/>
  <c r="Z11" i="2"/>
  <c r="I11" i="2"/>
  <c r="Z13" i="2"/>
  <c r="I13" i="2"/>
  <c r="I22" i="2"/>
  <c r="T24" i="2"/>
  <c r="V6" i="3"/>
  <c r="AB6" i="3"/>
  <c r="X6" i="3"/>
  <c r="Z6" i="3" s="1"/>
  <c r="S25" i="3"/>
  <c r="T25" i="3" s="1"/>
  <c r="U25" i="3" s="1"/>
  <c r="V25" i="3" s="1"/>
  <c r="AP25" i="3" s="1"/>
  <c r="Y25" i="3"/>
  <c r="AM23" i="3"/>
  <c r="AN23" i="3" s="1"/>
  <c r="AO23" i="3" s="1"/>
  <c r="S20" i="3"/>
  <c r="T20" i="3" s="1"/>
  <c r="U20" i="3" s="1"/>
  <c r="V20" i="3" s="1"/>
  <c r="Y20" i="3"/>
  <c r="S24" i="3"/>
  <c r="T24" i="3" s="1"/>
  <c r="U24" i="3" s="1"/>
  <c r="V24" i="3" s="1"/>
  <c r="Y24" i="3"/>
  <c r="S22" i="3"/>
  <c r="T22" i="3" s="1"/>
  <c r="U22" i="3" s="1"/>
  <c r="V22" i="3" s="1"/>
  <c r="Y22" i="3"/>
  <c r="AD21" i="3"/>
  <c r="AA21" i="3"/>
  <c r="S5" i="3"/>
  <c r="T5" i="3" s="1"/>
  <c r="O16" i="3"/>
  <c r="P16" i="3"/>
  <c r="G13" i="3"/>
  <c r="N13" i="3"/>
  <c r="W13" i="3"/>
  <c r="G8" i="3"/>
  <c r="N8" i="3"/>
  <c r="W8" i="3"/>
  <c r="O5" i="3"/>
  <c r="P5" i="3"/>
  <c r="S16" i="3"/>
  <c r="T16" i="3" s="1"/>
  <c r="S15" i="3"/>
  <c r="T15" i="3" s="1"/>
  <c r="O14" i="3"/>
  <c r="P14" i="3"/>
  <c r="O12" i="3"/>
  <c r="P12" i="3"/>
  <c r="O7" i="3"/>
  <c r="P7" i="3"/>
  <c r="AB25" i="3"/>
  <c r="AB23" i="3"/>
  <c r="AJ23" i="3" s="1"/>
  <c r="AC21" i="3"/>
  <c r="V16" i="3"/>
  <c r="G15" i="3"/>
  <c r="N15" i="3"/>
  <c r="W15" i="3"/>
  <c r="G6" i="3"/>
  <c r="N6" i="3"/>
  <c r="W6" i="3"/>
  <c r="V5" i="3"/>
  <c r="AD23" i="3"/>
  <c r="AA23" i="3"/>
  <c r="AB21" i="3"/>
  <c r="S14" i="3"/>
  <c r="T14" i="3" s="1"/>
  <c r="S13" i="3"/>
  <c r="T13" i="3" s="1"/>
  <c r="S12" i="3"/>
  <c r="T12" i="3" s="1"/>
  <c r="S8" i="3"/>
  <c r="T8" i="3" s="1"/>
  <c r="S7" i="3"/>
  <c r="T7" i="3" s="1"/>
  <c r="G4" i="3"/>
  <c r="N4" i="3"/>
  <c r="W4" i="3"/>
  <c r="G16" i="3"/>
  <c r="G14" i="3"/>
  <c r="AA6" i="3"/>
  <c r="S4" i="3"/>
  <c r="T4" i="3" s="1"/>
  <c r="C11" i="1"/>
  <c r="B12" i="1"/>
  <c r="Q4" i="9" l="1"/>
  <c r="S4" i="9"/>
  <c r="T4" i="9" s="1"/>
  <c r="Q5" i="9"/>
  <c r="S5" i="9"/>
  <c r="D6" i="9"/>
  <c r="H6" i="9" s="1"/>
  <c r="E5" i="9"/>
  <c r="Y11" i="7"/>
  <c r="W11" i="7"/>
  <c r="AE11" i="7" s="1"/>
  <c r="AK11" i="7" s="1"/>
  <c r="AA12" i="8"/>
  <c r="Z12" i="8"/>
  <c r="AC12" i="8"/>
  <c r="AB12" i="8"/>
  <c r="AC14" i="8"/>
  <c r="AB14" i="8"/>
  <c r="AA14" i="8"/>
  <c r="Z14" i="8"/>
  <c r="S11" i="8"/>
  <c r="V11" i="8" s="1"/>
  <c r="W11" i="8" s="1"/>
  <c r="X11" i="8" s="1"/>
  <c r="Y11" i="8" s="1"/>
  <c r="U11" i="8"/>
  <c r="AB13" i="8"/>
  <c r="AA13" i="8"/>
  <c r="Z13" i="8"/>
  <c r="AC13" i="8"/>
  <c r="S5" i="8"/>
  <c r="V5" i="8" s="1"/>
  <c r="W5" i="8" s="1"/>
  <c r="X5" i="8" s="1"/>
  <c r="Y5" i="8" s="1"/>
  <c r="AA5" i="8" s="1"/>
  <c r="S4" i="8"/>
  <c r="V4" i="8" s="1"/>
  <c r="W4" i="8" s="1"/>
  <c r="X4" i="8" s="1"/>
  <c r="Y4" i="8" s="1"/>
  <c r="AB4" i="8" s="1"/>
  <c r="AC7" i="8"/>
  <c r="AA7" i="8"/>
  <c r="AB7" i="8"/>
  <c r="Z7" i="8"/>
  <c r="AC6" i="8"/>
  <c r="AA6" i="8"/>
  <c r="AB6" i="8"/>
  <c r="Z6" i="8"/>
  <c r="AB5" i="8"/>
  <c r="AI21" i="2"/>
  <c r="AC21" i="2"/>
  <c r="AI22" i="2"/>
  <c r="AC22" i="2"/>
  <c r="AI25" i="2"/>
  <c r="AC25" i="2"/>
  <c r="AC21" i="8"/>
  <c r="AA21" i="8"/>
  <c r="AB21" i="8"/>
  <c r="U19" i="8"/>
  <c r="S19" i="8"/>
  <c r="V19" i="8" s="1"/>
  <c r="W19" i="8" s="1"/>
  <c r="X19" i="8" s="1"/>
  <c r="U18" i="8"/>
  <c r="S18" i="8"/>
  <c r="V18" i="8" s="1"/>
  <c r="W18" i="8" s="1"/>
  <c r="X18" i="8" s="1"/>
  <c r="U22" i="8"/>
  <c r="S22" i="8"/>
  <c r="V22" i="8" s="1"/>
  <c r="W22" i="8" s="1"/>
  <c r="X22" i="8" s="1"/>
  <c r="U20" i="8"/>
  <c r="S20" i="8"/>
  <c r="V20" i="8" s="1"/>
  <c r="W20" i="8" s="1"/>
  <c r="X20" i="8" s="1"/>
  <c r="Y8" i="7"/>
  <c r="Z8" i="7"/>
  <c r="AC11" i="7"/>
  <c r="AB11" i="7"/>
  <c r="Y5" i="7"/>
  <c r="Z5" i="7"/>
  <c r="W5" i="7"/>
  <c r="AE5" i="7" s="1"/>
  <c r="AK5" i="7" s="1"/>
  <c r="W8" i="7"/>
  <c r="AE8" i="7" s="1"/>
  <c r="AK8" i="7" s="1"/>
  <c r="Y12" i="7"/>
  <c r="Z12" i="7"/>
  <c r="AA11" i="7"/>
  <c r="Y13" i="7"/>
  <c r="Z13" i="7"/>
  <c r="W13" i="7"/>
  <c r="AE13" i="7" s="1"/>
  <c r="AK13" i="7" s="1"/>
  <c r="W12" i="7"/>
  <c r="AE12" i="7" s="1"/>
  <c r="AK12" i="7" s="1"/>
  <c r="Y6" i="7"/>
  <c r="Z6" i="7"/>
  <c r="W6" i="7"/>
  <c r="AE6" i="7" s="1"/>
  <c r="AK6" i="7" s="1"/>
  <c r="AD33" i="2"/>
  <c r="AE33" i="2"/>
  <c r="AA33" i="2"/>
  <c r="R35" i="2"/>
  <c r="R17" i="2"/>
  <c r="Y33" i="2"/>
  <c r="AC33" i="2" s="1"/>
  <c r="R31" i="2"/>
  <c r="AP15" i="2"/>
  <c r="AD5" i="6"/>
  <c r="AB5" i="6"/>
  <c r="AE5" i="6"/>
  <c r="AD8" i="6"/>
  <c r="AK8" i="6" s="1"/>
  <c r="AB8" i="6"/>
  <c r="AE8" i="6"/>
  <c r="AD10" i="6"/>
  <c r="AB10" i="6"/>
  <c r="AE10" i="6"/>
  <c r="AD6" i="6"/>
  <c r="AB6" i="6"/>
  <c r="AE6" i="6"/>
  <c r="AD9" i="6"/>
  <c r="AK9" i="6" s="1"/>
  <c r="AB9" i="6"/>
  <c r="AE9" i="6"/>
  <c r="AD7" i="6"/>
  <c r="AK7" i="6" s="1"/>
  <c r="AB7" i="6"/>
  <c r="AE7" i="6"/>
  <c r="AA34" i="2"/>
  <c r="AB34" i="2"/>
  <c r="R33" i="2"/>
  <c r="AB35" i="2"/>
  <c r="AA35" i="2"/>
  <c r="AI31" i="2"/>
  <c r="V32" i="2"/>
  <c r="W32" i="2" s="1"/>
  <c r="Y35" i="2"/>
  <c r="AC35" i="2" s="1"/>
  <c r="Y34" i="2"/>
  <c r="AC34" i="2" s="1"/>
  <c r="AB31" i="2"/>
  <c r="AA31" i="2"/>
  <c r="R16" i="2"/>
  <c r="S16" i="2"/>
  <c r="AI14" i="2"/>
  <c r="AI17" i="2"/>
  <c r="S15" i="2"/>
  <c r="R15" i="2"/>
  <c r="AB14" i="2"/>
  <c r="AA14" i="2"/>
  <c r="AO14" i="2" s="1"/>
  <c r="AK15" i="2"/>
  <c r="AG15" i="2"/>
  <c r="AJ15" i="2"/>
  <c r="AH15" i="2"/>
  <c r="AA17" i="2"/>
  <c r="AO17" i="2" s="1"/>
  <c r="AB17" i="2"/>
  <c r="AB16" i="2"/>
  <c r="AA16" i="2"/>
  <c r="AO16" i="2" s="1"/>
  <c r="AI15" i="2"/>
  <c r="AE15" i="2"/>
  <c r="AD15" i="2"/>
  <c r="Y16" i="2"/>
  <c r="AC16" i="2" s="1"/>
  <c r="R25" i="2"/>
  <c r="Q6" i="4"/>
  <c r="R6" i="4" s="1"/>
  <c r="T6" i="4" s="1"/>
  <c r="Q8" i="4"/>
  <c r="R8" i="4" s="1"/>
  <c r="T8" i="4" s="1"/>
  <c r="R7" i="4"/>
  <c r="T7" i="4" s="1"/>
  <c r="Q5" i="4"/>
  <c r="R5" i="4" s="1"/>
  <c r="T5" i="4" s="1"/>
  <c r="P4" i="4"/>
  <c r="AB23" i="2"/>
  <c r="AA23" i="2"/>
  <c r="AO23" i="2" s="1"/>
  <c r="AA11" i="2"/>
  <c r="AO11" i="2" s="1"/>
  <c r="AB11" i="2"/>
  <c r="R24" i="2"/>
  <c r="S24" i="2"/>
  <c r="AI13" i="2"/>
  <c r="AB21" i="2"/>
  <c r="AA21" i="2"/>
  <c r="AO21" i="2" s="1"/>
  <c r="AB10" i="2"/>
  <c r="AA10" i="2"/>
  <c r="AO10" i="2" s="1"/>
  <c r="R23" i="2"/>
  <c r="S23" i="2"/>
  <c r="V9" i="2"/>
  <c r="W9" i="2" s="1"/>
  <c r="AA25" i="2"/>
  <c r="AO25" i="2" s="1"/>
  <c r="AB25" i="2"/>
  <c r="AA13" i="2"/>
  <c r="AO13" i="2" s="1"/>
  <c r="AB13" i="2"/>
  <c r="AI11" i="2"/>
  <c r="AB12" i="2"/>
  <c r="AA12" i="2"/>
  <c r="AO12" i="2" s="1"/>
  <c r="R12" i="2"/>
  <c r="S12" i="2"/>
  <c r="AA22" i="2"/>
  <c r="AO22" i="2" s="1"/>
  <c r="AB22" i="2"/>
  <c r="AI10" i="2"/>
  <c r="R10" i="2"/>
  <c r="S10" i="2"/>
  <c r="V24" i="2"/>
  <c r="W24" i="2" s="1"/>
  <c r="Y23" i="2"/>
  <c r="Y12" i="2"/>
  <c r="AC12" i="2" s="1"/>
  <c r="R21" i="2"/>
  <c r="S21" i="2"/>
  <c r="V15" i="3"/>
  <c r="X15" i="3"/>
  <c r="AB15" i="3"/>
  <c r="O13" i="3"/>
  <c r="P13" i="3"/>
  <c r="AF21" i="3"/>
  <c r="AG21" i="3"/>
  <c r="AB24" i="3"/>
  <c r="AJ24" i="3" s="1"/>
  <c r="AP24" i="3"/>
  <c r="AL23" i="3"/>
  <c r="AD6" i="3"/>
  <c r="AE6" i="3"/>
  <c r="O4" i="3"/>
  <c r="P4" i="3"/>
  <c r="AF23" i="3"/>
  <c r="AG23" i="3"/>
  <c r="Y16" i="3"/>
  <c r="AC16" i="3"/>
  <c r="X14" i="3"/>
  <c r="AB14" i="3"/>
  <c r="AL21" i="3"/>
  <c r="AM21" i="3"/>
  <c r="AN21" i="3" s="1"/>
  <c r="AO21" i="3" s="1"/>
  <c r="O8" i="3"/>
  <c r="P8" i="3"/>
  <c r="V4" i="3"/>
  <c r="AB4" i="3"/>
  <c r="X4" i="3"/>
  <c r="V13" i="3"/>
  <c r="AB13" i="3"/>
  <c r="X13" i="3"/>
  <c r="AJ21" i="3"/>
  <c r="O15" i="3"/>
  <c r="P15" i="3"/>
  <c r="AC22" i="3"/>
  <c r="AD22" i="3"/>
  <c r="AA22" i="3"/>
  <c r="AC20" i="3"/>
  <c r="AD20" i="3"/>
  <c r="AA20" i="3"/>
  <c r="AA25" i="3"/>
  <c r="AD25" i="3"/>
  <c r="AC25" i="3"/>
  <c r="Y6" i="3"/>
  <c r="AC6" i="3"/>
  <c r="X12" i="3"/>
  <c r="AB12" i="3"/>
  <c r="AE21" i="3"/>
  <c r="AI21" i="3"/>
  <c r="AK21" i="3"/>
  <c r="AC24" i="3"/>
  <c r="AD24" i="3"/>
  <c r="AA24" i="3"/>
  <c r="AG6" i="3"/>
  <c r="AF6" i="3"/>
  <c r="V8" i="3"/>
  <c r="AB8" i="3"/>
  <c r="X8" i="3"/>
  <c r="Y5" i="3"/>
  <c r="AC5" i="3"/>
  <c r="X7" i="3"/>
  <c r="AB7" i="3"/>
  <c r="AE23" i="3"/>
  <c r="AI23" i="3"/>
  <c r="AK23" i="3"/>
  <c r="O6" i="3"/>
  <c r="P6" i="3"/>
  <c r="AJ25" i="3"/>
  <c r="X16" i="3"/>
  <c r="AB16" i="3"/>
  <c r="V7" i="3"/>
  <c r="V12" i="3"/>
  <c r="V14" i="3"/>
  <c r="X5" i="3"/>
  <c r="AB5" i="3"/>
  <c r="AB22" i="3"/>
  <c r="AJ22" i="3" s="1"/>
  <c r="AP22" i="3"/>
  <c r="AB20" i="3"/>
  <c r="AJ20" i="3" s="1"/>
  <c r="AP20" i="3"/>
  <c r="C12" i="1"/>
  <c r="B13" i="1"/>
  <c r="T5" i="9" l="1"/>
  <c r="S6" i="9"/>
  <c r="Q6" i="9"/>
  <c r="D7" i="9"/>
  <c r="H7" i="9" s="1"/>
  <c r="E6" i="9"/>
  <c r="X7" i="4"/>
  <c r="AF11" i="7"/>
  <c r="AG11" i="7" s="1"/>
  <c r="Z5" i="8"/>
  <c r="Z4" i="8"/>
  <c r="AC5" i="8"/>
  <c r="Z11" i="8"/>
  <c r="AA11" i="8"/>
  <c r="AC11" i="8"/>
  <c r="AB11" i="8"/>
  <c r="AA4" i="8"/>
  <c r="AC4" i="8"/>
  <c r="AI23" i="2"/>
  <c r="AC23" i="2"/>
  <c r="AO31" i="2"/>
  <c r="AP31" i="2"/>
  <c r="AL15" i="2"/>
  <c r="AO35" i="2"/>
  <c r="AP35" i="2"/>
  <c r="AO34" i="2"/>
  <c r="AP34" i="2"/>
  <c r="AH33" i="2"/>
  <c r="AO33" i="2"/>
  <c r="AP33" i="2"/>
  <c r="Y22" i="8"/>
  <c r="Z22" i="8" s="1"/>
  <c r="Y20" i="8"/>
  <c r="Z20" i="8" s="1"/>
  <c r="Y18" i="8"/>
  <c r="Z18" i="8" s="1"/>
  <c r="Y19" i="8"/>
  <c r="Z19" i="8" s="1"/>
  <c r="AF6" i="7"/>
  <c r="AG6" i="7" s="1"/>
  <c r="AJ6" i="7" s="1"/>
  <c r="AF13" i="7"/>
  <c r="AG13" i="7" s="1"/>
  <c r="AJ13" i="7" s="1"/>
  <c r="AF8" i="7"/>
  <c r="AG8" i="7" s="1"/>
  <c r="AJ8" i="7" s="1"/>
  <c r="AF12" i="7"/>
  <c r="AG12" i="7" s="1"/>
  <c r="AJ12" i="7" s="1"/>
  <c r="AF5" i="7"/>
  <c r="AG5" i="7" s="1"/>
  <c r="AD11" i="7"/>
  <c r="AM11" i="7" s="1"/>
  <c r="AA13" i="7"/>
  <c r="AB13" i="7"/>
  <c r="AC13" i="7"/>
  <c r="Z7" i="7"/>
  <c r="Y7" i="7"/>
  <c r="W7" i="7"/>
  <c r="AE7" i="7" s="1"/>
  <c r="AK7" i="7" s="1"/>
  <c r="AC8" i="7"/>
  <c r="AB8" i="7"/>
  <c r="AB6" i="7"/>
  <c r="AC6" i="7"/>
  <c r="Z9" i="7"/>
  <c r="Y9" i="7"/>
  <c r="W9" i="7"/>
  <c r="AE9" i="7" s="1"/>
  <c r="AK9" i="7" s="1"/>
  <c r="AA8" i="7"/>
  <c r="AA6" i="7"/>
  <c r="AA12" i="7"/>
  <c r="AB12" i="7"/>
  <c r="AC12" i="7"/>
  <c r="AA5" i="7"/>
  <c r="AC5" i="7"/>
  <c r="AB5" i="7"/>
  <c r="Y10" i="7"/>
  <c r="Z10" i="7"/>
  <c r="W10" i="7"/>
  <c r="AE10" i="7" s="1"/>
  <c r="AK10" i="7" s="1"/>
  <c r="AJ33" i="2"/>
  <c r="AG33" i="2"/>
  <c r="AF33" i="2"/>
  <c r="AK33" i="2"/>
  <c r="AL33" i="2" s="1"/>
  <c r="AP10" i="2"/>
  <c r="AF15" i="2"/>
  <c r="AP16" i="2"/>
  <c r="AP12" i="2"/>
  <c r="AP25" i="2"/>
  <c r="AI33" i="2"/>
  <c r="AP21" i="2"/>
  <c r="AP23" i="2"/>
  <c r="AP17" i="2"/>
  <c r="AP14" i="2"/>
  <c r="AP11" i="2"/>
  <c r="AP13" i="2"/>
  <c r="AP22" i="2"/>
  <c r="AH9" i="6"/>
  <c r="AG9" i="6"/>
  <c r="AI9" i="6" s="1"/>
  <c r="AN10" i="6"/>
  <c r="AO10" i="6" s="1"/>
  <c r="AP10" i="6" s="1"/>
  <c r="AM10" i="6"/>
  <c r="AN6" i="6"/>
  <c r="AO6" i="6" s="1"/>
  <c r="AP6" i="6" s="1"/>
  <c r="AM6" i="6"/>
  <c r="AH8" i="6"/>
  <c r="AG8" i="6"/>
  <c r="AH5" i="6"/>
  <c r="AG5" i="6"/>
  <c r="AK6" i="6"/>
  <c r="AL7" i="6"/>
  <c r="AJ7" i="6"/>
  <c r="AF7" i="6"/>
  <c r="AN9" i="6"/>
  <c r="AO9" i="6" s="1"/>
  <c r="AP9" i="6" s="1"/>
  <c r="AM9" i="6"/>
  <c r="AG10" i="6"/>
  <c r="AH10" i="6"/>
  <c r="AL8" i="6"/>
  <c r="AJ8" i="6"/>
  <c r="AF8" i="6"/>
  <c r="AL5" i="6"/>
  <c r="AJ5" i="6"/>
  <c r="AF5" i="6"/>
  <c r="AL6" i="6"/>
  <c r="AJ6" i="6"/>
  <c r="AF6" i="6"/>
  <c r="AN7" i="6"/>
  <c r="AO7" i="6" s="1"/>
  <c r="AP7" i="6" s="1"/>
  <c r="AM7" i="6"/>
  <c r="AL9" i="6"/>
  <c r="AJ9" i="6"/>
  <c r="AF9" i="6"/>
  <c r="AH7" i="6"/>
  <c r="AG7" i="6"/>
  <c r="AI7" i="6" s="1"/>
  <c r="AH6" i="6"/>
  <c r="AG6" i="6"/>
  <c r="AL10" i="6"/>
  <c r="AJ10" i="6"/>
  <c r="AF10" i="6"/>
  <c r="AN8" i="6"/>
  <c r="AO8" i="6" s="1"/>
  <c r="AP8" i="6" s="1"/>
  <c r="AM8" i="6"/>
  <c r="AN5" i="6"/>
  <c r="AO5" i="6" s="1"/>
  <c r="AP5" i="6" s="1"/>
  <c r="AM5" i="6"/>
  <c r="AK5" i="6"/>
  <c r="AK10" i="6"/>
  <c r="AB32" i="2"/>
  <c r="AA32" i="2"/>
  <c r="Y32" i="2"/>
  <c r="AC32" i="2" s="1"/>
  <c r="AI34" i="2"/>
  <c r="AJ35" i="2"/>
  <c r="AK35" i="2"/>
  <c r="AL35" i="2" s="1"/>
  <c r="AG35" i="2"/>
  <c r="AH35" i="2"/>
  <c r="AE34" i="2"/>
  <c r="AD34" i="2"/>
  <c r="AJ31" i="2"/>
  <c r="AG31" i="2"/>
  <c r="AK31" i="2"/>
  <c r="AL31" i="2" s="1"/>
  <c r="AH31" i="2"/>
  <c r="AE31" i="2"/>
  <c r="AD31" i="2"/>
  <c r="AI35" i="2"/>
  <c r="AD35" i="2"/>
  <c r="AE35" i="2"/>
  <c r="AH34" i="2"/>
  <c r="AK34" i="2"/>
  <c r="AL34" i="2" s="1"/>
  <c r="AG34" i="2"/>
  <c r="AJ34" i="2"/>
  <c r="AD14" i="2"/>
  <c r="AE14" i="2"/>
  <c r="AE17" i="2"/>
  <c r="AD17" i="2"/>
  <c r="AJ14" i="2"/>
  <c r="AK14" i="2"/>
  <c r="AH14" i="2"/>
  <c r="AG14" i="2"/>
  <c r="AH17" i="2"/>
  <c r="AK17" i="2"/>
  <c r="AG17" i="2"/>
  <c r="AJ17" i="2"/>
  <c r="AH16" i="2"/>
  <c r="AK16" i="2"/>
  <c r="AG16" i="2"/>
  <c r="AJ16" i="2"/>
  <c r="AI16" i="2"/>
  <c r="AE16" i="2"/>
  <c r="AD16" i="2"/>
  <c r="AJ25" i="2"/>
  <c r="AL25" i="2" s="1"/>
  <c r="AH25" i="2"/>
  <c r="AK25" i="2"/>
  <c r="AG25" i="2"/>
  <c r="AH10" i="2"/>
  <c r="AG10" i="2"/>
  <c r="AH22" i="2"/>
  <c r="AK22" i="2"/>
  <c r="AG22" i="2"/>
  <c r="AJ22" i="2"/>
  <c r="AL22" i="2" s="1"/>
  <c r="AH12" i="2"/>
  <c r="AG12" i="2"/>
  <c r="AG11" i="2"/>
  <c r="AH11" i="2"/>
  <c r="AJ23" i="2"/>
  <c r="AL23" i="2" s="1"/>
  <c r="AH23" i="2"/>
  <c r="AK23" i="2"/>
  <c r="AG23" i="2"/>
  <c r="AH13" i="2"/>
  <c r="AG13" i="2"/>
  <c r="AJ21" i="2"/>
  <c r="AH21" i="2"/>
  <c r="AK21" i="2"/>
  <c r="AL21" i="2" s="1"/>
  <c r="AG21" i="2"/>
  <c r="V7" i="4"/>
  <c r="X6" i="4"/>
  <c r="U6" i="4"/>
  <c r="U7" i="4"/>
  <c r="X8" i="4"/>
  <c r="U8" i="4"/>
  <c r="X5" i="4"/>
  <c r="U5" i="4"/>
  <c r="Q4" i="4"/>
  <c r="R4" i="4" s="1"/>
  <c r="T4" i="4" s="1"/>
  <c r="AI12" i="2"/>
  <c r="AB24" i="2"/>
  <c r="AA24" i="2"/>
  <c r="AO24" i="2" s="1"/>
  <c r="Y24" i="2"/>
  <c r="AK12" i="2"/>
  <c r="AJ12" i="2"/>
  <c r="AE25" i="2"/>
  <c r="AD25" i="2"/>
  <c r="AE10" i="2"/>
  <c r="AD10" i="2"/>
  <c r="AE11" i="2"/>
  <c r="AD11" i="2"/>
  <c r="AE12" i="2"/>
  <c r="AD12" i="2"/>
  <c r="AK11" i="2"/>
  <c r="AJ11" i="2"/>
  <c r="AE22" i="2"/>
  <c r="AD22" i="2"/>
  <c r="AE13" i="2"/>
  <c r="AD13" i="2"/>
  <c r="AA9" i="2"/>
  <c r="AO9" i="2" s="1"/>
  <c r="AB9" i="2"/>
  <c r="Y9" i="2"/>
  <c r="AC9" i="2" s="1"/>
  <c r="AD21" i="2"/>
  <c r="AE21" i="2"/>
  <c r="AE23" i="2"/>
  <c r="AD23" i="2"/>
  <c r="AK13" i="2"/>
  <c r="AJ13" i="2"/>
  <c r="AK10" i="2"/>
  <c r="AJ10" i="2"/>
  <c r="Z16" i="3"/>
  <c r="AA16" i="3"/>
  <c r="Z7" i="3"/>
  <c r="AA7" i="3"/>
  <c r="AK24" i="3"/>
  <c r="AE24" i="3"/>
  <c r="AI24" i="3"/>
  <c r="AE14" i="3"/>
  <c r="AD14" i="3"/>
  <c r="Y12" i="3"/>
  <c r="AC12" i="3"/>
  <c r="Y8" i="3"/>
  <c r="AC8" i="3"/>
  <c r="AF24" i="3"/>
  <c r="AG24" i="3"/>
  <c r="AK20" i="3"/>
  <c r="AI20" i="3"/>
  <c r="AE20" i="3"/>
  <c r="AF22" i="3"/>
  <c r="AG22" i="3"/>
  <c r="AA4" i="3"/>
  <c r="Z4" i="3"/>
  <c r="Z14" i="3"/>
  <c r="AA14" i="3"/>
  <c r="AH23" i="3"/>
  <c r="AQ23" i="3"/>
  <c r="AR23" i="3"/>
  <c r="AD15" i="3"/>
  <c r="AE15" i="3"/>
  <c r="AD8" i="3"/>
  <c r="AE8" i="3"/>
  <c r="AE25" i="3"/>
  <c r="AI25" i="3"/>
  <c r="AK25" i="3"/>
  <c r="AK22" i="3"/>
  <c r="AE22" i="3"/>
  <c r="AI22" i="3"/>
  <c r="Y13" i="3"/>
  <c r="AC13" i="3"/>
  <c r="AE5" i="3"/>
  <c r="AD5" i="3"/>
  <c r="Y7" i="3"/>
  <c r="AC7" i="3"/>
  <c r="AL24" i="3"/>
  <c r="AM24" i="3"/>
  <c r="AN24" i="3" s="1"/>
  <c r="AO24" i="3" s="1"/>
  <c r="AE12" i="3"/>
  <c r="AD12" i="3"/>
  <c r="AM25" i="3"/>
  <c r="AN25" i="3" s="1"/>
  <c r="AO25" i="3" s="1"/>
  <c r="AL25" i="3"/>
  <c r="AF20" i="3"/>
  <c r="AG20" i="3"/>
  <c r="AL22" i="3"/>
  <c r="AM22" i="3"/>
  <c r="AN22" i="3" s="1"/>
  <c r="AO22" i="3" s="1"/>
  <c r="Z13" i="3"/>
  <c r="AA13" i="3"/>
  <c r="AD4" i="3"/>
  <c r="AE4" i="3"/>
  <c r="AH21" i="3"/>
  <c r="AQ21" i="3"/>
  <c r="AR21" i="3"/>
  <c r="AA15" i="3"/>
  <c r="Z15" i="3"/>
  <c r="Y14" i="3"/>
  <c r="AC14" i="3"/>
  <c r="AA5" i="3"/>
  <c r="Z5" i="3"/>
  <c r="AE16" i="3"/>
  <c r="AD16" i="3"/>
  <c r="AE7" i="3"/>
  <c r="AD7" i="3"/>
  <c r="Z8" i="3"/>
  <c r="AA8" i="3"/>
  <c r="Z12" i="3"/>
  <c r="AA12" i="3"/>
  <c r="AF25" i="3"/>
  <c r="AG25" i="3"/>
  <c r="AL20" i="3"/>
  <c r="AM20" i="3"/>
  <c r="AN20" i="3" s="1"/>
  <c r="AO20" i="3" s="1"/>
  <c r="AD13" i="3"/>
  <c r="AE13" i="3"/>
  <c r="Y4" i="3"/>
  <c r="AC4" i="3"/>
  <c r="Y15" i="3"/>
  <c r="AC15" i="3"/>
  <c r="C13" i="1"/>
  <c r="B14" i="1"/>
  <c r="E7" i="9" l="1"/>
  <c r="Q7" i="9"/>
  <c r="S7" i="9"/>
  <c r="T7" i="9" s="1"/>
  <c r="D8" i="9"/>
  <c r="H8" i="9" s="1"/>
  <c r="AD5" i="7"/>
  <c r="AJ11" i="7"/>
  <c r="AL11" i="7" s="1"/>
  <c r="AQ11" i="7" s="1"/>
  <c r="AT11" i="7" s="1"/>
  <c r="AH11" i="7"/>
  <c r="AJ5" i="7"/>
  <c r="AH5" i="7"/>
  <c r="AH13" i="7"/>
  <c r="AH12" i="7"/>
  <c r="AH6" i="7"/>
  <c r="AH8" i="7"/>
  <c r="AD8" i="7"/>
  <c r="AI24" i="2"/>
  <c r="AC24" i="2"/>
  <c r="AF12" i="2"/>
  <c r="AL12" i="2"/>
  <c r="AR33" i="2"/>
  <c r="AM33" i="2"/>
  <c r="AQ33" i="2" s="1"/>
  <c r="AM15" i="2"/>
  <c r="AQ15" i="2" s="1"/>
  <c r="AR15" i="2"/>
  <c r="AS15" i="2" s="1"/>
  <c r="AL11" i="2"/>
  <c r="AR21" i="2"/>
  <c r="AM21" i="2"/>
  <c r="AR34" i="2"/>
  <c r="AS34" i="2" s="1"/>
  <c r="AM34" i="2"/>
  <c r="AR31" i="2"/>
  <c r="AM31" i="2"/>
  <c r="AS21" i="2"/>
  <c r="AL13" i="2"/>
  <c r="AM35" i="2"/>
  <c r="AR35" i="2"/>
  <c r="AS35" i="2" s="1"/>
  <c r="AL10" i="2"/>
  <c r="AL14" i="2"/>
  <c r="AL16" i="2"/>
  <c r="AL17" i="2"/>
  <c r="AB18" i="8"/>
  <c r="AC18" i="8"/>
  <c r="AA18" i="8"/>
  <c r="AB20" i="8"/>
  <c r="AC20" i="8"/>
  <c r="AA20" i="8"/>
  <c r="AB19" i="8"/>
  <c r="AA19" i="8"/>
  <c r="AC19" i="8"/>
  <c r="AB22" i="8"/>
  <c r="AC22" i="8"/>
  <c r="AA22" i="8"/>
  <c r="AF9" i="7"/>
  <c r="AG9" i="7" s="1"/>
  <c r="AJ9" i="7" s="1"/>
  <c r="AF7" i="7"/>
  <c r="AG7" i="7" s="1"/>
  <c r="AJ7" i="7" s="1"/>
  <c r="AF10" i="7"/>
  <c r="AG10" i="7" s="1"/>
  <c r="AJ10" i="7" s="1"/>
  <c r="AD12" i="7"/>
  <c r="AA10" i="7"/>
  <c r="AC10" i="7"/>
  <c r="AB10" i="7"/>
  <c r="AA9" i="7"/>
  <c r="AD6" i="7"/>
  <c r="AM6" i="7" s="1"/>
  <c r="AC7" i="7"/>
  <c r="AB7" i="7"/>
  <c r="AC9" i="7"/>
  <c r="AB9" i="7"/>
  <c r="AA7" i="7"/>
  <c r="AD13" i="7"/>
  <c r="AM13" i="7" s="1"/>
  <c r="AP32" i="2"/>
  <c r="AO32" i="2"/>
  <c r="AS33" i="2"/>
  <c r="AS31" i="2"/>
  <c r="AF11" i="2"/>
  <c r="AF16" i="2"/>
  <c r="AI6" i="6"/>
  <c r="AI8" i="6"/>
  <c r="AI5" i="6"/>
  <c r="AP24" i="2"/>
  <c r="AP9" i="2"/>
  <c r="AF13" i="2"/>
  <c r="AF35" i="2"/>
  <c r="AF31" i="2"/>
  <c r="AT8" i="6"/>
  <c r="AS8" i="6"/>
  <c r="AQ8" i="6"/>
  <c r="AU8" i="6" s="1"/>
  <c r="AT7" i="6"/>
  <c r="AS7" i="6"/>
  <c r="AQ7" i="6"/>
  <c r="AT5" i="6"/>
  <c r="AS5" i="6"/>
  <c r="AQ5" i="6"/>
  <c r="AI10" i="6"/>
  <c r="AT6" i="6"/>
  <c r="AS6" i="6"/>
  <c r="AQ6" i="6"/>
  <c r="AU6" i="6" s="1"/>
  <c r="AT10" i="6"/>
  <c r="AS10" i="6"/>
  <c r="AQ10" i="6"/>
  <c r="AT9" i="6"/>
  <c r="AS9" i="6"/>
  <c r="AQ9" i="6"/>
  <c r="AU9" i="6" s="1"/>
  <c r="AK32" i="2"/>
  <c r="AL32" i="2" s="1"/>
  <c r="AG32" i="2"/>
  <c r="AH32" i="2"/>
  <c r="AJ32" i="2"/>
  <c r="AI32" i="2"/>
  <c r="AF34" i="2"/>
  <c r="AD32" i="2"/>
  <c r="AE32" i="2"/>
  <c r="AF10" i="2"/>
  <c r="AF14" i="2"/>
  <c r="AF17" i="2"/>
  <c r="AH9" i="2"/>
  <c r="AF23" i="2"/>
  <c r="AF21" i="2"/>
  <c r="AQ21" i="2" s="1"/>
  <c r="AF25" i="2"/>
  <c r="AF22" i="2"/>
  <c r="AH24" i="2"/>
  <c r="AK24" i="2"/>
  <c r="AG24" i="2"/>
  <c r="AJ24" i="2"/>
  <c r="AL24" i="2" s="1"/>
  <c r="Y7" i="4"/>
  <c r="Z7" i="4" s="1"/>
  <c r="AA7" i="4" s="1"/>
  <c r="V8" i="4"/>
  <c r="V5" i="4"/>
  <c r="V6" i="4"/>
  <c r="X4" i="4"/>
  <c r="U4" i="4"/>
  <c r="AG9" i="2"/>
  <c r="AI9" i="2"/>
  <c r="AK9" i="2"/>
  <c r="AJ9" i="2"/>
  <c r="AD24" i="2"/>
  <c r="AE24" i="2"/>
  <c r="AE9" i="2"/>
  <c r="AD9" i="2"/>
  <c r="AQ25" i="3"/>
  <c r="AR25" i="3"/>
  <c r="AH25" i="3"/>
  <c r="AG8" i="3"/>
  <c r="AF8" i="3"/>
  <c r="AF14" i="3"/>
  <c r="AG14" i="3"/>
  <c r="AR22" i="3"/>
  <c r="AH22" i="3"/>
  <c r="AQ22" i="3"/>
  <c r="AF7" i="3"/>
  <c r="AG7" i="3"/>
  <c r="AG4" i="3"/>
  <c r="AF4" i="3"/>
  <c r="AR24" i="3"/>
  <c r="AH24" i="3"/>
  <c r="AQ24" i="3"/>
  <c r="AF5" i="3"/>
  <c r="AG5" i="3"/>
  <c r="AG15" i="3"/>
  <c r="AF15" i="3"/>
  <c r="AG13" i="3"/>
  <c r="AF13" i="3"/>
  <c r="AR20" i="3"/>
  <c r="AH20" i="3"/>
  <c r="AQ20" i="3"/>
  <c r="AF12" i="3"/>
  <c r="AG12" i="3"/>
  <c r="AF16" i="3"/>
  <c r="AG16" i="3"/>
  <c r="C14" i="1"/>
  <c r="B15" i="1"/>
  <c r="E8" i="9" l="1"/>
  <c r="D9" i="9"/>
  <c r="H9" i="9" s="1"/>
  <c r="Q9" i="9" s="1"/>
  <c r="Q8" i="9"/>
  <c r="S8" i="9"/>
  <c r="T8" i="9" s="1"/>
  <c r="AL8" i="7"/>
  <c r="AM8" i="7"/>
  <c r="AL6" i="7"/>
  <c r="AQ6" i="7" s="1"/>
  <c r="AT6" i="7" s="1"/>
  <c r="AL12" i="7"/>
  <c r="AM12" i="7"/>
  <c r="AL13" i="7"/>
  <c r="AL5" i="7"/>
  <c r="AM5" i="7"/>
  <c r="AH10" i="7"/>
  <c r="AH9" i="7"/>
  <c r="AH7" i="7"/>
  <c r="AQ31" i="2"/>
  <c r="AQ34" i="2"/>
  <c r="AR17" i="2"/>
  <c r="AS17" i="2" s="1"/>
  <c r="AM17" i="2"/>
  <c r="AR11" i="2"/>
  <c r="AS11" i="2" s="1"/>
  <c r="AM11" i="2"/>
  <c r="AQ11" i="2" s="1"/>
  <c r="AQ17" i="2"/>
  <c r="AM14" i="2"/>
  <c r="AR14" i="2"/>
  <c r="AS14" i="2" s="1"/>
  <c r="AR16" i="2"/>
  <c r="AS16" i="2" s="1"/>
  <c r="AM16" i="2"/>
  <c r="AQ16" i="2" s="1"/>
  <c r="AQ35" i="2"/>
  <c r="AM12" i="2"/>
  <c r="AQ12" i="2" s="1"/>
  <c r="AR12" i="2"/>
  <c r="AS12" i="2" s="1"/>
  <c r="AL9" i="2"/>
  <c r="AR10" i="2"/>
  <c r="AS10" i="2" s="1"/>
  <c r="AM10" i="2"/>
  <c r="AQ10" i="2" s="1"/>
  <c r="AR13" i="2"/>
  <c r="AS13" i="2" s="1"/>
  <c r="AM13" i="2"/>
  <c r="AQ13" i="2" s="1"/>
  <c r="AD10" i="7"/>
  <c r="AM10" i="7" s="1"/>
  <c r="AD9" i="7"/>
  <c r="AM9" i="7" s="1"/>
  <c r="AD7" i="7"/>
  <c r="AM7" i="7" s="1"/>
  <c r="Y6" i="4"/>
  <c r="Z6" i="4" s="1"/>
  <c r="AA6" i="4" s="1"/>
  <c r="AR32" i="2"/>
  <c r="AM32" i="2"/>
  <c r="AM25" i="2"/>
  <c r="AQ25" i="2" s="1"/>
  <c r="AR25" i="2"/>
  <c r="AS25" i="2" s="1"/>
  <c r="AR22" i="2"/>
  <c r="AS22" i="2" s="1"/>
  <c r="AM22" i="2"/>
  <c r="AQ22" i="2" s="1"/>
  <c r="AR23" i="2"/>
  <c r="AS23" i="2" s="1"/>
  <c r="AM23" i="2"/>
  <c r="AQ23" i="2" s="1"/>
  <c r="AS32" i="2"/>
  <c r="AU7" i="6"/>
  <c r="AU5" i="6"/>
  <c r="AF32" i="2"/>
  <c r="AU10" i="6"/>
  <c r="AQ14" i="2"/>
  <c r="AF9" i="2"/>
  <c r="AF24" i="2"/>
  <c r="Y8" i="4"/>
  <c r="Z8" i="4" s="1"/>
  <c r="AA8" i="4" s="1"/>
  <c r="AB7" i="4"/>
  <c r="AC7" i="4"/>
  <c r="Y5" i="4"/>
  <c r="Z5" i="4" s="1"/>
  <c r="AA5" i="4" s="1"/>
  <c r="V4" i="4"/>
  <c r="C15" i="1"/>
  <c r="B16" i="1"/>
  <c r="D10" i="9" l="1"/>
  <c r="H10" i="9" s="1"/>
  <c r="Q10" i="9" s="1"/>
  <c r="S9" i="9"/>
  <c r="T9" i="9" s="1"/>
  <c r="E9" i="9"/>
  <c r="AO5" i="7"/>
  <c r="AR5" i="7" s="1"/>
  <c r="AN5" i="7"/>
  <c r="AL10" i="7"/>
  <c r="AL7" i="7"/>
  <c r="AL9" i="7"/>
  <c r="AQ9" i="7" s="1"/>
  <c r="AT9" i="7" s="1"/>
  <c r="AQ12" i="7"/>
  <c r="AT12" i="7" s="1"/>
  <c r="AQ8" i="7"/>
  <c r="AT8" i="7" s="1"/>
  <c r="AQ13" i="7"/>
  <c r="AT13" i="7" s="1"/>
  <c r="AQ32" i="2"/>
  <c r="AM9" i="2"/>
  <c r="AR9" i="2"/>
  <c r="AS9" i="2" s="1"/>
  <c r="AB6" i="4"/>
  <c r="AC6" i="4"/>
  <c r="AM24" i="2"/>
  <c r="AQ24" i="2" s="1"/>
  <c r="AR24" i="2"/>
  <c r="AS24" i="2" s="1"/>
  <c r="AQ9" i="2"/>
  <c r="AC8" i="4"/>
  <c r="AB8" i="4"/>
  <c r="AB5" i="4"/>
  <c r="AC5" i="4"/>
  <c r="Y4" i="4"/>
  <c r="Z4" i="4" s="1"/>
  <c r="AA4" i="4" s="1"/>
  <c r="C16" i="1"/>
  <c r="B17" i="1"/>
  <c r="S10" i="9" l="1"/>
  <c r="T10" i="9"/>
  <c r="D11" i="9"/>
  <c r="H11" i="9" s="1"/>
  <c r="S11" i="9" s="1"/>
  <c r="E10" i="9"/>
  <c r="AP5" i="7"/>
  <c r="AQ5" i="7" s="1"/>
  <c r="AT5" i="7" s="1"/>
  <c r="AQ10" i="7"/>
  <c r="AT10" i="7" s="1"/>
  <c r="AQ7" i="7"/>
  <c r="AT7" i="7" s="1"/>
  <c r="AB4" i="4"/>
  <c r="AC4" i="4"/>
  <c r="C17" i="1"/>
  <c r="B18" i="1"/>
  <c r="T11" i="9" l="1"/>
  <c r="E11" i="9"/>
  <c r="Q11" i="9"/>
  <c r="D12" i="9"/>
  <c r="H12" i="9" s="1"/>
  <c r="Q12" i="9" s="1"/>
  <c r="AS5" i="7"/>
  <c r="C18" i="1"/>
  <c r="B19" i="1"/>
  <c r="D13" i="9" l="1"/>
  <c r="H13" i="9" s="1"/>
  <c r="Q13" i="9" s="1"/>
  <c r="E12" i="9"/>
  <c r="S12" i="9"/>
  <c r="T12" i="9" s="1"/>
  <c r="S13" i="9"/>
  <c r="E13" i="9"/>
  <c r="D14" i="9"/>
  <c r="H14" i="9" s="1"/>
  <c r="C19" i="1"/>
  <c r="B20" i="1"/>
  <c r="T13" i="9" l="1"/>
  <c r="Q14" i="9"/>
  <c r="S14" i="9"/>
  <c r="T14" i="9" s="1"/>
  <c r="E14" i="9"/>
  <c r="D15" i="9"/>
  <c r="H15" i="9" s="1"/>
  <c r="C20" i="1"/>
  <c r="B21" i="1"/>
  <c r="Q15" i="9" l="1"/>
  <c r="S15" i="9"/>
  <c r="T15" i="9" s="1"/>
  <c r="E15" i="9"/>
  <c r="D16" i="9"/>
  <c r="H16" i="9" s="1"/>
  <c r="C21" i="1"/>
  <c r="B22" i="1"/>
  <c r="Q16" i="9" l="1"/>
  <c r="S16" i="9"/>
  <c r="T16" i="9" s="1"/>
  <c r="E16" i="9"/>
  <c r="D17" i="9"/>
  <c r="H17" i="9" s="1"/>
  <c r="C22" i="1"/>
  <c r="B23" i="1"/>
  <c r="Q17" i="9" l="1"/>
  <c r="S17" i="9"/>
  <c r="T17" i="9" s="1"/>
  <c r="E17" i="9"/>
  <c r="D18" i="9"/>
  <c r="H18" i="9" s="1"/>
  <c r="C23" i="1"/>
  <c r="B24" i="1"/>
  <c r="Q18" i="9" l="1"/>
  <c r="S18" i="9"/>
  <c r="T18" i="9" s="1"/>
  <c r="E18" i="9"/>
  <c r="D19" i="9"/>
  <c r="H19" i="9" s="1"/>
  <c r="C24" i="1"/>
  <c r="B25" i="1"/>
  <c r="Q19" i="9" l="1"/>
  <c r="S19" i="9"/>
  <c r="T19" i="9" s="1"/>
  <c r="E19" i="9"/>
  <c r="D20" i="9"/>
  <c r="H20" i="9" s="1"/>
  <c r="C25" i="1"/>
  <c r="B26" i="1"/>
  <c r="Q20" i="9" l="1"/>
  <c r="S20" i="9"/>
  <c r="T20" i="9" s="1"/>
  <c r="E20" i="9"/>
  <c r="D21" i="9"/>
  <c r="H21" i="9" s="1"/>
  <c r="C26" i="1"/>
  <c r="B27" i="1"/>
  <c r="S21" i="9" l="1"/>
  <c r="T21" i="9" s="1"/>
  <c r="Q21" i="9"/>
  <c r="E21" i="9"/>
  <c r="D22" i="9"/>
  <c r="H22" i="9" s="1"/>
  <c r="C27" i="1"/>
  <c r="B28" i="1"/>
  <c r="Q22" i="9" l="1"/>
  <c r="S22" i="9"/>
  <c r="T22" i="9" s="1"/>
  <c r="E22" i="9"/>
  <c r="D23" i="9"/>
  <c r="H23" i="9" s="1"/>
  <c r="C28" i="1"/>
  <c r="B29" i="1"/>
  <c r="Q23" i="9" l="1"/>
  <c r="S23" i="9"/>
  <c r="T23" i="9" s="1"/>
  <c r="E23" i="9"/>
  <c r="D24" i="9"/>
  <c r="H24" i="9" s="1"/>
  <c r="C29" i="1"/>
  <c r="B30" i="1"/>
  <c r="Q24" i="9" l="1"/>
  <c r="S24" i="9"/>
  <c r="T24" i="9" s="1"/>
  <c r="E24" i="9"/>
  <c r="D25" i="9"/>
  <c r="H25" i="9" s="1"/>
  <c r="C30" i="1"/>
  <c r="B31" i="1"/>
  <c r="Q25" i="9" l="1"/>
  <c r="S25" i="9"/>
  <c r="T25" i="9" s="1"/>
  <c r="E25" i="9"/>
  <c r="D26" i="9"/>
  <c r="H26" i="9" s="1"/>
  <c r="C31" i="1"/>
  <c r="B32" i="1"/>
  <c r="Q26" i="9" l="1"/>
  <c r="S26" i="9"/>
  <c r="T26" i="9" s="1"/>
  <c r="E26" i="9"/>
  <c r="D27" i="9"/>
  <c r="H27" i="9" s="1"/>
  <c r="C32" i="1"/>
  <c r="B33" i="1"/>
  <c r="S27" i="9" l="1"/>
  <c r="T27" i="9" s="1"/>
  <c r="Q27" i="9"/>
  <c r="E27" i="9"/>
  <c r="D28" i="9"/>
  <c r="H28" i="9" s="1"/>
  <c r="C33" i="1"/>
  <c r="B34" i="1"/>
  <c r="Q28" i="9" l="1"/>
  <c r="S28" i="9"/>
  <c r="T28" i="9" s="1"/>
  <c r="E28" i="9"/>
  <c r="D29" i="9"/>
  <c r="H29" i="9" s="1"/>
  <c r="C34" i="1"/>
  <c r="B35" i="1"/>
  <c r="Q29" i="9" l="1"/>
  <c r="S29" i="9"/>
  <c r="T29" i="9" s="1"/>
  <c r="E29" i="9"/>
  <c r="D30" i="9"/>
  <c r="H30" i="9" s="1"/>
  <c r="C35" i="1"/>
  <c r="B36" i="1"/>
  <c r="Q30" i="9" l="1"/>
  <c r="S30" i="9"/>
  <c r="T30" i="9" s="1"/>
  <c r="E30" i="9"/>
  <c r="D31" i="9"/>
  <c r="H31" i="9" s="1"/>
  <c r="C36" i="1"/>
  <c r="B37" i="1"/>
  <c r="Q31" i="9" l="1"/>
  <c r="S31" i="9"/>
  <c r="T31" i="9" s="1"/>
  <c r="E31" i="9"/>
  <c r="D32" i="9"/>
  <c r="H32" i="9" s="1"/>
  <c r="C37" i="1"/>
  <c r="B38" i="1"/>
  <c r="Q32" i="9" l="1"/>
  <c r="S32" i="9"/>
  <c r="T32" i="9" s="1"/>
  <c r="E32" i="9"/>
  <c r="D33" i="9"/>
  <c r="H33" i="9" s="1"/>
  <c r="C38" i="1"/>
  <c r="B39" i="1"/>
  <c r="Q33" i="9" l="1"/>
  <c r="S33" i="9"/>
  <c r="T33" i="9" s="1"/>
  <c r="E33" i="9"/>
  <c r="D34" i="9"/>
  <c r="H34" i="9" s="1"/>
  <c r="C39" i="1"/>
  <c r="B40" i="1"/>
  <c r="Q34" i="9" l="1"/>
  <c r="S34" i="9"/>
  <c r="T34" i="9" s="1"/>
  <c r="E34" i="9"/>
  <c r="D35" i="9"/>
  <c r="H35" i="9" s="1"/>
  <c r="C40" i="1"/>
  <c r="B41" i="1"/>
  <c r="Q35" i="9" l="1"/>
  <c r="S35" i="9"/>
  <c r="T35" i="9" s="1"/>
  <c r="E35" i="9"/>
  <c r="D36" i="9"/>
  <c r="H36" i="9" s="1"/>
  <c r="C41" i="1"/>
  <c r="B42" i="1"/>
  <c r="Q36" i="9" l="1"/>
  <c r="S36" i="9"/>
  <c r="T36" i="9" s="1"/>
  <c r="E36" i="9"/>
  <c r="D37" i="9"/>
  <c r="H37" i="9" s="1"/>
  <c r="C42" i="1"/>
  <c r="B43" i="1"/>
  <c r="Q37" i="9" l="1"/>
  <c r="S37" i="9"/>
  <c r="T37" i="9" s="1"/>
  <c r="E37" i="9"/>
  <c r="D38" i="9"/>
  <c r="H38" i="9" s="1"/>
  <c r="C43" i="1"/>
  <c r="B44" i="1"/>
  <c r="S38" i="9" l="1"/>
  <c r="T38" i="9" s="1"/>
  <c r="Q38" i="9"/>
  <c r="E38" i="9"/>
  <c r="D39" i="9"/>
  <c r="H39" i="9" s="1"/>
  <c r="C44" i="1"/>
  <c r="B45" i="1"/>
  <c r="Q39" i="9" l="1"/>
  <c r="S39" i="9"/>
  <c r="T39" i="9" s="1"/>
  <c r="E39" i="9"/>
  <c r="D40" i="9"/>
  <c r="H40" i="9" s="1"/>
  <c r="C45" i="1"/>
  <c r="B46" i="1"/>
  <c r="Q40" i="9" l="1"/>
  <c r="S40" i="9"/>
  <c r="T40" i="9" s="1"/>
  <c r="E40" i="9"/>
  <c r="D41" i="9"/>
  <c r="H41" i="9" s="1"/>
  <c r="C46" i="1"/>
  <c r="B47" i="1"/>
  <c r="Q41" i="9" l="1"/>
  <c r="S41" i="9"/>
  <c r="T41" i="9" s="1"/>
  <c r="E41" i="9"/>
  <c r="D42" i="9"/>
  <c r="H42" i="9" s="1"/>
  <c r="C47" i="1"/>
  <c r="B48" i="1"/>
  <c r="Q42" i="9" l="1"/>
  <c r="S42" i="9"/>
  <c r="T42" i="9" s="1"/>
  <c r="E42" i="9"/>
  <c r="D43" i="9"/>
  <c r="H43" i="9" s="1"/>
  <c r="C48" i="1"/>
  <c r="B49" i="1"/>
  <c r="Q43" i="9" l="1"/>
  <c r="S43" i="9"/>
  <c r="T43" i="9" s="1"/>
  <c r="E43" i="9"/>
  <c r="D44" i="9"/>
  <c r="H44" i="9" s="1"/>
  <c r="C49" i="1"/>
  <c r="B50" i="1"/>
  <c r="Q44" i="9" l="1"/>
  <c r="S44" i="9"/>
  <c r="T44" i="9" s="1"/>
  <c r="E44" i="9"/>
  <c r="D45" i="9"/>
  <c r="H45" i="9" s="1"/>
  <c r="C50" i="1"/>
  <c r="B51" i="1"/>
  <c r="Q45" i="9" l="1"/>
  <c r="S45" i="9"/>
  <c r="T45" i="9" s="1"/>
  <c r="E45" i="9"/>
  <c r="D46" i="9"/>
  <c r="H46" i="9" s="1"/>
  <c r="C51" i="1"/>
  <c r="B52" i="1"/>
  <c r="Q46" i="9" l="1"/>
  <c r="S46" i="9"/>
  <c r="T46" i="9" s="1"/>
  <c r="E46" i="9"/>
  <c r="D47" i="9"/>
  <c r="H47" i="9" s="1"/>
  <c r="C52" i="1"/>
  <c r="B53" i="1"/>
  <c r="Q47" i="9" l="1"/>
  <c r="S47" i="9"/>
  <c r="T47" i="9" s="1"/>
  <c r="E47" i="9"/>
  <c r="D48" i="9"/>
  <c r="H48" i="9" s="1"/>
  <c r="C53" i="1"/>
  <c r="B54" i="1"/>
  <c r="Q48" i="9" l="1"/>
  <c r="S48" i="9"/>
  <c r="T48" i="9" s="1"/>
  <c r="E48" i="9"/>
  <c r="D49" i="9"/>
  <c r="H49" i="9" s="1"/>
  <c r="C54" i="1"/>
  <c r="B55" i="1"/>
  <c r="S49" i="9" l="1"/>
  <c r="T49" i="9" s="1"/>
  <c r="Q49" i="9"/>
  <c r="E49" i="9"/>
  <c r="D50" i="9"/>
  <c r="H50" i="9" s="1"/>
  <c r="C55" i="1"/>
  <c r="B56" i="1"/>
  <c r="Q50" i="9" l="1"/>
  <c r="S50" i="9"/>
  <c r="T50" i="9" s="1"/>
  <c r="E50" i="9"/>
  <c r="D51" i="9"/>
  <c r="H51" i="9" s="1"/>
  <c r="C56" i="1"/>
  <c r="B57" i="1"/>
  <c r="Q51" i="9" l="1"/>
  <c r="S51" i="9"/>
  <c r="T51" i="9" s="1"/>
  <c r="E51" i="9"/>
  <c r="D52" i="9"/>
  <c r="H52" i="9" s="1"/>
  <c r="C57" i="1"/>
  <c r="B58" i="1"/>
  <c r="Q52" i="9" l="1"/>
  <c r="S52" i="9"/>
  <c r="T52" i="9" s="1"/>
  <c r="E52" i="9"/>
  <c r="D53" i="9"/>
  <c r="H53" i="9" s="1"/>
  <c r="C58" i="1"/>
  <c r="B59" i="1"/>
  <c r="Q53" i="9" l="1"/>
  <c r="S53" i="9"/>
  <c r="T53" i="9" s="1"/>
  <c r="E53" i="9"/>
  <c r="D54" i="9"/>
  <c r="H54" i="9" s="1"/>
  <c r="C59" i="1"/>
  <c r="B60" i="1"/>
  <c r="Q54" i="9" l="1"/>
  <c r="S54" i="9"/>
  <c r="T54" i="9" s="1"/>
  <c r="E54" i="9"/>
  <c r="D55" i="9"/>
  <c r="H55" i="9" s="1"/>
  <c r="C60" i="1"/>
  <c r="B61" i="1"/>
  <c r="Q55" i="9" l="1"/>
  <c r="S55" i="9"/>
  <c r="T55" i="9" s="1"/>
  <c r="E55" i="9"/>
  <c r="D56" i="9"/>
  <c r="H56" i="9" s="1"/>
  <c r="C61" i="1"/>
  <c r="B62" i="1"/>
  <c r="Q56" i="9" l="1"/>
  <c r="S56" i="9"/>
  <c r="T56" i="9" s="1"/>
  <c r="E56" i="9"/>
  <c r="D57" i="9"/>
  <c r="H57" i="9" s="1"/>
  <c r="C62" i="1"/>
  <c r="B63" i="1"/>
  <c r="Q57" i="9" l="1"/>
  <c r="S57" i="9"/>
  <c r="T57" i="9" s="1"/>
  <c r="E57" i="9"/>
  <c r="D58" i="9"/>
  <c r="H58" i="9" s="1"/>
  <c r="C63" i="1"/>
  <c r="B64" i="1"/>
  <c r="Q58" i="9" l="1"/>
  <c r="S58" i="9"/>
  <c r="T58" i="9" s="1"/>
  <c r="E58" i="9"/>
  <c r="D59" i="9"/>
  <c r="H59" i="9" s="1"/>
  <c r="C64" i="1"/>
  <c r="B65" i="1"/>
  <c r="Q59" i="9" l="1"/>
  <c r="S59" i="9"/>
  <c r="T59" i="9" s="1"/>
  <c r="E59" i="9"/>
  <c r="D60" i="9"/>
  <c r="H60" i="9" s="1"/>
  <c r="C65" i="1"/>
  <c r="B66" i="1"/>
  <c r="Q60" i="9" l="1"/>
  <c r="S60" i="9"/>
  <c r="T60" i="9" s="1"/>
  <c r="E60" i="9"/>
  <c r="D61" i="9"/>
  <c r="H61" i="9" s="1"/>
  <c r="C66" i="1"/>
  <c r="B67" i="1"/>
  <c r="Q61" i="9" l="1"/>
  <c r="S61" i="9"/>
  <c r="T61" i="9" s="1"/>
  <c r="E61" i="9"/>
  <c r="D62" i="9"/>
  <c r="H62" i="9" s="1"/>
  <c r="C67" i="1"/>
  <c r="B68" i="1"/>
  <c r="Q62" i="9" l="1"/>
  <c r="S62" i="9"/>
  <c r="T62" i="9" s="1"/>
  <c r="E62" i="9"/>
  <c r="D63" i="9"/>
  <c r="H63" i="9" s="1"/>
  <c r="C68" i="1"/>
  <c r="B69" i="1"/>
  <c r="Q63" i="9" l="1"/>
  <c r="S63" i="9"/>
  <c r="T63" i="9" s="1"/>
  <c r="E63" i="9"/>
  <c r="D64" i="9"/>
  <c r="H64" i="9" s="1"/>
  <c r="C69" i="1"/>
  <c r="B70" i="1"/>
  <c r="Q64" i="9" l="1"/>
  <c r="S64" i="9"/>
  <c r="T64" i="9" s="1"/>
  <c r="E64" i="9"/>
  <c r="D65" i="9"/>
  <c r="H65" i="9" s="1"/>
  <c r="C70" i="1"/>
  <c r="B71" i="1"/>
  <c r="Q65" i="9" l="1"/>
  <c r="S65" i="9"/>
  <c r="T65" i="9" s="1"/>
  <c r="E65" i="9"/>
  <c r="D66" i="9"/>
  <c r="H66" i="9" s="1"/>
  <c r="C71" i="1"/>
  <c r="B72" i="1"/>
  <c r="Q66" i="9" l="1"/>
  <c r="S66" i="9"/>
  <c r="T66" i="9" s="1"/>
  <c r="E66" i="9"/>
  <c r="D67" i="9"/>
  <c r="H67" i="9" s="1"/>
  <c r="C72" i="1"/>
  <c r="B73" i="1"/>
  <c r="Q67" i="9" l="1"/>
  <c r="S67" i="9"/>
  <c r="T67" i="9" s="1"/>
  <c r="E67" i="9"/>
  <c r="D68" i="9"/>
  <c r="H68" i="9" s="1"/>
  <c r="C73" i="1"/>
  <c r="B74" i="1"/>
  <c r="Q68" i="9" l="1"/>
  <c r="S68" i="9"/>
  <c r="T68" i="9" s="1"/>
  <c r="E68" i="9"/>
  <c r="D69" i="9"/>
  <c r="H69" i="9" s="1"/>
  <c r="C74" i="1"/>
  <c r="B75" i="1"/>
  <c r="S69" i="9" l="1"/>
  <c r="T69" i="9" s="1"/>
  <c r="Q69" i="9"/>
  <c r="E69" i="9"/>
  <c r="D70" i="9"/>
  <c r="H70" i="9" s="1"/>
  <c r="C75" i="1"/>
  <c r="B76" i="1"/>
  <c r="Q70" i="9" l="1"/>
  <c r="S70" i="9"/>
  <c r="T70" i="9" s="1"/>
  <c r="E70" i="9"/>
  <c r="D71" i="9"/>
  <c r="H71" i="9" s="1"/>
  <c r="C76" i="1"/>
  <c r="B77" i="1"/>
  <c r="Q71" i="9" l="1"/>
  <c r="S71" i="9"/>
  <c r="T71" i="9" s="1"/>
  <c r="E71" i="9"/>
  <c r="D72" i="9"/>
  <c r="H72" i="9" s="1"/>
  <c r="C77" i="1"/>
  <c r="B78" i="1"/>
  <c r="Q72" i="9" l="1"/>
  <c r="S72" i="9"/>
  <c r="T72" i="9" s="1"/>
  <c r="E72" i="9"/>
  <c r="D73" i="9"/>
  <c r="H73" i="9" s="1"/>
  <c r="C78" i="1"/>
  <c r="B79" i="1"/>
  <c r="Q73" i="9" l="1"/>
  <c r="S73" i="9"/>
  <c r="T73" i="9" s="1"/>
  <c r="E73" i="9"/>
  <c r="D74" i="9"/>
  <c r="H74" i="9" s="1"/>
  <c r="C79" i="1"/>
  <c r="B80" i="1"/>
  <c r="Q74" i="9" l="1"/>
  <c r="S74" i="9"/>
  <c r="T74" i="9" s="1"/>
  <c r="E74" i="9"/>
  <c r="D75" i="9"/>
  <c r="H75" i="9" s="1"/>
  <c r="C80" i="1"/>
  <c r="B81" i="1"/>
  <c r="Q75" i="9" l="1"/>
  <c r="S75" i="9"/>
  <c r="T75" i="9" s="1"/>
  <c r="E75" i="9"/>
  <c r="D76" i="9"/>
  <c r="H76" i="9" s="1"/>
  <c r="C81" i="1"/>
  <c r="B82" i="1"/>
  <c r="Q76" i="9" l="1"/>
  <c r="S76" i="9"/>
  <c r="T76" i="9" s="1"/>
  <c r="E76" i="9"/>
  <c r="D77" i="9"/>
  <c r="H77" i="9" s="1"/>
  <c r="C82" i="1"/>
  <c r="B83" i="1"/>
  <c r="Q77" i="9" l="1"/>
  <c r="S77" i="9"/>
  <c r="T77" i="9" s="1"/>
  <c r="E77" i="9"/>
  <c r="D78" i="9"/>
  <c r="H78" i="9" s="1"/>
  <c r="C83" i="1"/>
  <c r="B84" i="1"/>
  <c r="S78" i="9" l="1"/>
  <c r="T78" i="9" s="1"/>
  <c r="Q78" i="9"/>
  <c r="E78" i="9"/>
  <c r="D79" i="9"/>
  <c r="H79" i="9" s="1"/>
  <c r="C84" i="1"/>
  <c r="B85" i="1"/>
  <c r="Q79" i="9" l="1"/>
  <c r="S79" i="9"/>
  <c r="T79" i="9" s="1"/>
  <c r="E79" i="9"/>
  <c r="D80" i="9"/>
  <c r="H80" i="9" s="1"/>
  <c r="C85" i="1"/>
  <c r="B86" i="1"/>
  <c r="Q80" i="9" l="1"/>
  <c r="S80" i="9"/>
  <c r="T80" i="9" s="1"/>
  <c r="E80" i="9"/>
  <c r="D81" i="9"/>
  <c r="H81" i="9" s="1"/>
  <c r="C86" i="1"/>
  <c r="B87" i="1"/>
  <c r="S81" i="9" l="1"/>
  <c r="T81" i="9" s="1"/>
  <c r="Q81" i="9"/>
  <c r="E81" i="9"/>
  <c r="D82" i="9"/>
  <c r="H82" i="9" s="1"/>
  <c r="C87" i="1"/>
  <c r="B88" i="1"/>
  <c r="Q82" i="9" l="1"/>
  <c r="S82" i="9"/>
  <c r="T82" i="9" s="1"/>
  <c r="E82" i="9"/>
  <c r="D83" i="9"/>
  <c r="H83" i="9" s="1"/>
  <c r="C88" i="1"/>
  <c r="B89" i="1"/>
  <c r="Q83" i="9" l="1"/>
  <c r="S83" i="9"/>
  <c r="T83" i="9" s="1"/>
  <c r="E83" i="9"/>
  <c r="D84" i="9"/>
  <c r="H84" i="9" s="1"/>
  <c r="C89" i="1"/>
  <c r="B90" i="1"/>
  <c r="Q84" i="9" l="1"/>
  <c r="S84" i="9"/>
  <c r="T84" i="9" s="1"/>
  <c r="E84" i="9"/>
  <c r="D85" i="9"/>
  <c r="H85" i="9" s="1"/>
  <c r="C90" i="1"/>
  <c r="B91" i="1"/>
  <c r="Q85" i="9" l="1"/>
  <c r="S85" i="9"/>
  <c r="T85" i="9" s="1"/>
  <c r="E85" i="9"/>
  <c r="D86" i="9"/>
  <c r="H86" i="9" s="1"/>
  <c r="C91" i="1"/>
  <c r="B92" i="1"/>
  <c r="Q86" i="9" l="1"/>
  <c r="S86" i="9"/>
  <c r="T86" i="9" s="1"/>
  <c r="E86" i="9"/>
  <c r="D87" i="9"/>
  <c r="H87" i="9" s="1"/>
  <c r="C92" i="1"/>
  <c r="B93" i="1"/>
  <c r="Q87" i="9" l="1"/>
  <c r="S87" i="9"/>
  <c r="T87" i="9" s="1"/>
  <c r="E87" i="9"/>
  <c r="D88" i="9"/>
  <c r="H88" i="9" s="1"/>
  <c r="C93" i="1"/>
  <c r="B94" i="1"/>
  <c r="Q88" i="9" l="1"/>
  <c r="S88" i="9"/>
  <c r="T88" i="9" s="1"/>
  <c r="E88" i="9"/>
  <c r="D89" i="9"/>
  <c r="H89" i="9" s="1"/>
  <c r="C94" i="1"/>
  <c r="B95" i="1"/>
  <c r="Q89" i="9" l="1"/>
  <c r="S89" i="9"/>
  <c r="T89" i="9" s="1"/>
  <c r="E89" i="9"/>
  <c r="D90" i="9"/>
  <c r="H90" i="9" s="1"/>
  <c r="C95" i="1"/>
  <c r="B96" i="1"/>
  <c r="Q90" i="9" l="1"/>
  <c r="S90" i="9"/>
  <c r="T90" i="9" s="1"/>
  <c r="E90" i="9"/>
  <c r="D91" i="9"/>
  <c r="H91" i="9" s="1"/>
  <c r="C96" i="1"/>
  <c r="B97" i="1"/>
  <c r="Q91" i="9" l="1"/>
  <c r="S91" i="9"/>
  <c r="T91" i="9" s="1"/>
  <c r="E91" i="9"/>
  <c r="D92" i="9"/>
  <c r="H92" i="9" s="1"/>
  <c r="C97" i="1"/>
  <c r="B98" i="1"/>
  <c r="Q92" i="9" l="1"/>
  <c r="S92" i="9"/>
  <c r="T92" i="9" s="1"/>
  <c r="E92" i="9"/>
  <c r="D93" i="9"/>
  <c r="H93" i="9" s="1"/>
  <c r="C98" i="1"/>
  <c r="B99" i="1"/>
  <c r="Q93" i="9" l="1"/>
  <c r="S93" i="9"/>
  <c r="T93" i="9" s="1"/>
  <c r="E93" i="9"/>
  <c r="D94" i="9"/>
  <c r="H94" i="9" s="1"/>
  <c r="C99" i="1"/>
  <c r="B100" i="1"/>
  <c r="Q94" i="9" l="1"/>
  <c r="S94" i="9"/>
  <c r="T94" i="9" s="1"/>
  <c r="E94" i="9"/>
  <c r="D95" i="9"/>
  <c r="H95" i="9" s="1"/>
  <c r="C100" i="1"/>
  <c r="B101" i="1"/>
  <c r="Q95" i="9" l="1"/>
  <c r="S95" i="9"/>
  <c r="T95" i="9" s="1"/>
  <c r="E95" i="9"/>
  <c r="D96" i="9"/>
  <c r="H96" i="9" s="1"/>
  <c r="C101" i="1"/>
  <c r="B102" i="1"/>
  <c r="Q96" i="9" l="1"/>
  <c r="S96" i="9"/>
  <c r="T96" i="9" s="1"/>
  <c r="E96" i="9"/>
  <c r="D97" i="9"/>
  <c r="H97" i="9" s="1"/>
  <c r="C102" i="1"/>
  <c r="B103" i="1"/>
  <c r="S97" i="9" l="1"/>
  <c r="T97" i="9" s="1"/>
  <c r="Q97" i="9"/>
  <c r="E97" i="9"/>
  <c r="D98" i="9"/>
  <c r="H98" i="9" s="1"/>
  <c r="C103" i="1"/>
  <c r="B104" i="1"/>
  <c r="Q98" i="9" l="1"/>
  <c r="S98" i="9"/>
  <c r="T98" i="9" s="1"/>
  <c r="E98" i="9"/>
  <c r="D99" i="9"/>
  <c r="H99" i="9" s="1"/>
  <c r="C104" i="1"/>
  <c r="B105" i="1"/>
  <c r="Q99" i="9" l="1"/>
  <c r="S99" i="9"/>
  <c r="T99" i="9" s="1"/>
  <c r="E99" i="9"/>
  <c r="D100" i="9"/>
  <c r="H100" i="9" s="1"/>
  <c r="C105" i="1"/>
  <c r="B106" i="1"/>
  <c r="Q100" i="9" l="1"/>
  <c r="S100" i="9"/>
  <c r="T100" i="9" s="1"/>
  <c r="E100" i="9"/>
  <c r="D101" i="9"/>
  <c r="H101" i="9" s="1"/>
  <c r="C106" i="1"/>
  <c r="B107" i="1"/>
  <c r="Q101" i="9" l="1"/>
  <c r="S101" i="9"/>
  <c r="T101" i="9" s="1"/>
  <c r="E101" i="9"/>
  <c r="D102" i="9"/>
  <c r="H102" i="9" s="1"/>
  <c r="C107" i="1"/>
  <c r="B108" i="1"/>
  <c r="Q102" i="9" l="1"/>
  <c r="S102" i="9"/>
  <c r="T102" i="9" s="1"/>
  <c r="E102" i="9"/>
  <c r="D103" i="9"/>
  <c r="H103" i="9" s="1"/>
  <c r="C108" i="1"/>
  <c r="B109" i="1"/>
  <c r="Q103" i="9" l="1"/>
  <c r="S103" i="9"/>
  <c r="T103" i="9" s="1"/>
  <c r="E103" i="9"/>
  <c r="D104" i="9"/>
  <c r="H104" i="9" s="1"/>
  <c r="C109" i="1"/>
  <c r="B110" i="1"/>
  <c r="Q104" i="9" l="1"/>
  <c r="S104" i="9"/>
  <c r="T104" i="9" s="1"/>
  <c r="E104" i="9"/>
  <c r="D105" i="9"/>
  <c r="H105" i="9" s="1"/>
  <c r="C110" i="1"/>
  <c r="B111" i="1"/>
  <c r="Q105" i="9" l="1"/>
  <c r="S105" i="9"/>
  <c r="T105" i="9" s="1"/>
  <c r="E105" i="9"/>
  <c r="D106" i="9"/>
  <c r="H106" i="9" s="1"/>
  <c r="C111" i="1"/>
  <c r="B112" i="1"/>
  <c r="Q106" i="9" l="1"/>
  <c r="S106" i="9"/>
  <c r="T106" i="9" s="1"/>
  <c r="E106" i="9"/>
  <c r="D107" i="9"/>
  <c r="H107" i="9" s="1"/>
  <c r="C112" i="1"/>
  <c r="B113" i="1"/>
  <c r="Q107" i="9" l="1"/>
  <c r="S107" i="9"/>
  <c r="T107" i="9" s="1"/>
  <c r="E107" i="9"/>
  <c r="D108" i="9"/>
  <c r="H108" i="9" s="1"/>
  <c r="C113" i="1"/>
  <c r="B114" i="1"/>
  <c r="Q108" i="9" l="1"/>
  <c r="S108" i="9"/>
  <c r="T108" i="9" s="1"/>
  <c r="E108" i="9"/>
  <c r="D109" i="9"/>
  <c r="H109" i="9" s="1"/>
  <c r="C114" i="1"/>
  <c r="B115" i="1"/>
  <c r="Q109" i="9" l="1"/>
  <c r="S109" i="9"/>
  <c r="T109" i="9" s="1"/>
  <c r="E109" i="9"/>
  <c r="D110" i="9"/>
  <c r="H110" i="9" s="1"/>
  <c r="C115" i="1"/>
  <c r="B116" i="1"/>
  <c r="Q110" i="9" l="1"/>
  <c r="S110" i="9"/>
  <c r="T110" i="9" s="1"/>
  <c r="E110" i="9"/>
  <c r="D111" i="9"/>
  <c r="H111" i="9" s="1"/>
  <c r="C116" i="1"/>
  <c r="B117" i="1"/>
  <c r="Q111" i="9" l="1"/>
  <c r="S111" i="9"/>
  <c r="T111" i="9" s="1"/>
  <c r="E111" i="9"/>
  <c r="D112" i="9"/>
  <c r="H112" i="9" s="1"/>
  <c r="C117" i="1"/>
  <c r="B118" i="1"/>
  <c r="Q112" i="9" l="1"/>
  <c r="S112" i="9"/>
  <c r="T112" i="9" s="1"/>
  <c r="E112" i="9"/>
  <c r="D113" i="9"/>
  <c r="H113" i="9" s="1"/>
  <c r="C118" i="1"/>
  <c r="B119" i="1"/>
  <c r="Q113" i="9" l="1"/>
  <c r="S113" i="9"/>
  <c r="T113" i="9" s="1"/>
  <c r="E113" i="9"/>
  <c r="D114" i="9"/>
  <c r="H114" i="9" s="1"/>
  <c r="C119" i="1"/>
  <c r="B120" i="1"/>
  <c r="Q114" i="9" l="1"/>
  <c r="S114" i="9"/>
  <c r="T114" i="9" s="1"/>
  <c r="E114" i="9"/>
  <c r="D115" i="9"/>
  <c r="H115" i="9" s="1"/>
  <c r="C120" i="1"/>
  <c r="B121" i="1"/>
  <c r="Q115" i="9" l="1"/>
  <c r="S115" i="9"/>
  <c r="T115" i="9" s="1"/>
  <c r="E115" i="9"/>
  <c r="D116" i="9"/>
  <c r="H116" i="9" s="1"/>
  <c r="C121" i="1"/>
  <c r="B122" i="1"/>
  <c r="Q116" i="9" l="1"/>
  <c r="S116" i="9"/>
  <c r="T116" i="9" s="1"/>
  <c r="E116" i="9"/>
  <c r="D117" i="9"/>
  <c r="H117" i="9" s="1"/>
  <c r="C122" i="1"/>
  <c r="B123" i="1"/>
  <c r="Q117" i="9" l="1"/>
  <c r="S117" i="9"/>
  <c r="T117" i="9" s="1"/>
  <c r="E117" i="9"/>
  <c r="D118" i="9"/>
  <c r="H118" i="9" s="1"/>
  <c r="C123" i="1"/>
  <c r="B124" i="1"/>
  <c r="Q118" i="9" l="1"/>
  <c r="S118" i="9"/>
  <c r="T118" i="9" s="1"/>
  <c r="E118" i="9"/>
  <c r="D119" i="9"/>
  <c r="H119" i="9" s="1"/>
  <c r="C124" i="1"/>
  <c r="B125" i="1"/>
  <c r="Q119" i="9" l="1"/>
  <c r="S119" i="9"/>
  <c r="T119" i="9" s="1"/>
  <c r="E119" i="9"/>
  <c r="D120" i="9"/>
  <c r="H120" i="9" s="1"/>
  <c r="C125" i="1"/>
  <c r="B126" i="1"/>
  <c r="Q120" i="9" l="1"/>
  <c r="S120" i="9"/>
  <c r="T120" i="9" s="1"/>
  <c r="E120" i="9"/>
  <c r="D121" i="9"/>
  <c r="H121" i="9" s="1"/>
  <c r="C126" i="1"/>
  <c r="B127" i="1"/>
  <c r="Q121" i="9" l="1"/>
  <c r="S121" i="9"/>
  <c r="T121" i="9" s="1"/>
  <c r="E121" i="9"/>
  <c r="D122" i="9"/>
  <c r="H122" i="9" s="1"/>
  <c r="C127" i="1"/>
  <c r="B128" i="1"/>
  <c r="Q122" i="9" l="1"/>
  <c r="S122" i="9"/>
  <c r="T122" i="9" s="1"/>
  <c r="E122" i="9"/>
  <c r="D123" i="9"/>
  <c r="H123" i="9" s="1"/>
  <c r="C128" i="1"/>
  <c r="B129" i="1"/>
  <c r="Q123" i="9" l="1"/>
  <c r="S123" i="9"/>
  <c r="T123" i="9" s="1"/>
  <c r="E123" i="9"/>
  <c r="D124" i="9"/>
  <c r="H124" i="9" s="1"/>
  <c r="C129" i="1"/>
  <c r="B130" i="1"/>
  <c r="Q124" i="9" l="1"/>
  <c r="S124" i="9"/>
  <c r="T124" i="9" s="1"/>
  <c r="E124" i="9"/>
  <c r="D125" i="9"/>
  <c r="H125" i="9" s="1"/>
  <c r="C130" i="1"/>
  <c r="B131" i="1"/>
  <c r="S125" i="9" l="1"/>
  <c r="T125" i="9" s="1"/>
  <c r="Q125" i="9"/>
  <c r="E125" i="9"/>
  <c r="D126" i="9"/>
  <c r="H126" i="9" s="1"/>
  <c r="C131" i="1"/>
  <c r="B132" i="1"/>
  <c r="Q126" i="9" l="1"/>
  <c r="S126" i="9"/>
  <c r="T126" i="9" s="1"/>
  <c r="E126" i="9"/>
  <c r="D127" i="9"/>
  <c r="H127" i="9" s="1"/>
  <c r="C132" i="1"/>
  <c r="B133" i="1"/>
  <c r="Q127" i="9" l="1"/>
  <c r="S127" i="9"/>
  <c r="T127" i="9" s="1"/>
  <c r="E127" i="9"/>
  <c r="D128" i="9"/>
  <c r="H128" i="9" s="1"/>
  <c r="C133" i="1"/>
  <c r="B134" i="1"/>
  <c r="Q128" i="9" l="1"/>
  <c r="S128" i="9"/>
  <c r="T128" i="9" s="1"/>
  <c r="E128" i="9"/>
  <c r="D129" i="9"/>
  <c r="H129" i="9" s="1"/>
  <c r="C134" i="1"/>
  <c r="B135" i="1"/>
  <c r="Q129" i="9" l="1"/>
  <c r="S129" i="9"/>
  <c r="T129" i="9" s="1"/>
  <c r="E129" i="9"/>
  <c r="D130" i="9"/>
  <c r="H130" i="9" s="1"/>
  <c r="C135" i="1"/>
  <c r="B136" i="1"/>
  <c r="Q130" i="9" l="1"/>
  <c r="S130" i="9"/>
  <c r="T130" i="9" s="1"/>
  <c r="E130" i="9"/>
  <c r="D131" i="9"/>
  <c r="H131" i="9" s="1"/>
  <c r="C136" i="1"/>
  <c r="B137" i="1"/>
  <c r="Q131" i="9" l="1"/>
  <c r="S131" i="9"/>
  <c r="T131" i="9" s="1"/>
  <c r="E131" i="9"/>
  <c r="D132" i="9"/>
  <c r="H132" i="9" s="1"/>
  <c r="C137" i="1"/>
  <c r="B138" i="1"/>
  <c r="Q132" i="9" l="1"/>
  <c r="S132" i="9"/>
  <c r="T132" i="9" s="1"/>
  <c r="E132" i="9"/>
  <c r="D133" i="9"/>
  <c r="H133" i="9" s="1"/>
  <c r="C138" i="1"/>
  <c r="B139" i="1"/>
  <c r="Q133" i="9" l="1"/>
  <c r="S133" i="9"/>
  <c r="T133" i="9" s="1"/>
  <c r="E133" i="9"/>
  <c r="D134" i="9"/>
  <c r="H134" i="9" s="1"/>
  <c r="C139" i="1"/>
  <c r="B140" i="1"/>
  <c r="S134" i="9" l="1"/>
  <c r="T134" i="9" s="1"/>
  <c r="Q134" i="9"/>
  <c r="E134" i="9"/>
  <c r="D135" i="9"/>
  <c r="H135" i="9" s="1"/>
  <c r="C140" i="1"/>
  <c r="B141" i="1"/>
  <c r="Q135" i="9" l="1"/>
  <c r="S135" i="9"/>
  <c r="T135" i="9" s="1"/>
  <c r="E135" i="9"/>
  <c r="D136" i="9"/>
  <c r="H136" i="9" s="1"/>
  <c r="C141" i="1"/>
  <c r="B142" i="1"/>
  <c r="Q136" i="9" l="1"/>
  <c r="S136" i="9"/>
  <c r="T136" i="9" s="1"/>
  <c r="E136" i="9"/>
  <c r="D137" i="9"/>
  <c r="H137" i="9" s="1"/>
  <c r="C142" i="1"/>
  <c r="B143" i="1"/>
  <c r="Q137" i="9" l="1"/>
  <c r="S137" i="9"/>
  <c r="T137" i="9" s="1"/>
  <c r="E137" i="9"/>
  <c r="D138" i="9"/>
  <c r="H138" i="9" s="1"/>
  <c r="C143" i="1"/>
  <c r="B144" i="1"/>
  <c r="Q138" i="9" l="1"/>
  <c r="S138" i="9"/>
  <c r="T138" i="9" s="1"/>
  <c r="E138" i="9"/>
  <c r="D139" i="9"/>
  <c r="H139" i="9" s="1"/>
  <c r="C144" i="1"/>
  <c r="B145" i="1"/>
  <c r="Q139" i="9" l="1"/>
  <c r="S139" i="9"/>
  <c r="T139" i="9" s="1"/>
  <c r="E139" i="9"/>
  <c r="D140" i="9"/>
  <c r="H140" i="9" s="1"/>
  <c r="C145" i="1"/>
  <c r="B146" i="1"/>
  <c r="Q140" i="9" l="1"/>
  <c r="S140" i="9"/>
  <c r="T140" i="9" s="1"/>
  <c r="E140" i="9"/>
  <c r="D141" i="9"/>
  <c r="H141" i="9" s="1"/>
  <c r="C146" i="1"/>
  <c r="B147" i="1"/>
  <c r="Q141" i="9" l="1"/>
  <c r="S141" i="9"/>
  <c r="T141" i="9" s="1"/>
  <c r="E141" i="9"/>
  <c r="D142" i="9"/>
  <c r="H142" i="9" s="1"/>
  <c r="C147" i="1"/>
  <c r="B148" i="1"/>
  <c r="Q142" i="9" l="1"/>
  <c r="S142" i="9"/>
  <c r="T142" i="9" s="1"/>
  <c r="E142" i="9"/>
  <c r="D143" i="9"/>
  <c r="H143" i="9" s="1"/>
  <c r="C148" i="1"/>
  <c r="B149" i="1"/>
  <c r="Q143" i="9" l="1"/>
  <c r="S143" i="9"/>
  <c r="T143" i="9" s="1"/>
  <c r="E143" i="9"/>
  <c r="D144" i="9"/>
  <c r="H144" i="9" s="1"/>
  <c r="C149" i="1"/>
  <c r="B150" i="1"/>
  <c r="Q144" i="9" l="1"/>
  <c r="S144" i="9"/>
  <c r="T144" i="9" s="1"/>
  <c r="E144" i="9"/>
  <c r="D145" i="9"/>
  <c r="H145" i="9" s="1"/>
  <c r="C150" i="1"/>
  <c r="B151" i="1"/>
  <c r="Q145" i="9" l="1"/>
  <c r="S145" i="9"/>
  <c r="T145" i="9" s="1"/>
  <c r="E145" i="9"/>
  <c r="D146" i="9"/>
  <c r="H146" i="9" s="1"/>
  <c r="C151" i="1"/>
  <c r="B152" i="1"/>
  <c r="Q146" i="9" l="1"/>
  <c r="S146" i="9"/>
  <c r="T146" i="9" s="1"/>
  <c r="E146" i="9"/>
  <c r="D147" i="9"/>
  <c r="H147" i="9" s="1"/>
  <c r="C152" i="1"/>
  <c r="B153" i="1"/>
  <c r="Q147" i="9" l="1"/>
  <c r="S147" i="9"/>
  <c r="T147" i="9" s="1"/>
  <c r="E147" i="9"/>
  <c r="D148" i="9"/>
  <c r="H148" i="9" s="1"/>
  <c r="C153" i="1"/>
  <c r="B154" i="1"/>
  <c r="Q148" i="9" l="1"/>
  <c r="S148" i="9"/>
  <c r="T148" i="9" s="1"/>
  <c r="E148" i="9"/>
  <c r="D149" i="9"/>
  <c r="H149" i="9" s="1"/>
  <c r="C154" i="1"/>
  <c r="B155" i="1"/>
  <c r="Q149" i="9" l="1"/>
  <c r="S149" i="9"/>
  <c r="T149" i="9" s="1"/>
  <c r="E149" i="9"/>
  <c r="D150" i="9"/>
  <c r="H150" i="9" s="1"/>
  <c r="C155" i="1"/>
  <c r="B156" i="1"/>
  <c r="Q150" i="9" l="1"/>
  <c r="S150" i="9"/>
  <c r="T150" i="9" s="1"/>
  <c r="E150" i="9"/>
  <c r="D151" i="9"/>
  <c r="H151" i="9" s="1"/>
  <c r="C156" i="1"/>
  <c r="B157" i="1"/>
  <c r="Q151" i="9" l="1"/>
  <c r="S151" i="9"/>
  <c r="T151" i="9" s="1"/>
  <c r="E151" i="9"/>
  <c r="D152" i="9"/>
  <c r="H152" i="9" s="1"/>
  <c r="C157" i="1"/>
  <c r="B158" i="1"/>
  <c r="Q152" i="9" l="1"/>
  <c r="S152" i="9"/>
  <c r="T152" i="9" s="1"/>
  <c r="E152" i="9"/>
  <c r="D153" i="9"/>
  <c r="H153" i="9" s="1"/>
  <c r="C158" i="1"/>
  <c r="B159" i="1"/>
  <c r="S153" i="9" l="1"/>
  <c r="T153" i="9" s="1"/>
  <c r="Q153" i="9"/>
  <c r="E153" i="9"/>
  <c r="D154" i="9"/>
  <c r="H154" i="9" s="1"/>
  <c r="C159" i="1"/>
  <c r="B160" i="1"/>
  <c r="Q154" i="9" l="1"/>
  <c r="S154" i="9"/>
  <c r="T154" i="9" s="1"/>
  <c r="E154" i="9"/>
  <c r="D155" i="9"/>
  <c r="H155" i="9" s="1"/>
  <c r="C160" i="1"/>
  <c r="B161" i="1"/>
  <c r="Q155" i="9" l="1"/>
  <c r="S155" i="9"/>
  <c r="T155" i="9" s="1"/>
  <c r="E155" i="9"/>
  <c r="D156" i="9"/>
  <c r="H156" i="9" s="1"/>
  <c r="C161" i="1"/>
  <c r="B162" i="1"/>
  <c r="Q156" i="9" l="1"/>
  <c r="S156" i="9"/>
  <c r="T156" i="9" s="1"/>
  <c r="E156" i="9"/>
  <c r="D157" i="9"/>
  <c r="H157" i="9" s="1"/>
  <c r="C162" i="1"/>
  <c r="B163" i="1"/>
  <c r="S157" i="9" l="1"/>
  <c r="T157" i="9" s="1"/>
  <c r="Q157" i="9"/>
  <c r="E157" i="9"/>
  <c r="D158" i="9"/>
  <c r="H158" i="9" s="1"/>
  <c r="C163" i="1"/>
  <c r="B164" i="1"/>
  <c r="Q158" i="9" l="1"/>
  <c r="S158" i="9"/>
  <c r="T158" i="9" s="1"/>
  <c r="E158" i="9"/>
  <c r="D159" i="9"/>
  <c r="H159" i="9" s="1"/>
  <c r="C164" i="1"/>
  <c r="B165" i="1"/>
  <c r="Q159" i="9" l="1"/>
  <c r="S159" i="9"/>
  <c r="T159" i="9" s="1"/>
  <c r="E159" i="9"/>
  <c r="D160" i="9"/>
  <c r="H160" i="9" s="1"/>
  <c r="C165" i="1"/>
  <c r="B166" i="1"/>
  <c r="Q160" i="9" l="1"/>
  <c r="S160" i="9"/>
  <c r="T160" i="9" s="1"/>
  <c r="E160" i="9"/>
  <c r="D161" i="9"/>
  <c r="H161" i="9" s="1"/>
  <c r="C166" i="1"/>
  <c r="B167" i="1"/>
  <c r="Q161" i="9" l="1"/>
  <c r="S161" i="9"/>
  <c r="T161" i="9" s="1"/>
  <c r="E161" i="9"/>
  <c r="D162" i="9"/>
  <c r="H162" i="9" s="1"/>
  <c r="C167" i="1"/>
  <c r="B168" i="1"/>
  <c r="Q162" i="9" l="1"/>
  <c r="S162" i="9"/>
  <c r="T162" i="9" s="1"/>
  <c r="E162" i="9"/>
  <c r="D163" i="9"/>
  <c r="H163" i="9" s="1"/>
  <c r="C168" i="1"/>
  <c r="B169" i="1"/>
  <c r="Q163" i="9" l="1"/>
  <c r="S163" i="9"/>
  <c r="T163" i="9" s="1"/>
  <c r="E163" i="9"/>
  <c r="D164" i="9"/>
  <c r="H164" i="9" s="1"/>
  <c r="C169" i="1"/>
  <c r="B170" i="1"/>
  <c r="Q164" i="9" l="1"/>
  <c r="S164" i="9"/>
  <c r="T164" i="9" s="1"/>
  <c r="E164" i="9"/>
  <c r="D165" i="9"/>
  <c r="H165" i="9" s="1"/>
  <c r="C170" i="1"/>
  <c r="B171" i="1"/>
  <c r="Q165" i="9" l="1"/>
  <c r="S165" i="9"/>
  <c r="T165" i="9" s="1"/>
  <c r="E165" i="9"/>
  <c r="D166" i="9"/>
  <c r="H166" i="9" s="1"/>
  <c r="C171" i="1"/>
  <c r="B172" i="1"/>
  <c r="S166" i="9" l="1"/>
  <c r="T166" i="9" s="1"/>
  <c r="Q166" i="9"/>
  <c r="E166" i="9"/>
  <c r="D167" i="9"/>
  <c r="H167" i="9" s="1"/>
  <c r="B173" i="1"/>
  <c r="C172" i="1"/>
  <c r="Q167" i="9" l="1"/>
  <c r="S167" i="9"/>
  <c r="T167" i="9" s="1"/>
  <c r="E167" i="9"/>
  <c r="D168" i="9"/>
  <c r="H168" i="9" s="1"/>
  <c r="B174" i="1"/>
  <c r="C173" i="1"/>
  <c r="Q168" i="9" l="1"/>
  <c r="S168" i="9"/>
  <c r="T168" i="9" s="1"/>
  <c r="E168" i="9"/>
  <c r="D169" i="9"/>
  <c r="H169" i="9" s="1"/>
  <c r="B175" i="1"/>
  <c r="C174" i="1"/>
  <c r="Q169" i="9" l="1"/>
  <c r="S169" i="9"/>
  <c r="T169" i="9" s="1"/>
  <c r="E169" i="9"/>
  <c r="D170" i="9"/>
  <c r="H170" i="9" s="1"/>
  <c r="B176" i="1"/>
  <c r="C175" i="1"/>
  <c r="Q170" i="9" l="1"/>
  <c r="S170" i="9"/>
  <c r="T170" i="9" s="1"/>
  <c r="E170" i="9"/>
  <c r="D171" i="9"/>
  <c r="H171" i="9" s="1"/>
  <c r="B177" i="1"/>
  <c r="C176" i="1"/>
  <c r="Q171" i="9" l="1"/>
  <c r="S171" i="9"/>
  <c r="T171" i="9" s="1"/>
  <c r="E171" i="9"/>
  <c r="D172" i="9"/>
  <c r="H172" i="9" s="1"/>
  <c r="B178" i="1"/>
  <c r="C177" i="1"/>
  <c r="Q172" i="9" l="1"/>
  <c r="S172" i="9"/>
  <c r="T172" i="9" s="1"/>
  <c r="E172" i="9"/>
  <c r="D173" i="9"/>
  <c r="H173" i="9" s="1"/>
  <c r="B179" i="1"/>
  <c r="C178" i="1"/>
  <c r="S173" i="9" l="1"/>
  <c r="T173" i="9" s="1"/>
  <c r="Q173" i="9"/>
  <c r="E173" i="9"/>
  <c r="D174" i="9"/>
  <c r="H174" i="9" s="1"/>
  <c r="B180" i="1"/>
  <c r="C179" i="1"/>
  <c r="S174" i="9" l="1"/>
  <c r="T174" i="9" s="1"/>
  <c r="Q174" i="9"/>
  <c r="E174" i="9"/>
  <c r="D175" i="9"/>
  <c r="H175" i="9" s="1"/>
  <c r="B181" i="1"/>
  <c r="C180" i="1"/>
  <c r="Q175" i="9" l="1"/>
  <c r="S175" i="9"/>
  <c r="T175" i="9" s="1"/>
  <c r="E175" i="9"/>
  <c r="D176" i="9"/>
  <c r="H176" i="9" s="1"/>
  <c r="B182" i="1"/>
  <c r="C181" i="1"/>
  <c r="Q176" i="9" l="1"/>
  <c r="S176" i="9"/>
  <c r="T176" i="9" s="1"/>
  <c r="E176" i="9"/>
  <c r="D177" i="9"/>
  <c r="H177" i="9" s="1"/>
  <c r="B183" i="1"/>
  <c r="C182" i="1"/>
  <c r="S177" i="9" l="1"/>
  <c r="T177" i="9" s="1"/>
  <c r="Q177" i="9"/>
  <c r="E177" i="9"/>
  <c r="D178" i="9"/>
  <c r="H178" i="9" s="1"/>
  <c r="B184" i="1"/>
  <c r="C183" i="1"/>
  <c r="Q178" i="9" l="1"/>
  <c r="S178" i="9"/>
  <c r="T178" i="9" s="1"/>
  <c r="E178" i="9"/>
  <c r="D179" i="9"/>
  <c r="H179" i="9" s="1"/>
  <c r="B185" i="1"/>
  <c r="C184" i="1"/>
  <c r="Q179" i="9" l="1"/>
  <c r="S179" i="9"/>
  <c r="T179" i="9" s="1"/>
  <c r="E179" i="9"/>
  <c r="D180" i="9"/>
  <c r="H180" i="9" s="1"/>
  <c r="B186" i="1"/>
  <c r="C185" i="1"/>
  <c r="Q180" i="9" l="1"/>
  <c r="S180" i="9"/>
  <c r="T180" i="9" s="1"/>
  <c r="E180" i="9"/>
  <c r="D181" i="9"/>
  <c r="H181" i="9" s="1"/>
  <c r="B187" i="1"/>
  <c r="C186" i="1"/>
  <c r="Q181" i="9" l="1"/>
  <c r="S181" i="9"/>
  <c r="T181" i="9" s="1"/>
  <c r="E181" i="9"/>
  <c r="D182" i="9"/>
  <c r="H182" i="9" s="1"/>
  <c r="B188" i="1"/>
  <c r="C187" i="1"/>
  <c r="S182" i="9" l="1"/>
  <c r="T182" i="9" s="1"/>
  <c r="Q182" i="9"/>
  <c r="E182" i="9"/>
  <c r="D183" i="9"/>
  <c r="H183" i="9" s="1"/>
  <c r="B189" i="1"/>
  <c r="C188" i="1"/>
  <c r="Q183" i="9" l="1"/>
  <c r="S183" i="9"/>
  <c r="T183" i="9" s="1"/>
  <c r="E183" i="9"/>
  <c r="D184" i="9"/>
  <c r="H184" i="9" s="1"/>
  <c r="B190" i="1"/>
  <c r="C189" i="1"/>
  <c r="Q184" i="9" l="1"/>
  <c r="S184" i="9"/>
  <c r="T184" i="9" s="1"/>
  <c r="E184" i="9"/>
  <c r="D185" i="9"/>
  <c r="H185" i="9" s="1"/>
  <c r="B191" i="1"/>
  <c r="C190" i="1"/>
  <c r="Q185" i="9" l="1"/>
  <c r="S185" i="9"/>
  <c r="T185" i="9" s="1"/>
  <c r="E185" i="9"/>
  <c r="D186" i="9"/>
  <c r="H186" i="9" s="1"/>
  <c r="B192" i="1"/>
  <c r="C191" i="1"/>
  <c r="Q186" i="9" l="1"/>
  <c r="S186" i="9"/>
  <c r="T186" i="9" s="1"/>
  <c r="E186" i="9"/>
  <c r="D187" i="9"/>
  <c r="H187" i="9" s="1"/>
  <c r="B193" i="1"/>
  <c r="C192" i="1"/>
  <c r="Q187" i="9" l="1"/>
  <c r="S187" i="9"/>
  <c r="T187" i="9" s="1"/>
  <c r="E187" i="9"/>
  <c r="D188" i="9"/>
  <c r="H188" i="9" s="1"/>
  <c r="B194" i="1"/>
  <c r="C193" i="1"/>
  <c r="Q188" i="9" l="1"/>
  <c r="S188" i="9"/>
  <c r="T188" i="9" s="1"/>
  <c r="E188" i="9"/>
  <c r="D189" i="9"/>
  <c r="H189" i="9" s="1"/>
  <c r="B195" i="1"/>
  <c r="C194" i="1"/>
  <c r="Q189" i="9" l="1"/>
  <c r="S189" i="9"/>
  <c r="T189" i="9" s="1"/>
  <c r="E189" i="9"/>
  <c r="D190" i="9"/>
  <c r="H190" i="9" s="1"/>
  <c r="B196" i="1"/>
  <c r="C195" i="1"/>
  <c r="Q190" i="9" l="1"/>
  <c r="S190" i="9"/>
  <c r="T190" i="9" s="1"/>
  <c r="E190" i="9"/>
  <c r="D191" i="9"/>
  <c r="H191" i="9" s="1"/>
  <c r="B197" i="1"/>
  <c r="C196" i="1"/>
  <c r="Q191" i="9" l="1"/>
  <c r="S191" i="9"/>
  <c r="T191" i="9" s="1"/>
  <c r="E191" i="9"/>
  <c r="D192" i="9"/>
  <c r="H192" i="9" s="1"/>
  <c r="B198" i="1"/>
  <c r="C197" i="1"/>
  <c r="Q192" i="9" l="1"/>
  <c r="S192" i="9"/>
  <c r="T192" i="9" s="1"/>
  <c r="E192" i="9"/>
  <c r="D193" i="9"/>
  <c r="H193" i="9" s="1"/>
  <c r="B199" i="1"/>
  <c r="C198" i="1"/>
  <c r="S193" i="9" l="1"/>
  <c r="T193" i="9" s="1"/>
  <c r="Q193" i="9"/>
  <c r="E193" i="9"/>
  <c r="D194" i="9"/>
  <c r="H194" i="9" s="1"/>
  <c r="B200" i="1"/>
  <c r="C199" i="1"/>
  <c r="Q194" i="9" l="1"/>
  <c r="S194" i="9"/>
  <c r="T194" i="9" s="1"/>
  <c r="E194" i="9"/>
  <c r="D195" i="9"/>
  <c r="H195" i="9" s="1"/>
  <c r="B201" i="1"/>
  <c r="C200" i="1"/>
  <c r="Q195" i="9" l="1"/>
  <c r="S195" i="9"/>
  <c r="T195" i="9" s="1"/>
  <c r="E195" i="9"/>
  <c r="D196" i="9"/>
  <c r="H196" i="9" s="1"/>
  <c r="B202" i="1"/>
  <c r="C201" i="1"/>
  <c r="Q196" i="9" l="1"/>
  <c r="S196" i="9"/>
  <c r="T196" i="9" s="1"/>
  <c r="E196" i="9"/>
  <c r="D197" i="9"/>
  <c r="H197" i="9" s="1"/>
  <c r="B203" i="1"/>
  <c r="C202" i="1"/>
  <c r="Q197" i="9" l="1"/>
  <c r="S197" i="9"/>
  <c r="T197" i="9" s="1"/>
  <c r="E197" i="9"/>
  <c r="D198" i="9"/>
  <c r="H198" i="9" s="1"/>
  <c r="B204" i="1"/>
  <c r="C203" i="1"/>
  <c r="S198" i="9" l="1"/>
  <c r="T198" i="9" s="1"/>
  <c r="Q198" i="9"/>
  <c r="E198" i="9"/>
  <c r="D199" i="9"/>
  <c r="H199" i="9" s="1"/>
  <c r="B205" i="1"/>
  <c r="C204" i="1"/>
  <c r="Q199" i="9" l="1"/>
  <c r="S199" i="9"/>
  <c r="T199" i="9" s="1"/>
  <c r="E199" i="9"/>
  <c r="D200" i="9"/>
  <c r="H200" i="9" s="1"/>
  <c r="B206" i="1"/>
  <c r="C205" i="1"/>
  <c r="Q200" i="9" l="1"/>
  <c r="S200" i="9"/>
  <c r="T200" i="9" s="1"/>
  <c r="E200" i="9"/>
  <c r="D201" i="9"/>
  <c r="H201" i="9" s="1"/>
  <c r="B207" i="1"/>
  <c r="C206" i="1"/>
  <c r="Q201" i="9" l="1"/>
  <c r="S201" i="9"/>
  <c r="T201" i="9" s="1"/>
  <c r="E201" i="9"/>
  <c r="D202" i="9"/>
  <c r="H202" i="9" s="1"/>
  <c r="B208" i="1"/>
  <c r="C207" i="1"/>
  <c r="Q202" i="9" l="1"/>
  <c r="S202" i="9"/>
  <c r="T202" i="9" s="1"/>
  <c r="E202" i="9"/>
  <c r="D203" i="9"/>
  <c r="H203" i="9" s="1"/>
  <c r="B209" i="1"/>
  <c r="C208" i="1"/>
  <c r="Q203" i="9" l="1"/>
  <c r="S203" i="9"/>
  <c r="T203" i="9" s="1"/>
  <c r="E203" i="9"/>
  <c r="D204" i="9"/>
  <c r="H204" i="9" s="1"/>
  <c r="B210" i="1"/>
  <c r="C209" i="1"/>
  <c r="Q204" i="9" l="1"/>
  <c r="S204" i="9"/>
  <c r="T204" i="9" s="1"/>
  <c r="E204" i="9"/>
  <c r="D205" i="9"/>
  <c r="H205" i="9" s="1"/>
  <c r="B211" i="1"/>
  <c r="C210" i="1"/>
  <c r="Q205" i="9" l="1"/>
  <c r="S205" i="9"/>
  <c r="T205" i="9" s="1"/>
  <c r="E205" i="9"/>
  <c r="D206" i="9"/>
  <c r="H206" i="9" s="1"/>
  <c r="B212" i="1"/>
  <c r="C211" i="1"/>
  <c r="S206" i="9" l="1"/>
  <c r="T206" i="9" s="1"/>
  <c r="Q206" i="9"/>
  <c r="E206" i="9"/>
  <c r="D207" i="9"/>
  <c r="H207" i="9" s="1"/>
  <c r="B213" i="1"/>
  <c r="C212" i="1"/>
  <c r="Q207" i="9" l="1"/>
  <c r="S207" i="9"/>
  <c r="T207" i="9" s="1"/>
  <c r="E207" i="9"/>
  <c r="D208" i="9"/>
  <c r="H208" i="9" s="1"/>
  <c r="B214" i="1"/>
  <c r="C213" i="1"/>
  <c r="Q208" i="9" l="1"/>
  <c r="S208" i="9"/>
  <c r="T208" i="9" s="1"/>
  <c r="E208" i="9"/>
  <c r="D209" i="9"/>
  <c r="H209" i="9" s="1"/>
  <c r="B215" i="1"/>
  <c r="C214" i="1"/>
  <c r="S209" i="9" l="1"/>
  <c r="T209" i="9" s="1"/>
  <c r="Q209" i="9"/>
  <c r="E209" i="9"/>
  <c r="D210" i="9"/>
  <c r="H210" i="9" s="1"/>
  <c r="B216" i="1"/>
  <c r="C215" i="1"/>
  <c r="Q210" i="9" l="1"/>
  <c r="S210" i="9"/>
  <c r="T210" i="9" s="1"/>
  <c r="E210" i="9"/>
  <c r="D211" i="9"/>
  <c r="H211" i="9" s="1"/>
  <c r="B217" i="1"/>
  <c r="C216" i="1"/>
  <c r="Q211" i="9" l="1"/>
  <c r="S211" i="9"/>
  <c r="T211" i="9" s="1"/>
  <c r="E211" i="9"/>
  <c r="D212" i="9"/>
  <c r="H212" i="9" s="1"/>
  <c r="B218" i="1"/>
  <c r="C217" i="1"/>
  <c r="Q212" i="9" l="1"/>
  <c r="S212" i="9"/>
  <c r="T212" i="9" s="1"/>
  <c r="E212" i="9"/>
  <c r="D213" i="9"/>
  <c r="H213" i="9" s="1"/>
  <c r="B219" i="1"/>
  <c r="C218" i="1"/>
  <c r="Q213" i="9" l="1"/>
  <c r="S213" i="9"/>
  <c r="T213" i="9" s="1"/>
  <c r="E213" i="9"/>
  <c r="D214" i="9"/>
  <c r="H214" i="9" s="1"/>
  <c r="B220" i="1"/>
  <c r="C219" i="1"/>
  <c r="S214" i="9" l="1"/>
  <c r="T214" i="9" s="1"/>
  <c r="Q214" i="9"/>
  <c r="E214" i="9"/>
  <c r="D215" i="9"/>
  <c r="H215" i="9" s="1"/>
  <c r="C220" i="1"/>
  <c r="B221" i="1"/>
  <c r="Q215" i="9" l="1"/>
  <c r="S215" i="9"/>
  <c r="T215" i="9" s="1"/>
  <c r="E215" i="9"/>
  <c r="D216" i="9"/>
  <c r="H216" i="9" s="1"/>
  <c r="C221" i="1"/>
  <c r="B222" i="1"/>
  <c r="Q216" i="9" l="1"/>
  <c r="S216" i="9"/>
  <c r="T216" i="9" s="1"/>
  <c r="E216" i="9"/>
  <c r="D217" i="9"/>
  <c r="H217" i="9" s="1"/>
  <c r="C222" i="1"/>
  <c r="B223" i="1"/>
  <c r="Q217" i="9" l="1"/>
  <c r="S217" i="9"/>
  <c r="T217" i="9" s="1"/>
  <c r="E217" i="9"/>
  <c r="D218" i="9"/>
  <c r="H218" i="9" s="1"/>
  <c r="C223" i="1"/>
  <c r="B224" i="1"/>
  <c r="Q218" i="9" l="1"/>
  <c r="S218" i="9"/>
  <c r="T218" i="9" s="1"/>
  <c r="E218" i="9"/>
  <c r="D219" i="9"/>
  <c r="H219" i="9" s="1"/>
  <c r="C224" i="1"/>
  <c r="B225" i="1"/>
  <c r="Q219" i="9" l="1"/>
  <c r="S219" i="9"/>
  <c r="T219" i="9" s="1"/>
  <c r="E219" i="9"/>
  <c r="D220" i="9"/>
  <c r="H220" i="9" s="1"/>
  <c r="C225" i="1"/>
  <c r="B226" i="1"/>
  <c r="Q220" i="9" l="1"/>
  <c r="S220" i="9"/>
  <c r="T220" i="9" s="1"/>
  <c r="E220" i="9"/>
  <c r="D221" i="9"/>
  <c r="H221" i="9" s="1"/>
  <c r="C226" i="1"/>
  <c r="B227" i="1"/>
  <c r="S221" i="9" l="1"/>
  <c r="T221" i="9" s="1"/>
  <c r="Q221" i="9"/>
  <c r="E221" i="9"/>
  <c r="D222" i="9"/>
  <c r="H222" i="9" s="1"/>
  <c r="C227" i="1"/>
  <c r="B228" i="1"/>
  <c r="Q222" i="9" l="1"/>
  <c r="S222" i="9"/>
  <c r="T222" i="9" s="1"/>
  <c r="E222" i="9"/>
  <c r="D223" i="9"/>
  <c r="H223" i="9" s="1"/>
  <c r="C228" i="1"/>
  <c r="B229" i="1"/>
  <c r="Q223" i="9" l="1"/>
  <c r="S223" i="9"/>
  <c r="T223" i="9" s="1"/>
  <c r="E223" i="9"/>
  <c r="D224" i="9"/>
  <c r="H224" i="9" s="1"/>
  <c r="C229" i="1"/>
  <c r="B230" i="1"/>
  <c r="Q224" i="9" l="1"/>
  <c r="S224" i="9"/>
  <c r="T224" i="9" s="1"/>
  <c r="E224" i="9"/>
  <c r="D225" i="9"/>
  <c r="H225" i="9" s="1"/>
  <c r="C230" i="1"/>
  <c r="B231" i="1"/>
  <c r="S225" i="9" l="1"/>
  <c r="T225" i="9" s="1"/>
  <c r="Q225" i="9"/>
  <c r="E225" i="9"/>
  <c r="D226" i="9"/>
  <c r="H226" i="9" s="1"/>
  <c r="C231" i="1"/>
  <c r="B232" i="1"/>
  <c r="Q226" i="9" l="1"/>
  <c r="S226" i="9"/>
  <c r="T226" i="9" s="1"/>
  <c r="E226" i="9"/>
  <c r="D227" i="9"/>
  <c r="H227" i="9" s="1"/>
  <c r="C232" i="1"/>
  <c r="B233" i="1"/>
  <c r="Q227" i="9" l="1"/>
  <c r="S227" i="9"/>
  <c r="T227" i="9" s="1"/>
  <c r="E227" i="9"/>
  <c r="D228" i="9"/>
  <c r="H228" i="9" s="1"/>
  <c r="C233" i="1"/>
  <c r="B234" i="1"/>
  <c r="Q228" i="9" l="1"/>
  <c r="S228" i="9"/>
  <c r="T228" i="9" s="1"/>
  <c r="E228" i="9"/>
  <c r="D229" i="9"/>
  <c r="H229" i="9" s="1"/>
  <c r="C234" i="1"/>
  <c r="B235" i="1"/>
  <c r="Q229" i="9" l="1"/>
  <c r="S229" i="9"/>
  <c r="T229" i="9" s="1"/>
  <c r="E229" i="9"/>
  <c r="D230" i="9"/>
  <c r="H230" i="9" s="1"/>
  <c r="C235" i="1"/>
  <c r="B236" i="1"/>
  <c r="S230" i="9" l="1"/>
  <c r="T230" i="9" s="1"/>
  <c r="Q230" i="9"/>
  <c r="E230" i="9"/>
  <c r="D231" i="9"/>
  <c r="H231" i="9" s="1"/>
  <c r="C236" i="1"/>
  <c r="B237" i="1"/>
  <c r="Q231" i="9" l="1"/>
  <c r="S231" i="9"/>
  <c r="T231" i="9" s="1"/>
  <c r="E231" i="9"/>
  <c r="D232" i="9"/>
  <c r="H232" i="9" s="1"/>
  <c r="C237" i="1"/>
  <c r="B238" i="1"/>
  <c r="Q232" i="9" l="1"/>
  <c r="S232" i="9"/>
  <c r="T232" i="9" s="1"/>
  <c r="E232" i="9"/>
  <c r="D233" i="9"/>
  <c r="H233" i="9" s="1"/>
  <c r="C238" i="1"/>
  <c r="B239" i="1"/>
  <c r="Q233" i="9" l="1"/>
  <c r="S233" i="9"/>
  <c r="T233" i="9" s="1"/>
  <c r="E233" i="9"/>
  <c r="D234" i="9"/>
  <c r="H234" i="9" s="1"/>
  <c r="C239" i="1"/>
  <c r="B240" i="1"/>
  <c r="Q234" i="9" l="1"/>
  <c r="S234" i="9"/>
  <c r="T234" i="9" s="1"/>
  <c r="E234" i="9"/>
  <c r="D235" i="9"/>
  <c r="H235" i="9" s="1"/>
  <c r="C240" i="1"/>
  <c r="B241" i="1"/>
  <c r="Q235" i="9" l="1"/>
  <c r="S235" i="9"/>
  <c r="T235" i="9" s="1"/>
  <c r="E235" i="9"/>
  <c r="D236" i="9"/>
  <c r="H236" i="9" s="1"/>
  <c r="C241" i="1"/>
  <c r="B242" i="1"/>
  <c r="Q236" i="9" l="1"/>
  <c r="S236" i="9"/>
  <c r="T236" i="9" s="1"/>
  <c r="E236" i="9"/>
  <c r="D237" i="9"/>
  <c r="H237" i="9" s="1"/>
  <c r="C242" i="1"/>
  <c r="B243" i="1"/>
  <c r="S237" i="9" l="1"/>
  <c r="T237" i="9" s="1"/>
  <c r="Q237" i="9"/>
  <c r="E237" i="9"/>
  <c r="D238" i="9"/>
  <c r="H238" i="9" s="1"/>
  <c r="C243" i="1"/>
  <c r="B244" i="1"/>
  <c r="S238" i="9" l="1"/>
  <c r="T238" i="9" s="1"/>
  <c r="Q238" i="9"/>
  <c r="E238" i="9"/>
  <c r="D239" i="9"/>
  <c r="H239" i="9" s="1"/>
  <c r="C244" i="1"/>
  <c r="B245" i="1"/>
  <c r="Q239" i="9" l="1"/>
  <c r="S239" i="9"/>
  <c r="T239" i="9" s="1"/>
  <c r="E239" i="9"/>
  <c r="D240" i="9"/>
  <c r="H240" i="9" s="1"/>
  <c r="C245" i="1"/>
  <c r="B246" i="1"/>
  <c r="Q240" i="9" l="1"/>
  <c r="S240" i="9"/>
  <c r="T240" i="9" s="1"/>
  <c r="E240" i="9"/>
  <c r="D241" i="9"/>
  <c r="H241" i="9" s="1"/>
  <c r="C246" i="1"/>
  <c r="B247" i="1"/>
  <c r="Q241" i="9" l="1"/>
  <c r="S241" i="9"/>
  <c r="T241" i="9" s="1"/>
  <c r="E241" i="9"/>
  <c r="D242" i="9"/>
  <c r="H242" i="9" s="1"/>
  <c r="C247" i="1"/>
  <c r="B248" i="1"/>
  <c r="Q242" i="9" l="1"/>
  <c r="S242" i="9"/>
  <c r="T242" i="9" s="1"/>
  <c r="E242" i="9"/>
  <c r="D243" i="9"/>
  <c r="H243" i="9" s="1"/>
  <c r="C248" i="1"/>
  <c r="B249" i="1"/>
  <c r="Q243" i="9" l="1"/>
  <c r="S243" i="9"/>
  <c r="T243" i="9" s="1"/>
  <c r="E243" i="9"/>
  <c r="D244" i="9"/>
  <c r="H244" i="9" s="1"/>
  <c r="C249" i="1"/>
  <c r="B250" i="1"/>
  <c r="Q244" i="9" l="1"/>
  <c r="S244" i="9"/>
  <c r="T244" i="9" s="1"/>
  <c r="E244" i="9"/>
  <c r="D245" i="9"/>
  <c r="H245" i="9" s="1"/>
  <c r="C250" i="1"/>
  <c r="B251" i="1"/>
  <c r="Q245" i="9" l="1"/>
  <c r="S245" i="9"/>
  <c r="T245" i="9" s="1"/>
  <c r="E245" i="9"/>
  <c r="D246" i="9"/>
  <c r="H246" i="9" s="1"/>
  <c r="C251" i="1"/>
  <c r="B252" i="1"/>
  <c r="S246" i="9" l="1"/>
  <c r="T246" i="9" s="1"/>
  <c r="Q246" i="9"/>
  <c r="E246" i="9"/>
  <c r="D247" i="9"/>
  <c r="H247" i="9" s="1"/>
  <c r="C252" i="1"/>
  <c r="B253" i="1"/>
  <c r="Q247" i="9" l="1"/>
  <c r="S247" i="9"/>
  <c r="T247" i="9" s="1"/>
  <c r="E247" i="9"/>
  <c r="D248" i="9"/>
  <c r="H248" i="9" s="1"/>
  <c r="C253" i="1"/>
  <c r="B254" i="1"/>
  <c r="Q248" i="9" l="1"/>
  <c r="S248" i="9"/>
  <c r="T248" i="9" s="1"/>
  <c r="E248" i="9"/>
  <c r="D249" i="9"/>
  <c r="H249" i="9" s="1"/>
  <c r="C254" i="1"/>
  <c r="B255" i="1"/>
  <c r="S249" i="9" l="1"/>
  <c r="T249" i="9" s="1"/>
  <c r="Q249" i="9"/>
  <c r="E249" i="9"/>
  <c r="D250" i="9"/>
  <c r="H250" i="9" s="1"/>
  <c r="C255" i="1"/>
  <c r="B256" i="1"/>
  <c r="Q250" i="9" l="1"/>
  <c r="S250" i="9"/>
  <c r="T250" i="9" s="1"/>
  <c r="E250" i="9"/>
  <c r="D251" i="9"/>
  <c r="H251" i="9" s="1"/>
  <c r="C256" i="1"/>
  <c r="B257" i="1"/>
  <c r="Q251" i="9" l="1"/>
  <c r="S251" i="9"/>
  <c r="T251" i="9" s="1"/>
  <c r="E251" i="9"/>
  <c r="D252" i="9"/>
  <c r="H252" i="9" s="1"/>
  <c r="C257" i="1"/>
  <c r="B258" i="1"/>
  <c r="Q252" i="9" l="1"/>
  <c r="S252" i="9"/>
  <c r="T252" i="9" s="1"/>
  <c r="E252" i="9"/>
  <c r="D253" i="9"/>
  <c r="H253" i="9" s="1"/>
  <c r="C258" i="1"/>
  <c r="B259" i="1"/>
  <c r="S253" i="9" l="1"/>
  <c r="T253" i="9" s="1"/>
  <c r="Q253" i="9"/>
  <c r="E253" i="9"/>
  <c r="D254" i="9"/>
  <c r="H254" i="9" s="1"/>
  <c r="C259" i="1"/>
  <c r="B260" i="1"/>
  <c r="Q254" i="9" l="1"/>
  <c r="S254" i="9"/>
  <c r="T254" i="9" s="1"/>
  <c r="E254" i="9"/>
  <c r="D255" i="9"/>
  <c r="H255" i="9" s="1"/>
  <c r="C260" i="1"/>
  <c r="B261" i="1"/>
  <c r="Q255" i="9" l="1"/>
  <c r="S255" i="9"/>
  <c r="T255" i="9" s="1"/>
  <c r="E255" i="9"/>
  <c r="D256" i="9"/>
  <c r="H256" i="9" s="1"/>
  <c r="C261" i="1"/>
  <c r="B262" i="1"/>
  <c r="Q256" i="9" l="1"/>
  <c r="S256" i="9"/>
  <c r="T256" i="9" s="1"/>
  <c r="E256" i="9"/>
  <c r="D257" i="9"/>
  <c r="H257" i="9" s="1"/>
  <c r="C262" i="1"/>
  <c r="B263" i="1"/>
  <c r="Q257" i="9" l="1"/>
  <c r="S257" i="9"/>
  <c r="T257" i="9" s="1"/>
  <c r="E257" i="9"/>
  <c r="D258" i="9"/>
  <c r="H258" i="9" s="1"/>
  <c r="C263" i="1"/>
  <c r="B264" i="1"/>
  <c r="Q258" i="9" l="1"/>
  <c r="S258" i="9"/>
  <c r="T258" i="9" s="1"/>
  <c r="E258" i="9"/>
  <c r="D259" i="9"/>
  <c r="H259" i="9" s="1"/>
  <c r="C264" i="1"/>
  <c r="B265" i="1"/>
  <c r="Q259" i="9" l="1"/>
  <c r="S259" i="9"/>
  <c r="T259" i="9" s="1"/>
  <c r="E259" i="9"/>
  <c r="D260" i="9"/>
  <c r="H260" i="9" s="1"/>
  <c r="C265" i="1"/>
  <c r="B266" i="1"/>
  <c r="Q260" i="9" l="1"/>
  <c r="S260" i="9"/>
  <c r="T260" i="9" s="1"/>
  <c r="E260" i="9"/>
  <c r="D261" i="9"/>
  <c r="H261" i="9" s="1"/>
  <c r="C266" i="1"/>
  <c r="B267" i="1"/>
  <c r="Q261" i="9" l="1"/>
  <c r="S261" i="9"/>
  <c r="T261" i="9" s="1"/>
  <c r="E261" i="9"/>
  <c r="D262" i="9"/>
  <c r="H262" i="9" s="1"/>
  <c r="C267" i="1"/>
  <c r="B268" i="1"/>
  <c r="S262" i="9" l="1"/>
  <c r="T262" i="9" s="1"/>
  <c r="Q262" i="9"/>
  <c r="E262" i="9"/>
  <c r="D263" i="9"/>
  <c r="H263" i="9" s="1"/>
  <c r="C268" i="1"/>
  <c r="B269" i="1"/>
  <c r="Q263" i="9" l="1"/>
  <c r="S263" i="9"/>
  <c r="T263" i="9" s="1"/>
  <c r="E263" i="9"/>
  <c r="D264" i="9"/>
  <c r="H264" i="9" s="1"/>
  <c r="C269" i="1"/>
  <c r="B270" i="1"/>
  <c r="Q264" i="9" l="1"/>
  <c r="S264" i="9"/>
  <c r="T264" i="9" s="1"/>
  <c r="E264" i="9"/>
  <c r="D265" i="9"/>
  <c r="H265" i="9" s="1"/>
  <c r="C270" i="1"/>
  <c r="B271" i="1"/>
  <c r="Q265" i="9" l="1"/>
  <c r="S265" i="9"/>
  <c r="T265" i="9" s="1"/>
  <c r="E265" i="9"/>
  <c r="D266" i="9"/>
  <c r="H266" i="9" s="1"/>
  <c r="C271" i="1"/>
  <c r="B272" i="1"/>
  <c r="Q266" i="9" l="1"/>
  <c r="S266" i="9"/>
  <c r="T266" i="9" s="1"/>
  <c r="E266" i="9"/>
  <c r="D267" i="9"/>
  <c r="H267" i="9" s="1"/>
  <c r="C272" i="1"/>
  <c r="B273" i="1"/>
  <c r="Q267" i="9" l="1"/>
  <c r="S267" i="9"/>
  <c r="T267" i="9" s="1"/>
  <c r="E267" i="9"/>
  <c r="D268" i="9"/>
  <c r="H268" i="9" s="1"/>
  <c r="C273" i="1"/>
  <c r="B274" i="1"/>
  <c r="Q268" i="9" l="1"/>
  <c r="S268" i="9"/>
  <c r="T268" i="9" s="1"/>
  <c r="E268" i="9"/>
  <c r="D269" i="9"/>
  <c r="H269" i="9" s="1"/>
  <c r="C274" i="1"/>
  <c r="B275" i="1"/>
  <c r="S269" i="9" l="1"/>
  <c r="T269" i="9" s="1"/>
  <c r="Q269" i="9"/>
  <c r="E269" i="9"/>
  <c r="D270" i="9"/>
  <c r="H270" i="9" s="1"/>
  <c r="C275" i="1"/>
  <c r="B276" i="1"/>
  <c r="S270" i="9" l="1"/>
  <c r="T270" i="9" s="1"/>
  <c r="Q270" i="9"/>
  <c r="E270" i="9"/>
  <c r="D271" i="9"/>
  <c r="H271" i="9" s="1"/>
  <c r="C276" i="1"/>
  <c r="B277" i="1"/>
  <c r="Q271" i="9" l="1"/>
  <c r="S271" i="9"/>
  <c r="T271" i="9" s="1"/>
  <c r="E271" i="9"/>
  <c r="D272" i="9"/>
  <c r="H272" i="9" s="1"/>
  <c r="C277" i="1"/>
  <c r="B278" i="1"/>
  <c r="Q272" i="9" l="1"/>
  <c r="S272" i="9"/>
  <c r="T272" i="9" s="1"/>
  <c r="E272" i="9"/>
  <c r="D273" i="9"/>
  <c r="H273" i="9" s="1"/>
  <c r="C278" i="1"/>
  <c r="B279" i="1"/>
  <c r="Q273" i="9" l="1"/>
  <c r="S273" i="9"/>
  <c r="T273" i="9" s="1"/>
  <c r="E273" i="9"/>
  <c r="D274" i="9"/>
  <c r="H274" i="9" s="1"/>
  <c r="C279" i="1"/>
  <c r="B280" i="1"/>
  <c r="Q274" i="9" l="1"/>
  <c r="S274" i="9"/>
  <c r="T274" i="9" s="1"/>
  <c r="E274" i="9"/>
  <c r="D275" i="9"/>
  <c r="H275" i="9" s="1"/>
  <c r="C280" i="1"/>
  <c r="B281" i="1"/>
  <c r="Q275" i="9" l="1"/>
  <c r="S275" i="9"/>
  <c r="T275" i="9" s="1"/>
  <c r="E275" i="9"/>
  <c r="D276" i="9"/>
  <c r="H276" i="9" s="1"/>
  <c r="C281" i="1"/>
  <c r="B282" i="1"/>
  <c r="Q276" i="9" l="1"/>
  <c r="S276" i="9"/>
  <c r="T276" i="9" s="1"/>
  <c r="E276" i="9"/>
  <c r="D277" i="9"/>
  <c r="H277" i="9" s="1"/>
  <c r="C282" i="1"/>
  <c r="B283" i="1"/>
  <c r="Q277" i="9" l="1"/>
  <c r="S277" i="9"/>
  <c r="T277" i="9" s="1"/>
  <c r="E277" i="9"/>
  <c r="D278" i="9"/>
  <c r="H278" i="9" s="1"/>
  <c r="C283" i="1"/>
  <c r="B284" i="1"/>
  <c r="S278" i="9" l="1"/>
  <c r="T278" i="9" s="1"/>
  <c r="Q278" i="9"/>
  <c r="E278" i="9"/>
  <c r="D279" i="9"/>
  <c r="H279" i="9" s="1"/>
  <c r="C284" i="1"/>
  <c r="B285" i="1"/>
  <c r="Q279" i="9" l="1"/>
  <c r="S279" i="9"/>
  <c r="T279" i="9" s="1"/>
  <c r="E279" i="9"/>
  <c r="D280" i="9"/>
  <c r="H280" i="9" s="1"/>
  <c r="C285" i="1"/>
  <c r="B286" i="1"/>
  <c r="Q280" i="9" l="1"/>
  <c r="S280" i="9"/>
  <c r="T280" i="9" s="1"/>
  <c r="E280" i="9"/>
  <c r="D281" i="9"/>
  <c r="H281" i="9" s="1"/>
  <c r="C286" i="1"/>
  <c r="B287" i="1"/>
  <c r="Q281" i="9" l="1"/>
  <c r="S281" i="9"/>
  <c r="T281" i="9" s="1"/>
  <c r="E281" i="9"/>
  <c r="D282" i="9"/>
  <c r="H282" i="9" s="1"/>
  <c r="C287" i="1"/>
  <c r="B288" i="1"/>
  <c r="Q282" i="9" l="1"/>
  <c r="S282" i="9"/>
  <c r="T282" i="9" s="1"/>
  <c r="E282" i="9"/>
  <c r="D283" i="9"/>
  <c r="H283" i="9" s="1"/>
  <c r="C288" i="1"/>
  <c r="B289" i="1"/>
  <c r="Q283" i="9" l="1"/>
  <c r="S283" i="9"/>
  <c r="T283" i="9" s="1"/>
  <c r="E283" i="9"/>
  <c r="D284" i="9"/>
  <c r="H284" i="9" s="1"/>
  <c r="C289" i="1"/>
  <c r="B290" i="1"/>
  <c r="Q284" i="9" l="1"/>
  <c r="S284" i="9"/>
  <c r="T284" i="9" s="1"/>
  <c r="E284" i="9"/>
  <c r="D285" i="9"/>
  <c r="H285" i="9" s="1"/>
  <c r="C290" i="1"/>
  <c r="B291" i="1"/>
  <c r="S285" i="9" l="1"/>
  <c r="T285" i="9" s="1"/>
  <c r="Q285" i="9"/>
  <c r="E285" i="9"/>
  <c r="D286" i="9"/>
  <c r="H286" i="9" s="1"/>
  <c r="C291" i="1"/>
  <c r="B292" i="1"/>
  <c r="Q286" i="9" l="1"/>
  <c r="S286" i="9"/>
  <c r="T286" i="9" s="1"/>
  <c r="E286" i="9"/>
  <c r="D287" i="9"/>
  <c r="H287" i="9" s="1"/>
  <c r="C292" i="1"/>
  <c r="B293" i="1"/>
  <c r="Q287" i="9" l="1"/>
  <c r="S287" i="9"/>
  <c r="T287" i="9" s="1"/>
  <c r="E287" i="9"/>
  <c r="D288" i="9"/>
  <c r="H288" i="9" s="1"/>
  <c r="C293" i="1"/>
  <c r="B294" i="1"/>
  <c r="Q288" i="9" l="1"/>
  <c r="S288" i="9"/>
  <c r="T288" i="9" s="1"/>
  <c r="E288" i="9"/>
  <c r="D289" i="9"/>
  <c r="H289" i="9" s="1"/>
  <c r="C294" i="1"/>
  <c r="B295" i="1"/>
  <c r="Q289" i="9" l="1"/>
  <c r="S289" i="9"/>
  <c r="T289" i="9" s="1"/>
  <c r="E289" i="9"/>
  <c r="D290" i="9"/>
  <c r="H290" i="9" s="1"/>
  <c r="C295" i="1"/>
  <c r="B296" i="1"/>
  <c r="Q290" i="9" l="1"/>
  <c r="S290" i="9"/>
  <c r="T290" i="9" s="1"/>
  <c r="E290" i="9"/>
  <c r="D291" i="9"/>
  <c r="H291" i="9" s="1"/>
  <c r="C296" i="1"/>
  <c r="B297" i="1"/>
  <c r="Q291" i="9" l="1"/>
  <c r="S291" i="9"/>
  <c r="T291" i="9" s="1"/>
  <c r="E291" i="9"/>
  <c r="D292" i="9"/>
  <c r="H292" i="9" s="1"/>
  <c r="C297" i="1"/>
  <c r="B298" i="1"/>
  <c r="Q292" i="9" l="1"/>
  <c r="S292" i="9"/>
  <c r="T292" i="9" s="1"/>
  <c r="E292" i="9"/>
  <c r="D293" i="9"/>
  <c r="H293" i="9" s="1"/>
  <c r="C298" i="1"/>
  <c r="B299" i="1"/>
  <c r="Q293" i="9" l="1"/>
  <c r="S293" i="9"/>
  <c r="T293" i="9" s="1"/>
  <c r="E293" i="9"/>
  <c r="D294" i="9"/>
  <c r="H294" i="9" s="1"/>
  <c r="C299" i="1"/>
  <c r="B300" i="1"/>
  <c r="S294" i="9" l="1"/>
  <c r="T294" i="9" s="1"/>
  <c r="Q294" i="9"/>
  <c r="E294" i="9"/>
  <c r="D295" i="9"/>
  <c r="H295" i="9" s="1"/>
  <c r="C300" i="1"/>
  <c r="B301" i="1"/>
  <c r="Q295" i="9" l="1"/>
  <c r="S295" i="9"/>
  <c r="T295" i="9" s="1"/>
  <c r="E295" i="9"/>
  <c r="D296" i="9"/>
  <c r="H296" i="9" s="1"/>
  <c r="C301" i="1"/>
  <c r="B302" i="1"/>
  <c r="Q296" i="9" l="1"/>
  <c r="S296" i="9"/>
  <c r="T296" i="9" s="1"/>
  <c r="E296" i="9"/>
  <c r="D297" i="9"/>
  <c r="H297" i="9" s="1"/>
  <c r="C302" i="1"/>
  <c r="B303" i="1"/>
  <c r="Q297" i="9" l="1"/>
  <c r="S297" i="9"/>
  <c r="T297" i="9" s="1"/>
  <c r="E297" i="9"/>
  <c r="D298" i="9"/>
  <c r="H298" i="9" s="1"/>
  <c r="C303" i="1"/>
  <c r="B304" i="1"/>
  <c r="Q298" i="9" l="1"/>
  <c r="S298" i="9"/>
  <c r="T298" i="9" s="1"/>
  <c r="E298" i="9"/>
  <c r="D299" i="9"/>
  <c r="H299" i="9" s="1"/>
  <c r="C304" i="1"/>
  <c r="B305" i="1"/>
  <c r="Q299" i="9" l="1"/>
  <c r="S299" i="9"/>
  <c r="T299" i="9" s="1"/>
  <c r="E299" i="9"/>
  <c r="D300" i="9"/>
  <c r="H300" i="9" s="1"/>
  <c r="C305" i="1"/>
  <c r="B306" i="1"/>
  <c r="Q300" i="9" l="1"/>
  <c r="S300" i="9"/>
  <c r="T300" i="9" s="1"/>
  <c r="E300" i="9"/>
  <c r="D301" i="9"/>
  <c r="H301" i="9" s="1"/>
  <c r="C306" i="1"/>
  <c r="B307" i="1"/>
  <c r="S301" i="9" l="1"/>
  <c r="T301" i="9" s="1"/>
  <c r="Q301" i="9"/>
  <c r="E301" i="9"/>
  <c r="D302" i="9"/>
  <c r="H302" i="9" s="1"/>
  <c r="C307" i="1"/>
  <c r="B308" i="1"/>
  <c r="S302" i="9" l="1"/>
  <c r="T302" i="9" s="1"/>
  <c r="Q302" i="9"/>
  <c r="E302" i="9"/>
  <c r="D303" i="9"/>
  <c r="H303" i="9" s="1"/>
  <c r="C308" i="1"/>
  <c r="B309" i="1"/>
  <c r="Q303" i="9" l="1"/>
  <c r="S303" i="9"/>
  <c r="T303" i="9" s="1"/>
  <c r="E303" i="9"/>
  <c r="D304" i="9"/>
  <c r="H304" i="9" s="1"/>
  <c r="C309" i="1"/>
  <c r="B310" i="1"/>
  <c r="Q304" i="9" l="1"/>
  <c r="S304" i="9"/>
  <c r="T304" i="9" s="1"/>
  <c r="E304" i="9"/>
  <c r="D305" i="9"/>
  <c r="H305" i="9" s="1"/>
  <c r="C310" i="1"/>
  <c r="B311" i="1"/>
  <c r="S305" i="9" l="1"/>
  <c r="T305" i="9" s="1"/>
  <c r="Q305" i="9"/>
  <c r="E305" i="9"/>
  <c r="D306" i="9"/>
  <c r="H306" i="9" s="1"/>
  <c r="C311" i="1"/>
  <c r="B312" i="1"/>
  <c r="Q306" i="9" l="1"/>
  <c r="S306" i="9"/>
  <c r="T306" i="9" s="1"/>
  <c r="E306" i="9"/>
  <c r="D307" i="9"/>
  <c r="H307" i="9" s="1"/>
  <c r="C312" i="1"/>
  <c r="B313" i="1"/>
  <c r="Q307" i="9" l="1"/>
  <c r="S307" i="9"/>
  <c r="T307" i="9" s="1"/>
  <c r="E307" i="9"/>
  <c r="D308" i="9"/>
  <c r="H308" i="9" s="1"/>
  <c r="C313" i="1"/>
  <c r="B314" i="1"/>
  <c r="Q308" i="9" l="1"/>
  <c r="S308" i="9"/>
  <c r="T308" i="9" s="1"/>
  <c r="E308" i="9"/>
  <c r="D309" i="9"/>
  <c r="H309" i="9" s="1"/>
  <c r="C314" i="1"/>
  <c r="B315" i="1"/>
  <c r="Q309" i="9" l="1"/>
  <c r="S309" i="9"/>
  <c r="T309" i="9" s="1"/>
  <c r="E309" i="9"/>
  <c r="D310" i="9"/>
  <c r="H310" i="9" s="1"/>
  <c r="C315" i="1"/>
  <c r="B316" i="1"/>
  <c r="S310" i="9" l="1"/>
  <c r="T310" i="9" s="1"/>
  <c r="Q310" i="9"/>
  <c r="E310" i="9"/>
  <c r="D311" i="9"/>
  <c r="H311" i="9" s="1"/>
  <c r="C316" i="1"/>
  <c r="B317" i="1"/>
  <c r="Q311" i="9" l="1"/>
  <c r="S311" i="9"/>
  <c r="T311" i="9" s="1"/>
  <c r="E311" i="9"/>
  <c r="D312" i="9"/>
  <c r="H312" i="9" s="1"/>
  <c r="C317" i="1"/>
  <c r="B318" i="1"/>
  <c r="Q312" i="9" l="1"/>
  <c r="S312" i="9"/>
  <c r="T312" i="9" s="1"/>
  <c r="E312" i="9"/>
  <c r="D313" i="9"/>
  <c r="H313" i="9" s="1"/>
  <c r="C318" i="1"/>
  <c r="B319" i="1"/>
  <c r="Q313" i="9" l="1"/>
  <c r="S313" i="9"/>
  <c r="T313" i="9" s="1"/>
  <c r="E313" i="9"/>
  <c r="D314" i="9"/>
  <c r="H314" i="9" s="1"/>
  <c r="C319" i="1"/>
  <c r="B320" i="1"/>
  <c r="Q314" i="9" l="1"/>
  <c r="S314" i="9"/>
  <c r="T314" i="9" s="1"/>
  <c r="E314" i="9"/>
  <c r="D315" i="9"/>
  <c r="H315" i="9" s="1"/>
  <c r="C320" i="1"/>
  <c r="B321" i="1"/>
  <c r="Q315" i="9" l="1"/>
  <c r="S315" i="9"/>
  <c r="T315" i="9" s="1"/>
  <c r="E315" i="9"/>
  <c r="D316" i="9"/>
  <c r="H316" i="9" s="1"/>
  <c r="C321" i="1"/>
  <c r="B322" i="1"/>
  <c r="Q316" i="9" l="1"/>
  <c r="S316" i="9"/>
  <c r="T316" i="9" s="1"/>
  <c r="E316" i="9"/>
  <c r="D317" i="9"/>
  <c r="H317" i="9" s="1"/>
  <c r="C322" i="1"/>
  <c r="B323" i="1"/>
  <c r="Q317" i="9" l="1"/>
  <c r="S317" i="9"/>
  <c r="T317" i="9" s="1"/>
  <c r="E317" i="9"/>
  <c r="D318" i="9"/>
  <c r="H318" i="9" s="1"/>
  <c r="C323" i="1"/>
  <c r="B324" i="1"/>
  <c r="Q318" i="9" l="1"/>
  <c r="S318" i="9"/>
  <c r="T318" i="9" s="1"/>
  <c r="E318" i="9"/>
  <c r="D319" i="9"/>
  <c r="H319" i="9" s="1"/>
  <c r="C324" i="1"/>
  <c r="B325" i="1"/>
  <c r="Q319" i="9" l="1"/>
  <c r="S319" i="9"/>
  <c r="T319" i="9" s="1"/>
  <c r="E319" i="9"/>
  <c r="D320" i="9"/>
  <c r="H320" i="9" s="1"/>
  <c r="C325" i="1"/>
  <c r="B326" i="1"/>
  <c r="Q320" i="9" l="1"/>
  <c r="S320" i="9"/>
  <c r="T320" i="9" s="1"/>
  <c r="E320" i="9"/>
  <c r="D321" i="9"/>
  <c r="H321" i="9" s="1"/>
  <c r="C326" i="1"/>
  <c r="B327" i="1"/>
  <c r="S321" i="9" l="1"/>
  <c r="T321" i="9" s="1"/>
  <c r="Q321" i="9"/>
  <c r="E321" i="9"/>
  <c r="D322" i="9"/>
  <c r="H322" i="9" s="1"/>
  <c r="C327" i="1"/>
  <c r="B328" i="1"/>
  <c r="Q322" i="9" l="1"/>
  <c r="S322" i="9"/>
  <c r="T322" i="9" s="1"/>
  <c r="E322" i="9"/>
  <c r="D323" i="9"/>
  <c r="H323" i="9" s="1"/>
  <c r="C328" i="1"/>
  <c r="B329" i="1"/>
  <c r="Q323" i="9" l="1"/>
  <c r="S323" i="9"/>
  <c r="T323" i="9" s="1"/>
  <c r="E323" i="9"/>
  <c r="D324" i="9"/>
  <c r="H324" i="9" s="1"/>
  <c r="C329" i="1"/>
  <c r="B330" i="1"/>
  <c r="Q324" i="9" l="1"/>
  <c r="S324" i="9"/>
  <c r="T324" i="9" s="1"/>
  <c r="E324" i="9"/>
  <c r="D325" i="9"/>
  <c r="H325" i="9" s="1"/>
  <c r="C330" i="1"/>
  <c r="B331" i="1"/>
  <c r="Q325" i="9" l="1"/>
  <c r="S325" i="9"/>
  <c r="T325" i="9" s="1"/>
  <c r="E325" i="9"/>
  <c r="D326" i="9"/>
  <c r="H326" i="9" s="1"/>
  <c r="C331" i="1"/>
  <c r="B332" i="1"/>
  <c r="S326" i="9" l="1"/>
  <c r="T326" i="9" s="1"/>
  <c r="Q326" i="9"/>
  <c r="E326" i="9"/>
  <c r="D327" i="9"/>
  <c r="H327" i="9" s="1"/>
  <c r="C332" i="1"/>
  <c r="B333" i="1"/>
  <c r="Q327" i="9" l="1"/>
  <c r="S327" i="9"/>
  <c r="T327" i="9" s="1"/>
  <c r="E327" i="9"/>
  <c r="D328" i="9"/>
  <c r="H328" i="9" s="1"/>
  <c r="C333" i="1"/>
  <c r="B334" i="1"/>
  <c r="Q328" i="9" l="1"/>
  <c r="S328" i="9"/>
  <c r="T328" i="9" s="1"/>
  <c r="E328" i="9"/>
  <c r="D329" i="9"/>
  <c r="H329" i="9" s="1"/>
  <c r="C334" i="1"/>
  <c r="B335" i="1"/>
  <c r="Q329" i="9" l="1"/>
  <c r="S329" i="9"/>
  <c r="T329" i="9" s="1"/>
  <c r="E329" i="9"/>
  <c r="D330" i="9"/>
  <c r="H330" i="9" s="1"/>
  <c r="C335" i="1"/>
  <c r="B336" i="1"/>
  <c r="Q330" i="9" l="1"/>
  <c r="S330" i="9"/>
  <c r="T330" i="9" s="1"/>
  <c r="E330" i="9"/>
  <c r="D331" i="9"/>
  <c r="H331" i="9" s="1"/>
  <c r="C336" i="1"/>
  <c r="B337" i="1"/>
  <c r="Q331" i="9" l="1"/>
  <c r="S331" i="9"/>
  <c r="T331" i="9" s="1"/>
  <c r="E331" i="9"/>
  <c r="D332" i="9"/>
  <c r="H332" i="9" s="1"/>
  <c r="C337" i="1"/>
  <c r="B338" i="1"/>
  <c r="Q332" i="9" l="1"/>
  <c r="S332" i="9"/>
  <c r="T332" i="9" s="1"/>
  <c r="E332" i="9"/>
  <c r="D333" i="9"/>
  <c r="H333" i="9" s="1"/>
  <c r="C338" i="1"/>
  <c r="B339" i="1"/>
  <c r="Q333" i="9" l="1"/>
  <c r="S333" i="9"/>
  <c r="T333" i="9" s="1"/>
  <c r="E333" i="9"/>
  <c r="D334" i="9"/>
  <c r="H334" i="9" s="1"/>
  <c r="C339" i="1"/>
  <c r="B340" i="1"/>
  <c r="S334" i="9" l="1"/>
  <c r="T334" i="9" s="1"/>
  <c r="Q334" i="9"/>
  <c r="E334" i="9"/>
  <c r="D335" i="9"/>
  <c r="H335" i="9" s="1"/>
  <c r="C340" i="1"/>
  <c r="B341" i="1"/>
  <c r="Q335" i="9" l="1"/>
  <c r="S335" i="9"/>
  <c r="T335" i="9" s="1"/>
  <c r="E335" i="9"/>
  <c r="D336" i="9"/>
  <c r="H336" i="9" s="1"/>
  <c r="C341" i="1"/>
  <c r="B342" i="1"/>
  <c r="Q336" i="9" l="1"/>
  <c r="S336" i="9"/>
  <c r="T336" i="9" s="1"/>
  <c r="E336" i="9"/>
  <c r="D337" i="9"/>
  <c r="H337" i="9" s="1"/>
  <c r="C342" i="1"/>
  <c r="B343" i="1"/>
  <c r="S337" i="9" l="1"/>
  <c r="T337" i="9" s="1"/>
  <c r="Q337" i="9"/>
  <c r="E337" i="9"/>
  <c r="D338" i="9"/>
  <c r="H338" i="9" s="1"/>
  <c r="C343" i="1"/>
  <c r="B344" i="1"/>
  <c r="Q338" i="9" l="1"/>
  <c r="S338" i="9"/>
  <c r="T338" i="9" s="1"/>
  <c r="E338" i="9"/>
  <c r="D339" i="9"/>
  <c r="H339" i="9" s="1"/>
  <c r="C344" i="1"/>
  <c r="B345" i="1"/>
  <c r="Q339" i="9" l="1"/>
  <c r="S339" i="9"/>
  <c r="T339" i="9" s="1"/>
  <c r="E339" i="9"/>
  <c r="D340" i="9"/>
  <c r="H340" i="9" s="1"/>
  <c r="C345" i="1"/>
  <c r="B346" i="1"/>
  <c r="Q340" i="9" l="1"/>
  <c r="S340" i="9"/>
  <c r="T340" i="9" s="1"/>
  <c r="E340" i="9"/>
  <c r="D341" i="9"/>
  <c r="H341" i="9" s="1"/>
  <c r="C346" i="1"/>
  <c r="B347" i="1"/>
  <c r="Q341" i="9" l="1"/>
  <c r="S341" i="9"/>
  <c r="T341" i="9" s="1"/>
  <c r="E341" i="9"/>
  <c r="D342" i="9"/>
  <c r="H342" i="9" s="1"/>
  <c r="C347" i="1"/>
  <c r="B348" i="1"/>
  <c r="S342" i="9" l="1"/>
  <c r="T342" i="9" s="1"/>
  <c r="Q342" i="9"/>
  <c r="E342" i="9"/>
  <c r="D343" i="9"/>
  <c r="H343" i="9" s="1"/>
  <c r="C348" i="1"/>
  <c r="B349" i="1"/>
  <c r="Q343" i="9" l="1"/>
  <c r="S343" i="9"/>
  <c r="T343" i="9" s="1"/>
  <c r="E343" i="9"/>
  <c r="D344" i="9"/>
  <c r="H344" i="9" s="1"/>
  <c r="C349" i="1"/>
  <c r="B350" i="1"/>
  <c r="Q344" i="9" l="1"/>
  <c r="S344" i="9"/>
  <c r="T344" i="9" s="1"/>
  <c r="E344" i="9"/>
  <c r="D345" i="9"/>
  <c r="H345" i="9" s="1"/>
  <c r="C350" i="1"/>
  <c r="B351" i="1"/>
  <c r="Q345" i="9" l="1"/>
  <c r="S345" i="9"/>
  <c r="T345" i="9" s="1"/>
  <c r="E345" i="9"/>
  <c r="D346" i="9"/>
  <c r="H346" i="9" s="1"/>
  <c r="C351" i="1"/>
  <c r="B352" i="1"/>
  <c r="Q346" i="9" l="1"/>
  <c r="S346" i="9"/>
  <c r="T346" i="9" s="1"/>
  <c r="E346" i="9"/>
  <c r="D347" i="9"/>
  <c r="H347" i="9" s="1"/>
  <c r="C352" i="1"/>
  <c r="B353" i="1"/>
  <c r="Q347" i="9" l="1"/>
  <c r="S347" i="9"/>
  <c r="T347" i="9" s="1"/>
  <c r="E347" i="9"/>
  <c r="D348" i="9"/>
  <c r="H348" i="9" s="1"/>
  <c r="C353" i="1"/>
  <c r="B354" i="1"/>
  <c r="Q348" i="9" l="1"/>
  <c r="S348" i="9"/>
  <c r="T348" i="9" s="1"/>
  <c r="E348" i="9"/>
  <c r="D349" i="9"/>
  <c r="H349" i="9" s="1"/>
  <c r="C354" i="1"/>
  <c r="B355" i="1"/>
  <c r="S349" i="9" l="1"/>
  <c r="T349" i="9" s="1"/>
  <c r="Q349" i="9"/>
  <c r="E349" i="9"/>
  <c r="D350" i="9"/>
  <c r="H350" i="9" s="1"/>
  <c r="C355" i="1"/>
  <c r="B356" i="1"/>
  <c r="Q350" i="9" l="1"/>
  <c r="S350" i="9"/>
  <c r="T350" i="9" s="1"/>
  <c r="E350" i="9"/>
  <c r="D351" i="9"/>
  <c r="H351" i="9" s="1"/>
  <c r="C356" i="1"/>
  <c r="B357" i="1"/>
  <c r="Q351" i="9" l="1"/>
  <c r="S351" i="9"/>
  <c r="T351" i="9" s="1"/>
  <c r="E351" i="9"/>
  <c r="D352" i="9"/>
  <c r="H352" i="9" s="1"/>
  <c r="C357" i="1"/>
  <c r="B358" i="1"/>
  <c r="Q352" i="9" l="1"/>
  <c r="S352" i="9"/>
  <c r="T352" i="9" s="1"/>
  <c r="E352" i="9"/>
  <c r="D353" i="9"/>
  <c r="H353" i="9" s="1"/>
  <c r="C358" i="1"/>
  <c r="B359" i="1"/>
  <c r="S353" i="9" l="1"/>
  <c r="T353" i="9" s="1"/>
  <c r="Q353" i="9"/>
  <c r="E353" i="9"/>
  <c r="D354" i="9"/>
  <c r="H354" i="9" s="1"/>
  <c r="C359" i="1"/>
  <c r="B360" i="1"/>
  <c r="Q354" i="9" l="1"/>
  <c r="S354" i="9"/>
  <c r="T354" i="9" s="1"/>
  <c r="E354" i="9"/>
  <c r="D355" i="9"/>
  <c r="H355" i="9" s="1"/>
  <c r="C360" i="1"/>
  <c r="B361" i="1"/>
  <c r="Q355" i="9" l="1"/>
  <c r="S355" i="9"/>
  <c r="T355" i="9" s="1"/>
  <c r="E355" i="9"/>
  <c r="D356" i="9"/>
  <c r="H356" i="9" s="1"/>
  <c r="C361" i="1"/>
  <c r="B362" i="1"/>
  <c r="Q356" i="9" l="1"/>
  <c r="S356" i="9"/>
  <c r="T356" i="9" s="1"/>
  <c r="E356" i="9"/>
  <c r="D357" i="9"/>
  <c r="H357" i="9" s="1"/>
  <c r="C362" i="1"/>
  <c r="B363" i="1"/>
  <c r="Q357" i="9" l="1"/>
  <c r="S357" i="9"/>
  <c r="T357" i="9" s="1"/>
  <c r="E357" i="9"/>
  <c r="D358" i="9"/>
  <c r="H358" i="9" s="1"/>
  <c r="C363" i="1"/>
  <c r="B364" i="1"/>
  <c r="S358" i="9" l="1"/>
  <c r="T358" i="9" s="1"/>
  <c r="Q358" i="9"/>
  <c r="E358" i="9"/>
  <c r="D359" i="9"/>
  <c r="H359" i="9" s="1"/>
  <c r="C364" i="1"/>
  <c r="B365" i="1"/>
  <c r="Q359" i="9" l="1"/>
  <c r="S359" i="9"/>
  <c r="T359" i="9" s="1"/>
  <c r="E359" i="9"/>
  <c r="D360" i="9"/>
  <c r="H360" i="9" s="1"/>
  <c r="C365" i="1"/>
  <c r="B366" i="1"/>
  <c r="Q360" i="9" l="1"/>
  <c r="S360" i="9"/>
  <c r="T360" i="9" s="1"/>
  <c r="E360" i="9"/>
  <c r="D361" i="9"/>
  <c r="H361" i="9" s="1"/>
  <c r="C366" i="1"/>
  <c r="B367" i="1"/>
  <c r="Q361" i="9" l="1"/>
  <c r="S361" i="9"/>
  <c r="T361" i="9" s="1"/>
  <c r="E361" i="9"/>
  <c r="D362" i="9"/>
  <c r="H362" i="9" s="1"/>
  <c r="C367" i="1"/>
  <c r="B368" i="1"/>
  <c r="C368" i="1" s="1"/>
  <c r="Q362" i="9" l="1"/>
  <c r="S362" i="9"/>
  <c r="T362" i="9" s="1"/>
  <c r="E362" i="9"/>
  <c r="D363" i="9"/>
  <c r="H363" i="9" s="1"/>
  <c r="Q363" i="9" l="1"/>
  <c r="S363" i="9"/>
  <c r="T363" i="9" s="1"/>
  <c r="E36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tc={F509ABB6-8C2A-48D1-8D58-AC700B4E9377}</author>
    <author>tc={26417B85-C8C6-49EB-8E76-D5096E6269D3}</author>
  </authors>
  <commentList>
    <comment ref="L3" authorId="0" shapeId="0" xr:uid="{F509ABB6-8C2A-48D1-8D58-AC700B4E937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mid point use Vgs(off)/3.4 (See offset volt jfet video).  But this drops the RL value</t>
      </text>
    </comment>
    <comment ref="O3" authorId="1" shapeId="0" xr:uid="{26417B85-C8C6-49EB-8E76-D5096E6269D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middle of the Vcc to allow max voltage swing. But for small signal this can be adjusted to allow for suitable RL.  Larger RL larger the gain.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6C6153-4B82-4962-A3E4-B59A9860DB68}" keepAlive="1" name="Query - Mosfet with Inductor Model" description="Connection to the 'Mosfet with Inductor Model' query in the workbook." type="5" refreshedVersion="8" background="1" saveData="1">
    <dbPr connection="Provider=Microsoft.Mashup.OleDb.1;Data Source=$Workbook$;Location=&quot;Mosfet with Inductor Model&quot;;Extended Properties=&quot;&quot;" command="SELECT * FROM [Mosfet with Inductor Model]"/>
  </connection>
</connections>
</file>

<file path=xl/sharedStrings.xml><?xml version="1.0" encoding="utf-8"?>
<sst xmlns="http://schemas.openxmlformats.org/spreadsheetml/2006/main" count="570" uniqueCount="144">
  <si>
    <t>Input Vpeak</t>
  </si>
  <si>
    <t>Applied Vbias</t>
  </si>
  <si>
    <t>Mostfet Vcutoff</t>
  </si>
  <si>
    <t>Conduction Angle</t>
  </si>
  <si>
    <t>Step</t>
  </si>
  <si>
    <t>Input</t>
  </si>
  <si>
    <t>Bias</t>
  </si>
  <si>
    <t>Cutoff</t>
  </si>
  <si>
    <t>145mA-5A</t>
  </si>
  <si>
    <t>Zin (byp)</t>
  </si>
  <si>
    <t>Zin</t>
  </si>
  <si>
    <t>Miller Z</t>
  </si>
  <si>
    <t>Power Out</t>
  </si>
  <si>
    <t xml:space="preserve">Vout (p) </t>
  </si>
  <si>
    <t>Gain (byp w Load)</t>
  </si>
  <si>
    <t>Gain (byp)</t>
  </si>
  <si>
    <t xml:space="preserve">Gain </t>
  </si>
  <si>
    <t>Zb (byp)</t>
  </si>
  <si>
    <t>Zb</t>
  </si>
  <si>
    <t>Rb</t>
  </si>
  <si>
    <t>Rb1</t>
  </si>
  <si>
    <t>Rb2</t>
  </si>
  <si>
    <t>B*RE/10</t>
  </si>
  <si>
    <t>Ib</t>
  </si>
  <si>
    <t>Re</t>
  </si>
  <si>
    <t>Rec</t>
  </si>
  <si>
    <t>RE</t>
  </si>
  <si>
    <t>RC</t>
  </si>
  <si>
    <t>Ic</t>
  </si>
  <si>
    <t>Ve</t>
  </si>
  <si>
    <t>Vb</t>
  </si>
  <si>
    <t>Gain</t>
  </si>
  <si>
    <t>Vout(p)</t>
  </si>
  <si>
    <t>Vout(rms)</t>
  </si>
  <si>
    <t>Power Out (w load)</t>
  </si>
  <si>
    <t>Desired I(rms)</t>
  </si>
  <si>
    <t>Estimated Power Out</t>
  </si>
  <si>
    <t>Vout (rms)</t>
  </si>
  <si>
    <t>RL</t>
  </si>
  <si>
    <t>Selected Beta</t>
  </si>
  <si>
    <t>Icmax 
Beta</t>
  </si>
  <si>
    <t>Ic
B=840-379</t>
  </si>
  <si>
    <t>Ic
B=840</t>
  </si>
  <si>
    <t>Ic
B=379</t>
  </si>
  <si>
    <t>Gain (dB)</t>
  </si>
  <si>
    <t>Gain (x)</t>
  </si>
  <si>
    <t>Cib (Pf)</t>
  </si>
  <si>
    <t>Cob (pF)</t>
  </si>
  <si>
    <t>Ft</t>
  </si>
  <si>
    <t>Max Ic</t>
  </si>
  <si>
    <t>Freq (Mhz)</t>
  </si>
  <si>
    <t>Vin (p)</t>
  </si>
  <si>
    <t>Vcc</t>
  </si>
  <si>
    <t>2SC5706</t>
  </si>
  <si>
    <t>Power Amp</t>
  </si>
  <si>
    <t>10-500mA</t>
  </si>
  <si>
    <t>Vc</t>
  </si>
  <si>
    <t>Beta</t>
  </si>
  <si>
    <t>B@Icmax</t>
  </si>
  <si>
    <t>Ic(200-100)</t>
  </si>
  <si>
    <t>Ic@200</t>
  </si>
  <si>
    <t>Ic@B100</t>
  </si>
  <si>
    <t>2N2219</t>
  </si>
  <si>
    <t>35-400mA</t>
  </si>
  <si>
    <t>2N2222</t>
  </si>
  <si>
    <t>2) Select Load</t>
  </si>
  <si>
    <t>1) Select Transistor (Get Ft, Beta and Max Ic)</t>
  </si>
  <si>
    <t>3) Select Beta based on Estimated Ic</t>
  </si>
  <si>
    <t>Vgs(off)</t>
  </si>
  <si>
    <t>Idss</t>
  </si>
  <si>
    <t>gm0</t>
  </si>
  <si>
    <t>gm</t>
  </si>
  <si>
    <t>Id</t>
  </si>
  <si>
    <t>gain</t>
  </si>
  <si>
    <t>J310</t>
  </si>
  <si>
    <t>Rs</t>
  </si>
  <si>
    <t>Vd</t>
  </si>
  <si>
    <t>Gain 
(With Rs)</t>
  </si>
  <si>
    <t>Vsg</t>
  </si>
  <si>
    <t xml:space="preserve">Gain
(Rs Byp) </t>
  </si>
  <si>
    <t>Vds</t>
  </si>
  <si>
    <t xml:space="preserve">Rd
</t>
  </si>
  <si>
    <t>Power Out (uW)</t>
  </si>
  <si>
    <t>Cgd (pF)</t>
  </si>
  <si>
    <t>Cgs (pF)</t>
  </si>
  <si>
    <t>Zcap</t>
  </si>
  <si>
    <t>Zgs</t>
  </si>
  <si>
    <t>Adj Vin</t>
  </si>
  <si>
    <t>Zmiller</t>
  </si>
  <si>
    <t>rd (RL//Rd)</t>
  </si>
  <si>
    <t>Rg</t>
  </si>
  <si>
    <t>Ic
B=100</t>
  </si>
  <si>
    <t>Ic
B=200</t>
  </si>
  <si>
    <t>Ic
B=100-200</t>
  </si>
  <si>
    <t xml:space="preserve">Max Beta (Ft)
</t>
  </si>
  <si>
    <t>Frequency</t>
  </si>
  <si>
    <t>Beta Gain</t>
  </si>
  <si>
    <t>MHz</t>
  </si>
  <si>
    <t>Freq</t>
  </si>
  <si>
    <t>Zbe</t>
  </si>
  <si>
    <t>Zcbe</t>
  </si>
  <si>
    <t>Rbe</t>
  </si>
  <si>
    <t>3.7Meg  7.1Meg 14.1Meg  28.7Meg</t>
  </si>
  <si>
    <t>Power Out
(uW)</t>
  </si>
  <si>
    <t>Term</t>
  </si>
  <si>
    <t>Un term</t>
  </si>
  <si>
    <t>Un Term</t>
  </si>
  <si>
    <t>Unterm</t>
  </si>
  <si>
    <t>Iin (p)</t>
  </si>
  <si>
    <t>Gain (current)</t>
  </si>
  <si>
    <t>Gain (power)</t>
  </si>
  <si>
    <t>2N7000</t>
  </si>
  <si>
    <t>Vgs(th)</t>
  </si>
  <si>
    <t>Vg (measured)</t>
  </si>
  <si>
    <t>Id (measured)</t>
  </si>
  <si>
    <t>Id(max)</t>
  </si>
  <si>
    <t>K</t>
  </si>
  <si>
    <t>Vgs (Bias)</t>
  </si>
  <si>
    <t>Id (Bias)</t>
  </si>
  <si>
    <t>Power Out (mW)</t>
  </si>
  <si>
    <t>Compliance</t>
  </si>
  <si>
    <t>RD16HHF</t>
  </si>
  <si>
    <t>Rg (bias)</t>
  </si>
  <si>
    <t>Rg (inline)</t>
  </si>
  <si>
    <t>Zgate</t>
  </si>
  <si>
    <t>Actual Gain</t>
  </si>
  <si>
    <t>BS170</t>
  </si>
  <si>
    <t>Zc</t>
  </si>
  <si>
    <t>Zout (unloaded)</t>
  </si>
  <si>
    <t>Vout (adjusted)</t>
  </si>
  <si>
    <t>Zs</t>
  </si>
  <si>
    <t>Iout (p)</t>
  </si>
  <si>
    <t>Power In (mW)</t>
  </si>
  <si>
    <t>Power Out(mW)</t>
  </si>
  <si>
    <t>Not working properly!!!!</t>
  </si>
  <si>
    <t>Not working properly - need to test more!!!</t>
  </si>
  <si>
    <t>Time</t>
  </si>
  <si>
    <t>Increment</t>
  </si>
  <si>
    <t>Vin (t)</t>
  </si>
  <si>
    <t>Vin(0)</t>
  </si>
  <si>
    <t>Degrees</t>
  </si>
  <si>
    <t xml:space="preserve">Id </t>
  </si>
  <si>
    <t>V(L)</t>
  </si>
  <si>
    <t>L (uH)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</si>
</sst>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"/>
    <numFmt numFmtId="166" formatCode="0.000"/>
    <numFmt numFmtId="167" formatCode="0.0"/>
    <numFmt numFmtId="168" formatCode="0.000000000"/>
    <numFmt numFmtId="169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" fontId="0" fillId="0" borderId="1" xfId="0" applyNumberFormat="1" applyBorder="1"/>
    <xf numFmtId="2" fontId="0" fillId="2" borderId="1" xfId="0" applyNumberFormat="1" applyFill="1" applyBorder="1"/>
    <xf numFmtId="2" fontId="0" fillId="0" borderId="1" xfId="0" applyNumberFormat="1" applyBorder="1"/>
    <xf numFmtId="1" fontId="0" fillId="3" borderId="1" xfId="0" applyNumberFormat="1" applyFill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2" fontId="0" fillId="3" borderId="1" xfId="0" applyNumberFormat="1" applyFill="1" applyBorder="1"/>
    <xf numFmtId="167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 wrapText="1"/>
    </xf>
    <xf numFmtId="0" fontId="0" fillId="7" borderId="1" xfId="0" applyFill="1" applyBorder="1"/>
    <xf numFmtId="166" fontId="0" fillId="7" borderId="1" xfId="0" applyNumberFormat="1" applyFill="1" applyBorder="1"/>
    <xf numFmtId="1" fontId="0" fillId="7" borderId="1" xfId="0" applyNumberFormat="1" applyFill="1" applyBorder="1"/>
    <xf numFmtId="165" fontId="0" fillId="7" borderId="1" xfId="0" applyNumberFormat="1" applyFill="1" applyBorder="1"/>
    <xf numFmtId="168" fontId="0" fillId="7" borderId="1" xfId="0" applyNumberFormat="1" applyFill="1" applyBorder="1"/>
    <xf numFmtId="167" fontId="0" fillId="7" borderId="1" xfId="0" applyNumberFormat="1" applyFill="1" applyBorder="1"/>
    <xf numFmtId="2" fontId="0" fillId="7" borderId="1" xfId="0" applyNumberFormat="1" applyFill="1" applyBorder="1"/>
    <xf numFmtId="164" fontId="0" fillId="7" borderId="1" xfId="0" applyNumberFormat="1" applyFill="1" applyBorder="1"/>
    <xf numFmtId="9" fontId="0" fillId="0" borderId="0" xfId="1" applyFont="1"/>
    <xf numFmtId="0" fontId="0" fillId="8" borderId="1" xfId="0" applyFill="1" applyBorder="1" applyAlignment="1">
      <alignment horizontal="center" vertical="top" wrapText="1"/>
    </xf>
    <xf numFmtId="169" fontId="0" fillId="0" borderId="1" xfId="0" applyNumberFormat="1" applyBorder="1"/>
    <xf numFmtId="169" fontId="0" fillId="7" borderId="1" xfId="0" applyNumberFormat="1" applyFill="1" applyBorder="1"/>
    <xf numFmtId="0" fontId="2" fillId="0" borderId="0" xfId="0" applyFont="1"/>
    <xf numFmtId="11" fontId="0" fillId="0" borderId="1" xfId="0" applyNumberFormat="1" applyBorder="1"/>
    <xf numFmtId="0" fontId="0" fillId="4" borderId="2" xfId="0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'Transistor Conduction Angle'!$B$8:$B$368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'Transistor Conduction Angle'!$C$8:$C$368</c:f>
              <c:numCache>
                <c:formatCode>General</c:formatCode>
                <c:ptCount val="361"/>
                <c:pt idx="0">
                  <c:v>6</c:v>
                </c:pt>
                <c:pt idx="1">
                  <c:v>6.0872620321864179</c:v>
                </c:pt>
                <c:pt idx="2">
                  <c:v>6.1744974835125053</c:v>
                </c:pt>
                <c:pt idx="3">
                  <c:v>6.2616797812147196</c:v>
                </c:pt>
                <c:pt idx="4">
                  <c:v>6.3487823687206264</c:v>
                </c:pt>
                <c:pt idx="5">
                  <c:v>6.4357787137382907</c:v>
                </c:pt>
                <c:pt idx="6">
                  <c:v>6.522642316338267</c:v>
                </c:pt>
                <c:pt idx="7">
                  <c:v>6.609346717025737</c:v>
                </c:pt>
                <c:pt idx="8">
                  <c:v>6.6958655048003273</c:v>
                </c:pt>
                <c:pt idx="9">
                  <c:v>6.7821723252011541</c:v>
                </c:pt>
                <c:pt idx="10">
                  <c:v>6.8682408883346513</c:v>
                </c:pt>
                <c:pt idx="11">
                  <c:v>6.9540449768827237</c:v>
                </c:pt>
                <c:pt idx="12">
                  <c:v>7.0395584540887963</c:v>
                </c:pt>
                <c:pt idx="13">
                  <c:v>7.1247552717193248</c:v>
                </c:pt>
                <c:pt idx="14">
                  <c:v>7.2096094779983382</c:v>
                </c:pt>
                <c:pt idx="15">
                  <c:v>7.2940952255126037</c:v>
                </c:pt>
                <c:pt idx="16">
                  <c:v>7.378186779084996</c:v>
                </c:pt>
                <c:pt idx="17">
                  <c:v>7.4618585236136834</c:v>
                </c:pt>
                <c:pt idx="18">
                  <c:v>7.5450849718747373</c:v>
                </c:pt>
                <c:pt idx="19">
                  <c:v>7.6278407722857837</c:v>
                </c:pt>
                <c:pt idx="20">
                  <c:v>7.7101007166283431</c:v>
                </c:pt>
                <c:pt idx="21">
                  <c:v>7.7918397477265016</c:v>
                </c:pt>
                <c:pt idx="22">
                  <c:v>7.8730329670795598</c:v>
                </c:pt>
                <c:pt idx="23">
                  <c:v>7.9536556424463694</c:v>
                </c:pt>
                <c:pt idx="24">
                  <c:v>8.0336832153790017</c:v>
                </c:pt>
                <c:pt idx="25">
                  <c:v>8.1130913087034973</c:v>
                </c:pt>
                <c:pt idx="26">
                  <c:v>8.1918557339453866</c:v>
                </c:pt>
                <c:pt idx="27">
                  <c:v>8.2699524986977337</c:v>
                </c:pt>
                <c:pt idx="28">
                  <c:v>8.3473578139294542</c:v>
                </c:pt>
                <c:pt idx="29">
                  <c:v>8.4240481012316852</c:v>
                </c:pt>
                <c:pt idx="30">
                  <c:v>8.5</c:v>
                </c:pt>
                <c:pt idx="31">
                  <c:v>8.5751903745502709</c:v>
                </c:pt>
                <c:pt idx="32">
                  <c:v>8.6495963211660243</c:v>
                </c:pt>
                <c:pt idx="33">
                  <c:v>8.7231951750751353</c:v>
                </c:pt>
                <c:pt idx="34">
                  <c:v>8.7959645173537346</c:v>
                </c:pt>
                <c:pt idx="35">
                  <c:v>8.8678821817552311</c:v>
                </c:pt>
                <c:pt idx="36">
                  <c:v>8.9389262614623668</c:v>
                </c:pt>
                <c:pt idx="37">
                  <c:v>9.0090751157602416</c:v>
                </c:pt>
                <c:pt idx="38">
                  <c:v>9.0783073766282918</c:v>
                </c:pt>
                <c:pt idx="39">
                  <c:v>9.1466019552491868</c:v>
                </c:pt>
                <c:pt idx="40">
                  <c:v>9.2139380484326967</c:v>
                </c:pt>
                <c:pt idx="41">
                  <c:v>9.2802951449525359</c:v>
                </c:pt>
                <c:pt idx="42">
                  <c:v>9.3456530317942921</c:v>
                </c:pt>
                <c:pt idx="43">
                  <c:v>9.4099918003124934</c:v>
                </c:pt>
                <c:pt idx="44">
                  <c:v>9.4732918522949863</c:v>
                </c:pt>
                <c:pt idx="45">
                  <c:v>9.5355339059327378</c:v>
                </c:pt>
                <c:pt idx="46">
                  <c:v>9.5966990016932563</c:v>
                </c:pt>
                <c:pt idx="47">
                  <c:v>9.6567685080958512</c:v>
                </c:pt>
                <c:pt idx="48">
                  <c:v>9.7157241273869701</c:v>
                </c:pt>
                <c:pt idx="49">
                  <c:v>9.7735479011138597</c:v>
                </c:pt>
                <c:pt idx="50">
                  <c:v>9.8302222155948904</c:v>
                </c:pt>
                <c:pt idx="51">
                  <c:v>9.8857298072848536</c:v>
                </c:pt>
                <c:pt idx="52">
                  <c:v>9.9400537680336107</c:v>
                </c:pt>
                <c:pt idx="53">
                  <c:v>9.9931775502364637</c:v>
                </c:pt>
                <c:pt idx="54">
                  <c:v>10.045084971874736</c:v>
                </c:pt>
                <c:pt idx="55">
                  <c:v>10.095760221444959</c:v>
                </c:pt>
                <c:pt idx="56">
                  <c:v>10.145187862775209</c:v>
                </c:pt>
                <c:pt idx="57">
                  <c:v>10.193352839727121</c:v>
                </c:pt>
                <c:pt idx="58">
                  <c:v>10.240240480782131</c:v>
                </c:pt>
                <c:pt idx="59">
                  <c:v>10.285836503510563</c:v>
                </c:pt>
                <c:pt idx="60">
                  <c:v>10.330127018922193</c:v>
                </c:pt>
                <c:pt idx="61">
                  <c:v>10.373098535696979</c:v>
                </c:pt>
                <c:pt idx="62">
                  <c:v>10.414737964294634</c:v>
                </c:pt>
                <c:pt idx="63">
                  <c:v>10.455032620941839</c:v>
                </c:pt>
                <c:pt idx="64">
                  <c:v>10.493970231495835</c:v>
                </c:pt>
                <c:pt idx="65">
                  <c:v>10.531538935183249</c:v>
                </c:pt>
                <c:pt idx="66">
                  <c:v>10.567727288213003</c:v>
                </c:pt>
                <c:pt idx="67">
                  <c:v>10.602524267262201</c:v>
                </c:pt>
                <c:pt idx="68">
                  <c:v>10.635919272833938</c:v>
                </c:pt>
                <c:pt idx="69">
                  <c:v>10.667902132486009</c:v>
                </c:pt>
                <c:pt idx="70">
                  <c:v>10.698463103929541</c:v>
                </c:pt>
                <c:pt idx="71">
                  <c:v>10.727592877996583</c:v>
                </c:pt>
                <c:pt idx="72">
                  <c:v>10.755282581475768</c:v>
                </c:pt>
                <c:pt idx="73">
                  <c:v>10.781523779815178</c:v>
                </c:pt>
                <c:pt idx="74">
                  <c:v>10.806308479691594</c:v>
                </c:pt>
                <c:pt idx="75">
                  <c:v>10.829629131445341</c:v>
                </c:pt>
                <c:pt idx="76">
                  <c:v>10.851478631379983</c:v>
                </c:pt>
                <c:pt idx="77">
                  <c:v>10.871850323926175</c:v>
                </c:pt>
                <c:pt idx="78">
                  <c:v>10.890738003669028</c:v>
                </c:pt>
                <c:pt idx="79">
                  <c:v>10.908135917238319</c:v>
                </c:pt>
                <c:pt idx="80">
                  <c:v>10.92403876506104</c:v>
                </c:pt>
                <c:pt idx="81">
                  <c:v>10.938441702975689</c:v>
                </c:pt>
                <c:pt idx="82">
                  <c:v>10.951340343707852</c:v>
                </c:pt>
                <c:pt idx="83">
                  <c:v>10.962730758206611</c:v>
                </c:pt>
                <c:pt idx="84">
                  <c:v>10.972609476841367</c:v>
                </c:pt>
                <c:pt idx="85">
                  <c:v>10.980973490458727</c:v>
                </c:pt>
                <c:pt idx="86">
                  <c:v>10.987820251299121</c:v>
                </c:pt>
                <c:pt idx="87">
                  <c:v>10.993147673772869</c:v>
                </c:pt>
                <c:pt idx="88">
                  <c:v>10.996954135095478</c:v>
                </c:pt>
                <c:pt idx="89">
                  <c:v>10.999238475781956</c:v>
                </c:pt>
                <c:pt idx="90">
                  <c:v>11</c:v>
                </c:pt>
                <c:pt idx="91">
                  <c:v>10.999238475781956</c:v>
                </c:pt>
                <c:pt idx="92">
                  <c:v>10.996954135095478</c:v>
                </c:pt>
                <c:pt idx="93">
                  <c:v>10.993147673772869</c:v>
                </c:pt>
                <c:pt idx="94">
                  <c:v>10.987820251299121</c:v>
                </c:pt>
                <c:pt idx="95">
                  <c:v>10.980973490458727</c:v>
                </c:pt>
                <c:pt idx="96">
                  <c:v>10.972609476841367</c:v>
                </c:pt>
                <c:pt idx="97">
                  <c:v>10.962730758206611</c:v>
                </c:pt>
                <c:pt idx="98">
                  <c:v>10.951340343707852</c:v>
                </c:pt>
                <c:pt idx="99">
                  <c:v>10.938441702975689</c:v>
                </c:pt>
                <c:pt idx="100">
                  <c:v>10.92403876506104</c:v>
                </c:pt>
                <c:pt idx="101">
                  <c:v>10.908135917238319</c:v>
                </c:pt>
                <c:pt idx="102">
                  <c:v>10.890738003669028</c:v>
                </c:pt>
                <c:pt idx="103">
                  <c:v>10.871850323926175</c:v>
                </c:pt>
                <c:pt idx="104">
                  <c:v>10.851478631379983</c:v>
                </c:pt>
                <c:pt idx="105">
                  <c:v>10.829629131445341</c:v>
                </c:pt>
                <c:pt idx="106">
                  <c:v>10.806308479691594</c:v>
                </c:pt>
                <c:pt idx="107">
                  <c:v>10.781523779815178</c:v>
                </c:pt>
                <c:pt idx="108">
                  <c:v>10.755282581475768</c:v>
                </c:pt>
                <c:pt idx="109">
                  <c:v>10.727592877996585</c:v>
                </c:pt>
                <c:pt idx="110">
                  <c:v>10.698463103929543</c:v>
                </c:pt>
                <c:pt idx="111">
                  <c:v>10.667902132486009</c:v>
                </c:pt>
                <c:pt idx="112">
                  <c:v>10.635919272833938</c:v>
                </c:pt>
                <c:pt idx="113">
                  <c:v>10.602524267262201</c:v>
                </c:pt>
                <c:pt idx="114">
                  <c:v>10.567727288213003</c:v>
                </c:pt>
                <c:pt idx="115">
                  <c:v>10.531538935183249</c:v>
                </c:pt>
                <c:pt idx="116">
                  <c:v>10.493970231495835</c:v>
                </c:pt>
                <c:pt idx="117">
                  <c:v>10.455032620941839</c:v>
                </c:pt>
                <c:pt idx="118">
                  <c:v>10.414737964294634</c:v>
                </c:pt>
                <c:pt idx="119">
                  <c:v>10.373098535696979</c:v>
                </c:pt>
                <c:pt idx="120">
                  <c:v>10.330127018922195</c:v>
                </c:pt>
                <c:pt idx="121">
                  <c:v>10.285836503510563</c:v>
                </c:pt>
                <c:pt idx="122">
                  <c:v>10.240240480782131</c:v>
                </c:pt>
                <c:pt idx="123">
                  <c:v>10.193352839727119</c:v>
                </c:pt>
                <c:pt idx="124">
                  <c:v>10.145187862775209</c:v>
                </c:pt>
                <c:pt idx="125">
                  <c:v>10.095760221444959</c:v>
                </c:pt>
                <c:pt idx="126">
                  <c:v>10.045084971874736</c:v>
                </c:pt>
                <c:pt idx="127">
                  <c:v>9.9931775502364637</c:v>
                </c:pt>
                <c:pt idx="128">
                  <c:v>9.9400537680336107</c:v>
                </c:pt>
                <c:pt idx="129">
                  <c:v>9.8857298072848554</c:v>
                </c:pt>
                <c:pt idx="130">
                  <c:v>9.8302222155948904</c:v>
                </c:pt>
                <c:pt idx="131">
                  <c:v>9.7735479011138615</c:v>
                </c:pt>
                <c:pt idx="132">
                  <c:v>9.7157241273869701</c:v>
                </c:pt>
                <c:pt idx="133">
                  <c:v>9.656768508095853</c:v>
                </c:pt>
                <c:pt idx="134">
                  <c:v>9.5966990016932563</c:v>
                </c:pt>
                <c:pt idx="135">
                  <c:v>9.5355339059327378</c:v>
                </c:pt>
                <c:pt idx="136">
                  <c:v>9.4732918522949863</c:v>
                </c:pt>
                <c:pt idx="137">
                  <c:v>9.4099918003124934</c:v>
                </c:pt>
                <c:pt idx="138">
                  <c:v>9.3456530317942921</c:v>
                </c:pt>
                <c:pt idx="139">
                  <c:v>9.2802951449525359</c:v>
                </c:pt>
                <c:pt idx="140">
                  <c:v>9.2139380484326985</c:v>
                </c:pt>
                <c:pt idx="141">
                  <c:v>9.1466019552491868</c:v>
                </c:pt>
                <c:pt idx="142">
                  <c:v>9.0783073766282918</c:v>
                </c:pt>
                <c:pt idx="143">
                  <c:v>9.0090751157602398</c:v>
                </c:pt>
                <c:pt idx="144">
                  <c:v>8.9389262614623668</c:v>
                </c:pt>
                <c:pt idx="145">
                  <c:v>8.8678821817552294</c:v>
                </c:pt>
                <c:pt idx="146">
                  <c:v>8.7959645173537346</c:v>
                </c:pt>
                <c:pt idx="147">
                  <c:v>8.7231951750751371</c:v>
                </c:pt>
                <c:pt idx="148">
                  <c:v>8.6495963211660243</c:v>
                </c:pt>
                <c:pt idx="149">
                  <c:v>8.5751903745502709</c:v>
                </c:pt>
                <c:pt idx="150">
                  <c:v>8.5</c:v>
                </c:pt>
                <c:pt idx="151">
                  <c:v>8.4240481012316852</c:v>
                </c:pt>
                <c:pt idx="152">
                  <c:v>8.3473578139294524</c:v>
                </c:pt>
                <c:pt idx="153">
                  <c:v>8.2699524986977337</c:v>
                </c:pt>
                <c:pt idx="154">
                  <c:v>8.1918557339453866</c:v>
                </c:pt>
                <c:pt idx="155">
                  <c:v>8.1130913087034973</c:v>
                </c:pt>
                <c:pt idx="156">
                  <c:v>8.0336832153790017</c:v>
                </c:pt>
                <c:pt idx="157">
                  <c:v>7.9536556424463694</c:v>
                </c:pt>
                <c:pt idx="158">
                  <c:v>7.8730329670795616</c:v>
                </c:pt>
                <c:pt idx="159">
                  <c:v>7.7918397477265007</c:v>
                </c:pt>
                <c:pt idx="160">
                  <c:v>7.7101007166283448</c:v>
                </c:pt>
                <c:pt idx="161">
                  <c:v>7.6278407722857828</c:v>
                </c:pt>
                <c:pt idx="162">
                  <c:v>7.5450849718747373</c:v>
                </c:pt>
                <c:pt idx="163">
                  <c:v>7.4618585236136834</c:v>
                </c:pt>
                <c:pt idx="164">
                  <c:v>7.378186779084996</c:v>
                </c:pt>
                <c:pt idx="165">
                  <c:v>7.2940952255126046</c:v>
                </c:pt>
                <c:pt idx="166">
                  <c:v>7.2096094779983382</c:v>
                </c:pt>
                <c:pt idx="167">
                  <c:v>7.1247552717193265</c:v>
                </c:pt>
                <c:pt idx="168">
                  <c:v>7.0395584540887963</c:v>
                </c:pt>
                <c:pt idx="169">
                  <c:v>6.9540449768827246</c:v>
                </c:pt>
                <c:pt idx="170">
                  <c:v>6.8682408883346513</c:v>
                </c:pt>
                <c:pt idx="171">
                  <c:v>6.782172325201155</c:v>
                </c:pt>
                <c:pt idx="172">
                  <c:v>6.6958655048003264</c:v>
                </c:pt>
                <c:pt idx="173">
                  <c:v>6.6093467170257378</c:v>
                </c:pt>
                <c:pt idx="174">
                  <c:v>6.5226423163382687</c:v>
                </c:pt>
                <c:pt idx="175">
                  <c:v>6.4357787137382907</c:v>
                </c:pt>
                <c:pt idx="176">
                  <c:v>6.3487823687206273</c:v>
                </c:pt>
                <c:pt idx="177">
                  <c:v>6.2616797812147187</c:v>
                </c:pt>
                <c:pt idx="178">
                  <c:v>6.1744974835125053</c:v>
                </c:pt>
                <c:pt idx="179">
                  <c:v>6.087262032186417</c:v>
                </c:pt>
                <c:pt idx="180">
                  <c:v>6.0000000000000009</c:v>
                </c:pt>
                <c:pt idx="181">
                  <c:v>5.9127379678135821</c:v>
                </c:pt>
                <c:pt idx="182">
                  <c:v>5.8255025164874956</c:v>
                </c:pt>
                <c:pt idx="183">
                  <c:v>5.7383202187852822</c:v>
                </c:pt>
                <c:pt idx="184">
                  <c:v>5.6512176312793736</c:v>
                </c:pt>
                <c:pt idx="185">
                  <c:v>5.5642212862617102</c:v>
                </c:pt>
                <c:pt idx="186">
                  <c:v>5.4773576836617321</c:v>
                </c:pt>
                <c:pt idx="187">
                  <c:v>5.390653282974263</c:v>
                </c:pt>
                <c:pt idx="188">
                  <c:v>5.3041344951996727</c:v>
                </c:pt>
                <c:pt idx="189">
                  <c:v>5.2178276747988459</c:v>
                </c:pt>
                <c:pt idx="190">
                  <c:v>5.1317591116653478</c:v>
                </c:pt>
                <c:pt idx="191">
                  <c:v>5.0459550231172763</c:v>
                </c:pt>
                <c:pt idx="192">
                  <c:v>4.9604415459112019</c:v>
                </c:pt>
                <c:pt idx="193">
                  <c:v>4.8752447282806752</c:v>
                </c:pt>
                <c:pt idx="194">
                  <c:v>4.7903905220016627</c:v>
                </c:pt>
                <c:pt idx="195">
                  <c:v>4.7059047744873963</c:v>
                </c:pt>
                <c:pt idx="196">
                  <c:v>4.6218132209150049</c:v>
                </c:pt>
                <c:pt idx="197">
                  <c:v>4.5381414763863166</c:v>
                </c:pt>
                <c:pt idx="198">
                  <c:v>4.4549150281252636</c:v>
                </c:pt>
                <c:pt idx="199">
                  <c:v>4.3721592277142163</c:v>
                </c:pt>
                <c:pt idx="200">
                  <c:v>4.2898992833716569</c:v>
                </c:pt>
                <c:pt idx="201">
                  <c:v>4.2081602522734975</c:v>
                </c:pt>
                <c:pt idx="202">
                  <c:v>4.1269670329204402</c:v>
                </c:pt>
                <c:pt idx="203">
                  <c:v>4.0463443575536324</c:v>
                </c:pt>
                <c:pt idx="204">
                  <c:v>3.9663167846209988</c:v>
                </c:pt>
                <c:pt idx="205">
                  <c:v>3.8869086912965036</c:v>
                </c:pt>
                <c:pt idx="206">
                  <c:v>3.8081442660546125</c:v>
                </c:pt>
                <c:pt idx="207">
                  <c:v>3.7300475013022667</c:v>
                </c:pt>
                <c:pt idx="208">
                  <c:v>3.6526421860705458</c:v>
                </c:pt>
                <c:pt idx="209">
                  <c:v>3.5759518987683152</c:v>
                </c:pt>
                <c:pt idx="210">
                  <c:v>3.4999999999999996</c:v>
                </c:pt>
                <c:pt idx="211">
                  <c:v>3.4248096254497291</c:v>
                </c:pt>
                <c:pt idx="212">
                  <c:v>3.3504036788339762</c:v>
                </c:pt>
                <c:pt idx="213">
                  <c:v>3.2768048249248647</c:v>
                </c:pt>
                <c:pt idx="214">
                  <c:v>3.2040354826462667</c:v>
                </c:pt>
                <c:pt idx="215">
                  <c:v>3.1321178182447693</c:v>
                </c:pt>
                <c:pt idx="216">
                  <c:v>3.061073738537635</c:v>
                </c:pt>
                <c:pt idx="217">
                  <c:v>2.990924884239758</c:v>
                </c:pt>
                <c:pt idx="218">
                  <c:v>2.9216926233717091</c:v>
                </c:pt>
                <c:pt idx="219">
                  <c:v>2.8533980447508118</c:v>
                </c:pt>
                <c:pt idx="220">
                  <c:v>2.7860619515673037</c:v>
                </c:pt>
                <c:pt idx="221">
                  <c:v>2.719704855047465</c:v>
                </c:pt>
                <c:pt idx="222">
                  <c:v>2.6543469682057088</c:v>
                </c:pt>
                <c:pt idx="223">
                  <c:v>2.5900081996875084</c:v>
                </c:pt>
                <c:pt idx="224">
                  <c:v>2.5267081477050133</c:v>
                </c:pt>
                <c:pt idx="225">
                  <c:v>2.4644660940672627</c:v>
                </c:pt>
                <c:pt idx="226">
                  <c:v>2.4033009983067442</c:v>
                </c:pt>
                <c:pt idx="227">
                  <c:v>2.3432314919041479</c:v>
                </c:pt>
                <c:pt idx="228">
                  <c:v>2.2842758726130281</c:v>
                </c:pt>
                <c:pt idx="229">
                  <c:v>2.2264520988861398</c:v>
                </c:pt>
                <c:pt idx="230">
                  <c:v>2.1697777844051105</c:v>
                </c:pt>
                <c:pt idx="231">
                  <c:v>2.1142701927151473</c:v>
                </c:pt>
                <c:pt idx="232">
                  <c:v>2.0599462319663893</c:v>
                </c:pt>
                <c:pt idx="233">
                  <c:v>2.0068224497635359</c:v>
                </c:pt>
                <c:pt idx="234">
                  <c:v>1.9549150281252636</c:v>
                </c:pt>
                <c:pt idx="235">
                  <c:v>1.9042397785550422</c:v>
                </c:pt>
                <c:pt idx="236">
                  <c:v>1.8548121372247905</c:v>
                </c:pt>
                <c:pt idx="237">
                  <c:v>1.8066471602728793</c:v>
                </c:pt>
                <c:pt idx="238">
                  <c:v>1.7597595192178703</c:v>
                </c:pt>
                <c:pt idx="239">
                  <c:v>1.714163496489439</c:v>
                </c:pt>
                <c:pt idx="240">
                  <c:v>1.6698729810778081</c:v>
                </c:pt>
                <c:pt idx="241">
                  <c:v>1.6269014643030202</c:v>
                </c:pt>
                <c:pt idx="242">
                  <c:v>1.5852620357053651</c:v>
                </c:pt>
                <c:pt idx="243">
                  <c:v>1.5449673790581606</c:v>
                </c:pt>
                <c:pt idx="244">
                  <c:v>1.5060297685041659</c:v>
                </c:pt>
                <c:pt idx="245">
                  <c:v>1.4684610648167498</c:v>
                </c:pt>
                <c:pt idx="246">
                  <c:v>1.4322727117869949</c:v>
                </c:pt>
                <c:pt idx="247">
                  <c:v>1.3974757327377985</c:v>
                </c:pt>
                <c:pt idx="248">
                  <c:v>1.3640807271660638</c:v>
                </c:pt>
                <c:pt idx="249">
                  <c:v>1.3320978675139923</c:v>
                </c:pt>
                <c:pt idx="250">
                  <c:v>1.3015368960704574</c:v>
                </c:pt>
                <c:pt idx="251">
                  <c:v>1.2724071220034157</c:v>
                </c:pt>
                <c:pt idx="252">
                  <c:v>1.2447174185242327</c:v>
                </c:pt>
                <c:pt idx="253">
                  <c:v>1.2184762201848232</c:v>
                </c:pt>
                <c:pt idx="254">
                  <c:v>1.1936915203084046</c:v>
                </c:pt>
                <c:pt idx="255">
                  <c:v>1.1703708685546585</c:v>
                </c:pt>
                <c:pt idx="256">
                  <c:v>1.1485213686200177</c:v>
                </c:pt>
                <c:pt idx="257">
                  <c:v>1.1281496760738241</c:v>
                </c:pt>
                <c:pt idx="258">
                  <c:v>1.1092619963309724</c:v>
                </c:pt>
                <c:pt idx="259">
                  <c:v>1.0918640827616803</c:v>
                </c:pt>
                <c:pt idx="260">
                  <c:v>1.0759612349389602</c:v>
                </c:pt>
                <c:pt idx="261">
                  <c:v>1.0615582970243116</c:v>
                </c:pt>
                <c:pt idx="262">
                  <c:v>1.0486596562921484</c:v>
                </c:pt>
                <c:pt idx="263">
                  <c:v>1.0372692417933891</c:v>
                </c:pt>
                <c:pt idx="264">
                  <c:v>1.0273905231586333</c:v>
                </c:pt>
                <c:pt idx="265">
                  <c:v>1.0190265095412725</c:v>
                </c:pt>
                <c:pt idx="266">
                  <c:v>1.0121797487008788</c:v>
                </c:pt>
                <c:pt idx="267">
                  <c:v>1.0068523262271309</c:v>
                </c:pt>
                <c:pt idx="268">
                  <c:v>1.0030458649045215</c:v>
                </c:pt>
                <c:pt idx="269">
                  <c:v>1.0007615242180439</c:v>
                </c:pt>
                <c:pt idx="270">
                  <c:v>1</c:v>
                </c:pt>
                <c:pt idx="271">
                  <c:v>1.0007615242180439</c:v>
                </c:pt>
                <c:pt idx="272">
                  <c:v>1.0030458649045215</c:v>
                </c:pt>
                <c:pt idx="273">
                  <c:v>1.0068523262271309</c:v>
                </c:pt>
                <c:pt idx="274">
                  <c:v>1.0121797487008788</c:v>
                </c:pt>
                <c:pt idx="275">
                  <c:v>1.0190265095412725</c:v>
                </c:pt>
                <c:pt idx="276">
                  <c:v>1.0273905231586333</c:v>
                </c:pt>
                <c:pt idx="277">
                  <c:v>1.03726924179339</c:v>
                </c:pt>
                <c:pt idx="278">
                  <c:v>1.0486596562921484</c:v>
                </c:pt>
                <c:pt idx="279">
                  <c:v>1.0615582970243107</c:v>
                </c:pt>
                <c:pt idx="280">
                  <c:v>1.0759612349389593</c:v>
                </c:pt>
                <c:pt idx="281">
                  <c:v>1.0918640827616803</c:v>
                </c:pt>
                <c:pt idx="282">
                  <c:v>1.1092619963309724</c:v>
                </c:pt>
                <c:pt idx="283">
                  <c:v>1.1281496760738241</c:v>
                </c:pt>
                <c:pt idx="284">
                  <c:v>1.1485213686200169</c:v>
                </c:pt>
                <c:pt idx="285">
                  <c:v>1.1703708685546577</c:v>
                </c:pt>
                <c:pt idx="286">
                  <c:v>1.1936915203084064</c:v>
                </c:pt>
                <c:pt idx="287">
                  <c:v>1.2184762201848232</c:v>
                </c:pt>
                <c:pt idx="288">
                  <c:v>1.2447174185242318</c:v>
                </c:pt>
                <c:pt idx="289">
                  <c:v>1.2724071220034148</c:v>
                </c:pt>
                <c:pt idx="290">
                  <c:v>1.3015368960704583</c:v>
                </c:pt>
                <c:pt idx="291">
                  <c:v>1.3320978675139914</c:v>
                </c:pt>
                <c:pt idx="292">
                  <c:v>1.3640807271660629</c:v>
                </c:pt>
                <c:pt idx="293">
                  <c:v>1.3974757327377976</c:v>
                </c:pt>
                <c:pt idx="294">
                  <c:v>1.4322727117869949</c:v>
                </c:pt>
                <c:pt idx="295">
                  <c:v>1.4684610648167506</c:v>
                </c:pt>
                <c:pt idx="296">
                  <c:v>1.506029768504165</c:v>
                </c:pt>
                <c:pt idx="297">
                  <c:v>1.5449673790581606</c:v>
                </c:pt>
                <c:pt idx="298">
                  <c:v>1.5852620357053642</c:v>
                </c:pt>
                <c:pt idx="299">
                  <c:v>1.626901464303022</c:v>
                </c:pt>
                <c:pt idx="300">
                  <c:v>1.6698729810778072</c:v>
                </c:pt>
                <c:pt idx="301">
                  <c:v>1.7141634964894381</c:v>
                </c:pt>
                <c:pt idx="302">
                  <c:v>1.7597595192178694</c:v>
                </c:pt>
                <c:pt idx="303">
                  <c:v>1.8066471602728784</c:v>
                </c:pt>
                <c:pt idx="304">
                  <c:v>1.8548121372247923</c:v>
                </c:pt>
                <c:pt idx="305">
                  <c:v>1.9042397785550413</c:v>
                </c:pt>
                <c:pt idx="306">
                  <c:v>1.9549150281252619</c:v>
                </c:pt>
                <c:pt idx="307">
                  <c:v>2.0068224497635345</c:v>
                </c:pt>
                <c:pt idx="308">
                  <c:v>2.059946231966391</c:v>
                </c:pt>
                <c:pt idx="309">
                  <c:v>2.1142701927151459</c:v>
                </c:pt>
                <c:pt idx="310">
                  <c:v>2.1697777844051096</c:v>
                </c:pt>
                <c:pt idx="311">
                  <c:v>2.2264520988861389</c:v>
                </c:pt>
                <c:pt idx="312">
                  <c:v>2.2842758726130272</c:v>
                </c:pt>
                <c:pt idx="313">
                  <c:v>2.3432314919041484</c:v>
                </c:pt>
                <c:pt idx="314">
                  <c:v>2.4033009983067442</c:v>
                </c:pt>
                <c:pt idx="315">
                  <c:v>2.4644660940672614</c:v>
                </c:pt>
                <c:pt idx="316">
                  <c:v>2.526708147705012</c:v>
                </c:pt>
                <c:pt idx="317">
                  <c:v>2.5900081996875088</c:v>
                </c:pt>
                <c:pt idx="318">
                  <c:v>2.6543469682057093</c:v>
                </c:pt>
                <c:pt idx="319">
                  <c:v>2.7197048550474632</c:v>
                </c:pt>
                <c:pt idx="320">
                  <c:v>2.786061951567302</c:v>
                </c:pt>
                <c:pt idx="321">
                  <c:v>2.8533980447508109</c:v>
                </c:pt>
                <c:pt idx="322">
                  <c:v>2.9216926233717091</c:v>
                </c:pt>
                <c:pt idx="323">
                  <c:v>2.9909248842397584</c:v>
                </c:pt>
                <c:pt idx="324">
                  <c:v>3.0610737385376332</c:v>
                </c:pt>
                <c:pt idx="325">
                  <c:v>3.1321178182447675</c:v>
                </c:pt>
                <c:pt idx="326">
                  <c:v>3.2040354826462671</c:v>
                </c:pt>
                <c:pt idx="327">
                  <c:v>3.2768048249248651</c:v>
                </c:pt>
                <c:pt idx="328">
                  <c:v>3.3504036788339748</c:v>
                </c:pt>
                <c:pt idx="329">
                  <c:v>3.4248096254497273</c:v>
                </c:pt>
                <c:pt idx="330">
                  <c:v>3.4999999999999978</c:v>
                </c:pt>
                <c:pt idx="331">
                  <c:v>3.5759518987683157</c:v>
                </c:pt>
                <c:pt idx="332">
                  <c:v>3.6526421860705458</c:v>
                </c:pt>
                <c:pt idx="333">
                  <c:v>3.7300475013022654</c:v>
                </c:pt>
                <c:pt idx="334">
                  <c:v>3.8081442660546112</c:v>
                </c:pt>
                <c:pt idx="335">
                  <c:v>3.8869086912965041</c:v>
                </c:pt>
                <c:pt idx="336">
                  <c:v>3.9663167846209992</c:v>
                </c:pt>
                <c:pt idx="337">
                  <c:v>4.0463443575536306</c:v>
                </c:pt>
                <c:pt idx="338">
                  <c:v>4.1269670329204384</c:v>
                </c:pt>
                <c:pt idx="339">
                  <c:v>4.2081602522734958</c:v>
                </c:pt>
                <c:pt idx="340">
                  <c:v>4.2898992833716569</c:v>
                </c:pt>
                <c:pt idx="341">
                  <c:v>4.3721592277142163</c:v>
                </c:pt>
                <c:pt idx="342">
                  <c:v>4.4549150281252619</c:v>
                </c:pt>
                <c:pt idx="343">
                  <c:v>4.5381414763863139</c:v>
                </c:pt>
                <c:pt idx="344">
                  <c:v>4.6218132209150049</c:v>
                </c:pt>
                <c:pt idx="345">
                  <c:v>4.7059047744873963</c:v>
                </c:pt>
                <c:pt idx="346">
                  <c:v>4.7903905220016609</c:v>
                </c:pt>
                <c:pt idx="347">
                  <c:v>4.8752447282806735</c:v>
                </c:pt>
                <c:pt idx="348">
                  <c:v>4.9604415459112001</c:v>
                </c:pt>
                <c:pt idx="349">
                  <c:v>5.0459550231172763</c:v>
                </c:pt>
                <c:pt idx="350">
                  <c:v>5.1317591116653478</c:v>
                </c:pt>
                <c:pt idx="351">
                  <c:v>5.2178276747988441</c:v>
                </c:pt>
                <c:pt idx="352">
                  <c:v>5.304134495199671</c:v>
                </c:pt>
                <c:pt idx="353">
                  <c:v>5.3906532829742639</c:v>
                </c:pt>
                <c:pt idx="354">
                  <c:v>5.477357683661733</c:v>
                </c:pt>
                <c:pt idx="355">
                  <c:v>5.5642212862617084</c:v>
                </c:pt>
                <c:pt idx="356">
                  <c:v>5.6512176312793718</c:v>
                </c:pt>
                <c:pt idx="357">
                  <c:v>5.7383202187852778</c:v>
                </c:pt>
                <c:pt idx="358">
                  <c:v>5.8255025164874956</c:v>
                </c:pt>
                <c:pt idx="359">
                  <c:v>5.9127379678135821</c:v>
                </c:pt>
                <c:pt idx="360">
                  <c:v>5.9999999999999991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9-44CC-AB9E-FA75D9625891}"/>
            </c:ext>
          </c:extLst>
        </c:ser>
        <c:ser>
          <c:idx val="1"/>
          <c:order val="1"/>
          <c:tx>
            <c:v>Bias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'Transistor Conduction Angle'!$B$8:$B$368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'Transistor Conduction Angle'!$D$8:$D$368</c:f>
              <c:numCache>
                <c:formatCode>General</c:formatCode>
                <c:ptCount val="36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C9-44CC-AB9E-FA75D9625891}"/>
            </c:ext>
          </c:extLst>
        </c:ser>
        <c:ser>
          <c:idx val="2"/>
          <c:order val="2"/>
          <c:tx>
            <c:v>Cutoff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'Transistor Conduction Angle'!$B$8:$B$368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'Transistor Conduction Angle'!$E$8:$E$368</c:f>
              <c:numCache>
                <c:formatCode>General</c:formatCode>
                <c:ptCount val="361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0.89</c:v>
                </c:pt>
                <c:pt idx="16">
                  <c:v>0.89</c:v>
                </c:pt>
                <c:pt idx="17">
                  <c:v>0.89</c:v>
                </c:pt>
                <c:pt idx="18">
                  <c:v>0.89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0.89</c:v>
                </c:pt>
                <c:pt idx="30">
                  <c:v>0.89</c:v>
                </c:pt>
                <c:pt idx="31">
                  <c:v>0.89</c:v>
                </c:pt>
                <c:pt idx="32">
                  <c:v>0.89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0.89</c:v>
                </c:pt>
                <c:pt idx="42">
                  <c:v>0.89</c:v>
                </c:pt>
                <c:pt idx="43">
                  <c:v>0.89</c:v>
                </c:pt>
                <c:pt idx="44">
                  <c:v>0.89</c:v>
                </c:pt>
                <c:pt idx="45">
                  <c:v>0.89</c:v>
                </c:pt>
                <c:pt idx="46">
                  <c:v>0.89</c:v>
                </c:pt>
                <c:pt idx="47">
                  <c:v>0.89</c:v>
                </c:pt>
                <c:pt idx="48">
                  <c:v>0.89</c:v>
                </c:pt>
                <c:pt idx="49">
                  <c:v>0.89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0.89</c:v>
                </c:pt>
                <c:pt idx="58">
                  <c:v>0.89</c:v>
                </c:pt>
                <c:pt idx="59">
                  <c:v>0.89</c:v>
                </c:pt>
                <c:pt idx="60">
                  <c:v>0.89</c:v>
                </c:pt>
                <c:pt idx="61">
                  <c:v>0.89</c:v>
                </c:pt>
                <c:pt idx="62">
                  <c:v>0.89</c:v>
                </c:pt>
                <c:pt idx="63">
                  <c:v>0.89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0.89</c:v>
                </c:pt>
                <c:pt idx="72">
                  <c:v>0.89</c:v>
                </c:pt>
                <c:pt idx="73">
                  <c:v>0.89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0.89</c:v>
                </c:pt>
                <c:pt idx="91">
                  <c:v>0.89</c:v>
                </c:pt>
                <c:pt idx="92">
                  <c:v>0.89</c:v>
                </c:pt>
                <c:pt idx="93">
                  <c:v>0.89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0.89</c:v>
                </c:pt>
                <c:pt idx="104">
                  <c:v>0.89</c:v>
                </c:pt>
                <c:pt idx="105">
                  <c:v>0.89</c:v>
                </c:pt>
                <c:pt idx="106">
                  <c:v>0.89</c:v>
                </c:pt>
                <c:pt idx="107">
                  <c:v>0.89</c:v>
                </c:pt>
                <c:pt idx="108">
                  <c:v>0.89</c:v>
                </c:pt>
                <c:pt idx="109">
                  <c:v>0.89</c:v>
                </c:pt>
                <c:pt idx="110">
                  <c:v>0.89</c:v>
                </c:pt>
                <c:pt idx="111">
                  <c:v>0.89</c:v>
                </c:pt>
                <c:pt idx="112">
                  <c:v>0.89</c:v>
                </c:pt>
                <c:pt idx="113">
                  <c:v>0.89</c:v>
                </c:pt>
                <c:pt idx="114">
                  <c:v>0.89</c:v>
                </c:pt>
                <c:pt idx="115">
                  <c:v>0.89</c:v>
                </c:pt>
                <c:pt idx="116">
                  <c:v>0.89</c:v>
                </c:pt>
                <c:pt idx="117">
                  <c:v>0.89</c:v>
                </c:pt>
                <c:pt idx="118">
                  <c:v>0.89</c:v>
                </c:pt>
                <c:pt idx="119">
                  <c:v>0.89</c:v>
                </c:pt>
                <c:pt idx="120">
                  <c:v>0.89</c:v>
                </c:pt>
                <c:pt idx="121">
                  <c:v>0.89</c:v>
                </c:pt>
                <c:pt idx="122">
                  <c:v>0.89</c:v>
                </c:pt>
                <c:pt idx="123">
                  <c:v>0.89</c:v>
                </c:pt>
                <c:pt idx="124">
                  <c:v>0.89</c:v>
                </c:pt>
                <c:pt idx="125">
                  <c:v>0.89</c:v>
                </c:pt>
                <c:pt idx="126">
                  <c:v>0.89</c:v>
                </c:pt>
                <c:pt idx="127">
                  <c:v>0.89</c:v>
                </c:pt>
                <c:pt idx="128">
                  <c:v>0.89</c:v>
                </c:pt>
                <c:pt idx="129">
                  <c:v>0.89</c:v>
                </c:pt>
                <c:pt idx="130">
                  <c:v>0.89</c:v>
                </c:pt>
                <c:pt idx="131">
                  <c:v>0.89</c:v>
                </c:pt>
                <c:pt idx="132">
                  <c:v>0.89</c:v>
                </c:pt>
                <c:pt idx="133">
                  <c:v>0.89</c:v>
                </c:pt>
                <c:pt idx="134">
                  <c:v>0.89</c:v>
                </c:pt>
                <c:pt idx="135">
                  <c:v>0.89</c:v>
                </c:pt>
                <c:pt idx="136">
                  <c:v>0.89</c:v>
                </c:pt>
                <c:pt idx="137">
                  <c:v>0.89</c:v>
                </c:pt>
                <c:pt idx="138">
                  <c:v>0.89</c:v>
                </c:pt>
                <c:pt idx="139">
                  <c:v>0.89</c:v>
                </c:pt>
                <c:pt idx="140">
                  <c:v>0.89</c:v>
                </c:pt>
                <c:pt idx="141">
                  <c:v>0.89</c:v>
                </c:pt>
                <c:pt idx="142">
                  <c:v>0.89</c:v>
                </c:pt>
                <c:pt idx="143">
                  <c:v>0.89</c:v>
                </c:pt>
                <c:pt idx="144">
                  <c:v>0.89</c:v>
                </c:pt>
                <c:pt idx="145">
                  <c:v>0.89</c:v>
                </c:pt>
                <c:pt idx="146">
                  <c:v>0.89</c:v>
                </c:pt>
                <c:pt idx="147">
                  <c:v>0.89</c:v>
                </c:pt>
                <c:pt idx="148">
                  <c:v>0.89</c:v>
                </c:pt>
                <c:pt idx="149">
                  <c:v>0.89</c:v>
                </c:pt>
                <c:pt idx="150">
                  <c:v>0.89</c:v>
                </c:pt>
                <c:pt idx="151">
                  <c:v>0.89</c:v>
                </c:pt>
                <c:pt idx="152">
                  <c:v>0.89</c:v>
                </c:pt>
                <c:pt idx="153">
                  <c:v>0.89</c:v>
                </c:pt>
                <c:pt idx="154">
                  <c:v>0.89</c:v>
                </c:pt>
                <c:pt idx="155">
                  <c:v>0.89</c:v>
                </c:pt>
                <c:pt idx="156">
                  <c:v>0.89</c:v>
                </c:pt>
                <c:pt idx="157">
                  <c:v>0.89</c:v>
                </c:pt>
                <c:pt idx="158">
                  <c:v>0.89</c:v>
                </c:pt>
                <c:pt idx="159">
                  <c:v>0.89</c:v>
                </c:pt>
                <c:pt idx="160">
                  <c:v>0.89</c:v>
                </c:pt>
                <c:pt idx="161">
                  <c:v>0.89</c:v>
                </c:pt>
                <c:pt idx="162">
                  <c:v>0.89</c:v>
                </c:pt>
                <c:pt idx="163">
                  <c:v>0.89</c:v>
                </c:pt>
                <c:pt idx="164">
                  <c:v>0.89</c:v>
                </c:pt>
                <c:pt idx="165">
                  <c:v>0.89</c:v>
                </c:pt>
                <c:pt idx="166">
                  <c:v>0.89</c:v>
                </c:pt>
                <c:pt idx="167">
                  <c:v>0.89</c:v>
                </c:pt>
                <c:pt idx="168">
                  <c:v>0.89</c:v>
                </c:pt>
                <c:pt idx="169">
                  <c:v>0.89</c:v>
                </c:pt>
                <c:pt idx="170">
                  <c:v>0.89</c:v>
                </c:pt>
                <c:pt idx="171">
                  <c:v>0.89</c:v>
                </c:pt>
                <c:pt idx="172">
                  <c:v>0.89</c:v>
                </c:pt>
                <c:pt idx="173">
                  <c:v>0.89</c:v>
                </c:pt>
                <c:pt idx="174">
                  <c:v>0.89</c:v>
                </c:pt>
                <c:pt idx="175">
                  <c:v>0.89</c:v>
                </c:pt>
                <c:pt idx="176">
                  <c:v>0.89</c:v>
                </c:pt>
                <c:pt idx="177">
                  <c:v>0.89</c:v>
                </c:pt>
                <c:pt idx="178">
                  <c:v>0.89</c:v>
                </c:pt>
                <c:pt idx="179">
                  <c:v>0.89</c:v>
                </c:pt>
                <c:pt idx="180">
                  <c:v>0.89</c:v>
                </c:pt>
                <c:pt idx="181">
                  <c:v>0.89</c:v>
                </c:pt>
                <c:pt idx="182">
                  <c:v>0.89</c:v>
                </c:pt>
                <c:pt idx="183">
                  <c:v>0.89</c:v>
                </c:pt>
                <c:pt idx="184">
                  <c:v>0.89</c:v>
                </c:pt>
                <c:pt idx="185">
                  <c:v>0.89</c:v>
                </c:pt>
                <c:pt idx="186">
                  <c:v>0.89</c:v>
                </c:pt>
                <c:pt idx="187">
                  <c:v>0.89</c:v>
                </c:pt>
                <c:pt idx="188">
                  <c:v>0.89</c:v>
                </c:pt>
                <c:pt idx="189">
                  <c:v>0.89</c:v>
                </c:pt>
                <c:pt idx="190">
                  <c:v>0.89</c:v>
                </c:pt>
                <c:pt idx="191">
                  <c:v>0.89</c:v>
                </c:pt>
                <c:pt idx="192">
                  <c:v>0.89</c:v>
                </c:pt>
                <c:pt idx="193">
                  <c:v>0.89</c:v>
                </c:pt>
                <c:pt idx="194">
                  <c:v>0.89</c:v>
                </c:pt>
                <c:pt idx="195">
                  <c:v>0.89</c:v>
                </c:pt>
                <c:pt idx="196">
                  <c:v>0.89</c:v>
                </c:pt>
                <c:pt idx="197">
                  <c:v>0.89</c:v>
                </c:pt>
                <c:pt idx="198">
                  <c:v>0.89</c:v>
                </c:pt>
                <c:pt idx="199">
                  <c:v>0.89</c:v>
                </c:pt>
                <c:pt idx="200">
                  <c:v>0.89</c:v>
                </c:pt>
                <c:pt idx="201">
                  <c:v>0.89</c:v>
                </c:pt>
                <c:pt idx="202">
                  <c:v>0.89</c:v>
                </c:pt>
                <c:pt idx="203">
                  <c:v>0.89</c:v>
                </c:pt>
                <c:pt idx="204">
                  <c:v>0.89</c:v>
                </c:pt>
                <c:pt idx="205">
                  <c:v>0.89</c:v>
                </c:pt>
                <c:pt idx="206">
                  <c:v>0.89</c:v>
                </c:pt>
                <c:pt idx="207">
                  <c:v>0.89</c:v>
                </c:pt>
                <c:pt idx="208">
                  <c:v>0.89</c:v>
                </c:pt>
                <c:pt idx="209">
                  <c:v>0.89</c:v>
                </c:pt>
                <c:pt idx="210">
                  <c:v>0.89</c:v>
                </c:pt>
                <c:pt idx="211">
                  <c:v>0.89</c:v>
                </c:pt>
                <c:pt idx="212">
                  <c:v>0.89</c:v>
                </c:pt>
                <c:pt idx="213">
                  <c:v>0.89</c:v>
                </c:pt>
                <c:pt idx="214">
                  <c:v>0.89</c:v>
                </c:pt>
                <c:pt idx="215">
                  <c:v>0.89</c:v>
                </c:pt>
                <c:pt idx="216">
                  <c:v>0.89</c:v>
                </c:pt>
                <c:pt idx="217">
                  <c:v>0.89</c:v>
                </c:pt>
                <c:pt idx="218">
                  <c:v>0.89</c:v>
                </c:pt>
                <c:pt idx="219">
                  <c:v>0.89</c:v>
                </c:pt>
                <c:pt idx="220">
                  <c:v>0.89</c:v>
                </c:pt>
                <c:pt idx="221">
                  <c:v>0.89</c:v>
                </c:pt>
                <c:pt idx="222">
                  <c:v>0.89</c:v>
                </c:pt>
                <c:pt idx="223">
                  <c:v>0.89</c:v>
                </c:pt>
                <c:pt idx="224">
                  <c:v>0.89</c:v>
                </c:pt>
                <c:pt idx="225">
                  <c:v>0.89</c:v>
                </c:pt>
                <c:pt idx="226">
                  <c:v>0.89</c:v>
                </c:pt>
                <c:pt idx="227">
                  <c:v>0.89</c:v>
                </c:pt>
                <c:pt idx="228">
                  <c:v>0.89</c:v>
                </c:pt>
                <c:pt idx="229">
                  <c:v>0.89</c:v>
                </c:pt>
                <c:pt idx="230">
                  <c:v>0.89</c:v>
                </c:pt>
                <c:pt idx="231">
                  <c:v>0.89</c:v>
                </c:pt>
                <c:pt idx="232">
                  <c:v>0.89</c:v>
                </c:pt>
                <c:pt idx="233">
                  <c:v>0.89</c:v>
                </c:pt>
                <c:pt idx="234">
                  <c:v>0.89</c:v>
                </c:pt>
                <c:pt idx="235">
                  <c:v>0.89</c:v>
                </c:pt>
                <c:pt idx="236">
                  <c:v>0.89</c:v>
                </c:pt>
                <c:pt idx="237">
                  <c:v>0.89</c:v>
                </c:pt>
                <c:pt idx="238">
                  <c:v>0.89</c:v>
                </c:pt>
                <c:pt idx="239">
                  <c:v>0.89</c:v>
                </c:pt>
                <c:pt idx="240">
                  <c:v>0.89</c:v>
                </c:pt>
                <c:pt idx="241">
                  <c:v>0.89</c:v>
                </c:pt>
                <c:pt idx="242">
                  <c:v>0.89</c:v>
                </c:pt>
                <c:pt idx="243">
                  <c:v>0.89</c:v>
                </c:pt>
                <c:pt idx="244">
                  <c:v>0.89</c:v>
                </c:pt>
                <c:pt idx="245">
                  <c:v>0.89</c:v>
                </c:pt>
                <c:pt idx="246">
                  <c:v>0.89</c:v>
                </c:pt>
                <c:pt idx="247">
                  <c:v>0.89</c:v>
                </c:pt>
                <c:pt idx="248">
                  <c:v>0.89</c:v>
                </c:pt>
                <c:pt idx="249">
                  <c:v>0.89</c:v>
                </c:pt>
                <c:pt idx="250">
                  <c:v>0.89</c:v>
                </c:pt>
                <c:pt idx="251">
                  <c:v>0.89</c:v>
                </c:pt>
                <c:pt idx="252">
                  <c:v>0.89</c:v>
                </c:pt>
                <c:pt idx="253">
                  <c:v>0.89</c:v>
                </c:pt>
                <c:pt idx="254">
                  <c:v>0.89</c:v>
                </c:pt>
                <c:pt idx="255">
                  <c:v>0.89</c:v>
                </c:pt>
                <c:pt idx="256">
                  <c:v>0.89</c:v>
                </c:pt>
                <c:pt idx="257">
                  <c:v>0.89</c:v>
                </c:pt>
                <c:pt idx="258">
                  <c:v>0.89</c:v>
                </c:pt>
                <c:pt idx="259">
                  <c:v>0.89</c:v>
                </c:pt>
                <c:pt idx="260">
                  <c:v>0.89</c:v>
                </c:pt>
                <c:pt idx="261">
                  <c:v>0.89</c:v>
                </c:pt>
                <c:pt idx="262">
                  <c:v>0.89</c:v>
                </c:pt>
                <c:pt idx="263">
                  <c:v>0.89</c:v>
                </c:pt>
                <c:pt idx="264">
                  <c:v>0.89</c:v>
                </c:pt>
                <c:pt idx="265">
                  <c:v>0.89</c:v>
                </c:pt>
                <c:pt idx="266">
                  <c:v>0.89</c:v>
                </c:pt>
                <c:pt idx="267">
                  <c:v>0.89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0.89</c:v>
                </c:pt>
                <c:pt idx="272">
                  <c:v>0.89</c:v>
                </c:pt>
                <c:pt idx="273">
                  <c:v>0.89</c:v>
                </c:pt>
                <c:pt idx="274">
                  <c:v>0.89</c:v>
                </c:pt>
                <c:pt idx="275">
                  <c:v>0.89</c:v>
                </c:pt>
                <c:pt idx="276">
                  <c:v>0.89</c:v>
                </c:pt>
                <c:pt idx="277">
                  <c:v>0.89</c:v>
                </c:pt>
                <c:pt idx="278">
                  <c:v>0.89</c:v>
                </c:pt>
                <c:pt idx="279">
                  <c:v>0.89</c:v>
                </c:pt>
                <c:pt idx="280">
                  <c:v>0.89</c:v>
                </c:pt>
                <c:pt idx="281">
                  <c:v>0.89</c:v>
                </c:pt>
                <c:pt idx="282">
                  <c:v>0.89</c:v>
                </c:pt>
                <c:pt idx="283">
                  <c:v>0.89</c:v>
                </c:pt>
                <c:pt idx="284">
                  <c:v>0.89</c:v>
                </c:pt>
                <c:pt idx="285">
                  <c:v>0.89</c:v>
                </c:pt>
                <c:pt idx="286">
                  <c:v>0.89</c:v>
                </c:pt>
                <c:pt idx="287">
                  <c:v>0.89</c:v>
                </c:pt>
                <c:pt idx="288">
                  <c:v>0.89</c:v>
                </c:pt>
                <c:pt idx="289">
                  <c:v>0.89</c:v>
                </c:pt>
                <c:pt idx="290">
                  <c:v>0.89</c:v>
                </c:pt>
                <c:pt idx="291">
                  <c:v>0.89</c:v>
                </c:pt>
                <c:pt idx="292">
                  <c:v>0.89</c:v>
                </c:pt>
                <c:pt idx="293">
                  <c:v>0.89</c:v>
                </c:pt>
                <c:pt idx="294">
                  <c:v>0.89</c:v>
                </c:pt>
                <c:pt idx="295">
                  <c:v>0.89</c:v>
                </c:pt>
                <c:pt idx="296">
                  <c:v>0.89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</c:v>
                </c:pt>
                <c:pt idx="301">
                  <c:v>0.89</c:v>
                </c:pt>
                <c:pt idx="302">
                  <c:v>0.89</c:v>
                </c:pt>
                <c:pt idx="303">
                  <c:v>0.89</c:v>
                </c:pt>
                <c:pt idx="304">
                  <c:v>0.89</c:v>
                </c:pt>
                <c:pt idx="305">
                  <c:v>0.89</c:v>
                </c:pt>
                <c:pt idx="306">
                  <c:v>0.89</c:v>
                </c:pt>
                <c:pt idx="307">
                  <c:v>0.89</c:v>
                </c:pt>
                <c:pt idx="308">
                  <c:v>0.89</c:v>
                </c:pt>
                <c:pt idx="309">
                  <c:v>0.89</c:v>
                </c:pt>
                <c:pt idx="310">
                  <c:v>0.89</c:v>
                </c:pt>
                <c:pt idx="311">
                  <c:v>0.89</c:v>
                </c:pt>
                <c:pt idx="312">
                  <c:v>0.89</c:v>
                </c:pt>
                <c:pt idx="313">
                  <c:v>0.89</c:v>
                </c:pt>
                <c:pt idx="314">
                  <c:v>0.89</c:v>
                </c:pt>
                <c:pt idx="315">
                  <c:v>0.89</c:v>
                </c:pt>
                <c:pt idx="316">
                  <c:v>0.89</c:v>
                </c:pt>
                <c:pt idx="317">
                  <c:v>0.89</c:v>
                </c:pt>
                <c:pt idx="318">
                  <c:v>0.89</c:v>
                </c:pt>
                <c:pt idx="319">
                  <c:v>0.89</c:v>
                </c:pt>
                <c:pt idx="320">
                  <c:v>0.89</c:v>
                </c:pt>
                <c:pt idx="321">
                  <c:v>0.89</c:v>
                </c:pt>
                <c:pt idx="322">
                  <c:v>0.89</c:v>
                </c:pt>
                <c:pt idx="323">
                  <c:v>0.89</c:v>
                </c:pt>
                <c:pt idx="324">
                  <c:v>0.89</c:v>
                </c:pt>
                <c:pt idx="325">
                  <c:v>0.89</c:v>
                </c:pt>
                <c:pt idx="326">
                  <c:v>0.89</c:v>
                </c:pt>
                <c:pt idx="327">
                  <c:v>0.89</c:v>
                </c:pt>
                <c:pt idx="328">
                  <c:v>0.89</c:v>
                </c:pt>
                <c:pt idx="329">
                  <c:v>0.89</c:v>
                </c:pt>
                <c:pt idx="330">
                  <c:v>0.89</c:v>
                </c:pt>
                <c:pt idx="331">
                  <c:v>0.89</c:v>
                </c:pt>
                <c:pt idx="332">
                  <c:v>0.89</c:v>
                </c:pt>
                <c:pt idx="333">
                  <c:v>0.89</c:v>
                </c:pt>
                <c:pt idx="334">
                  <c:v>0.89</c:v>
                </c:pt>
                <c:pt idx="335">
                  <c:v>0.89</c:v>
                </c:pt>
                <c:pt idx="336">
                  <c:v>0.89</c:v>
                </c:pt>
                <c:pt idx="337">
                  <c:v>0.89</c:v>
                </c:pt>
                <c:pt idx="338">
                  <c:v>0.89</c:v>
                </c:pt>
                <c:pt idx="339">
                  <c:v>0.89</c:v>
                </c:pt>
                <c:pt idx="340">
                  <c:v>0.89</c:v>
                </c:pt>
                <c:pt idx="341">
                  <c:v>0.89</c:v>
                </c:pt>
                <c:pt idx="342">
                  <c:v>0.89</c:v>
                </c:pt>
                <c:pt idx="343">
                  <c:v>0.89</c:v>
                </c:pt>
                <c:pt idx="344">
                  <c:v>0.89</c:v>
                </c:pt>
                <c:pt idx="345">
                  <c:v>0.89</c:v>
                </c:pt>
                <c:pt idx="346">
                  <c:v>0.89</c:v>
                </c:pt>
                <c:pt idx="347">
                  <c:v>0.89</c:v>
                </c:pt>
                <c:pt idx="348">
                  <c:v>0.89</c:v>
                </c:pt>
                <c:pt idx="349">
                  <c:v>0.89</c:v>
                </c:pt>
                <c:pt idx="350">
                  <c:v>0.89</c:v>
                </c:pt>
                <c:pt idx="351">
                  <c:v>0.89</c:v>
                </c:pt>
                <c:pt idx="352">
                  <c:v>0.89</c:v>
                </c:pt>
                <c:pt idx="353">
                  <c:v>0.89</c:v>
                </c:pt>
                <c:pt idx="354">
                  <c:v>0.89</c:v>
                </c:pt>
                <c:pt idx="355">
                  <c:v>0.89</c:v>
                </c:pt>
                <c:pt idx="356">
                  <c:v>0.89</c:v>
                </c:pt>
                <c:pt idx="357">
                  <c:v>0.89</c:v>
                </c:pt>
                <c:pt idx="358">
                  <c:v>0.89</c:v>
                </c:pt>
                <c:pt idx="359">
                  <c:v>0.89</c:v>
                </c:pt>
                <c:pt idx="360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C9-44CC-AB9E-FA75D962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60952"/>
        <c:axId val="828157672"/>
      </c:scatterChart>
      <c:valAx>
        <c:axId val="82816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57672"/>
        <c:crosses val="autoZero"/>
        <c:crossBetween val="midCat"/>
      </c:valAx>
      <c:valAx>
        <c:axId val="82815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6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8541557305336834"/>
                  <c:y val="-0.26139982502187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'Frequency Transistion'!$B$6:$B$14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'Frequency Transistion'!$C$6:$C$14</c:f>
              <c:numCache>
                <c:formatCode>General</c:formatCode>
                <c:ptCount val="9"/>
                <c:pt idx="0">
                  <c:v>250</c:v>
                </c:pt>
                <c:pt idx="1">
                  <c:v>125</c:v>
                </c:pt>
                <c:pt idx="2">
                  <c:v>62.5</c:v>
                </c:pt>
                <c:pt idx="3">
                  <c:v>31.25</c:v>
                </c:pt>
                <c:pt idx="4">
                  <c:v>15.625</c:v>
                </c:pt>
                <c:pt idx="5">
                  <c:v>7.8125</c:v>
                </c:pt>
                <c:pt idx="6">
                  <c:v>3.90625</c:v>
                </c:pt>
                <c:pt idx="7">
                  <c:v>1.953125</c:v>
                </c:pt>
                <c:pt idx="8">
                  <c:v>0.9765625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F-40DF-ABD9-55CFC7A9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39327"/>
        <c:axId val="206036831"/>
      </c:scatterChart>
      <c:valAx>
        <c:axId val="20603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6831"/>
        <c:crosses val="autoZero"/>
        <c:crossBetween val="midCat"/>
      </c:valAx>
      <c:valAx>
        <c:axId val="2060368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'Inductance Testing'!$B$2</c:f>
              <c:strCache>
                <c:ptCount val="1"/>
                <c:pt idx="0">
                  <c:v>BS170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'Inductance Testing'!$D$4:$D$363</c:f>
              <c:numCache>
                <c:formatCode>0.00E+00</c:formatCode>
                <c:ptCount val="360"/>
                <c:pt idx="0">
                  <c:v>9.6786682152535808E-11</c:v>
                </c:pt>
                <c:pt idx="1">
                  <c:v>1.9357336430507162E-10</c:v>
                </c:pt>
                <c:pt idx="2">
                  <c:v>2.9036004645760744E-10</c:v>
                </c:pt>
                <c:pt idx="3">
                  <c:v>3.8714672861014323E-10</c:v>
                </c:pt>
                <c:pt idx="4">
                  <c:v>4.8393341076267903E-10</c:v>
                </c:pt>
                <c:pt idx="5">
                  <c:v>5.8072009291521487E-10</c:v>
                </c:pt>
                <c:pt idx="6">
                  <c:v>6.7750677506775072E-10</c:v>
                </c:pt>
                <c:pt idx="7">
                  <c:v>7.7429345722028657E-10</c:v>
                </c:pt>
                <c:pt idx="8">
                  <c:v>8.7108013937282241E-10</c:v>
                </c:pt>
                <c:pt idx="9">
                  <c:v>9.6786682152535826E-10</c:v>
                </c:pt>
                <c:pt idx="10">
                  <c:v>1.0646535036778941E-9</c:v>
                </c:pt>
                <c:pt idx="11">
                  <c:v>1.16144018583043E-9</c:v>
                </c:pt>
                <c:pt idx="12">
                  <c:v>1.2582268679829658E-9</c:v>
                </c:pt>
                <c:pt idx="13">
                  <c:v>1.3550135501355016E-9</c:v>
                </c:pt>
                <c:pt idx="14">
                  <c:v>1.4518002322880375E-9</c:v>
                </c:pt>
                <c:pt idx="15">
                  <c:v>1.5485869144405733E-9</c:v>
                </c:pt>
                <c:pt idx="16">
                  <c:v>1.6453735965931092E-9</c:v>
                </c:pt>
                <c:pt idx="17">
                  <c:v>1.742160278745645E-9</c:v>
                </c:pt>
                <c:pt idx="18">
                  <c:v>1.8389469608981809E-9</c:v>
                </c:pt>
                <c:pt idx="19">
                  <c:v>1.9357336430507165E-9</c:v>
                </c:pt>
                <c:pt idx="20">
                  <c:v>2.0325203252032524E-9</c:v>
                </c:pt>
                <c:pt idx="21">
                  <c:v>2.1293070073557882E-9</c:v>
                </c:pt>
                <c:pt idx="22">
                  <c:v>2.2260936895083241E-9</c:v>
                </c:pt>
                <c:pt idx="23">
                  <c:v>2.3228803716608599E-9</c:v>
                </c:pt>
                <c:pt idx="24">
                  <c:v>2.4196670538133958E-9</c:v>
                </c:pt>
                <c:pt idx="25">
                  <c:v>2.5164537359659316E-9</c:v>
                </c:pt>
                <c:pt idx="26">
                  <c:v>2.6132404181184674E-9</c:v>
                </c:pt>
                <c:pt idx="27">
                  <c:v>2.7100271002710033E-9</c:v>
                </c:pt>
                <c:pt idx="28">
                  <c:v>2.8068137824235391E-9</c:v>
                </c:pt>
                <c:pt idx="29">
                  <c:v>2.903600464576075E-9</c:v>
                </c:pt>
                <c:pt idx="30">
                  <c:v>3.0003871467286108E-9</c:v>
                </c:pt>
                <c:pt idx="31">
                  <c:v>3.0971738288811467E-9</c:v>
                </c:pt>
                <c:pt idx="32">
                  <c:v>3.1939605110336825E-9</c:v>
                </c:pt>
                <c:pt idx="33">
                  <c:v>3.2907471931862184E-9</c:v>
                </c:pt>
                <c:pt idx="34">
                  <c:v>3.3875338753387542E-9</c:v>
                </c:pt>
                <c:pt idx="35">
                  <c:v>3.4843205574912901E-9</c:v>
                </c:pt>
                <c:pt idx="36">
                  <c:v>3.5811072396438259E-9</c:v>
                </c:pt>
                <c:pt idx="37">
                  <c:v>3.6778939217963618E-9</c:v>
                </c:pt>
                <c:pt idx="38">
                  <c:v>3.7746806039488972E-9</c:v>
                </c:pt>
                <c:pt idx="39">
                  <c:v>3.871467286101433E-9</c:v>
                </c:pt>
                <c:pt idx="40">
                  <c:v>3.9682539682539689E-9</c:v>
                </c:pt>
                <c:pt idx="41">
                  <c:v>4.0650406504065047E-9</c:v>
                </c:pt>
                <c:pt idx="42">
                  <c:v>4.1618273325590406E-9</c:v>
                </c:pt>
                <c:pt idx="43">
                  <c:v>4.2586140147115764E-9</c:v>
                </c:pt>
                <c:pt idx="44">
                  <c:v>4.3554006968641123E-9</c:v>
                </c:pt>
                <c:pt idx="45">
                  <c:v>4.4521873790166481E-9</c:v>
                </c:pt>
                <c:pt idx="46">
                  <c:v>4.548974061169184E-9</c:v>
                </c:pt>
                <c:pt idx="47">
                  <c:v>4.6457607433217198E-9</c:v>
                </c:pt>
                <c:pt idx="48">
                  <c:v>4.7425474254742557E-9</c:v>
                </c:pt>
                <c:pt idx="49">
                  <c:v>4.8393341076267915E-9</c:v>
                </c:pt>
                <c:pt idx="50">
                  <c:v>4.9361207897793274E-9</c:v>
                </c:pt>
                <c:pt idx="51">
                  <c:v>5.0329074719318632E-9</c:v>
                </c:pt>
                <c:pt idx="52">
                  <c:v>5.129694154084399E-9</c:v>
                </c:pt>
                <c:pt idx="53">
                  <c:v>5.2264808362369349E-9</c:v>
                </c:pt>
                <c:pt idx="54">
                  <c:v>5.3232675183894707E-9</c:v>
                </c:pt>
                <c:pt idx="55">
                  <c:v>5.4200542005420066E-9</c:v>
                </c:pt>
                <c:pt idx="56">
                  <c:v>5.5168408826945424E-9</c:v>
                </c:pt>
                <c:pt idx="57">
                  <c:v>5.6136275648470783E-9</c:v>
                </c:pt>
                <c:pt idx="58">
                  <c:v>5.7104142469996141E-9</c:v>
                </c:pt>
                <c:pt idx="59">
                  <c:v>5.80720092915215E-9</c:v>
                </c:pt>
                <c:pt idx="60">
                  <c:v>5.9039876113046858E-9</c:v>
                </c:pt>
                <c:pt idx="61">
                  <c:v>6.0007742934572217E-9</c:v>
                </c:pt>
                <c:pt idx="62">
                  <c:v>6.0975609756097575E-9</c:v>
                </c:pt>
                <c:pt idx="63">
                  <c:v>6.1943476577622934E-9</c:v>
                </c:pt>
                <c:pt idx="64">
                  <c:v>6.2911343399148292E-9</c:v>
                </c:pt>
                <c:pt idx="65">
                  <c:v>6.3879210220673651E-9</c:v>
                </c:pt>
                <c:pt idx="66">
                  <c:v>6.4847077042199009E-9</c:v>
                </c:pt>
                <c:pt idx="67">
                  <c:v>6.5814943863724367E-9</c:v>
                </c:pt>
                <c:pt idx="68">
                  <c:v>6.6782810685249726E-9</c:v>
                </c:pt>
                <c:pt idx="69">
                  <c:v>6.7750677506775084E-9</c:v>
                </c:pt>
                <c:pt idx="70">
                  <c:v>6.8718544328300443E-9</c:v>
                </c:pt>
                <c:pt idx="71">
                  <c:v>6.9686411149825801E-9</c:v>
                </c:pt>
                <c:pt idx="72">
                  <c:v>7.065427797135116E-9</c:v>
                </c:pt>
                <c:pt idx="73">
                  <c:v>7.1622144792876518E-9</c:v>
                </c:pt>
                <c:pt idx="74">
                  <c:v>7.2590011614401877E-9</c:v>
                </c:pt>
                <c:pt idx="75">
                  <c:v>7.3557878435927235E-9</c:v>
                </c:pt>
                <c:pt idx="76">
                  <c:v>7.4525745257452594E-9</c:v>
                </c:pt>
                <c:pt idx="77">
                  <c:v>7.5493612078977944E-9</c:v>
                </c:pt>
                <c:pt idx="78">
                  <c:v>7.6461478900503294E-9</c:v>
                </c:pt>
                <c:pt idx="79">
                  <c:v>7.7429345722028644E-9</c:v>
                </c:pt>
                <c:pt idx="80">
                  <c:v>7.8397212543553994E-9</c:v>
                </c:pt>
                <c:pt idx="81">
                  <c:v>7.9365079365079345E-9</c:v>
                </c:pt>
                <c:pt idx="82">
                  <c:v>8.0332946186604695E-9</c:v>
                </c:pt>
                <c:pt idx="83">
                  <c:v>8.1300813008130045E-9</c:v>
                </c:pt>
                <c:pt idx="84">
                  <c:v>8.2268679829655395E-9</c:v>
                </c:pt>
                <c:pt idx="85">
                  <c:v>8.3236546651180745E-9</c:v>
                </c:pt>
                <c:pt idx="86">
                  <c:v>8.4204413472706096E-9</c:v>
                </c:pt>
                <c:pt idx="87">
                  <c:v>8.5172280294231446E-9</c:v>
                </c:pt>
                <c:pt idx="88">
                  <c:v>8.6140147115756796E-9</c:v>
                </c:pt>
                <c:pt idx="89">
                  <c:v>8.7108013937282146E-9</c:v>
                </c:pt>
                <c:pt idx="90">
                  <c:v>8.8075880758807496E-9</c:v>
                </c:pt>
                <c:pt idx="91">
                  <c:v>8.9043747580332847E-9</c:v>
                </c:pt>
                <c:pt idx="92">
                  <c:v>9.0011614401858197E-9</c:v>
                </c:pt>
                <c:pt idx="93">
                  <c:v>9.0979481223383547E-9</c:v>
                </c:pt>
                <c:pt idx="94">
                  <c:v>9.1947348044908897E-9</c:v>
                </c:pt>
                <c:pt idx="95">
                  <c:v>9.2915214866434247E-9</c:v>
                </c:pt>
                <c:pt idx="96">
                  <c:v>9.3883081687959598E-9</c:v>
                </c:pt>
                <c:pt idx="97">
                  <c:v>9.4850948509484948E-9</c:v>
                </c:pt>
                <c:pt idx="98">
                  <c:v>9.5818815331010298E-9</c:v>
                </c:pt>
                <c:pt idx="99">
                  <c:v>9.6786682152535648E-9</c:v>
                </c:pt>
                <c:pt idx="100">
                  <c:v>9.7754548974060998E-9</c:v>
                </c:pt>
                <c:pt idx="101">
                  <c:v>9.8722415795586349E-9</c:v>
                </c:pt>
                <c:pt idx="102">
                  <c:v>9.9690282617111699E-9</c:v>
                </c:pt>
                <c:pt idx="103">
                  <c:v>1.0065814943863705E-8</c:v>
                </c:pt>
                <c:pt idx="104">
                  <c:v>1.016260162601624E-8</c:v>
                </c:pt>
                <c:pt idx="105">
                  <c:v>1.0259388308168775E-8</c:v>
                </c:pt>
                <c:pt idx="106">
                  <c:v>1.035617499032131E-8</c:v>
                </c:pt>
                <c:pt idx="107">
                  <c:v>1.0452961672473845E-8</c:v>
                </c:pt>
                <c:pt idx="108">
                  <c:v>1.054974835462638E-8</c:v>
                </c:pt>
                <c:pt idx="109">
                  <c:v>1.0646535036778915E-8</c:v>
                </c:pt>
                <c:pt idx="110">
                  <c:v>1.074332171893145E-8</c:v>
                </c:pt>
                <c:pt idx="111">
                  <c:v>1.0840108401083985E-8</c:v>
                </c:pt>
                <c:pt idx="112">
                  <c:v>1.093689508323652E-8</c:v>
                </c:pt>
                <c:pt idx="113">
                  <c:v>1.1033681765389055E-8</c:v>
                </c:pt>
                <c:pt idx="114">
                  <c:v>1.113046844754159E-8</c:v>
                </c:pt>
                <c:pt idx="115">
                  <c:v>1.1227255129694125E-8</c:v>
                </c:pt>
                <c:pt idx="116">
                  <c:v>1.132404181184666E-8</c:v>
                </c:pt>
                <c:pt idx="117">
                  <c:v>1.1420828493999195E-8</c:v>
                </c:pt>
                <c:pt idx="118">
                  <c:v>1.151761517615173E-8</c:v>
                </c:pt>
                <c:pt idx="119">
                  <c:v>1.1614401858304265E-8</c:v>
                </c:pt>
                <c:pt idx="120">
                  <c:v>1.17111885404568E-8</c:v>
                </c:pt>
                <c:pt idx="121">
                  <c:v>1.1807975222609335E-8</c:v>
                </c:pt>
                <c:pt idx="122">
                  <c:v>1.190476190476187E-8</c:v>
                </c:pt>
                <c:pt idx="123">
                  <c:v>1.2001548586914405E-8</c:v>
                </c:pt>
                <c:pt idx="124">
                  <c:v>1.209833526906694E-8</c:v>
                </c:pt>
                <c:pt idx="125">
                  <c:v>1.2195121951219475E-8</c:v>
                </c:pt>
                <c:pt idx="126">
                  <c:v>1.229190863337201E-8</c:v>
                </c:pt>
                <c:pt idx="127">
                  <c:v>1.2388695315524545E-8</c:v>
                </c:pt>
                <c:pt idx="128">
                  <c:v>1.248548199767708E-8</c:v>
                </c:pt>
                <c:pt idx="129">
                  <c:v>1.2582268679829615E-8</c:v>
                </c:pt>
                <c:pt idx="130">
                  <c:v>1.267905536198215E-8</c:v>
                </c:pt>
                <c:pt idx="131">
                  <c:v>1.2775842044134685E-8</c:v>
                </c:pt>
                <c:pt idx="132">
                  <c:v>1.287262872628722E-8</c:v>
                </c:pt>
                <c:pt idx="133">
                  <c:v>1.2969415408439755E-8</c:v>
                </c:pt>
                <c:pt idx="134">
                  <c:v>1.3066202090592291E-8</c:v>
                </c:pt>
                <c:pt idx="135">
                  <c:v>1.3162988772744826E-8</c:v>
                </c:pt>
                <c:pt idx="136">
                  <c:v>1.3259775454897361E-8</c:v>
                </c:pt>
                <c:pt idx="137">
                  <c:v>1.3356562137049896E-8</c:v>
                </c:pt>
                <c:pt idx="138">
                  <c:v>1.3453348819202431E-8</c:v>
                </c:pt>
                <c:pt idx="139">
                  <c:v>1.3550135501354966E-8</c:v>
                </c:pt>
                <c:pt idx="140">
                  <c:v>1.3646922183507501E-8</c:v>
                </c:pt>
                <c:pt idx="141">
                  <c:v>1.3743708865660036E-8</c:v>
                </c:pt>
                <c:pt idx="142">
                  <c:v>1.3840495547812571E-8</c:v>
                </c:pt>
                <c:pt idx="143">
                  <c:v>1.3937282229965106E-8</c:v>
                </c:pt>
                <c:pt idx="144">
                  <c:v>1.4034068912117641E-8</c:v>
                </c:pt>
                <c:pt idx="145">
                  <c:v>1.4130855594270176E-8</c:v>
                </c:pt>
                <c:pt idx="146">
                  <c:v>1.4227642276422711E-8</c:v>
                </c:pt>
                <c:pt idx="147">
                  <c:v>1.4324428958575246E-8</c:v>
                </c:pt>
                <c:pt idx="148">
                  <c:v>1.4421215640727781E-8</c:v>
                </c:pt>
                <c:pt idx="149">
                  <c:v>1.4518002322880316E-8</c:v>
                </c:pt>
                <c:pt idx="150">
                  <c:v>1.4614789005032851E-8</c:v>
                </c:pt>
                <c:pt idx="151">
                  <c:v>1.4711575687185386E-8</c:v>
                </c:pt>
                <c:pt idx="152">
                  <c:v>1.4808362369337921E-8</c:v>
                </c:pt>
                <c:pt idx="153">
                  <c:v>1.4905149051490456E-8</c:v>
                </c:pt>
                <c:pt idx="154">
                  <c:v>1.5001935733642993E-8</c:v>
                </c:pt>
                <c:pt idx="155">
                  <c:v>1.5098722415795529E-8</c:v>
                </c:pt>
                <c:pt idx="156">
                  <c:v>1.5195509097948066E-8</c:v>
                </c:pt>
                <c:pt idx="157">
                  <c:v>1.5292295780100603E-8</c:v>
                </c:pt>
                <c:pt idx="158">
                  <c:v>1.5389082462253139E-8</c:v>
                </c:pt>
                <c:pt idx="159">
                  <c:v>1.5485869144405676E-8</c:v>
                </c:pt>
                <c:pt idx="160">
                  <c:v>1.5582655826558213E-8</c:v>
                </c:pt>
                <c:pt idx="161">
                  <c:v>1.5679442508710749E-8</c:v>
                </c:pt>
                <c:pt idx="162">
                  <c:v>1.5776229190863286E-8</c:v>
                </c:pt>
                <c:pt idx="163">
                  <c:v>1.5873015873015823E-8</c:v>
                </c:pt>
                <c:pt idx="164">
                  <c:v>1.5969802555168359E-8</c:v>
                </c:pt>
                <c:pt idx="165">
                  <c:v>1.6066589237320896E-8</c:v>
                </c:pt>
                <c:pt idx="166">
                  <c:v>1.6163375919473433E-8</c:v>
                </c:pt>
                <c:pt idx="167">
                  <c:v>1.6260162601625969E-8</c:v>
                </c:pt>
                <c:pt idx="168">
                  <c:v>1.6356949283778506E-8</c:v>
                </c:pt>
                <c:pt idx="169">
                  <c:v>1.6453735965931043E-8</c:v>
                </c:pt>
                <c:pt idx="170">
                  <c:v>1.6550522648083579E-8</c:v>
                </c:pt>
                <c:pt idx="171">
                  <c:v>1.6647309330236116E-8</c:v>
                </c:pt>
                <c:pt idx="172">
                  <c:v>1.6744096012388653E-8</c:v>
                </c:pt>
                <c:pt idx="173">
                  <c:v>1.6840882694541189E-8</c:v>
                </c:pt>
                <c:pt idx="174">
                  <c:v>1.6937669376693726E-8</c:v>
                </c:pt>
                <c:pt idx="175">
                  <c:v>1.7034456058846263E-8</c:v>
                </c:pt>
                <c:pt idx="176">
                  <c:v>1.7131242740998799E-8</c:v>
                </c:pt>
                <c:pt idx="177">
                  <c:v>1.7228029423151336E-8</c:v>
                </c:pt>
                <c:pt idx="178">
                  <c:v>1.7324816105303873E-8</c:v>
                </c:pt>
                <c:pt idx="179">
                  <c:v>1.7421602787456409E-8</c:v>
                </c:pt>
                <c:pt idx="180">
                  <c:v>1.7518389469608946E-8</c:v>
                </c:pt>
                <c:pt idx="181">
                  <c:v>1.7615176151761483E-8</c:v>
                </c:pt>
                <c:pt idx="182">
                  <c:v>1.7711962833914019E-8</c:v>
                </c:pt>
                <c:pt idx="183">
                  <c:v>1.7808749516066556E-8</c:v>
                </c:pt>
                <c:pt idx="184">
                  <c:v>1.7905536198219093E-8</c:v>
                </c:pt>
                <c:pt idx="185">
                  <c:v>1.8002322880371629E-8</c:v>
                </c:pt>
                <c:pt idx="186">
                  <c:v>1.8099109562524166E-8</c:v>
                </c:pt>
                <c:pt idx="187">
                  <c:v>1.8195896244676703E-8</c:v>
                </c:pt>
                <c:pt idx="188">
                  <c:v>1.8292682926829239E-8</c:v>
                </c:pt>
                <c:pt idx="189">
                  <c:v>1.8389469608981776E-8</c:v>
                </c:pt>
                <c:pt idx="190">
                  <c:v>1.8486256291134313E-8</c:v>
                </c:pt>
                <c:pt idx="191">
                  <c:v>1.8583042973286849E-8</c:v>
                </c:pt>
                <c:pt idx="192">
                  <c:v>1.8679829655439386E-8</c:v>
                </c:pt>
                <c:pt idx="193">
                  <c:v>1.8776616337591923E-8</c:v>
                </c:pt>
                <c:pt idx="194">
                  <c:v>1.887340301974446E-8</c:v>
                </c:pt>
                <c:pt idx="195">
                  <c:v>1.8970189701896996E-8</c:v>
                </c:pt>
                <c:pt idx="196">
                  <c:v>1.9066976384049533E-8</c:v>
                </c:pt>
                <c:pt idx="197">
                  <c:v>1.916376306620207E-8</c:v>
                </c:pt>
                <c:pt idx="198">
                  <c:v>1.9260549748354606E-8</c:v>
                </c:pt>
                <c:pt idx="199">
                  <c:v>1.9357336430507143E-8</c:v>
                </c:pt>
                <c:pt idx="200">
                  <c:v>1.945412311265968E-8</c:v>
                </c:pt>
                <c:pt idx="201">
                  <c:v>1.9550909794812216E-8</c:v>
                </c:pt>
                <c:pt idx="202">
                  <c:v>1.9647696476964753E-8</c:v>
                </c:pt>
                <c:pt idx="203">
                  <c:v>1.974448315911729E-8</c:v>
                </c:pt>
                <c:pt idx="204">
                  <c:v>1.9841269841269826E-8</c:v>
                </c:pt>
                <c:pt idx="205">
                  <c:v>1.9938056523422363E-8</c:v>
                </c:pt>
                <c:pt idx="206">
                  <c:v>2.00348432055749E-8</c:v>
                </c:pt>
                <c:pt idx="207">
                  <c:v>2.0131629887727436E-8</c:v>
                </c:pt>
                <c:pt idx="208">
                  <c:v>2.0228416569879973E-8</c:v>
                </c:pt>
                <c:pt idx="209">
                  <c:v>2.032520325203251E-8</c:v>
                </c:pt>
                <c:pt idx="210">
                  <c:v>2.0421989934185046E-8</c:v>
                </c:pt>
                <c:pt idx="211">
                  <c:v>2.0518776616337583E-8</c:v>
                </c:pt>
                <c:pt idx="212">
                  <c:v>2.061556329849012E-8</c:v>
                </c:pt>
                <c:pt idx="213">
                  <c:v>2.0712349980642656E-8</c:v>
                </c:pt>
                <c:pt idx="214">
                  <c:v>2.0809136662795193E-8</c:v>
                </c:pt>
                <c:pt idx="215">
                  <c:v>2.090592334494773E-8</c:v>
                </c:pt>
                <c:pt idx="216">
                  <c:v>2.1002710027100266E-8</c:v>
                </c:pt>
                <c:pt idx="217">
                  <c:v>2.1099496709252803E-8</c:v>
                </c:pt>
                <c:pt idx="218">
                  <c:v>2.119628339140534E-8</c:v>
                </c:pt>
                <c:pt idx="219">
                  <c:v>2.1293070073557876E-8</c:v>
                </c:pt>
                <c:pt idx="220">
                  <c:v>2.1389856755710413E-8</c:v>
                </c:pt>
                <c:pt idx="221">
                  <c:v>2.148664343786295E-8</c:v>
                </c:pt>
                <c:pt idx="222">
                  <c:v>2.1583430120015486E-8</c:v>
                </c:pt>
                <c:pt idx="223">
                  <c:v>2.1680216802168023E-8</c:v>
                </c:pt>
                <c:pt idx="224">
                  <c:v>2.177700348432056E-8</c:v>
                </c:pt>
                <c:pt idx="225">
                  <c:v>2.1873790166473096E-8</c:v>
                </c:pt>
                <c:pt idx="226">
                  <c:v>2.1970576848625633E-8</c:v>
                </c:pt>
                <c:pt idx="227">
                  <c:v>2.206736353077817E-8</c:v>
                </c:pt>
                <c:pt idx="228">
                  <c:v>2.2164150212930706E-8</c:v>
                </c:pt>
                <c:pt idx="229">
                  <c:v>2.2260936895083243E-8</c:v>
                </c:pt>
                <c:pt idx="230">
                  <c:v>2.235772357723578E-8</c:v>
                </c:pt>
                <c:pt idx="231">
                  <c:v>2.2454510259388316E-8</c:v>
                </c:pt>
                <c:pt idx="232">
                  <c:v>2.2551296941540853E-8</c:v>
                </c:pt>
                <c:pt idx="233">
                  <c:v>2.264808362369339E-8</c:v>
                </c:pt>
                <c:pt idx="234">
                  <c:v>2.2744870305845926E-8</c:v>
                </c:pt>
                <c:pt idx="235">
                  <c:v>2.2841656987998463E-8</c:v>
                </c:pt>
                <c:pt idx="236">
                  <c:v>2.2938443670151E-8</c:v>
                </c:pt>
                <c:pt idx="237">
                  <c:v>2.3035230352303536E-8</c:v>
                </c:pt>
                <c:pt idx="238">
                  <c:v>2.3132017034456073E-8</c:v>
                </c:pt>
                <c:pt idx="239">
                  <c:v>2.322880371660861E-8</c:v>
                </c:pt>
                <c:pt idx="240">
                  <c:v>2.3325590398761147E-8</c:v>
                </c:pt>
                <c:pt idx="241">
                  <c:v>2.3422377080913683E-8</c:v>
                </c:pt>
                <c:pt idx="242">
                  <c:v>2.351916376306622E-8</c:v>
                </c:pt>
                <c:pt idx="243">
                  <c:v>2.3615950445218757E-8</c:v>
                </c:pt>
                <c:pt idx="244">
                  <c:v>2.3712737127371293E-8</c:v>
                </c:pt>
                <c:pt idx="245">
                  <c:v>2.380952380952383E-8</c:v>
                </c:pt>
                <c:pt idx="246">
                  <c:v>2.3906310491676367E-8</c:v>
                </c:pt>
                <c:pt idx="247">
                  <c:v>2.4003097173828903E-8</c:v>
                </c:pt>
                <c:pt idx="248">
                  <c:v>2.409988385598144E-8</c:v>
                </c:pt>
                <c:pt idx="249">
                  <c:v>2.4196670538133977E-8</c:v>
                </c:pt>
                <c:pt idx="250">
                  <c:v>2.4293457220286513E-8</c:v>
                </c:pt>
                <c:pt idx="251">
                  <c:v>2.439024390243905E-8</c:v>
                </c:pt>
                <c:pt idx="252">
                  <c:v>2.4487030584591587E-8</c:v>
                </c:pt>
                <c:pt idx="253">
                  <c:v>2.4583817266744123E-8</c:v>
                </c:pt>
                <c:pt idx="254">
                  <c:v>2.468060394889666E-8</c:v>
                </c:pt>
                <c:pt idx="255">
                  <c:v>2.4777390631049197E-8</c:v>
                </c:pt>
                <c:pt idx="256">
                  <c:v>2.4874177313201733E-8</c:v>
                </c:pt>
                <c:pt idx="257">
                  <c:v>2.497096399535427E-8</c:v>
                </c:pt>
                <c:pt idx="258">
                  <c:v>2.5067750677506807E-8</c:v>
                </c:pt>
                <c:pt idx="259">
                  <c:v>2.5164537359659343E-8</c:v>
                </c:pt>
                <c:pt idx="260">
                  <c:v>2.526132404181188E-8</c:v>
                </c:pt>
                <c:pt idx="261">
                  <c:v>2.5358110723964417E-8</c:v>
                </c:pt>
                <c:pt idx="262">
                  <c:v>2.5454897406116953E-8</c:v>
                </c:pt>
                <c:pt idx="263">
                  <c:v>2.555168408826949E-8</c:v>
                </c:pt>
                <c:pt idx="264">
                  <c:v>2.5648470770422027E-8</c:v>
                </c:pt>
                <c:pt idx="265">
                  <c:v>2.5745257452574563E-8</c:v>
                </c:pt>
                <c:pt idx="266">
                  <c:v>2.58420441347271E-8</c:v>
                </c:pt>
                <c:pt idx="267">
                  <c:v>2.5938830816879637E-8</c:v>
                </c:pt>
                <c:pt idx="268">
                  <c:v>2.6035617499032173E-8</c:v>
                </c:pt>
                <c:pt idx="269">
                  <c:v>2.613240418118471E-8</c:v>
                </c:pt>
                <c:pt idx="270">
                  <c:v>2.6229190863337247E-8</c:v>
                </c:pt>
                <c:pt idx="271">
                  <c:v>2.6325977545489783E-8</c:v>
                </c:pt>
                <c:pt idx="272">
                  <c:v>2.642276422764232E-8</c:v>
                </c:pt>
                <c:pt idx="273">
                  <c:v>2.6519550909794857E-8</c:v>
                </c:pt>
                <c:pt idx="274">
                  <c:v>2.6616337591947393E-8</c:v>
                </c:pt>
                <c:pt idx="275">
                  <c:v>2.671312427409993E-8</c:v>
                </c:pt>
                <c:pt idx="276">
                  <c:v>2.6809910956252467E-8</c:v>
                </c:pt>
                <c:pt idx="277">
                  <c:v>2.6906697638405003E-8</c:v>
                </c:pt>
                <c:pt idx="278">
                  <c:v>2.700348432055754E-8</c:v>
                </c:pt>
                <c:pt idx="279">
                  <c:v>2.7100271002710077E-8</c:v>
                </c:pt>
                <c:pt idx="280">
                  <c:v>2.7197057684862613E-8</c:v>
                </c:pt>
                <c:pt idx="281">
                  <c:v>2.729384436701515E-8</c:v>
                </c:pt>
                <c:pt idx="282">
                  <c:v>2.7390631049167687E-8</c:v>
                </c:pt>
                <c:pt idx="283">
                  <c:v>2.7487417731320223E-8</c:v>
                </c:pt>
                <c:pt idx="284">
                  <c:v>2.758420441347276E-8</c:v>
                </c:pt>
                <c:pt idx="285">
                  <c:v>2.7680991095625297E-8</c:v>
                </c:pt>
                <c:pt idx="286">
                  <c:v>2.7777777777777834E-8</c:v>
                </c:pt>
                <c:pt idx="287">
                  <c:v>2.787456445993037E-8</c:v>
                </c:pt>
                <c:pt idx="288">
                  <c:v>2.7971351142082907E-8</c:v>
                </c:pt>
                <c:pt idx="289">
                  <c:v>2.8068137824235444E-8</c:v>
                </c:pt>
                <c:pt idx="290">
                  <c:v>2.816492450638798E-8</c:v>
                </c:pt>
                <c:pt idx="291">
                  <c:v>2.8261711188540517E-8</c:v>
                </c:pt>
                <c:pt idx="292">
                  <c:v>2.8358497870693054E-8</c:v>
                </c:pt>
                <c:pt idx="293">
                  <c:v>2.845528455284559E-8</c:v>
                </c:pt>
                <c:pt idx="294">
                  <c:v>2.8552071234998127E-8</c:v>
                </c:pt>
                <c:pt idx="295">
                  <c:v>2.8648857917150664E-8</c:v>
                </c:pt>
                <c:pt idx="296">
                  <c:v>2.87456445993032E-8</c:v>
                </c:pt>
                <c:pt idx="297">
                  <c:v>2.8842431281455737E-8</c:v>
                </c:pt>
                <c:pt idx="298">
                  <c:v>2.8939217963608274E-8</c:v>
                </c:pt>
                <c:pt idx="299">
                  <c:v>2.903600464576081E-8</c:v>
                </c:pt>
                <c:pt idx="300">
                  <c:v>2.9132791327913347E-8</c:v>
                </c:pt>
                <c:pt idx="301">
                  <c:v>2.9229578010065884E-8</c:v>
                </c:pt>
                <c:pt idx="302">
                  <c:v>2.932636469221842E-8</c:v>
                </c:pt>
                <c:pt idx="303">
                  <c:v>2.9423151374370957E-8</c:v>
                </c:pt>
                <c:pt idx="304">
                  <c:v>2.9519938056523494E-8</c:v>
                </c:pt>
                <c:pt idx="305">
                  <c:v>2.961672473867603E-8</c:v>
                </c:pt>
                <c:pt idx="306">
                  <c:v>2.9713511420828567E-8</c:v>
                </c:pt>
                <c:pt idx="307">
                  <c:v>2.9810298102981104E-8</c:v>
                </c:pt>
                <c:pt idx="308">
                  <c:v>2.9907084785133637E-8</c:v>
                </c:pt>
                <c:pt idx="309">
                  <c:v>3.000387146728617E-8</c:v>
                </c:pt>
                <c:pt idx="310">
                  <c:v>3.0100658149438704E-8</c:v>
                </c:pt>
                <c:pt idx="311">
                  <c:v>3.0197444831591237E-8</c:v>
                </c:pt>
                <c:pt idx="312">
                  <c:v>3.029423151374377E-8</c:v>
                </c:pt>
                <c:pt idx="313">
                  <c:v>3.0391018195896304E-8</c:v>
                </c:pt>
                <c:pt idx="314">
                  <c:v>3.0487804878048837E-8</c:v>
                </c:pt>
                <c:pt idx="315">
                  <c:v>3.0584591560201371E-8</c:v>
                </c:pt>
                <c:pt idx="316">
                  <c:v>3.0681378242353904E-8</c:v>
                </c:pt>
                <c:pt idx="317">
                  <c:v>3.0778164924506437E-8</c:v>
                </c:pt>
                <c:pt idx="318">
                  <c:v>3.0874951606658971E-8</c:v>
                </c:pt>
                <c:pt idx="319">
                  <c:v>3.0971738288811504E-8</c:v>
                </c:pt>
                <c:pt idx="320">
                  <c:v>3.1068524970964037E-8</c:v>
                </c:pt>
                <c:pt idx="321">
                  <c:v>3.1165311653116571E-8</c:v>
                </c:pt>
                <c:pt idx="322">
                  <c:v>3.1262098335269104E-8</c:v>
                </c:pt>
                <c:pt idx="323">
                  <c:v>3.1358885017421637E-8</c:v>
                </c:pt>
                <c:pt idx="324">
                  <c:v>3.1455671699574171E-8</c:v>
                </c:pt>
                <c:pt idx="325">
                  <c:v>3.1552458381726704E-8</c:v>
                </c:pt>
                <c:pt idx="326">
                  <c:v>3.1649245063879238E-8</c:v>
                </c:pt>
                <c:pt idx="327">
                  <c:v>3.1746031746031771E-8</c:v>
                </c:pt>
                <c:pt idx="328">
                  <c:v>3.1842818428184304E-8</c:v>
                </c:pt>
                <c:pt idx="329">
                  <c:v>3.1939605110336838E-8</c:v>
                </c:pt>
                <c:pt idx="330">
                  <c:v>3.2036391792489371E-8</c:v>
                </c:pt>
                <c:pt idx="331">
                  <c:v>3.2133178474641904E-8</c:v>
                </c:pt>
                <c:pt idx="332">
                  <c:v>3.2229965156794438E-8</c:v>
                </c:pt>
                <c:pt idx="333">
                  <c:v>3.2326751838946971E-8</c:v>
                </c:pt>
                <c:pt idx="334">
                  <c:v>3.2423538521099505E-8</c:v>
                </c:pt>
                <c:pt idx="335">
                  <c:v>3.2520325203252038E-8</c:v>
                </c:pt>
                <c:pt idx="336">
                  <c:v>3.2617111885404571E-8</c:v>
                </c:pt>
                <c:pt idx="337">
                  <c:v>3.2713898567557105E-8</c:v>
                </c:pt>
                <c:pt idx="338">
                  <c:v>3.2810685249709638E-8</c:v>
                </c:pt>
                <c:pt idx="339">
                  <c:v>3.2907471931862171E-8</c:v>
                </c:pt>
                <c:pt idx="340">
                  <c:v>3.3004258614014705E-8</c:v>
                </c:pt>
                <c:pt idx="341">
                  <c:v>3.3101045296167238E-8</c:v>
                </c:pt>
                <c:pt idx="342">
                  <c:v>3.3197831978319771E-8</c:v>
                </c:pt>
                <c:pt idx="343">
                  <c:v>3.3294618660472305E-8</c:v>
                </c:pt>
                <c:pt idx="344">
                  <c:v>3.3391405342624838E-8</c:v>
                </c:pt>
                <c:pt idx="345">
                  <c:v>3.3488192024777372E-8</c:v>
                </c:pt>
                <c:pt idx="346">
                  <c:v>3.3584978706929905E-8</c:v>
                </c:pt>
                <c:pt idx="347">
                  <c:v>3.3681765389082438E-8</c:v>
                </c:pt>
                <c:pt idx="348">
                  <c:v>3.3778552071234972E-8</c:v>
                </c:pt>
                <c:pt idx="349">
                  <c:v>3.3875338753387505E-8</c:v>
                </c:pt>
                <c:pt idx="350">
                  <c:v>3.3972125435540038E-8</c:v>
                </c:pt>
                <c:pt idx="351">
                  <c:v>3.4068912117692572E-8</c:v>
                </c:pt>
                <c:pt idx="352">
                  <c:v>3.4165698799845105E-8</c:v>
                </c:pt>
                <c:pt idx="353">
                  <c:v>3.4262485481997638E-8</c:v>
                </c:pt>
                <c:pt idx="354">
                  <c:v>3.4359272164150172E-8</c:v>
                </c:pt>
                <c:pt idx="355">
                  <c:v>3.4456058846302705E-8</c:v>
                </c:pt>
                <c:pt idx="356">
                  <c:v>3.4552845528455239E-8</c:v>
                </c:pt>
                <c:pt idx="357">
                  <c:v>3.4649632210607772E-8</c:v>
                </c:pt>
                <c:pt idx="358">
                  <c:v>3.4746418892760305E-8</c:v>
                </c:pt>
                <c:pt idx="359">
                  <c:v>3.4843205574912839E-8</c:v>
                </c:pt>
              </c:numCache>
            </c:numRef>
          </c:xVal>
          <c:yVal>
            <c:numRef>
              <c:f>'Inductance Testing'!$H$4:$H$363</c:f>
              <c:numCache>
                <c:formatCode>0.00E+00</c:formatCode>
                <c:ptCount val="360"/>
                <c:pt idx="0">
                  <c:v>3.0000000000096785</c:v>
                </c:pt>
                <c:pt idx="1">
                  <c:v>3.0034899496702501</c:v>
                </c:pt>
                <c:pt idx="2">
                  <c:v>3.0052335956242944</c:v>
                </c:pt>
                <c:pt idx="3">
                  <c:v>3.0069756473744125</c:v>
                </c:pt>
                <c:pt idx="4">
                  <c:v>3.008715574274766</c:v>
                </c:pt>
                <c:pt idx="5">
                  <c:v>3.0104528463267655</c:v>
                </c:pt>
                <c:pt idx="6">
                  <c:v>3.0121869343405145</c:v>
                </c:pt>
                <c:pt idx="7">
                  <c:v>3.0139173100960064</c:v>
                </c:pt>
                <c:pt idx="8">
                  <c:v>3.0156434465040229</c:v>
                </c:pt>
                <c:pt idx="9">
                  <c:v>3.0173648177666932</c:v>
                </c:pt>
                <c:pt idx="10">
                  <c:v>3.0190808995376543</c:v>
                </c:pt>
                <c:pt idx="11">
                  <c:v>3.0207911690817761</c:v>
                </c:pt>
                <c:pt idx="12">
                  <c:v>3.0224951054343867</c:v>
                </c:pt>
                <c:pt idx="13">
                  <c:v>3.0241921895599666</c:v>
                </c:pt>
                <c:pt idx="14">
                  <c:v>3.0258819045102521</c:v>
                </c:pt>
                <c:pt idx="15">
                  <c:v>3.0275637355816998</c:v>
                </c:pt>
                <c:pt idx="16">
                  <c:v>3.0292371704722738</c:v>
                </c:pt>
                <c:pt idx="17">
                  <c:v>3.0309016994374947</c:v>
                </c:pt>
                <c:pt idx="18">
                  <c:v>3.0325568154457159</c:v>
                </c:pt>
                <c:pt idx="19">
                  <c:v>3.0342020143325668</c:v>
                </c:pt>
                <c:pt idx="20">
                  <c:v>3.03583679495453</c:v>
                </c:pt>
                <c:pt idx="21">
                  <c:v>3.0374606593415914</c:v>
                </c:pt>
                <c:pt idx="22">
                  <c:v>3.0390731128489272</c:v>
                </c:pt>
                <c:pt idx="23">
                  <c:v>3.04067366430758</c:v>
                </c:pt>
                <c:pt idx="24">
                  <c:v>3.0422618261740699</c:v>
                </c:pt>
                <c:pt idx="25">
                  <c:v>3.0438371146789076</c:v>
                </c:pt>
                <c:pt idx="26">
                  <c:v>3.0453990499739545</c:v>
                </c:pt>
                <c:pt idx="27">
                  <c:v>3.046947156278589</c:v>
                </c:pt>
                <c:pt idx="28">
                  <c:v>3.0484809620246338</c:v>
                </c:pt>
                <c:pt idx="29">
                  <c:v>3.05</c:v>
                </c:pt>
                <c:pt idx="30">
                  <c:v>3.0515038074910055</c:v>
                </c:pt>
                <c:pt idx="31">
                  <c:v>3.0529919264233203</c:v>
                </c:pt>
                <c:pt idx="32">
                  <c:v>3.0544639035015027</c:v>
                </c:pt>
                <c:pt idx="33">
                  <c:v>3.0559192903470747</c:v>
                </c:pt>
                <c:pt idx="34">
                  <c:v>3.0573576436351044</c:v>
                </c:pt>
                <c:pt idx="35">
                  <c:v>3.0587785252292474</c:v>
                </c:pt>
                <c:pt idx="36">
                  <c:v>3.060181502315205</c:v>
                </c:pt>
                <c:pt idx="37">
                  <c:v>3.0615661475325657</c:v>
                </c:pt>
                <c:pt idx="38">
                  <c:v>3.0629320391049837</c:v>
                </c:pt>
                <c:pt idx="39">
                  <c:v>3.0642787609686541</c:v>
                </c:pt>
                <c:pt idx="40">
                  <c:v>3.0656059028990508</c:v>
                </c:pt>
                <c:pt idx="41">
                  <c:v>3.0669130606358856</c:v>
                </c:pt>
                <c:pt idx="42">
                  <c:v>3.0681998360062499</c:v>
                </c:pt>
                <c:pt idx="43">
                  <c:v>3.0694658370458998</c:v>
                </c:pt>
                <c:pt idx="44">
                  <c:v>3.0707106781186546</c:v>
                </c:pt>
                <c:pt idx="45">
                  <c:v>3.0719339800338652</c:v>
                </c:pt>
                <c:pt idx="46">
                  <c:v>3.0731353701619168</c:v>
                </c:pt>
                <c:pt idx="47">
                  <c:v>3.0743144825477393</c:v>
                </c:pt>
                <c:pt idx="48">
                  <c:v>3.0754709580222772</c:v>
                </c:pt>
                <c:pt idx="49">
                  <c:v>3.0766044443118976</c:v>
                </c:pt>
                <c:pt idx="50">
                  <c:v>3.0777145961456971</c:v>
                </c:pt>
                <c:pt idx="51">
                  <c:v>3.0788010753606723</c:v>
                </c:pt>
                <c:pt idx="52">
                  <c:v>3.0798635510047294</c:v>
                </c:pt>
                <c:pt idx="53">
                  <c:v>3.0809016994374949</c:v>
                </c:pt>
                <c:pt idx="54">
                  <c:v>3.0819152044288991</c:v>
                </c:pt>
                <c:pt idx="55">
                  <c:v>3.082903757255504</c:v>
                </c:pt>
                <c:pt idx="56">
                  <c:v>3.0838670567945425</c:v>
                </c:pt>
                <c:pt idx="57">
                  <c:v>3.0848048096156426</c:v>
                </c:pt>
                <c:pt idx="58">
                  <c:v>3.0857167300702111</c:v>
                </c:pt>
                <c:pt idx="59">
                  <c:v>3.0866025403784438</c:v>
                </c:pt>
                <c:pt idx="60">
                  <c:v>3.0874619707139397</c:v>
                </c:pt>
                <c:pt idx="61">
                  <c:v>3.0882947592858927</c:v>
                </c:pt>
                <c:pt idx="62">
                  <c:v>3.0891006524188369</c:v>
                </c:pt>
                <c:pt idx="63">
                  <c:v>3.0898794046299165</c:v>
                </c:pt>
                <c:pt idx="64">
                  <c:v>3.0906307787036651</c:v>
                </c:pt>
                <c:pt idx="65">
                  <c:v>3.0913545457642599</c:v>
                </c:pt>
                <c:pt idx="66">
                  <c:v>3.092050485345244</c:v>
                </c:pt>
                <c:pt idx="67">
                  <c:v>3.0927183854566787</c:v>
                </c:pt>
                <c:pt idx="68">
                  <c:v>3.09335804264972</c:v>
                </c:pt>
                <c:pt idx="69">
                  <c:v>3.0939692620785908</c:v>
                </c:pt>
                <c:pt idx="70">
                  <c:v>3.0945518575599316</c:v>
                </c:pt>
                <c:pt idx="71">
                  <c:v>3.0951056516295155</c:v>
                </c:pt>
                <c:pt idx="72">
                  <c:v>3.0956304755963036</c:v>
                </c:pt>
                <c:pt idx="73">
                  <c:v>3.0961261695938318</c:v>
                </c:pt>
                <c:pt idx="74">
                  <c:v>3.0965925826289067</c:v>
                </c:pt>
                <c:pt idx="75">
                  <c:v>3.0970295726275996</c:v>
                </c:pt>
                <c:pt idx="76">
                  <c:v>3.0974370064785237</c:v>
                </c:pt>
                <c:pt idx="77">
                  <c:v>3.0978147600733807</c:v>
                </c:pt>
                <c:pt idx="78">
                  <c:v>3.0981627183447662</c:v>
                </c:pt>
                <c:pt idx="79">
                  <c:v>3.0984807753012209</c:v>
                </c:pt>
                <c:pt idx="80">
                  <c:v>3.0987688340595136</c:v>
                </c:pt>
                <c:pt idx="81">
                  <c:v>3.0990268068741571</c:v>
                </c:pt>
                <c:pt idx="82">
                  <c:v>3.0992546151641323</c:v>
                </c:pt>
                <c:pt idx="83">
                  <c:v>3.0994521895368274</c:v>
                </c:pt>
                <c:pt idx="84">
                  <c:v>3.0996194698091744</c:v>
                </c:pt>
                <c:pt idx="85">
                  <c:v>3.0997564050259823</c:v>
                </c:pt>
                <c:pt idx="86">
                  <c:v>3.0998629534754576</c:v>
                </c:pt>
                <c:pt idx="87">
                  <c:v>3.0999390827019098</c:v>
                </c:pt>
                <c:pt idx="88">
                  <c:v>3.0999847695156393</c:v>
                </c:pt>
                <c:pt idx="89">
                  <c:v>3.1</c:v>
                </c:pt>
                <c:pt idx="90">
                  <c:v>3.0999847695156393</c:v>
                </c:pt>
                <c:pt idx="91">
                  <c:v>3.0999390827019098</c:v>
                </c:pt>
                <c:pt idx="92">
                  <c:v>3.0998629534754576</c:v>
                </c:pt>
                <c:pt idx="93">
                  <c:v>3.0997564050259823</c:v>
                </c:pt>
                <c:pt idx="94">
                  <c:v>3.0996194698091744</c:v>
                </c:pt>
                <c:pt idx="95">
                  <c:v>3.0994521895368274</c:v>
                </c:pt>
                <c:pt idx="96">
                  <c:v>3.0992546151641323</c:v>
                </c:pt>
                <c:pt idx="97">
                  <c:v>3.0990268068741571</c:v>
                </c:pt>
                <c:pt idx="98">
                  <c:v>3.0987688340595136</c:v>
                </c:pt>
                <c:pt idx="99">
                  <c:v>3.0984807753012209</c:v>
                </c:pt>
                <c:pt idx="100">
                  <c:v>3.0981627183447666</c:v>
                </c:pt>
                <c:pt idx="101">
                  <c:v>3.0978147600733807</c:v>
                </c:pt>
                <c:pt idx="102">
                  <c:v>3.0974370064785237</c:v>
                </c:pt>
                <c:pt idx="103">
                  <c:v>3.0970295726275996</c:v>
                </c:pt>
                <c:pt idx="104">
                  <c:v>3.0965925826289071</c:v>
                </c:pt>
                <c:pt idx="105">
                  <c:v>3.0961261695938318</c:v>
                </c:pt>
                <c:pt idx="106">
                  <c:v>3.0956304755963036</c:v>
                </c:pt>
                <c:pt idx="107">
                  <c:v>3.0951056516295155</c:v>
                </c:pt>
                <c:pt idx="108">
                  <c:v>3.094551857559932</c:v>
                </c:pt>
                <c:pt idx="109">
                  <c:v>3.0939692620785908</c:v>
                </c:pt>
                <c:pt idx="110">
                  <c:v>3.0933580426497205</c:v>
                </c:pt>
                <c:pt idx="111">
                  <c:v>3.0927183854566791</c:v>
                </c:pt>
                <c:pt idx="112">
                  <c:v>3.0920504853452444</c:v>
                </c:pt>
                <c:pt idx="113">
                  <c:v>3.0913545457642604</c:v>
                </c:pt>
                <c:pt idx="114">
                  <c:v>3.0906307787036651</c:v>
                </c:pt>
                <c:pt idx="115">
                  <c:v>3.0898794046299169</c:v>
                </c:pt>
                <c:pt idx="116">
                  <c:v>3.0891006524188369</c:v>
                </c:pt>
                <c:pt idx="117">
                  <c:v>3.0882947592858931</c:v>
                </c:pt>
                <c:pt idx="118">
                  <c:v>3.0874619707139397</c:v>
                </c:pt>
                <c:pt idx="119">
                  <c:v>3.0866025403784443</c:v>
                </c:pt>
                <c:pt idx="120">
                  <c:v>3.0857167300702115</c:v>
                </c:pt>
                <c:pt idx="121">
                  <c:v>3.0848048096156431</c:v>
                </c:pt>
                <c:pt idx="122">
                  <c:v>3.0838670567945425</c:v>
                </c:pt>
                <c:pt idx="123">
                  <c:v>3.0829037572555045</c:v>
                </c:pt>
                <c:pt idx="124">
                  <c:v>3.0819152044288995</c:v>
                </c:pt>
                <c:pt idx="125">
                  <c:v>3.0809016994374954</c:v>
                </c:pt>
                <c:pt idx="126">
                  <c:v>3.0798635510047299</c:v>
                </c:pt>
                <c:pt idx="127">
                  <c:v>3.0788010753606727</c:v>
                </c:pt>
                <c:pt idx="128">
                  <c:v>3.0777145961456975</c:v>
                </c:pt>
                <c:pt idx="129">
                  <c:v>3.0766044443118981</c:v>
                </c:pt>
                <c:pt idx="130">
                  <c:v>3.0754709580222777</c:v>
                </c:pt>
                <c:pt idx="131">
                  <c:v>3.0743144825477398</c:v>
                </c:pt>
                <c:pt idx="132">
                  <c:v>3.0731353701619177</c:v>
                </c:pt>
                <c:pt idx="133">
                  <c:v>3.0719339800338656</c:v>
                </c:pt>
                <c:pt idx="134">
                  <c:v>3.0707106781186555</c:v>
                </c:pt>
                <c:pt idx="135">
                  <c:v>3.0694658370459003</c:v>
                </c:pt>
                <c:pt idx="136">
                  <c:v>3.0681998360062503</c:v>
                </c:pt>
                <c:pt idx="137">
                  <c:v>3.0669130606358865</c:v>
                </c:pt>
                <c:pt idx="138">
                  <c:v>3.0656059028990512</c:v>
                </c:pt>
                <c:pt idx="139">
                  <c:v>3.0642787609686546</c:v>
                </c:pt>
                <c:pt idx="140">
                  <c:v>3.0629320391049846</c:v>
                </c:pt>
                <c:pt idx="141">
                  <c:v>3.0615661475325666</c:v>
                </c:pt>
                <c:pt idx="142">
                  <c:v>3.0601815023152055</c:v>
                </c:pt>
                <c:pt idx="143">
                  <c:v>3.0587785252292479</c:v>
                </c:pt>
                <c:pt idx="144">
                  <c:v>3.0573576436351053</c:v>
                </c:pt>
                <c:pt idx="145">
                  <c:v>3.0559192903470755</c:v>
                </c:pt>
                <c:pt idx="146">
                  <c:v>3.0544639035015035</c:v>
                </c:pt>
                <c:pt idx="147">
                  <c:v>3.0529919264233212</c:v>
                </c:pt>
                <c:pt idx="148">
                  <c:v>3.0515038074910064</c:v>
                </c:pt>
                <c:pt idx="149">
                  <c:v>3.0500000000000007</c:v>
                </c:pt>
                <c:pt idx="150">
                  <c:v>3.0484809620246347</c:v>
                </c:pt>
                <c:pt idx="151">
                  <c:v>3.0469471562785899</c:v>
                </c:pt>
                <c:pt idx="152">
                  <c:v>3.0453990499739554</c:v>
                </c:pt>
                <c:pt idx="153">
                  <c:v>3.0438371146789085</c:v>
                </c:pt>
                <c:pt idx="154">
                  <c:v>3.0422618261740708</c:v>
                </c:pt>
                <c:pt idx="155">
                  <c:v>3.0406736643075809</c:v>
                </c:pt>
                <c:pt idx="156">
                  <c:v>3.0390731128489281</c:v>
                </c:pt>
                <c:pt idx="157">
                  <c:v>3.0374606593415923</c:v>
                </c:pt>
                <c:pt idx="158">
                  <c:v>3.0358367949545308</c:v>
                </c:pt>
                <c:pt idx="159">
                  <c:v>3.0342020143325676</c:v>
                </c:pt>
                <c:pt idx="160">
                  <c:v>3.0325568154457168</c:v>
                </c:pt>
                <c:pt idx="161">
                  <c:v>3.0309016994374955</c:v>
                </c:pt>
                <c:pt idx="162">
                  <c:v>3.0292371704722747</c:v>
                </c:pt>
                <c:pt idx="163">
                  <c:v>3.0275637355817007</c:v>
                </c:pt>
                <c:pt idx="164">
                  <c:v>3.025881904510253</c:v>
                </c:pt>
                <c:pt idx="165">
                  <c:v>3.0241921895599675</c:v>
                </c:pt>
                <c:pt idx="166">
                  <c:v>3.0224951054343872</c:v>
                </c:pt>
                <c:pt idx="167">
                  <c:v>3.0207911690817766</c:v>
                </c:pt>
                <c:pt idx="168">
                  <c:v>3.0190808995376552</c:v>
                </c:pt>
                <c:pt idx="169">
                  <c:v>3.0173648177666936</c:v>
                </c:pt>
                <c:pt idx="170">
                  <c:v>3.0156434465040238</c:v>
                </c:pt>
                <c:pt idx="171">
                  <c:v>3.0139173100960073</c:v>
                </c:pt>
                <c:pt idx="172">
                  <c:v>3.0121869343405154</c:v>
                </c:pt>
                <c:pt idx="173">
                  <c:v>3.0104528463267659</c:v>
                </c:pt>
                <c:pt idx="174">
                  <c:v>3.0087155742747664</c:v>
                </c:pt>
                <c:pt idx="175">
                  <c:v>3.0069756473744134</c:v>
                </c:pt>
                <c:pt idx="176">
                  <c:v>3.0052335956242953</c:v>
                </c:pt>
                <c:pt idx="177">
                  <c:v>3.003489949670251</c:v>
                </c:pt>
                <c:pt idx="178">
                  <c:v>3.0017452406437291</c:v>
                </c:pt>
                <c:pt idx="179">
                  <c:v>3.0000000000000004</c:v>
                </c:pt>
                <c:pt idx="180">
                  <c:v>2.9982547593562723</c:v>
                </c:pt>
                <c:pt idx="181">
                  <c:v>2.9965100503297504</c:v>
                </c:pt>
                <c:pt idx="182">
                  <c:v>2.9947664043757061</c:v>
                </c:pt>
                <c:pt idx="183">
                  <c:v>2.993024352625588</c:v>
                </c:pt>
                <c:pt idx="184">
                  <c:v>2.9912844257252349</c:v>
                </c:pt>
                <c:pt idx="185">
                  <c:v>2.9895471536732354</c:v>
                </c:pt>
                <c:pt idx="186">
                  <c:v>2.9878130656594859</c:v>
                </c:pt>
                <c:pt idx="187">
                  <c:v>2.9860826899039941</c:v>
                </c:pt>
                <c:pt idx="188">
                  <c:v>2.9843565534959775</c:v>
                </c:pt>
                <c:pt idx="189">
                  <c:v>2.9826351822333073</c:v>
                </c:pt>
                <c:pt idx="190">
                  <c:v>2.9809191004623461</c:v>
                </c:pt>
                <c:pt idx="191">
                  <c:v>2.9792088309182247</c:v>
                </c:pt>
                <c:pt idx="192">
                  <c:v>2.9775048945656137</c:v>
                </c:pt>
                <c:pt idx="193">
                  <c:v>2.9758078104400338</c:v>
                </c:pt>
                <c:pt idx="194">
                  <c:v>2.9741180954897484</c:v>
                </c:pt>
                <c:pt idx="195">
                  <c:v>2.9724362644183007</c:v>
                </c:pt>
                <c:pt idx="196">
                  <c:v>2.9707628295277266</c:v>
                </c:pt>
                <c:pt idx="197">
                  <c:v>2.9690983005625058</c:v>
                </c:pt>
                <c:pt idx="198">
                  <c:v>2.9674431845542846</c:v>
                </c:pt>
                <c:pt idx="199">
                  <c:v>2.9657979856674332</c:v>
                </c:pt>
                <c:pt idx="200">
                  <c:v>2.9641632050454705</c:v>
                </c:pt>
                <c:pt idx="201">
                  <c:v>2.9625393406584091</c:v>
                </c:pt>
                <c:pt idx="202">
                  <c:v>2.9609268871510728</c:v>
                </c:pt>
                <c:pt idx="203">
                  <c:v>2.9593263356924204</c:v>
                </c:pt>
                <c:pt idx="204">
                  <c:v>2.9577381738259305</c:v>
                </c:pt>
                <c:pt idx="205">
                  <c:v>2.9561628853210924</c:v>
                </c:pt>
                <c:pt idx="206">
                  <c:v>2.9546009500260455</c:v>
                </c:pt>
                <c:pt idx="207">
                  <c:v>2.953052843721411</c:v>
                </c:pt>
                <c:pt idx="208">
                  <c:v>2.9515190379753666</c:v>
                </c:pt>
                <c:pt idx="209">
                  <c:v>2.95</c:v>
                </c:pt>
                <c:pt idx="210">
                  <c:v>2.9484961925089945</c:v>
                </c:pt>
                <c:pt idx="211">
                  <c:v>2.9470080735766797</c:v>
                </c:pt>
                <c:pt idx="212">
                  <c:v>2.9455360964984973</c:v>
                </c:pt>
                <c:pt idx="213">
                  <c:v>2.9440807096529253</c:v>
                </c:pt>
                <c:pt idx="214">
                  <c:v>2.9426423563648956</c:v>
                </c:pt>
                <c:pt idx="215">
                  <c:v>2.9412214747707526</c:v>
                </c:pt>
                <c:pt idx="216">
                  <c:v>2.9398184976847954</c:v>
                </c:pt>
                <c:pt idx="217">
                  <c:v>2.9384338524674343</c:v>
                </c:pt>
                <c:pt idx="218">
                  <c:v>2.9370679608950163</c:v>
                </c:pt>
                <c:pt idx="219">
                  <c:v>2.9357212390313463</c:v>
                </c:pt>
                <c:pt idx="220">
                  <c:v>2.9343940971009492</c:v>
                </c:pt>
                <c:pt idx="221">
                  <c:v>2.9330869393641144</c:v>
                </c:pt>
                <c:pt idx="222">
                  <c:v>2.9318001639937501</c:v>
                </c:pt>
                <c:pt idx="223">
                  <c:v>2.9305341629541002</c:v>
                </c:pt>
                <c:pt idx="224">
                  <c:v>2.9292893218813454</c:v>
                </c:pt>
                <c:pt idx="225">
                  <c:v>2.9280660199661348</c:v>
                </c:pt>
                <c:pt idx="226">
                  <c:v>2.9268646298380827</c:v>
                </c:pt>
                <c:pt idx="227">
                  <c:v>2.9256855174522607</c:v>
                </c:pt>
                <c:pt idx="228">
                  <c:v>2.9245290419777228</c:v>
                </c:pt>
                <c:pt idx="229">
                  <c:v>2.9233955556881019</c:v>
                </c:pt>
                <c:pt idx="230">
                  <c:v>2.9222854038543029</c:v>
                </c:pt>
                <c:pt idx="231">
                  <c:v>2.9211989246393277</c:v>
                </c:pt>
                <c:pt idx="232">
                  <c:v>2.9201364489952706</c:v>
                </c:pt>
                <c:pt idx="233">
                  <c:v>2.9190983005625051</c:v>
                </c:pt>
                <c:pt idx="234">
                  <c:v>2.9180847955711009</c:v>
                </c:pt>
                <c:pt idx="235">
                  <c:v>2.9170962427444955</c:v>
                </c:pt>
                <c:pt idx="236">
                  <c:v>2.9161329432054575</c:v>
                </c:pt>
                <c:pt idx="237">
                  <c:v>2.9151951903843574</c:v>
                </c:pt>
                <c:pt idx="238">
                  <c:v>2.9142832699297885</c:v>
                </c:pt>
                <c:pt idx="239">
                  <c:v>2.9133974596215562</c:v>
                </c:pt>
                <c:pt idx="240">
                  <c:v>2.9125380292860603</c:v>
                </c:pt>
                <c:pt idx="241">
                  <c:v>2.9117052407141073</c:v>
                </c:pt>
                <c:pt idx="242">
                  <c:v>2.9108993475811631</c:v>
                </c:pt>
                <c:pt idx="243">
                  <c:v>2.9101205953700831</c:v>
                </c:pt>
                <c:pt idx="244">
                  <c:v>2.9093692212963349</c:v>
                </c:pt>
                <c:pt idx="245">
                  <c:v>2.9086454542357396</c:v>
                </c:pt>
                <c:pt idx="246">
                  <c:v>2.9079495146547556</c:v>
                </c:pt>
                <c:pt idx="247">
                  <c:v>2.9072816145433209</c:v>
                </c:pt>
                <c:pt idx="248">
                  <c:v>2.9066419573502795</c:v>
                </c:pt>
                <c:pt idx="249">
                  <c:v>2.9060307379214092</c:v>
                </c:pt>
                <c:pt idx="250">
                  <c:v>2.905448142440068</c:v>
                </c:pt>
                <c:pt idx="251">
                  <c:v>2.9048943483704845</c:v>
                </c:pt>
                <c:pt idx="252">
                  <c:v>2.9043695244036964</c:v>
                </c:pt>
                <c:pt idx="253">
                  <c:v>2.9038738304061678</c:v>
                </c:pt>
                <c:pt idx="254">
                  <c:v>2.9034074173710929</c:v>
                </c:pt>
                <c:pt idx="255">
                  <c:v>2.9029704273724004</c:v>
                </c:pt>
                <c:pt idx="256">
                  <c:v>2.9025629935214763</c:v>
                </c:pt>
                <c:pt idx="257">
                  <c:v>2.9021852399266193</c:v>
                </c:pt>
                <c:pt idx="258">
                  <c:v>2.9018372816552334</c:v>
                </c:pt>
                <c:pt idx="259">
                  <c:v>2.9015192246987791</c:v>
                </c:pt>
                <c:pt idx="260">
                  <c:v>2.9012311659404864</c:v>
                </c:pt>
                <c:pt idx="261">
                  <c:v>2.9009731931258429</c:v>
                </c:pt>
                <c:pt idx="262">
                  <c:v>2.9007453848358677</c:v>
                </c:pt>
                <c:pt idx="263">
                  <c:v>2.9005478104631726</c:v>
                </c:pt>
                <c:pt idx="264">
                  <c:v>2.9003805301908252</c:v>
                </c:pt>
                <c:pt idx="265">
                  <c:v>2.9002435949740173</c:v>
                </c:pt>
                <c:pt idx="266">
                  <c:v>2.9001370465245424</c:v>
                </c:pt>
                <c:pt idx="267">
                  <c:v>2.9000609172980902</c:v>
                </c:pt>
                <c:pt idx="268">
                  <c:v>2.9000152304843607</c:v>
                </c:pt>
                <c:pt idx="269">
                  <c:v>2.9</c:v>
                </c:pt>
                <c:pt idx="270">
                  <c:v>2.9000152304843607</c:v>
                </c:pt>
                <c:pt idx="271">
                  <c:v>2.9000609172980907</c:v>
                </c:pt>
                <c:pt idx="272">
                  <c:v>2.9001370465245428</c:v>
                </c:pt>
                <c:pt idx="273">
                  <c:v>2.9002435949740177</c:v>
                </c:pt>
                <c:pt idx="274">
                  <c:v>2.9003805301908256</c:v>
                </c:pt>
                <c:pt idx="275">
                  <c:v>2.9005478104631726</c:v>
                </c:pt>
                <c:pt idx="276">
                  <c:v>2.9007453848358677</c:v>
                </c:pt>
                <c:pt idx="277">
                  <c:v>2.9009731931258429</c:v>
                </c:pt>
                <c:pt idx="278">
                  <c:v>2.9012311659404864</c:v>
                </c:pt>
                <c:pt idx="279">
                  <c:v>2.9015192246987795</c:v>
                </c:pt>
                <c:pt idx="280">
                  <c:v>2.9018372816552338</c:v>
                </c:pt>
                <c:pt idx="281">
                  <c:v>2.9021852399266197</c:v>
                </c:pt>
                <c:pt idx="282">
                  <c:v>2.9025629935214767</c:v>
                </c:pt>
                <c:pt idx="283">
                  <c:v>2.9029704273724004</c:v>
                </c:pt>
                <c:pt idx="284">
                  <c:v>2.9034074173710933</c:v>
                </c:pt>
                <c:pt idx="285">
                  <c:v>2.9038738304061682</c:v>
                </c:pt>
                <c:pt idx="286">
                  <c:v>2.9043695244036969</c:v>
                </c:pt>
                <c:pt idx="287">
                  <c:v>2.904894348370485</c:v>
                </c:pt>
                <c:pt idx="288">
                  <c:v>2.9054481424400684</c:v>
                </c:pt>
                <c:pt idx="289">
                  <c:v>2.9060307379214096</c:v>
                </c:pt>
                <c:pt idx="290">
                  <c:v>2.9066419573502804</c:v>
                </c:pt>
                <c:pt idx="291">
                  <c:v>2.9072816145433218</c:v>
                </c:pt>
                <c:pt idx="292">
                  <c:v>2.9079495146547565</c:v>
                </c:pt>
                <c:pt idx="293">
                  <c:v>2.9086454542357405</c:v>
                </c:pt>
                <c:pt idx="294">
                  <c:v>2.9093692212963354</c:v>
                </c:pt>
                <c:pt idx="295">
                  <c:v>2.9101205953700839</c:v>
                </c:pt>
                <c:pt idx="296">
                  <c:v>2.9108993475811635</c:v>
                </c:pt>
                <c:pt idx="297">
                  <c:v>2.9117052407141077</c:v>
                </c:pt>
                <c:pt idx="298">
                  <c:v>2.9125380292860612</c:v>
                </c:pt>
                <c:pt idx="299">
                  <c:v>2.9133974596215566</c:v>
                </c:pt>
                <c:pt idx="300">
                  <c:v>2.9142832699297894</c:v>
                </c:pt>
                <c:pt idx="301">
                  <c:v>2.9151951903843578</c:v>
                </c:pt>
                <c:pt idx="302">
                  <c:v>2.9161329432054583</c:v>
                </c:pt>
                <c:pt idx="303">
                  <c:v>2.9170962427444964</c:v>
                </c:pt>
                <c:pt idx="304">
                  <c:v>2.9180847955711018</c:v>
                </c:pt>
                <c:pt idx="305">
                  <c:v>2.919098300562506</c:v>
                </c:pt>
                <c:pt idx="306">
                  <c:v>2.9201364489952715</c:v>
                </c:pt>
                <c:pt idx="307">
                  <c:v>2.9211989246393286</c:v>
                </c:pt>
                <c:pt idx="308">
                  <c:v>2.9222854038543038</c:v>
                </c:pt>
                <c:pt idx="309">
                  <c:v>2.9233955556881028</c:v>
                </c:pt>
                <c:pt idx="310">
                  <c:v>2.9245290419777237</c:v>
                </c:pt>
                <c:pt idx="311">
                  <c:v>2.9256855174522616</c:v>
                </c:pt>
                <c:pt idx="312">
                  <c:v>2.9268646298380836</c:v>
                </c:pt>
                <c:pt idx="313">
                  <c:v>2.9280660199661357</c:v>
                </c:pt>
                <c:pt idx="314">
                  <c:v>2.9292893218813458</c:v>
                </c:pt>
                <c:pt idx="315">
                  <c:v>2.9305341629541011</c:v>
                </c:pt>
                <c:pt idx="316">
                  <c:v>2.931800163993751</c:v>
                </c:pt>
                <c:pt idx="317">
                  <c:v>2.9330869393641148</c:v>
                </c:pt>
                <c:pt idx="318">
                  <c:v>2.9343940971009501</c:v>
                </c:pt>
                <c:pt idx="319">
                  <c:v>2.9357212390313467</c:v>
                </c:pt>
                <c:pt idx="320">
                  <c:v>2.9370679608950168</c:v>
                </c:pt>
                <c:pt idx="321">
                  <c:v>2.9384338524674347</c:v>
                </c:pt>
                <c:pt idx="322">
                  <c:v>2.9398184976847959</c:v>
                </c:pt>
                <c:pt idx="323">
                  <c:v>2.941221474770753</c:v>
                </c:pt>
                <c:pt idx="324">
                  <c:v>2.942642356364896</c:v>
                </c:pt>
                <c:pt idx="325">
                  <c:v>2.9440807096529258</c:v>
                </c:pt>
                <c:pt idx="326">
                  <c:v>2.9455360964984978</c:v>
                </c:pt>
                <c:pt idx="327">
                  <c:v>2.9470080735766797</c:v>
                </c:pt>
                <c:pt idx="328">
                  <c:v>2.948496192508995</c:v>
                </c:pt>
                <c:pt idx="329">
                  <c:v>2.95</c:v>
                </c:pt>
                <c:pt idx="330">
                  <c:v>2.9515190379753666</c:v>
                </c:pt>
                <c:pt idx="331">
                  <c:v>2.953052843721411</c:v>
                </c:pt>
                <c:pt idx="332">
                  <c:v>2.9546009500260455</c:v>
                </c:pt>
                <c:pt idx="333">
                  <c:v>2.9561628853210924</c:v>
                </c:pt>
                <c:pt idx="334">
                  <c:v>2.9577381738259301</c:v>
                </c:pt>
                <c:pt idx="335">
                  <c:v>2.95932633569242</c:v>
                </c:pt>
                <c:pt idx="336">
                  <c:v>2.9609268871510728</c:v>
                </c:pt>
                <c:pt idx="337">
                  <c:v>2.9625393406584086</c:v>
                </c:pt>
                <c:pt idx="338">
                  <c:v>2.96416320504547</c:v>
                </c:pt>
                <c:pt idx="339">
                  <c:v>2.9657979856674332</c:v>
                </c:pt>
                <c:pt idx="340">
                  <c:v>2.9674431845542841</c:v>
                </c:pt>
                <c:pt idx="341">
                  <c:v>2.9690983005625053</c:v>
                </c:pt>
                <c:pt idx="342">
                  <c:v>2.9707628295277262</c:v>
                </c:pt>
                <c:pt idx="343">
                  <c:v>2.9724362644182998</c:v>
                </c:pt>
                <c:pt idx="344">
                  <c:v>2.9741180954897475</c:v>
                </c:pt>
                <c:pt idx="345">
                  <c:v>2.975807810440033</c:v>
                </c:pt>
                <c:pt idx="346">
                  <c:v>2.9775048945656133</c:v>
                </c:pt>
                <c:pt idx="347">
                  <c:v>2.9792088309182239</c:v>
                </c:pt>
                <c:pt idx="348">
                  <c:v>2.9809191004623452</c:v>
                </c:pt>
                <c:pt idx="349">
                  <c:v>2.9826351822333064</c:v>
                </c:pt>
                <c:pt idx="350">
                  <c:v>2.9843565534959762</c:v>
                </c:pt>
                <c:pt idx="351">
                  <c:v>2.9860826899039927</c:v>
                </c:pt>
                <c:pt idx="352">
                  <c:v>2.9878130656594846</c:v>
                </c:pt>
                <c:pt idx="353">
                  <c:v>2.9895471536732341</c:v>
                </c:pt>
                <c:pt idx="354">
                  <c:v>2.9912844257252336</c:v>
                </c:pt>
                <c:pt idx="355">
                  <c:v>2.9930243526255866</c:v>
                </c:pt>
                <c:pt idx="356">
                  <c:v>2.9947664043757047</c:v>
                </c:pt>
                <c:pt idx="357">
                  <c:v>2.996510050329749</c:v>
                </c:pt>
                <c:pt idx="358">
                  <c:v>2.9982547593562709</c:v>
                </c:pt>
                <c:pt idx="359">
                  <c:v>2.9999999999999991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76-42F7-9090-7B2409813CC9}"/>
            </c:ext>
          </c:extLst>
        </c:ser>
        <c:ser>
          <c:idx val="1"/>
          <c:order val="1"/>
          <c:tx>
            <c:strRef>
              <c:f>'Inductance Testing'!$S$3</c:f>
              <c:strCache>
                <c:ptCount val="1"/>
                <c:pt idx="0">
                  <c:v>Id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'Inductance Testing'!$D$4:$D$363</c:f>
              <c:numCache>
                <c:formatCode>0.00E+00</c:formatCode>
                <c:ptCount val="360"/>
                <c:pt idx="0">
                  <c:v>9.6786682152535808E-11</c:v>
                </c:pt>
                <c:pt idx="1">
                  <c:v>1.9357336430507162E-10</c:v>
                </c:pt>
                <c:pt idx="2">
                  <c:v>2.9036004645760744E-10</c:v>
                </c:pt>
                <c:pt idx="3">
                  <c:v>3.8714672861014323E-10</c:v>
                </c:pt>
                <c:pt idx="4">
                  <c:v>4.8393341076267903E-10</c:v>
                </c:pt>
                <c:pt idx="5">
                  <c:v>5.8072009291521487E-10</c:v>
                </c:pt>
                <c:pt idx="6">
                  <c:v>6.7750677506775072E-10</c:v>
                </c:pt>
                <c:pt idx="7">
                  <c:v>7.7429345722028657E-10</c:v>
                </c:pt>
                <c:pt idx="8">
                  <c:v>8.7108013937282241E-10</c:v>
                </c:pt>
                <c:pt idx="9">
                  <c:v>9.6786682152535826E-10</c:v>
                </c:pt>
                <c:pt idx="10">
                  <c:v>1.0646535036778941E-9</c:v>
                </c:pt>
                <c:pt idx="11">
                  <c:v>1.16144018583043E-9</c:v>
                </c:pt>
                <c:pt idx="12">
                  <c:v>1.2582268679829658E-9</c:v>
                </c:pt>
                <c:pt idx="13">
                  <c:v>1.3550135501355016E-9</c:v>
                </c:pt>
                <c:pt idx="14">
                  <c:v>1.4518002322880375E-9</c:v>
                </c:pt>
                <c:pt idx="15">
                  <c:v>1.5485869144405733E-9</c:v>
                </c:pt>
                <c:pt idx="16">
                  <c:v>1.6453735965931092E-9</c:v>
                </c:pt>
                <c:pt idx="17">
                  <c:v>1.742160278745645E-9</c:v>
                </c:pt>
                <c:pt idx="18">
                  <c:v>1.8389469608981809E-9</c:v>
                </c:pt>
                <c:pt idx="19">
                  <c:v>1.9357336430507165E-9</c:v>
                </c:pt>
                <c:pt idx="20">
                  <c:v>2.0325203252032524E-9</c:v>
                </c:pt>
                <c:pt idx="21">
                  <c:v>2.1293070073557882E-9</c:v>
                </c:pt>
                <c:pt idx="22">
                  <c:v>2.2260936895083241E-9</c:v>
                </c:pt>
                <c:pt idx="23">
                  <c:v>2.3228803716608599E-9</c:v>
                </c:pt>
                <c:pt idx="24">
                  <c:v>2.4196670538133958E-9</c:v>
                </c:pt>
                <c:pt idx="25">
                  <c:v>2.5164537359659316E-9</c:v>
                </c:pt>
                <c:pt idx="26">
                  <c:v>2.6132404181184674E-9</c:v>
                </c:pt>
                <c:pt idx="27">
                  <c:v>2.7100271002710033E-9</c:v>
                </c:pt>
                <c:pt idx="28">
                  <c:v>2.8068137824235391E-9</c:v>
                </c:pt>
                <c:pt idx="29">
                  <c:v>2.903600464576075E-9</c:v>
                </c:pt>
                <c:pt idx="30">
                  <c:v>3.0003871467286108E-9</c:v>
                </c:pt>
                <c:pt idx="31">
                  <c:v>3.0971738288811467E-9</c:v>
                </c:pt>
                <c:pt idx="32">
                  <c:v>3.1939605110336825E-9</c:v>
                </c:pt>
                <c:pt idx="33">
                  <c:v>3.2907471931862184E-9</c:v>
                </c:pt>
                <c:pt idx="34">
                  <c:v>3.3875338753387542E-9</c:v>
                </c:pt>
                <c:pt idx="35">
                  <c:v>3.4843205574912901E-9</c:v>
                </c:pt>
                <c:pt idx="36">
                  <c:v>3.5811072396438259E-9</c:v>
                </c:pt>
                <c:pt idx="37">
                  <c:v>3.6778939217963618E-9</c:v>
                </c:pt>
                <c:pt idx="38">
                  <c:v>3.7746806039488972E-9</c:v>
                </c:pt>
                <c:pt idx="39">
                  <c:v>3.871467286101433E-9</c:v>
                </c:pt>
                <c:pt idx="40">
                  <c:v>3.9682539682539689E-9</c:v>
                </c:pt>
                <c:pt idx="41">
                  <c:v>4.0650406504065047E-9</c:v>
                </c:pt>
                <c:pt idx="42">
                  <c:v>4.1618273325590406E-9</c:v>
                </c:pt>
                <c:pt idx="43">
                  <c:v>4.2586140147115764E-9</c:v>
                </c:pt>
                <c:pt idx="44">
                  <c:v>4.3554006968641123E-9</c:v>
                </c:pt>
                <c:pt idx="45">
                  <c:v>4.4521873790166481E-9</c:v>
                </c:pt>
                <c:pt idx="46">
                  <c:v>4.548974061169184E-9</c:v>
                </c:pt>
                <c:pt idx="47">
                  <c:v>4.6457607433217198E-9</c:v>
                </c:pt>
                <c:pt idx="48">
                  <c:v>4.7425474254742557E-9</c:v>
                </c:pt>
                <c:pt idx="49">
                  <c:v>4.8393341076267915E-9</c:v>
                </c:pt>
                <c:pt idx="50">
                  <c:v>4.9361207897793274E-9</c:v>
                </c:pt>
                <c:pt idx="51">
                  <c:v>5.0329074719318632E-9</c:v>
                </c:pt>
                <c:pt idx="52">
                  <c:v>5.129694154084399E-9</c:v>
                </c:pt>
                <c:pt idx="53">
                  <c:v>5.2264808362369349E-9</c:v>
                </c:pt>
                <c:pt idx="54">
                  <c:v>5.3232675183894707E-9</c:v>
                </c:pt>
                <c:pt idx="55">
                  <c:v>5.4200542005420066E-9</c:v>
                </c:pt>
                <c:pt idx="56">
                  <c:v>5.5168408826945424E-9</c:v>
                </c:pt>
                <c:pt idx="57">
                  <c:v>5.6136275648470783E-9</c:v>
                </c:pt>
                <c:pt idx="58">
                  <c:v>5.7104142469996141E-9</c:v>
                </c:pt>
                <c:pt idx="59">
                  <c:v>5.80720092915215E-9</c:v>
                </c:pt>
                <c:pt idx="60">
                  <c:v>5.9039876113046858E-9</c:v>
                </c:pt>
                <c:pt idx="61">
                  <c:v>6.0007742934572217E-9</c:v>
                </c:pt>
                <c:pt idx="62">
                  <c:v>6.0975609756097575E-9</c:v>
                </c:pt>
                <c:pt idx="63">
                  <c:v>6.1943476577622934E-9</c:v>
                </c:pt>
                <c:pt idx="64">
                  <c:v>6.2911343399148292E-9</c:v>
                </c:pt>
                <c:pt idx="65">
                  <c:v>6.3879210220673651E-9</c:v>
                </c:pt>
                <c:pt idx="66">
                  <c:v>6.4847077042199009E-9</c:v>
                </c:pt>
                <c:pt idx="67">
                  <c:v>6.5814943863724367E-9</c:v>
                </c:pt>
                <c:pt idx="68">
                  <c:v>6.6782810685249726E-9</c:v>
                </c:pt>
                <c:pt idx="69">
                  <c:v>6.7750677506775084E-9</c:v>
                </c:pt>
                <c:pt idx="70">
                  <c:v>6.8718544328300443E-9</c:v>
                </c:pt>
                <c:pt idx="71">
                  <c:v>6.9686411149825801E-9</c:v>
                </c:pt>
                <c:pt idx="72">
                  <c:v>7.065427797135116E-9</c:v>
                </c:pt>
                <c:pt idx="73">
                  <c:v>7.1622144792876518E-9</c:v>
                </c:pt>
                <c:pt idx="74">
                  <c:v>7.2590011614401877E-9</c:v>
                </c:pt>
                <c:pt idx="75">
                  <c:v>7.3557878435927235E-9</c:v>
                </c:pt>
                <c:pt idx="76">
                  <c:v>7.4525745257452594E-9</c:v>
                </c:pt>
                <c:pt idx="77">
                  <c:v>7.5493612078977944E-9</c:v>
                </c:pt>
                <c:pt idx="78">
                  <c:v>7.6461478900503294E-9</c:v>
                </c:pt>
                <c:pt idx="79">
                  <c:v>7.7429345722028644E-9</c:v>
                </c:pt>
                <c:pt idx="80">
                  <c:v>7.8397212543553994E-9</c:v>
                </c:pt>
                <c:pt idx="81">
                  <c:v>7.9365079365079345E-9</c:v>
                </c:pt>
                <c:pt idx="82">
                  <c:v>8.0332946186604695E-9</c:v>
                </c:pt>
                <c:pt idx="83">
                  <c:v>8.1300813008130045E-9</c:v>
                </c:pt>
                <c:pt idx="84">
                  <c:v>8.2268679829655395E-9</c:v>
                </c:pt>
                <c:pt idx="85">
                  <c:v>8.3236546651180745E-9</c:v>
                </c:pt>
                <c:pt idx="86">
                  <c:v>8.4204413472706096E-9</c:v>
                </c:pt>
                <c:pt idx="87">
                  <c:v>8.5172280294231446E-9</c:v>
                </c:pt>
                <c:pt idx="88">
                  <c:v>8.6140147115756796E-9</c:v>
                </c:pt>
                <c:pt idx="89">
                  <c:v>8.7108013937282146E-9</c:v>
                </c:pt>
                <c:pt idx="90">
                  <c:v>8.8075880758807496E-9</c:v>
                </c:pt>
                <c:pt idx="91">
                  <c:v>8.9043747580332847E-9</c:v>
                </c:pt>
                <c:pt idx="92">
                  <c:v>9.0011614401858197E-9</c:v>
                </c:pt>
                <c:pt idx="93">
                  <c:v>9.0979481223383547E-9</c:v>
                </c:pt>
                <c:pt idx="94">
                  <c:v>9.1947348044908897E-9</c:v>
                </c:pt>
                <c:pt idx="95">
                  <c:v>9.2915214866434247E-9</c:v>
                </c:pt>
                <c:pt idx="96">
                  <c:v>9.3883081687959598E-9</c:v>
                </c:pt>
                <c:pt idx="97">
                  <c:v>9.4850948509484948E-9</c:v>
                </c:pt>
                <c:pt idx="98">
                  <c:v>9.5818815331010298E-9</c:v>
                </c:pt>
                <c:pt idx="99">
                  <c:v>9.6786682152535648E-9</c:v>
                </c:pt>
                <c:pt idx="100">
                  <c:v>9.7754548974060998E-9</c:v>
                </c:pt>
                <c:pt idx="101">
                  <c:v>9.8722415795586349E-9</c:v>
                </c:pt>
                <c:pt idx="102">
                  <c:v>9.9690282617111699E-9</c:v>
                </c:pt>
                <c:pt idx="103">
                  <c:v>1.0065814943863705E-8</c:v>
                </c:pt>
                <c:pt idx="104">
                  <c:v>1.016260162601624E-8</c:v>
                </c:pt>
                <c:pt idx="105">
                  <c:v>1.0259388308168775E-8</c:v>
                </c:pt>
                <c:pt idx="106">
                  <c:v>1.035617499032131E-8</c:v>
                </c:pt>
                <c:pt idx="107">
                  <c:v>1.0452961672473845E-8</c:v>
                </c:pt>
                <c:pt idx="108">
                  <c:v>1.054974835462638E-8</c:v>
                </c:pt>
                <c:pt idx="109">
                  <c:v>1.0646535036778915E-8</c:v>
                </c:pt>
                <c:pt idx="110">
                  <c:v>1.074332171893145E-8</c:v>
                </c:pt>
                <c:pt idx="111">
                  <c:v>1.0840108401083985E-8</c:v>
                </c:pt>
                <c:pt idx="112">
                  <c:v>1.093689508323652E-8</c:v>
                </c:pt>
                <c:pt idx="113">
                  <c:v>1.1033681765389055E-8</c:v>
                </c:pt>
                <c:pt idx="114">
                  <c:v>1.113046844754159E-8</c:v>
                </c:pt>
                <c:pt idx="115">
                  <c:v>1.1227255129694125E-8</c:v>
                </c:pt>
                <c:pt idx="116">
                  <c:v>1.132404181184666E-8</c:v>
                </c:pt>
                <c:pt idx="117">
                  <c:v>1.1420828493999195E-8</c:v>
                </c:pt>
                <c:pt idx="118">
                  <c:v>1.151761517615173E-8</c:v>
                </c:pt>
                <c:pt idx="119">
                  <c:v>1.1614401858304265E-8</c:v>
                </c:pt>
                <c:pt idx="120">
                  <c:v>1.17111885404568E-8</c:v>
                </c:pt>
                <c:pt idx="121">
                  <c:v>1.1807975222609335E-8</c:v>
                </c:pt>
                <c:pt idx="122">
                  <c:v>1.190476190476187E-8</c:v>
                </c:pt>
                <c:pt idx="123">
                  <c:v>1.2001548586914405E-8</c:v>
                </c:pt>
                <c:pt idx="124">
                  <c:v>1.209833526906694E-8</c:v>
                </c:pt>
                <c:pt idx="125">
                  <c:v>1.2195121951219475E-8</c:v>
                </c:pt>
                <c:pt idx="126">
                  <c:v>1.229190863337201E-8</c:v>
                </c:pt>
                <c:pt idx="127">
                  <c:v>1.2388695315524545E-8</c:v>
                </c:pt>
                <c:pt idx="128">
                  <c:v>1.248548199767708E-8</c:v>
                </c:pt>
                <c:pt idx="129">
                  <c:v>1.2582268679829615E-8</c:v>
                </c:pt>
                <c:pt idx="130">
                  <c:v>1.267905536198215E-8</c:v>
                </c:pt>
                <c:pt idx="131">
                  <c:v>1.2775842044134685E-8</c:v>
                </c:pt>
                <c:pt idx="132">
                  <c:v>1.287262872628722E-8</c:v>
                </c:pt>
                <c:pt idx="133">
                  <c:v>1.2969415408439755E-8</c:v>
                </c:pt>
                <c:pt idx="134">
                  <c:v>1.3066202090592291E-8</c:v>
                </c:pt>
                <c:pt idx="135">
                  <c:v>1.3162988772744826E-8</c:v>
                </c:pt>
                <c:pt idx="136">
                  <c:v>1.3259775454897361E-8</c:v>
                </c:pt>
                <c:pt idx="137">
                  <c:v>1.3356562137049896E-8</c:v>
                </c:pt>
                <c:pt idx="138">
                  <c:v>1.3453348819202431E-8</c:v>
                </c:pt>
                <c:pt idx="139">
                  <c:v>1.3550135501354966E-8</c:v>
                </c:pt>
                <c:pt idx="140">
                  <c:v>1.3646922183507501E-8</c:v>
                </c:pt>
                <c:pt idx="141">
                  <c:v>1.3743708865660036E-8</c:v>
                </c:pt>
                <c:pt idx="142">
                  <c:v>1.3840495547812571E-8</c:v>
                </c:pt>
                <c:pt idx="143">
                  <c:v>1.3937282229965106E-8</c:v>
                </c:pt>
                <c:pt idx="144">
                  <c:v>1.4034068912117641E-8</c:v>
                </c:pt>
                <c:pt idx="145">
                  <c:v>1.4130855594270176E-8</c:v>
                </c:pt>
                <c:pt idx="146">
                  <c:v>1.4227642276422711E-8</c:v>
                </c:pt>
                <c:pt idx="147">
                  <c:v>1.4324428958575246E-8</c:v>
                </c:pt>
                <c:pt idx="148">
                  <c:v>1.4421215640727781E-8</c:v>
                </c:pt>
                <c:pt idx="149">
                  <c:v>1.4518002322880316E-8</c:v>
                </c:pt>
                <c:pt idx="150">
                  <c:v>1.4614789005032851E-8</c:v>
                </c:pt>
                <c:pt idx="151">
                  <c:v>1.4711575687185386E-8</c:v>
                </c:pt>
                <c:pt idx="152">
                  <c:v>1.4808362369337921E-8</c:v>
                </c:pt>
                <c:pt idx="153">
                  <c:v>1.4905149051490456E-8</c:v>
                </c:pt>
                <c:pt idx="154">
                  <c:v>1.5001935733642993E-8</c:v>
                </c:pt>
                <c:pt idx="155">
                  <c:v>1.5098722415795529E-8</c:v>
                </c:pt>
                <c:pt idx="156">
                  <c:v>1.5195509097948066E-8</c:v>
                </c:pt>
                <c:pt idx="157">
                  <c:v>1.5292295780100603E-8</c:v>
                </c:pt>
                <c:pt idx="158">
                  <c:v>1.5389082462253139E-8</c:v>
                </c:pt>
                <c:pt idx="159">
                  <c:v>1.5485869144405676E-8</c:v>
                </c:pt>
                <c:pt idx="160">
                  <c:v>1.5582655826558213E-8</c:v>
                </c:pt>
                <c:pt idx="161">
                  <c:v>1.5679442508710749E-8</c:v>
                </c:pt>
                <c:pt idx="162">
                  <c:v>1.5776229190863286E-8</c:v>
                </c:pt>
                <c:pt idx="163">
                  <c:v>1.5873015873015823E-8</c:v>
                </c:pt>
                <c:pt idx="164">
                  <c:v>1.5969802555168359E-8</c:v>
                </c:pt>
                <c:pt idx="165">
                  <c:v>1.6066589237320896E-8</c:v>
                </c:pt>
                <c:pt idx="166">
                  <c:v>1.6163375919473433E-8</c:v>
                </c:pt>
                <c:pt idx="167">
                  <c:v>1.6260162601625969E-8</c:v>
                </c:pt>
                <c:pt idx="168">
                  <c:v>1.6356949283778506E-8</c:v>
                </c:pt>
                <c:pt idx="169">
                  <c:v>1.6453735965931043E-8</c:v>
                </c:pt>
                <c:pt idx="170">
                  <c:v>1.6550522648083579E-8</c:v>
                </c:pt>
                <c:pt idx="171">
                  <c:v>1.6647309330236116E-8</c:v>
                </c:pt>
                <c:pt idx="172">
                  <c:v>1.6744096012388653E-8</c:v>
                </c:pt>
                <c:pt idx="173">
                  <c:v>1.6840882694541189E-8</c:v>
                </c:pt>
                <c:pt idx="174">
                  <c:v>1.6937669376693726E-8</c:v>
                </c:pt>
                <c:pt idx="175">
                  <c:v>1.7034456058846263E-8</c:v>
                </c:pt>
                <c:pt idx="176">
                  <c:v>1.7131242740998799E-8</c:v>
                </c:pt>
                <c:pt idx="177">
                  <c:v>1.7228029423151336E-8</c:v>
                </c:pt>
                <c:pt idx="178">
                  <c:v>1.7324816105303873E-8</c:v>
                </c:pt>
                <c:pt idx="179">
                  <c:v>1.7421602787456409E-8</c:v>
                </c:pt>
                <c:pt idx="180">
                  <c:v>1.7518389469608946E-8</c:v>
                </c:pt>
                <c:pt idx="181">
                  <c:v>1.7615176151761483E-8</c:v>
                </c:pt>
                <c:pt idx="182">
                  <c:v>1.7711962833914019E-8</c:v>
                </c:pt>
                <c:pt idx="183">
                  <c:v>1.7808749516066556E-8</c:v>
                </c:pt>
                <c:pt idx="184">
                  <c:v>1.7905536198219093E-8</c:v>
                </c:pt>
                <c:pt idx="185">
                  <c:v>1.8002322880371629E-8</c:v>
                </c:pt>
                <c:pt idx="186">
                  <c:v>1.8099109562524166E-8</c:v>
                </c:pt>
                <c:pt idx="187">
                  <c:v>1.8195896244676703E-8</c:v>
                </c:pt>
                <c:pt idx="188">
                  <c:v>1.8292682926829239E-8</c:v>
                </c:pt>
                <c:pt idx="189">
                  <c:v>1.8389469608981776E-8</c:v>
                </c:pt>
                <c:pt idx="190">
                  <c:v>1.8486256291134313E-8</c:v>
                </c:pt>
                <c:pt idx="191">
                  <c:v>1.8583042973286849E-8</c:v>
                </c:pt>
                <c:pt idx="192">
                  <c:v>1.8679829655439386E-8</c:v>
                </c:pt>
                <c:pt idx="193">
                  <c:v>1.8776616337591923E-8</c:v>
                </c:pt>
                <c:pt idx="194">
                  <c:v>1.887340301974446E-8</c:v>
                </c:pt>
                <c:pt idx="195">
                  <c:v>1.8970189701896996E-8</c:v>
                </c:pt>
                <c:pt idx="196">
                  <c:v>1.9066976384049533E-8</c:v>
                </c:pt>
                <c:pt idx="197">
                  <c:v>1.916376306620207E-8</c:v>
                </c:pt>
                <c:pt idx="198">
                  <c:v>1.9260549748354606E-8</c:v>
                </c:pt>
                <c:pt idx="199">
                  <c:v>1.9357336430507143E-8</c:v>
                </c:pt>
                <c:pt idx="200">
                  <c:v>1.945412311265968E-8</c:v>
                </c:pt>
                <c:pt idx="201">
                  <c:v>1.9550909794812216E-8</c:v>
                </c:pt>
                <c:pt idx="202">
                  <c:v>1.9647696476964753E-8</c:v>
                </c:pt>
                <c:pt idx="203">
                  <c:v>1.974448315911729E-8</c:v>
                </c:pt>
                <c:pt idx="204">
                  <c:v>1.9841269841269826E-8</c:v>
                </c:pt>
                <c:pt idx="205">
                  <c:v>1.9938056523422363E-8</c:v>
                </c:pt>
                <c:pt idx="206">
                  <c:v>2.00348432055749E-8</c:v>
                </c:pt>
                <c:pt idx="207">
                  <c:v>2.0131629887727436E-8</c:v>
                </c:pt>
                <c:pt idx="208">
                  <c:v>2.0228416569879973E-8</c:v>
                </c:pt>
                <c:pt idx="209">
                  <c:v>2.032520325203251E-8</c:v>
                </c:pt>
                <c:pt idx="210">
                  <c:v>2.0421989934185046E-8</c:v>
                </c:pt>
                <c:pt idx="211">
                  <c:v>2.0518776616337583E-8</c:v>
                </c:pt>
                <c:pt idx="212">
                  <c:v>2.061556329849012E-8</c:v>
                </c:pt>
                <c:pt idx="213">
                  <c:v>2.0712349980642656E-8</c:v>
                </c:pt>
                <c:pt idx="214">
                  <c:v>2.0809136662795193E-8</c:v>
                </c:pt>
                <c:pt idx="215">
                  <c:v>2.090592334494773E-8</c:v>
                </c:pt>
                <c:pt idx="216">
                  <c:v>2.1002710027100266E-8</c:v>
                </c:pt>
                <c:pt idx="217">
                  <c:v>2.1099496709252803E-8</c:v>
                </c:pt>
                <c:pt idx="218">
                  <c:v>2.119628339140534E-8</c:v>
                </c:pt>
                <c:pt idx="219">
                  <c:v>2.1293070073557876E-8</c:v>
                </c:pt>
                <c:pt idx="220">
                  <c:v>2.1389856755710413E-8</c:v>
                </c:pt>
                <c:pt idx="221">
                  <c:v>2.148664343786295E-8</c:v>
                </c:pt>
                <c:pt idx="222">
                  <c:v>2.1583430120015486E-8</c:v>
                </c:pt>
                <c:pt idx="223">
                  <c:v>2.1680216802168023E-8</c:v>
                </c:pt>
                <c:pt idx="224">
                  <c:v>2.177700348432056E-8</c:v>
                </c:pt>
                <c:pt idx="225">
                  <c:v>2.1873790166473096E-8</c:v>
                </c:pt>
                <c:pt idx="226">
                  <c:v>2.1970576848625633E-8</c:v>
                </c:pt>
                <c:pt idx="227">
                  <c:v>2.206736353077817E-8</c:v>
                </c:pt>
                <c:pt idx="228">
                  <c:v>2.2164150212930706E-8</c:v>
                </c:pt>
                <c:pt idx="229">
                  <c:v>2.2260936895083243E-8</c:v>
                </c:pt>
                <c:pt idx="230">
                  <c:v>2.235772357723578E-8</c:v>
                </c:pt>
                <c:pt idx="231">
                  <c:v>2.2454510259388316E-8</c:v>
                </c:pt>
                <c:pt idx="232">
                  <c:v>2.2551296941540853E-8</c:v>
                </c:pt>
                <c:pt idx="233">
                  <c:v>2.264808362369339E-8</c:v>
                </c:pt>
                <c:pt idx="234">
                  <c:v>2.2744870305845926E-8</c:v>
                </c:pt>
                <c:pt idx="235">
                  <c:v>2.2841656987998463E-8</c:v>
                </c:pt>
                <c:pt idx="236">
                  <c:v>2.2938443670151E-8</c:v>
                </c:pt>
                <c:pt idx="237">
                  <c:v>2.3035230352303536E-8</c:v>
                </c:pt>
                <c:pt idx="238">
                  <c:v>2.3132017034456073E-8</c:v>
                </c:pt>
                <c:pt idx="239">
                  <c:v>2.322880371660861E-8</c:v>
                </c:pt>
                <c:pt idx="240">
                  <c:v>2.3325590398761147E-8</c:v>
                </c:pt>
                <c:pt idx="241">
                  <c:v>2.3422377080913683E-8</c:v>
                </c:pt>
                <c:pt idx="242">
                  <c:v>2.351916376306622E-8</c:v>
                </c:pt>
                <c:pt idx="243">
                  <c:v>2.3615950445218757E-8</c:v>
                </c:pt>
                <c:pt idx="244">
                  <c:v>2.3712737127371293E-8</c:v>
                </c:pt>
                <c:pt idx="245">
                  <c:v>2.380952380952383E-8</c:v>
                </c:pt>
                <c:pt idx="246">
                  <c:v>2.3906310491676367E-8</c:v>
                </c:pt>
                <c:pt idx="247">
                  <c:v>2.4003097173828903E-8</c:v>
                </c:pt>
                <c:pt idx="248">
                  <c:v>2.409988385598144E-8</c:v>
                </c:pt>
                <c:pt idx="249">
                  <c:v>2.4196670538133977E-8</c:v>
                </c:pt>
                <c:pt idx="250">
                  <c:v>2.4293457220286513E-8</c:v>
                </c:pt>
                <c:pt idx="251">
                  <c:v>2.439024390243905E-8</c:v>
                </c:pt>
                <c:pt idx="252">
                  <c:v>2.4487030584591587E-8</c:v>
                </c:pt>
                <c:pt idx="253">
                  <c:v>2.4583817266744123E-8</c:v>
                </c:pt>
                <c:pt idx="254">
                  <c:v>2.468060394889666E-8</c:v>
                </c:pt>
                <c:pt idx="255">
                  <c:v>2.4777390631049197E-8</c:v>
                </c:pt>
                <c:pt idx="256">
                  <c:v>2.4874177313201733E-8</c:v>
                </c:pt>
                <c:pt idx="257">
                  <c:v>2.497096399535427E-8</c:v>
                </c:pt>
                <c:pt idx="258">
                  <c:v>2.5067750677506807E-8</c:v>
                </c:pt>
                <c:pt idx="259">
                  <c:v>2.5164537359659343E-8</c:v>
                </c:pt>
                <c:pt idx="260">
                  <c:v>2.526132404181188E-8</c:v>
                </c:pt>
                <c:pt idx="261">
                  <c:v>2.5358110723964417E-8</c:v>
                </c:pt>
                <c:pt idx="262">
                  <c:v>2.5454897406116953E-8</c:v>
                </c:pt>
                <c:pt idx="263">
                  <c:v>2.555168408826949E-8</c:v>
                </c:pt>
                <c:pt idx="264">
                  <c:v>2.5648470770422027E-8</c:v>
                </c:pt>
                <c:pt idx="265">
                  <c:v>2.5745257452574563E-8</c:v>
                </c:pt>
                <c:pt idx="266">
                  <c:v>2.58420441347271E-8</c:v>
                </c:pt>
                <c:pt idx="267">
                  <c:v>2.5938830816879637E-8</c:v>
                </c:pt>
                <c:pt idx="268">
                  <c:v>2.6035617499032173E-8</c:v>
                </c:pt>
                <c:pt idx="269">
                  <c:v>2.613240418118471E-8</c:v>
                </c:pt>
                <c:pt idx="270">
                  <c:v>2.6229190863337247E-8</c:v>
                </c:pt>
                <c:pt idx="271">
                  <c:v>2.6325977545489783E-8</c:v>
                </c:pt>
                <c:pt idx="272">
                  <c:v>2.642276422764232E-8</c:v>
                </c:pt>
                <c:pt idx="273">
                  <c:v>2.6519550909794857E-8</c:v>
                </c:pt>
                <c:pt idx="274">
                  <c:v>2.6616337591947393E-8</c:v>
                </c:pt>
                <c:pt idx="275">
                  <c:v>2.671312427409993E-8</c:v>
                </c:pt>
                <c:pt idx="276">
                  <c:v>2.6809910956252467E-8</c:v>
                </c:pt>
                <c:pt idx="277">
                  <c:v>2.6906697638405003E-8</c:v>
                </c:pt>
                <c:pt idx="278">
                  <c:v>2.700348432055754E-8</c:v>
                </c:pt>
                <c:pt idx="279">
                  <c:v>2.7100271002710077E-8</c:v>
                </c:pt>
                <c:pt idx="280">
                  <c:v>2.7197057684862613E-8</c:v>
                </c:pt>
                <c:pt idx="281">
                  <c:v>2.729384436701515E-8</c:v>
                </c:pt>
                <c:pt idx="282">
                  <c:v>2.7390631049167687E-8</c:v>
                </c:pt>
                <c:pt idx="283">
                  <c:v>2.7487417731320223E-8</c:v>
                </c:pt>
                <c:pt idx="284">
                  <c:v>2.758420441347276E-8</c:v>
                </c:pt>
                <c:pt idx="285">
                  <c:v>2.7680991095625297E-8</c:v>
                </c:pt>
                <c:pt idx="286">
                  <c:v>2.7777777777777834E-8</c:v>
                </c:pt>
                <c:pt idx="287">
                  <c:v>2.787456445993037E-8</c:v>
                </c:pt>
                <c:pt idx="288">
                  <c:v>2.7971351142082907E-8</c:v>
                </c:pt>
                <c:pt idx="289">
                  <c:v>2.8068137824235444E-8</c:v>
                </c:pt>
                <c:pt idx="290">
                  <c:v>2.816492450638798E-8</c:v>
                </c:pt>
                <c:pt idx="291">
                  <c:v>2.8261711188540517E-8</c:v>
                </c:pt>
                <c:pt idx="292">
                  <c:v>2.8358497870693054E-8</c:v>
                </c:pt>
                <c:pt idx="293">
                  <c:v>2.845528455284559E-8</c:v>
                </c:pt>
                <c:pt idx="294">
                  <c:v>2.8552071234998127E-8</c:v>
                </c:pt>
                <c:pt idx="295">
                  <c:v>2.8648857917150664E-8</c:v>
                </c:pt>
                <c:pt idx="296">
                  <c:v>2.87456445993032E-8</c:v>
                </c:pt>
                <c:pt idx="297">
                  <c:v>2.8842431281455737E-8</c:v>
                </c:pt>
                <c:pt idx="298">
                  <c:v>2.8939217963608274E-8</c:v>
                </c:pt>
                <c:pt idx="299">
                  <c:v>2.903600464576081E-8</c:v>
                </c:pt>
                <c:pt idx="300">
                  <c:v>2.9132791327913347E-8</c:v>
                </c:pt>
                <c:pt idx="301">
                  <c:v>2.9229578010065884E-8</c:v>
                </c:pt>
                <c:pt idx="302">
                  <c:v>2.932636469221842E-8</c:v>
                </c:pt>
                <c:pt idx="303">
                  <c:v>2.9423151374370957E-8</c:v>
                </c:pt>
                <c:pt idx="304">
                  <c:v>2.9519938056523494E-8</c:v>
                </c:pt>
                <c:pt idx="305">
                  <c:v>2.961672473867603E-8</c:v>
                </c:pt>
                <c:pt idx="306">
                  <c:v>2.9713511420828567E-8</c:v>
                </c:pt>
                <c:pt idx="307">
                  <c:v>2.9810298102981104E-8</c:v>
                </c:pt>
                <c:pt idx="308">
                  <c:v>2.9907084785133637E-8</c:v>
                </c:pt>
                <c:pt idx="309">
                  <c:v>3.000387146728617E-8</c:v>
                </c:pt>
                <c:pt idx="310">
                  <c:v>3.0100658149438704E-8</c:v>
                </c:pt>
                <c:pt idx="311">
                  <c:v>3.0197444831591237E-8</c:v>
                </c:pt>
                <c:pt idx="312">
                  <c:v>3.029423151374377E-8</c:v>
                </c:pt>
                <c:pt idx="313">
                  <c:v>3.0391018195896304E-8</c:v>
                </c:pt>
                <c:pt idx="314">
                  <c:v>3.0487804878048837E-8</c:v>
                </c:pt>
                <c:pt idx="315">
                  <c:v>3.0584591560201371E-8</c:v>
                </c:pt>
                <c:pt idx="316">
                  <c:v>3.0681378242353904E-8</c:v>
                </c:pt>
                <c:pt idx="317">
                  <c:v>3.0778164924506437E-8</c:v>
                </c:pt>
                <c:pt idx="318">
                  <c:v>3.0874951606658971E-8</c:v>
                </c:pt>
                <c:pt idx="319">
                  <c:v>3.0971738288811504E-8</c:v>
                </c:pt>
                <c:pt idx="320">
                  <c:v>3.1068524970964037E-8</c:v>
                </c:pt>
                <c:pt idx="321">
                  <c:v>3.1165311653116571E-8</c:v>
                </c:pt>
                <c:pt idx="322">
                  <c:v>3.1262098335269104E-8</c:v>
                </c:pt>
                <c:pt idx="323">
                  <c:v>3.1358885017421637E-8</c:v>
                </c:pt>
                <c:pt idx="324">
                  <c:v>3.1455671699574171E-8</c:v>
                </c:pt>
                <c:pt idx="325">
                  <c:v>3.1552458381726704E-8</c:v>
                </c:pt>
                <c:pt idx="326">
                  <c:v>3.1649245063879238E-8</c:v>
                </c:pt>
                <c:pt idx="327">
                  <c:v>3.1746031746031771E-8</c:v>
                </c:pt>
                <c:pt idx="328">
                  <c:v>3.1842818428184304E-8</c:v>
                </c:pt>
                <c:pt idx="329">
                  <c:v>3.1939605110336838E-8</c:v>
                </c:pt>
                <c:pt idx="330">
                  <c:v>3.2036391792489371E-8</c:v>
                </c:pt>
                <c:pt idx="331">
                  <c:v>3.2133178474641904E-8</c:v>
                </c:pt>
                <c:pt idx="332">
                  <c:v>3.2229965156794438E-8</c:v>
                </c:pt>
                <c:pt idx="333">
                  <c:v>3.2326751838946971E-8</c:v>
                </c:pt>
                <c:pt idx="334">
                  <c:v>3.2423538521099505E-8</c:v>
                </c:pt>
                <c:pt idx="335">
                  <c:v>3.2520325203252038E-8</c:v>
                </c:pt>
                <c:pt idx="336">
                  <c:v>3.2617111885404571E-8</c:v>
                </c:pt>
                <c:pt idx="337">
                  <c:v>3.2713898567557105E-8</c:v>
                </c:pt>
                <c:pt idx="338">
                  <c:v>3.2810685249709638E-8</c:v>
                </c:pt>
                <c:pt idx="339">
                  <c:v>3.2907471931862171E-8</c:v>
                </c:pt>
                <c:pt idx="340">
                  <c:v>3.3004258614014705E-8</c:v>
                </c:pt>
                <c:pt idx="341">
                  <c:v>3.3101045296167238E-8</c:v>
                </c:pt>
                <c:pt idx="342">
                  <c:v>3.3197831978319771E-8</c:v>
                </c:pt>
                <c:pt idx="343">
                  <c:v>3.3294618660472305E-8</c:v>
                </c:pt>
                <c:pt idx="344">
                  <c:v>3.3391405342624838E-8</c:v>
                </c:pt>
                <c:pt idx="345">
                  <c:v>3.3488192024777372E-8</c:v>
                </c:pt>
                <c:pt idx="346">
                  <c:v>3.3584978706929905E-8</c:v>
                </c:pt>
                <c:pt idx="347">
                  <c:v>3.3681765389082438E-8</c:v>
                </c:pt>
                <c:pt idx="348">
                  <c:v>3.3778552071234972E-8</c:v>
                </c:pt>
                <c:pt idx="349">
                  <c:v>3.3875338753387505E-8</c:v>
                </c:pt>
                <c:pt idx="350">
                  <c:v>3.3972125435540038E-8</c:v>
                </c:pt>
                <c:pt idx="351">
                  <c:v>3.4068912117692572E-8</c:v>
                </c:pt>
                <c:pt idx="352">
                  <c:v>3.4165698799845105E-8</c:v>
                </c:pt>
                <c:pt idx="353">
                  <c:v>3.4262485481997638E-8</c:v>
                </c:pt>
                <c:pt idx="354">
                  <c:v>3.4359272164150172E-8</c:v>
                </c:pt>
                <c:pt idx="355">
                  <c:v>3.4456058846302705E-8</c:v>
                </c:pt>
                <c:pt idx="356">
                  <c:v>3.4552845528455239E-8</c:v>
                </c:pt>
                <c:pt idx="357">
                  <c:v>3.4649632210607772E-8</c:v>
                </c:pt>
                <c:pt idx="358">
                  <c:v>3.4746418892760305E-8</c:v>
                </c:pt>
                <c:pt idx="359">
                  <c:v>3.4843205574912839E-8</c:v>
                </c:pt>
              </c:numCache>
            </c:numRef>
          </c:xVal>
          <c:yVal>
            <c:numRef>
              <c:f>'Inductance Testing'!$S$4:$S$363</c:f>
              <c:numCache>
                <c:formatCode>0.000</c:formatCode>
                <c:ptCount val="360"/>
                <c:pt idx="0">
                  <c:v>5.0175000000971234E-2</c:v>
                </c:pt>
                <c:pt idx="1">
                  <c:v>5.0525827568300659E-2</c:v>
                </c:pt>
                <c:pt idx="2">
                  <c:v>5.0701565640397427E-2</c:v>
                </c:pt>
                <c:pt idx="3">
                  <c:v>5.0877447712276744E-2</c:v>
                </c:pt>
                <c:pt idx="4">
                  <c:v>5.1053419233435829E-2</c:v>
                </c:pt>
                <c:pt idx="5">
                  <c:v>5.1229425349556816E-2</c:v>
                </c:pt>
                <c:pt idx="6">
                  <c:v>5.1405410920741142E-2</c:v>
                </c:pt>
                <c:pt idx="7">
                  <c:v>5.1581320540165718E-2</c:v>
                </c:pt>
                <c:pt idx="8">
                  <c:v>5.1757098553153157E-2</c:v>
                </c:pt>
                <c:pt idx="9">
                  <c:v>5.1932689076647991E-2</c:v>
                </c:pt>
                <c:pt idx="10">
                  <c:v>5.2108036019089171E-2</c:v>
                </c:pt>
                <c:pt idx="11">
                  <c:v>5.228308310067014E-2</c:v>
                </c:pt>
                <c:pt idx="12">
                  <c:v>5.2457773873975405E-2</c:v>
                </c:pt>
                <c:pt idx="13">
                  <c:v>5.2632051744984164E-2</c:v>
                </c:pt>
                <c:pt idx="14">
                  <c:v>5.2805859994429376E-2</c:v>
                </c:pt>
                <c:pt idx="15">
                  <c:v>5.2979141799500327E-2</c:v>
                </c:pt>
                <c:pt idx="16">
                  <c:v>5.3151840255877922E-2</c:v>
                </c:pt>
                <c:pt idx="17">
                  <c:v>5.3323898400088769E-2</c:v>
                </c:pt>
                <c:pt idx="18">
                  <c:v>5.3495259232166505E-2</c:v>
                </c:pt>
                <c:pt idx="19">
                  <c:v>5.3665865738605593E-2</c:v>
                </c:pt>
                <c:pt idx="20">
                  <c:v>5.383566091559544E-2</c:v>
                </c:pt>
                <c:pt idx="21">
                  <c:v>5.4004587792518731E-2</c:v>
                </c:pt>
                <c:pt idx="22">
                  <c:v>5.4172589455700942E-2</c:v>
                </c:pt>
                <c:pt idx="23">
                  <c:v>5.4339609072395378E-2</c:v>
                </c:pt>
                <c:pt idx="24">
                  <c:v>5.4505589914987801E-2</c:v>
                </c:pt>
                <c:pt idx="25">
                  <c:v>5.4670475385406044E-2</c:v>
                </c:pt>
                <c:pt idx="26">
                  <c:v>5.4834209039717453E-2</c:v>
                </c:pt>
                <c:pt idx="27">
                  <c:v>5.4996734612898182E-2</c:v>
                </c:pt>
                <c:pt idx="28">
                  <c:v>5.5157996043757498E-2</c:v>
                </c:pt>
                <c:pt idx="29">
                  <c:v>5.5317937499999977E-2</c:v>
                </c:pt>
                <c:pt idx="30">
                  <c:v>5.5476503403408491E-2</c:v>
                </c:pt>
                <c:pt idx="31">
                  <c:v>5.5633638455129475E-2</c:v>
                </c:pt>
                <c:pt idx="32">
                  <c:v>5.578928766104415E-2</c:v>
                </c:pt>
                <c:pt idx="33">
                  <c:v>5.5943396357205716E-2</c:v>
                </c:pt>
                <c:pt idx="34">
                  <c:v>5.6095910235325896E-2</c:v>
                </c:pt>
                <c:pt idx="35">
                  <c:v>5.6246775368291167E-2</c:v>
                </c:pt>
                <c:pt idx="36">
                  <c:v>5.6395938235690231E-2</c:v>
                </c:pt>
                <c:pt idx="37">
                  <c:v>5.6543345749334395E-2</c:v>
                </c:pt>
                <c:pt idx="38">
                  <c:v>5.66889452787512E-2</c:v>
                </c:pt>
                <c:pt idx="39">
                  <c:v>5.6832684676632252E-2</c:v>
                </c:pt>
                <c:pt idx="40">
                  <c:v>5.6974512304216386E-2</c:v>
                </c:pt>
                <c:pt idx="41">
                  <c:v>5.7114377056588846E-2</c:v>
                </c:pt>
                <c:pt idx="42">
                  <c:v>5.7252228387876622E-2</c:v>
                </c:pt>
                <c:pt idx="43">
                  <c:v>5.7388016336320812E-2</c:v>
                </c:pt>
                <c:pt idx="44">
                  <c:v>5.7521691549206985E-2</c:v>
                </c:pt>
                <c:pt idx="45">
                  <c:v>5.7653205307633612E-2</c:v>
                </c:pt>
                <c:pt idx="46">
                  <c:v>5.7782509551098912E-2</c:v>
                </c:pt>
                <c:pt idx="47">
                  <c:v>5.7909556901887906E-2</c:v>
                </c:pt>
                <c:pt idx="48">
                  <c:v>5.8034300689238871E-2</c:v>
                </c:pt>
                <c:pt idx="49">
                  <c:v>5.8156694973271111E-2</c:v>
                </c:pt>
                <c:pt idx="50">
                  <c:v>5.8276694568654606E-2</c:v>
                </c:pt>
                <c:pt idx="51">
                  <c:v>5.8394255068002027E-2</c:v>
                </c:pt>
                <c:pt idx="52">
                  <c:v>5.8509332864965187E-2</c:v>
                </c:pt>
                <c:pt idx="53">
                  <c:v>5.8621885177016421E-2</c:v>
                </c:pt>
                <c:pt idx="54">
                  <c:v>5.8731870067896853E-2</c:v>
                </c:pt>
                <c:pt idx="55">
                  <c:v>5.8839246469713044E-2</c:v>
                </c:pt>
                <c:pt idx="56">
                  <c:v>5.8943974204663983E-2</c:v>
                </c:pt>
                <c:pt idx="57">
                  <c:v>5.9046014006380446E-2</c:v>
                </c:pt>
                <c:pt idx="58">
                  <c:v>5.9145327540859584E-2</c:v>
                </c:pt>
                <c:pt idx="59">
                  <c:v>5.9241877426976841E-2</c:v>
                </c:pt>
                <c:pt idx="60">
                  <c:v>5.9335627256558346E-2</c:v>
                </c:pt>
                <c:pt idx="61">
                  <c:v>5.9426541613997554E-2</c:v>
                </c:pt>
                <c:pt idx="62">
                  <c:v>5.9514586095399155E-2</c:v>
                </c:pt>
                <c:pt idx="63">
                  <c:v>5.9599727327234439E-2</c:v>
                </c:pt>
                <c:pt idx="64">
                  <c:v>5.9681932984492904E-2</c:v>
                </c:pt>
                <c:pt idx="65">
                  <c:v>5.9761171808313758E-2</c:v>
                </c:pt>
                <c:pt idx="66">
                  <c:v>5.9837413623084125E-2</c:v>
                </c:pt>
                <c:pt idx="67">
                  <c:v>5.991062935298766E-2</c:v>
                </c:pt>
                <c:pt idx="68">
                  <c:v>5.9980791037991046E-2</c:v>
                </c:pt>
                <c:pt idx="69">
                  <c:v>6.0047871849254059E-2</c:v>
                </c:pt>
                <c:pt idx="70">
                  <c:v>6.0111846103950213E-2</c:v>
                </c:pt>
                <c:pt idx="71">
                  <c:v>6.0172689279485693E-2</c:v>
                </c:pt>
                <c:pt idx="72">
                  <c:v>6.0230378027103806E-2</c:v>
                </c:pt>
                <c:pt idx="73">
                  <c:v>6.0284890184864257E-2</c:v>
                </c:pt>
                <c:pt idx="74">
                  <c:v>6.03362047899852E-2</c:v>
                </c:pt>
                <c:pt idx="75">
                  <c:v>6.0384302090538099E-2</c:v>
                </c:pt>
                <c:pt idx="76">
                  <c:v>6.0429163556485151E-2</c:v>
                </c:pt>
                <c:pt idx="77">
                  <c:v>6.0470771890049846E-2</c:v>
                </c:pt>
                <c:pt idx="78">
                  <c:v>6.0509111035411726E-2</c:v>
                </c:pt>
                <c:pt idx="79">
                  <c:v>6.0544166187717186E-2</c:v>
                </c:pt>
                <c:pt idx="80">
                  <c:v>6.0575923801397737E-2</c:v>
                </c:pt>
                <c:pt idx="81">
                  <c:v>6.0604371597790183E-2</c:v>
                </c:pt>
                <c:pt idx="82">
                  <c:v>6.0629498572050154E-2</c:v>
                </c:pt>
                <c:pt idx="83">
                  <c:v>6.0651294999354725E-2</c:v>
                </c:pt>
                <c:pt idx="84">
                  <c:v>6.0669752440387581E-2</c:v>
                </c:pt>
                <c:pt idx="85">
                  <c:v>6.0684863746102866E-2</c:v>
                </c:pt>
                <c:pt idx="86">
                  <c:v>6.0696623061762676E-2</c:v>
                </c:pt>
                <c:pt idx="87">
                  <c:v>6.0705025830245569E-2</c:v>
                </c:pt>
                <c:pt idx="88">
                  <c:v>6.0710068794622818E-2</c:v>
                </c:pt>
                <c:pt idx="89">
                  <c:v>6.0711750000000009E-2</c:v>
                </c:pt>
                <c:pt idx="90">
                  <c:v>6.0710068794622818E-2</c:v>
                </c:pt>
                <c:pt idx="91">
                  <c:v>6.0705025830245569E-2</c:v>
                </c:pt>
                <c:pt idx="92">
                  <c:v>6.0696623061762676E-2</c:v>
                </c:pt>
                <c:pt idx="93">
                  <c:v>6.0684863746102866E-2</c:v>
                </c:pt>
                <c:pt idx="94">
                  <c:v>6.0669752440387581E-2</c:v>
                </c:pt>
                <c:pt idx="95">
                  <c:v>6.0651294999354725E-2</c:v>
                </c:pt>
                <c:pt idx="96">
                  <c:v>6.0629498572050154E-2</c:v>
                </c:pt>
                <c:pt idx="97">
                  <c:v>6.0604371597790183E-2</c:v>
                </c:pt>
                <c:pt idx="98">
                  <c:v>6.0575923801397737E-2</c:v>
                </c:pt>
                <c:pt idx="99">
                  <c:v>6.0544166187717186E-2</c:v>
                </c:pt>
                <c:pt idx="100">
                  <c:v>6.0509111035411768E-2</c:v>
                </c:pt>
                <c:pt idx="101">
                  <c:v>6.0470771890049846E-2</c:v>
                </c:pt>
                <c:pt idx="102">
                  <c:v>6.0429163556485151E-2</c:v>
                </c:pt>
                <c:pt idx="103">
                  <c:v>6.0384302090538099E-2</c:v>
                </c:pt>
                <c:pt idx="104">
                  <c:v>6.0336204789985255E-2</c:v>
                </c:pt>
                <c:pt idx="105">
                  <c:v>6.0284890184864257E-2</c:v>
                </c:pt>
                <c:pt idx="106">
                  <c:v>6.0230378027103806E-2</c:v>
                </c:pt>
                <c:pt idx="107">
                  <c:v>6.0172689279485693E-2</c:v>
                </c:pt>
                <c:pt idx="108">
                  <c:v>6.0111846103950269E-2</c:v>
                </c:pt>
                <c:pt idx="109">
                  <c:v>6.0047871849254059E-2</c:v>
                </c:pt>
                <c:pt idx="110">
                  <c:v>5.9980791037991088E-2</c:v>
                </c:pt>
                <c:pt idx="111">
                  <c:v>5.9910629352987702E-2</c:v>
                </c:pt>
                <c:pt idx="112">
                  <c:v>5.9837413623084174E-2</c:v>
                </c:pt>
                <c:pt idx="113">
                  <c:v>5.97611718083138E-2</c:v>
                </c:pt>
                <c:pt idx="114">
                  <c:v>5.9681932984492904E-2</c:v>
                </c:pt>
                <c:pt idx="115">
                  <c:v>5.9599727327234495E-2</c:v>
                </c:pt>
                <c:pt idx="116">
                  <c:v>5.9514586095399155E-2</c:v>
                </c:pt>
                <c:pt idx="117">
                  <c:v>5.9426541613997595E-2</c:v>
                </c:pt>
                <c:pt idx="118">
                  <c:v>5.9335627256558346E-2</c:v>
                </c:pt>
                <c:pt idx="119">
                  <c:v>5.9241877426976883E-2</c:v>
                </c:pt>
                <c:pt idx="120">
                  <c:v>5.9145327540859639E-2</c:v>
                </c:pt>
                <c:pt idx="121">
                  <c:v>5.9046014006380494E-2</c:v>
                </c:pt>
                <c:pt idx="122">
                  <c:v>5.8943974204663983E-2</c:v>
                </c:pt>
                <c:pt idx="123">
                  <c:v>5.8839246469713093E-2</c:v>
                </c:pt>
                <c:pt idx="124">
                  <c:v>5.8731870067896895E-2</c:v>
                </c:pt>
                <c:pt idx="125">
                  <c:v>5.8621885177016476E-2</c:v>
                </c:pt>
                <c:pt idx="126">
                  <c:v>5.8509332864965236E-2</c:v>
                </c:pt>
                <c:pt idx="127">
                  <c:v>5.8394255068002075E-2</c:v>
                </c:pt>
                <c:pt idx="128">
                  <c:v>5.8276694568654655E-2</c:v>
                </c:pt>
                <c:pt idx="129">
                  <c:v>5.8156694973271153E-2</c:v>
                </c:pt>
                <c:pt idx="130">
                  <c:v>5.8034300689238927E-2</c:v>
                </c:pt>
                <c:pt idx="131">
                  <c:v>5.7909556901887961E-2</c:v>
                </c:pt>
                <c:pt idx="132">
                  <c:v>5.7782509551099009E-2</c:v>
                </c:pt>
                <c:pt idx="133">
                  <c:v>5.7653205307633661E-2</c:v>
                </c:pt>
                <c:pt idx="134">
                  <c:v>5.7521691549207082E-2</c:v>
                </c:pt>
                <c:pt idx="135">
                  <c:v>5.7388016336320853E-2</c:v>
                </c:pt>
                <c:pt idx="136">
                  <c:v>5.7252228387876664E-2</c:v>
                </c:pt>
                <c:pt idx="137">
                  <c:v>5.7114377056588943E-2</c:v>
                </c:pt>
                <c:pt idx="138">
                  <c:v>5.6974512304216435E-2</c:v>
                </c:pt>
                <c:pt idx="139">
                  <c:v>5.68326846766323E-2</c:v>
                </c:pt>
                <c:pt idx="140">
                  <c:v>5.6688945278751304E-2</c:v>
                </c:pt>
                <c:pt idx="141">
                  <c:v>5.6543345749334499E-2</c:v>
                </c:pt>
                <c:pt idx="142">
                  <c:v>5.6395938235690286E-2</c:v>
                </c:pt>
                <c:pt idx="143">
                  <c:v>5.6246775368291209E-2</c:v>
                </c:pt>
                <c:pt idx="144">
                  <c:v>5.6095910235325987E-2</c:v>
                </c:pt>
                <c:pt idx="145">
                  <c:v>5.594339635720582E-2</c:v>
                </c:pt>
                <c:pt idx="146">
                  <c:v>5.5789287661044233E-2</c:v>
                </c:pt>
                <c:pt idx="147">
                  <c:v>5.5633638455129565E-2</c:v>
                </c:pt>
                <c:pt idx="148">
                  <c:v>5.5476503403408581E-2</c:v>
                </c:pt>
                <c:pt idx="149">
                  <c:v>5.5317937500000074E-2</c:v>
                </c:pt>
                <c:pt idx="150">
                  <c:v>5.5157996043757582E-2</c:v>
                </c:pt>
                <c:pt idx="151">
                  <c:v>5.4996734612898272E-2</c:v>
                </c:pt>
                <c:pt idx="152">
                  <c:v>5.4834209039717544E-2</c:v>
                </c:pt>
                <c:pt idx="153">
                  <c:v>5.4670475385406148E-2</c:v>
                </c:pt>
                <c:pt idx="154">
                  <c:v>5.4505589914987891E-2</c:v>
                </c:pt>
                <c:pt idx="155">
                  <c:v>5.4339609072395469E-2</c:v>
                </c:pt>
                <c:pt idx="156">
                  <c:v>5.4172589455701033E-2</c:v>
                </c:pt>
                <c:pt idx="157">
                  <c:v>5.4004587792518821E-2</c:v>
                </c:pt>
                <c:pt idx="158">
                  <c:v>5.383566091559553E-2</c:v>
                </c:pt>
                <c:pt idx="159">
                  <c:v>5.3665865738605684E-2</c:v>
                </c:pt>
                <c:pt idx="160">
                  <c:v>5.3495259232166595E-2</c:v>
                </c:pt>
                <c:pt idx="161">
                  <c:v>5.3323898400088866E-2</c:v>
                </c:pt>
                <c:pt idx="162">
                  <c:v>5.3151840255878026E-2</c:v>
                </c:pt>
                <c:pt idx="163">
                  <c:v>5.2979141799500418E-2</c:v>
                </c:pt>
                <c:pt idx="164">
                  <c:v>5.2805859994429466E-2</c:v>
                </c:pt>
                <c:pt idx="165">
                  <c:v>5.2632051744984254E-2</c:v>
                </c:pt>
                <c:pt idx="166">
                  <c:v>5.2457773873975447E-2</c:v>
                </c:pt>
                <c:pt idx="167">
                  <c:v>5.2283083100670188E-2</c:v>
                </c:pt>
                <c:pt idx="168">
                  <c:v>5.2108036019089261E-2</c:v>
                </c:pt>
                <c:pt idx="169">
                  <c:v>5.1932689076648032E-2</c:v>
                </c:pt>
                <c:pt idx="170">
                  <c:v>5.1757098553153247E-2</c:v>
                </c:pt>
                <c:pt idx="171">
                  <c:v>5.1581320540165801E-2</c:v>
                </c:pt>
                <c:pt idx="172">
                  <c:v>5.1405410920741232E-2</c:v>
                </c:pt>
                <c:pt idx="173">
                  <c:v>5.1229425349556865E-2</c:v>
                </c:pt>
                <c:pt idx="174">
                  <c:v>5.1053419233435877E-2</c:v>
                </c:pt>
                <c:pt idx="175">
                  <c:v>5.0877447712276834E-2</c:v>
                </c:pt>
                <c:pt idx="176">
                  <c:v>5.0701565640397517E-2</c:v>
                </c:pt>
                <c:pt idx="177">
                  <c:v>5.0525827568300749E-2</c:v>
                </c:pt>
                <c:pt idx="178">
                  <c:v>5.035028772486979E-2</c:v>
                </c:pt>
                <c:pt idx="179">
                  <c:v>5.0175000000000039E-2</c:v>
                </c:pt>
                <c:pt idx="180">
                  <c:v>5.0000017927673508E-2</c:v>
                </c:pt>
                <c:pt idx="181">
                  <c:v>4.9825394669481514E-2</c:v>
                </c:pt>
                <c:pt idx="182">
                  <c:v>4.9651182998601585E-2</c:v>
                </c:pt>
                <c:pt idx="183">
                  <c:v>4.9477435284232214E-2</c:v>
                </c:pt>
                <c:pt idx="184">
                  <c:v>4.930420347649038E-2</c:v>
                </c:pt>
                <c:pt idx="185">
                  <c:v>4.9131539091775082E-2</c:v>
                </c:pt>
                <c:pt idx="186">
                  <c:v>4.8959493198599914E-2</c:v>
                </c:pt>
                <c:pt idx="187">
                  <c:v>4.8788116403897269E-2</c:v>
                </c:pt>
                <c:pt idx="188">
                  <c:v>4.8617458839795791E-2</c:v>
                </c:pt>
                <c:pt idx="189">
                  <c:v>4.8447570150872719E-2</c:v>
                </c:pt>
                <c:pt idx="190">
                  <c:v>4.8278499481881988E-2</c:v>
                </c:pt>
                <c:pt idx="191">
                  <c:v>4.8110295465957763E-2</c:v>
                </c:pt>
                <c:pt idx="192">
                  <c:v>4.7943006213294032E-2</c:v>
                </c:pt>
                <c:pt idx="193">
                  <c:v>4.7776679300298906E-2</c:v>
                </c:pt>
                <c:pt idx="194">
                  <c:v>4.7611361759221822E-2</c:v>
                </c:pt>
                <c:pt idx="195">
                  <c:v>4.7447100068253222E-2</c:v>
                </c:pt>
                <c:pt idx="196">
                  <c:v>4.7283940142092619E-2</c:v>
                </c:pt>
                <c:pt idx="197">
                  <c:v>4.7121927322983641E-2</c:v>
                </c:pt>
                <c:pt idx="198">
                  <c:v>4.6961106372211368E-2</c:v>
                </c:pt>
                <c:pt idx="199">
                  <c:v>4.6801521462059452E-2</c:v>
                </c:pt>
                <c:pt idx="200">
                  <c:v>4.664321616822132E-2</c:v>
                </c:pt>
                <c:pt idx="201">
                  <c:v>4.648623346266139E-2</c:v>
                </c:pt>
                <c:pt idx="202">
                  <c:v>4.6330615706921249E-2</c:v>
                </c:pt>
                <c:pt idx="203">
                  <c:v>4.6176404645864109E-2</c:v>
                </c:pt>
                <c:pt idx="204">
                  <c:v>4.6023641401852014E-2</c:v>
                </c:pt>
                <c:pt idx="205">
                  <c:v>4.5872366469349293E-2</c:v>
                </c:pt>
                <c:pt idx="206">
                  <c:v>4.572261970994479E-2</c:v>
                </c:pt>
                <c:pt idx="207">
                  <c:v>4.5574440347785364E-2</c:v>
                </c:pt>
                <c:pt idx="208">
                  <c:v>4.5427866965413538E-2</c:v>
                </c:pt>
                <c:pt idx="209">
                  <c:v>4.5282937500000016E-2</c:v>
                </c:pt>
                <c:pt idx="210">
                  <c:v>4.5139689239963685E-2</c:v>
                </c:pt>
                <c:pt idx="211">
                  <c:v>4.4998158821969093E-2</c:v>
                </c:pt>
                <c:pt idx="212">
                  <c:v>4.4858382228292568E-2</c:v>
                </c:pt>
                <c:pt idx="213">
                  <c:v>4.472039478454784E-2</c:v>
                </c:pt>
                <c:pt idx="214">
                  <c:v>4.4584231157760439E-2</c:v>
                </c:pt>
                <c:pt idx="215">
                  <c:v>4.4449925354781199E-2</c:v>
                </c:pt>
                <c:pt idx="216">
                  <c:v>4.4317510721028623E-2</c:v>
                </c:pt>
                <c:pt idx="217">
                  <c:v>4.4187019939548461E-2</c:v>
                </c:pt>
                <c:pt idx="218">
                  <c:v>4.4058485030380984E-2</c:v>
                </c:pt>
                <c:pt idx="219">
                  <c:v>4.3931937350223403E-2</c:v>
                </c:pt>
                <c:pt idx="220">
                  <c:v>4.3807407592376897E-2</c:v>
                </c:pt>
                <c:pt idx="221">
                  <c:v>4.3684925786966602E-2</c:v>
                </c:pt>
                <c:pt idx="222">
                  <c:v>4.3564521301422264E-2</c:v>
                </c:pt>
                <c:pt idx="223">
                  <c:v>4.3446222841208713E-2</c:v>
                </c:pt>
                <c:pt idx="224">
                  <c:v>4.3330058450793005E-2</c:v>
                </c:pt>
                <c:pt idx="225">
                  <c:v>4.3216055514836864E-2</c:v>
                </c:pt>
                <c:pt idx="226">
                  <c:v>4.3104240759602161E-2</c:v>
                </c:pt>
                <c:pt idx="227">
                  <c:v>4.2994640254556626E-2</c:v>
                </c:pt>
                <c:pt idx="228">
                  <c:v>4.2887279414167832E-2</c:v>
                </c:pt>
                <c:pt idx="229">
                  <c:v>4.2782182999873221E-2</c:v>
                </c:pt>
                <c:pt idx="230">
                  <c:v>4.2679375122213196E-2</c:v>
                </c:pt>
                <c:pt idx="231">
                  <c:v>4.2578879243115104E-2</c:v>
                </c:pt>
                <c:pt idx="232">
                  <c:v>4.2480718178315988E-2</c:v>
                </c:pt>
                <c:pt idx="233">
                  <c:v>4.23849140999112E-2</c:v>
                </c:pt>
                <c:pt idx="234">
                  <c:v>4.2291488539016799E-2</c:v>
                </c:pt>
                <c:pt idx="235">
                  <c:v>4.2200462388533345E-2</c:v>
                </c:pt>
                <c:pt idx="236">
                  <c:v>4.2111855905999293E-2</c:v>
                </c:pt>
                <c:pt idx="237">
                  <c:v>4.2025688716520973E-2</c:v>
                </c:pt>
                <c:pt idx="238">
                  <c:v>4.1941979815768186E-2</c:v>
                </c:pt>
                <c:pt idx="239">
                  <c:v>4.1860747573023153E-2</c:v>
                </c:pt>
                <c:pt idx="240">
                  <c:v>4.1782009734270653E-2</c:v>
                </c:pt>
                <c:pt idx="241">
                  <c:v>4.1705783425318887E-2</c:v>
                </c:pt>
                <c:pt idx="242">
                  <c:v>4.1632085154938589E-2</c:v>
                </c:pt>
                <c:pt idx="243">
                  <c:v>4.1560930818010156E-2</c:v>
                </c:pt>
                <c:pt idx="244">
                  <c:v>4.1492335698667317E-2</c:v>
                </c:pt>
                <c:pt idx="245">
                  <c:v>4.1426314473426748E-2</c:v>
                </c:pt>
                <c:pt idx="246">
                  <c:v>4.1362881214293629E-2</c:v>
                </c:pt>
                <c:pt idx="247">
                  <c:v>4.1302049391832213E-2</c:v>
                </c:pt>
                <c:pt idx="248">
                  <c:v>4.1243831878192194E-2</c:v>
                </c:pt>
                <c:pt idx="249">
                  <c:v>4.118824095008089E-2</c:v>
                </c:pt>
                <c:pt idx="250">
                  <c:v>4.1135288291671908E-2</c:v>
                </c:pt>
                <c:pt idx="251">
                  <c:v>4.108498499744194E-2</c:v>
                </c:pt>
                <c:pt idx="252">
                  <c:v>4.1037341574925681E-2</c:v>
                </c:pt>
                <c:pt idx="253">
                  <c:v>4.0992367947382181E-2</c:v>
                </c:pt>
                <c:pt idx="254">
                  <c:v>4.0950073456363589E-2</c:v>
                </c:pt>
                <c:pt idx="255">
                  <c:v>4.091046686417886E-2</c:v>
                </c:pt>
                <c:pt idx="256">
                  <c:v>4.0873556356245448E-2</c:v>
                </c:pt>
                <c:pt idx="257">
                  <c:v>4.0839349543322329E-2</c:v>
                </c:pt>
                <c:pt idx="258">
                  <c:v>4.0807853463617115E-2</c:v>
                </c:pt>
                <c:pt idx="259">
                  <c:v>4.0779074584762147E-2</c:v>
                </c:pt>
                <c:pt idx="260">
                  <c:v>4.0753018805653352E-2</c:v>
                </c:pt>
                <c:pt idx="261">
                  <c:v>4.0729691458146859E-2</c:v>
                </c:pt>
                <c:pt idx="262">
                  <c:v>4.0709097308608819E-2</c:v>
                </c:pt>
                <c:pt idx="263">
                  <c:v>4.069124055931346E-2</c:v>
                </c:pt>
                <c:pt idx="264">
                  <c:v>4.0676124849686246E-2</c:v>
                </c:pt>
                <c:pt idx="265">
                  <c:v>4.0663753257388177E-2</c:v>
                </c:pt>
                <c:pt idx="266">
                  <c:v>4.0654128299238347E-2</c:v>
                </c:pt>
                <c:pt idx="267">
                  <c:v>4.0647251931972286E-2</c:v>
                </c:pt>
                <c:pt idx="268">
                  <c:v>4.064312555283401E-2</c:v>
                </c:pt>
                <c:pt idx="269">
                  <c:v>4.064174999999999E-2</c:v>
                </c:pt>
                <c:pt idx="270">
                  <c:v>4.064312555283401E-2</c:v>
                </c:pt>
                <c:pt idx="271">
                  <c:v>4.0647251931972328E-2</c:v>
                </c:pt>
                <c:pt idx="272">
                  <c:v>4.0654128299238389E-2</c:v>
                </c:pt>
                <c:pt idx="273">
                  <c:v>4.0663753257388219E-2</c:v>
                </c:pt>
                <c:pt idx="274">
                  <c:v>4.0676124849686288E-2</c:v>
                </c:pt>
                <c:pt idx="275">
                  <c:v>4.069124055931346E-2</c:v>
                </c:pt>
                <c:pt idx="276">
                  <c:v>4.0709097308608819E-2</c:v>
                </c:pt>
                <c:pt idx="277">
                  <c:v>4.0729691458146859E-2</c:v>
                </c:pt>
                <c:pt idx="278">
                  <c:v>4.0753018805653352E-2</c:v>
                </c:pt>
                <c:pt idx="279">
                  <c:v>4.0779074584762189E-2</c:v>
                </c:pt>
                <c:pt idx="280">
                  <c:v>4.080785346361715E-2</c:v>
                </c:pt>
                <c:pt idx="281">
                  <c:v>4.083934954332237E-2</c:v>
                </c:pt>
                <c:pt idx="282">
                  <c:v>4.087355635624549E-2</c:v>
                </c:pt>
                <c:pt idx="283">
                  <c:v>4.091046686417886E-2</c:v>
                </c:pt>
                <c:pt idx="284">
                  <c:v>4.0950073456363631E-2</c:v>
                </c:pt>
                <c:pt idx="285">
                  <c:v>4.0992367947382216E-2</c:v>
                </c:pt>
                <c:pt idx="286">
                  <c:v>4.1037341574925723E-2</c:v>
                </c:pt>
                <c:pt idx="287">
                  <c:v>4.1084984997441974E-2</c:v>
                </c:pt>
                <c:pt idx="288">
                  <c:v>4.1135288291671956E-2</c:v>
                </c:pt>
                <c:pt idx="289">
                  <c:v>4.1188240950080925E-2</c:v>
                </c:pt>
                <c:pt idx="290">
                  <c:v>4.1243831878192271E-2</c:v>
                </c:pt>
                <c:pt idx="291">
                  <c:v>4.1302049391832289E-2</c:v>
                </c:pt>
                <c:pt idx="292">
                  <c:v>4.1362881214293705E-2</c:v>
                </c:pt>
                <c:pt idx="293">
                  <c:v>4.1426314473426824E-2</c:v>
                </c:pt>
                <c:pt idx="294">
                  <c:v>4.1492335698667358E-2</c:v>
                </c:pt>
                <c:pt idx="295">
                  <c:v>4.1560930818010239E-2</c:v>
                </c:pt>
                <c:pt idx="296">
                  <c:v>4.1632085154938631E-2</c:v>
                </c:pt>
                <c:pt idx="297">
                  <c:v>4.1705783425318929E-2</c:v>
                </c:pt>
                <c:pt idx="298">
                  <c:v>4.1782009734270736E-2</c:v>
                </c:pt>
                <c:pt idx="299">
                  <c:v>4.1860747573023202E-2</c:v>
                </c:pt>
                <c:pt idx="300">
                  <c:v>4.194197981576827E-2</c:v>
                </c:pt>
                <c:pt idx="301">
                  <c:v>4.2025688716521008E-2</c:v>
                </c:pt>
                <c:pt idx="302">
                  <c:v>4.2111855905999376E-2</c:v>
                </c:pt>
                <c:pt idx="303">
                  <c:v>4.2200462388533422E-2</c:v>
                </c:pt>
                <c:pt idx="304">
                  <c:v>4.2291488539016882E-2</c:v>
                </c:pt>
                <c:pt idx="305">
                  <c:v>4.2384914099911283E-2</c:v>
                </c:pt>
                <c:pt idx="306">
                  <c:v>4.2480718178316071E-2</c:v>
                </c:pt>
                <c:pt idx="307">
                  <c:v>4.2578879243115188E-2</c:v>
                </c:pt>
                <c:pt idx="308">
                  <c:v>4.267937512221328E-2</c:v>
                </c:pt>
                <c:pt idx="309">
                  <c:v>4.2782182999873304E-2</c:v>
                </c:pt>
                <c:pt idx="310">
                  <c:v>4.2887279414167916E-2</c:v>
                </c:pt>
                <c:pt idx="311">
                  <c:v>4.2994640254556717E-2</c:v>
                </c:pt>
                <c:pt idx="312">
                  <c:v>4.3104240759602237E-2</c:v>
                </c:pt>
                <c:pt idx="313">
                  <c:v>4.3216055514836947E-2</c:v>
                </c:pt>
                <c:pt idx="314">
                  <c:v>4.3330058450793046E-2</c:v>
                </c:pt>
                <c:pt idx="315">
                  <c:v>4.3446222841208797E-2</c:v>
                </c:pt>
                <c:pt idx="316">
                  <c:v>4.3564521301422347E-2</c:v>
                </c:pt>
                <c:pt idx="317">
                  <c:v>4.3684925786966637E-2</c:v>
                </c:pt>
                <c:pt idx="318">
                  <c:v>4.380740759237698E-2</c:v>
                </c:pt>
                <c:pt idx="319">
                  <c:v>4.3931937350223452E-2</c:v>
                </c:pt>
                <c:pt idx="320">
                  <c:v>4.4058485030381019E-2</c:v>
                </c:pt>
                <c:pt idx="321">
                  <c:v>4.4187019939548502E-2</c:v>
                </c:pt>
                <c:pt idx="322">
                  <c:v>4.4317510721028672E-2</c:v>
                </c:pt>
                <c:pt idx="323">
                  <c:v>4.4449925354781247E-2</c:v>
                </c:pt>
                <c:pt idx="324">
                  <c:v>4.458423115776048E-2</c:v>
                </c:pt>
                <c:pt idx="325">
                  <c:v>4.4720394784547882E-2</c:v>
                </c:pt>
                <c:pt idx="326">
                  <c:v>4.4858382228292602E-2</c:v>
                </c:pt>
                <c:pt idx="327">
                  <c:v>4.4998158821969093E-2</c:v>
                </c:pt>
                <c:pt idx="328">
                  <c:v>4.5139689239963733E-2</c:v>
                </c:pt>
                <c:pt idx="329">
                  <c:v>4.5282937500000016E-2</c:v>
                </c:pt>
                <c:pt idx="330">
                  <c:v>4.5427866965413538E-2</c:v>
                </c:pt>
                <c:pt idx="331">
                  <c:v>4.5574440347785364E-2</c:v>
                </c:pt>
                <c:pt idx="332">
                  <c:v>4.572261970994479E-2</c:v>
                </c:pt>
                <c:pt idx="333">
                  <c:v>4.5872366469349293E-2</c:v>
                </c:pt>
                <c:pt idx="334">
                  <c:v>4.6023641401851965E-2</c:v>
                </c:pt>
                <c:pt idx="335">
                  <c:v>4.6176404645864061E-2</c:v>
                </c:pt>
                <c:pt idx="336">
                  <c:v>4.6330615706921249E-2</c:v>
                </c:pt>
                <c:pt idx="337">
                  <c:v>4.6486233462661349E-2</c:v>
                </c:pt>
                <c:pt idx="338">
                  <c:v>4.6643216168221278E-2</c:v>
                </c:pt>
                <c:pt idx="339">
                  <c:v>4.6801521462059452E-2</c:v>
                </c:pt>
                <c:pt idx="340">
                  <c:v>4.696110637221132E-2</c:v>
                </c:pt>
                <c:pt idx="341">
                  <c:v>4.7121927322983592E-2</c:v>
                </c:pt>
                <c:pt idx="342">
                  <c:v>4.7283940142092577E-2</c:v>
                </c:pt>
                <c:pt idx="343">
                  <c:v>4.7447100068253138E-2</c:v>
                </c:pt>
                <c:pt idx="344">
                  <c:v>4.7611361759221739E-2</c:v>
                </c:pt>
                <c:pt idx="345">
                  <c:v>4.7776679300298823E-2</c:v>
                </c:pt>
                <c:pt idx="346">
                  <c:v>4.794300621329399E-2</c:v>
                </c:pt>
                <c:pt idx="347">
                  <c:v>4.811029546595768E-2</c:v>
                </c:pt>
                <c:pt idx="348">
                  <c:v>4.8278499481881898E-2</c:v>
                </c:pt>
                <c:pt idx="349">
                  <c:v>4.8447570150872629E-2</c:v>
                </c:pt>
                <c:pt idx="350">
                  <c:v>4.8617458839795659E-2</c:v>
                </c:pt>
                <c:pt idx="351">
                  <c:v>4.8788116403897144E-2</c:v>
                </c:pt>
                <c:pt idx="352">
                  <c:v>4.8959493198599782E-2</c:v>
                </c:pt>
                <c:pt idx="353">
                  <c:v>4.9131539091774944E-2</c:v>
                </c:pt>
                <c:pt idx="354">
                  <c:v>4.9304203476490248E-2</c:v>
                </c:pt>
                <c:pt idx="355">
                  <c:v>4.9477435284232076E-2</c:v>
                </c:pt>
                <c:pt idx="356">
                  <c:v>4.9651182998601447E-2</c:v>
                </c:pt>
                <c:pt idx="357">
                  <c:v>4.9825394669481382E-2</c:v>
                </c:pt>
                <c:pt idx="358">
                  <c:v>5.0000017927673369E-2</c:v>
                </c:pt>
                <c:pt idx="359">
                  <c:v>5.0174999999999907E-2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5-44D4-B756-AC05EB28D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95263"/>
        <c:axId val="1793905663"/>
      </c:scatterChart>
      <c:valAx>
        <c:axId val="17938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05663"/>
        <c:crosses val="autoZero"/>
        <c:crossBetween val="midCat"/>
      </c:valAx>
      <c:valAx>
        <c:axId val="1793905663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89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'Inductance Testing'!$S$3</c:f>
              <c:strCache>
                <c:ptCount val="1"/>
                <c:pt idx="0">
                  <c:v>Id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'Inductance Testing'!$D$4:$D$363</c:f>
              <c:numCache>
                <c:formatCode>0.00E+00</c:formatCode>
                <c:ptCount val="360"/>
                <c:pt idx="0">
                  <c:v>9.6786682152535808E-11</c:v>
                </c:pt>
                <c:pt idx="1">
                  <c:v>1.9357336430507162E-10</c:v>
                </c:pt>
                <c:pt idx="2">
                  <c:v>2.9036004645760744E-10</c:v>
                </c:pt>
                <c:pt idx="3">
                  <c:v>3.8714672861014323E-10</c:v>
                </c:pt>
                <c:pt idx="4">
                  <c:v>4.8393341076267903E-10</c:v>
                </c:pt>
                <c:pt idx="5">
                  <c:v>5.8072009291521487E-10</c:v>
                </c:pt>
                <c:pt idx="6">
                  <c:v>6.7750677506775072E-10</c:v>
                </c:pt>
                <c:pt idx="7">
                  <c:v>7.7429345722028657E-10</c:v>
                </c:pt>
                <c:pt idx="8">
                  <c:v>8.7108013937282241E-10</c:v>
                </c:pt>
                <c:pt idx="9">
                  <c:v>9.6786682152535826E-10</c:v>
                </c:pt>
                <c:pt idx="10">
                  <c:v>1.0646535036778941E-9</c:v>
                </c:pt>
                <c:pt idx="11">
                  <c:v>1.16144018583043E-9</c:v>
                </c:pt>
                <c:pt idx="12">
                  <c:v>1.2582268679829658E-9</c:v>
                </c:pt>
                <c:pt idx="13">
                  <c:v>1.3550135501355016E-9</c:v>
                </c:pt>
                <c:pt idx="14">
                  <c:v>1.4518002322880375E-9</c:v>
                </c:pt>
                <c:pt idx="15">
                  <c:v>1.5485869144405733E-9</c:v>
                </c:pt>
                <c:pt idx="16">
                  <c:v>1.6453735965931092E-9</c:v>
                </c:pt>
                <c:pt idx="17">
                  <c:v>1.742160278745645E-9</c:v>
                </c:pt>
                <c:pt idx="18">
                  <c:v>1.8389469608981809E-9</c:v>
                </c:pt>
                <c:pt idx="19">
                  <c:v>1.9357336430507165E-9</c:v>
                </c:pt>
                <c:pt idx="20">
                  <c:v>2.0325203252032524E-9</c:v>
                </c:pt>
                <c:pt idx="21">
                  <c:v>2.1293070073557882E-9</c:v>
                </c:pt>
                <c:pt idx="22">
                  <c:v>2.2260936895083241E-9</c:v>
                </c:pt>
                <c:pt idx="23">
                  <c:v>2.3228803716608599E-9</c:v>
                </c:pt>
                <c:pt idx="24">
                  <c:v>2.4196670538133958E-9</c:v>
                </c:pt>
                <c:pt idx="25">
                  <c:v>2.5164537359659316E-9</c:v>
                </c:pt>
                <c:pt idx="26">
                  <c:v>2.6132404181184674E-9</c:v>
                </c:pt>
                <c:pt idx="27">
                  <c:v>2.7100271002710033E-9</c:v>
                </c:pt>
                <c:pt idx="28">
                  <c:v>2.8068137824235391E-9</c:v>
                </c:pt>
                <c:pt idx="29">
                  <c:v>2.903600464576075E-9</c:v>
                </c:pt>
                <c:pt idx="30">
                  <c:v>3.0003871467286108E-9</c:v>
                </c:pt>
                <c:pt idx="31">
                  <c:v>3.0971738288811467E-9</c:v>
                </c:pt>
                <c:pt idx="32">
                  <c:v>3.1939605110336825E-9</c:v>
                </c:pt>
                <c:pt idx="33">
                  <c:v>3.2907471931862184E-9</c:v>
                </c:pt>
                <c:pt idx="34">
                  <c:v>3.3875338753387542E-9</c:v>
                </c:pt>
                <c:pt idx="35">
                  <c:v>3.4843205574912901E-9</c:v>
                </c:pt>
                <c:pt idx="36">
                  <c:v>3.5811072396438259E-9</c:v>
                </c:pt>
                <c:pt idx="37">
                  <c:v>3.6778939217963618E-9</c:v>
                </c:pt>
                <c:pt idx="38">
                  <c:v>3.7746806039488972E-9</c:v>
                </c:pt>
                <c:pt idx="39">
                  <c:v>3.871467286101433E-9</c:v>
                </c:pt>
                <c:pt idx="40">
                  <c:v>3.9682539682539689E-9</c:v>
                </c:pt>
                <c:pt idx="41">
                  <c:v>4.0650406504065047E-9</c:v>
                </c:pt>
                <c:pt idx="42">
                  <c:v>4.1618273325590406E-9</c:v>
                </c:pt>
                <c:pt idx="43">
                  <c:v>4.2586140147115764E-9</c:v>
                </c:pt>
                <c:pt idx="44">
                  <c:v>4.3554006968641123E-9</c:v>
                </c:pt>
                <c:pt idx="45">
                  <c:v>4.4521873790166481E-9</c:v>
                </c:pt>
                <c:pt idx="46">
                  <c:v>4.548974061169184E-9</c:v>
                </c:pt>
                <c:pt idx="47">
                  <c:v>4.6457607433217198E-9</c:v>
                </c:pt>
                <c:pt idx="48">
                  <c:v>4.7425474254742557E-9</c:v>
                </c:pt>
                <c:pt idx="49">
                  <c:v>4.8393341076267915E-9</c:v>
                </c:pt>
                <c:pt idx="50">
                  <c:v>4.9361207897793274E-9</c:v>
                </c:pt>
                <c:pt idx="51">
                  <c:v>5.0329074719318632E-9</c:v>
                </c:pt>
                <c:pt idx="52">
                  <c:v>5.129694154084399E-9</c:v>
                </c:pt>
                <c:pt idx="53">
                  <c:v>5.2264808362369349E-9</c:v>
                </c:pt>
                <c:pt idx="54">
                  <c:v>5.3232675183894707E-9</c:v>
                </c:pt>
                <c:pt idx="55">
                  <c:v>5.4200542005420066E-9</c:v>
                </c:pt>
                <c:pt idx="56">
                  <c:v>5.5168408826945424E-9</c:v>
                </c:pt>
                <c:pt idx="57">
                  <c:v>5.6136275648470783E-9</c:v>
                </c:pt>
                <c:pt idx="58">
                  <c:v>5.7104142469996141E-9</c:v>
                </c:pt>
                <c:pt idx="59">
                  <c:v>5.80720092915215E-9</c:v>
                </c:pt>
                <c:pt idx="60">
                  <c:v>5.9039876113046858E-9</c:v>
                </c:pt>
                <c:pt idx="61">
                  <c:v>6.0007742934572217E-9</c:v>
                </c:pt>
                <c:pt idx="62">
                  <c:v>6.0975609756097575E-9</c:v>
                </c:pt>
                <c:pt idx="63">
                  <c:v>6.1943476577622934E-9</c:v>
                </c:pt>
                <c:pt idx="64">
                  <c:v>6.2911343399148292E-9</c:v>
                </c:pt>
                <c:pt idx="65">
                  <c:v>6.3879210220673651E-9</c:v>
                </c:pt>
                <c:pt idx="66">
                  <c:v>6.4847077042199009E-9</c:v>
                </c:pt>
                <c:pt idx="67">
                  <c:v>6.5814943863724367E-9</c:v>
                </c:pt>
                <c:pt idx="68">
                  <c:v>6.6782810685249726E-9</c:v>
                </c:pt>
                <c:pt idx="69">
                  <c:v>6.7750677506775084E-9</c:v>
                </c:pt>
                <c:pt idx="70">
                  <c:v>6.8718544328300443E-9</c:v>
                </c:pt>
                <c:pt idx="71">
                  <c:v>6.9686411149825801E-9</c:v>
                </c:pt>
                <c:pt idx="72">
                  <c:v>7.065427797135116E-9</c:v>
                </c:pt>
                <c:pt idx="73">
                  <c:v>7.1622144792876518E-9</c:v>
                </c:pt>
                <c:pt idx="74">
                  <c:v>7.2590011614401877E-9</c:v>
                </c:pt>
                <c:pt idx="75">
                  <c:v>7.3557878435927235E-9</c:v>
                </c:pt>
                <c:pt idx="76">
                  <c:v>7.4525745257452594E-9</c:v>
                </c:pt>
                <c:pt idx="77">
                  <c:v>7.5493612078977944E-9</c:v>
                </c:pt>
                <c:pt idx="78">
                  <c:v>7.6461478900503294E-9</c:v>
                </c:pt>
                <c:pt idx="79">
                  <c:v>7.7429345722028644E-9</c:v>
                </c:pt>
                <c:pt idx="80">
                  <c:v>7.8397212543553994E-9</c:v>
                </c:pt>
                <c:pt idx="81">
                  <c:v>7.9365079365079345E-9</c:v>
                </c:pt>
                <c:pt idx="82">
                  <c:v>8.0332946186604695E-9</c:v>
                </c:pt>
                <c:pt idx="83">
                  <c:v>8.1300813008130045E-9</c:v>
                </c:pt>
                <c:pt idx="84">
                  <c:v>8.2268679829655395E-9</c:v>
                </c:pt>
                <c:pt idx="85">
                  <c:v>8.3236546651180745E-9</c:v>
                </c:pt>
                <c:pt idx="86">
                  <c:v>8.4204413472706096E-9</c:v>
                </c:pt>
                <c:pt idx="87">
                  <c:v>8.5172280294231446E-9</c:v>
                </c:pt>
                <c:pt idx="88">
                  <c:v>8.6140147115756796E-9</c:v>
                </c:pt>
                <c:pt idx="89">
                  <c:v>8.7108013937282146E-9</c:v>
                </c:pt>
                <c:pt idx="90">
                  <c:v>8.8075880758807496E-9</c:v>
                </c:pt>
                <c:pt idx="91">
                  <c:v>8.9043747580332847E-9</c:v>
                </c:pt>
                <c:pt idx="92">
                  <c:v>9.0011614401858197E-9</c:v>
                </c:pt>
                <c:pt idx="93">
                  <c:v>9.0979481223383547E-9</c:v>
                </c:pt>
                <c:pt idx="94">
                  <c:v>9.1947348044908897E-9</c:v>
                </c:pt>
                <c:pt idx="95">
                  <c:v>9.2915214866434247E-9</c:v>
                </c:pt>
                <c:pt idx="96">
                  <c:v>9.3883081687959598E-9</c:v>
                </c:pt>
                <c:pt idx="97">
                  <c:v>9.4850948509484948E-9</c:v>
                </c:pt>
                <c:pt idx="98">
                  <c:v>9.5818815331010298E-9</c:v>
                </c:pt>
                <c:pt idx="99">
                  <c:v>9.6786682152535648E-9</c:v>
                </c:pt>
                <c:pt idx="100">
                  <c:v>9.7754548974060998E-9</c:v>
                </c:pt>
                <c:pt idx="101">
                  <c:v>9.8722415795586349E-9</c:v>
                </c:pt>
                <c:pt idx="102">
                  <c:v>9.9690282617111699E-9</c:v>
                </c:pt>
                <c:pt idx="103">
                  <c:v>1.0065814943863705E-8</c:v>
                </c:pt>
                <c:pt idx="104">
                  <c:v>1.016260162601624E-8</c:v>
                </c:pt>
                <c:pt idx="105">
                  <c:v>1.0259388308168775E-8</c:v>
                </c:pt>
                <c:pt idx="106">
                  <c:v>1.035617499032131E-8</c:v>
                </c:pt>
                <c:pt idx="107">
                  <c:v>1.0452961672473845E-8</c:v>
                </c:pt>
                <c:pt idx="108">
                  <c:v>1.054974835462638E-8</c:v>
                </c:pt>
                <c:pt idx="109">
                  <c:v>1.0646535036778915E-8</c:v>
                </c:pt>
                <c:pt idx="110">
                  <c:v>1.074332171893145E-8</c:v>
                </c:pt>
                <c:pt idx="111">
                  <c:v>1.0840108401083985E-8</c:v>
                </c:pt>
                <c:pt idx="112">
                  <c:v>1.093689508323652E-8</c:v>
                </c:pt>
                <c:pt idx="113">
                  <c:v>1.1033681765389055E-8</c:v>
                </c:pt>
                <c:pt idx="114">
                  <c:v>1.113046844754159E-8</c:v>
                </c:pt>
                <c:pt idx="115">
                  <c:v>1.1227255129694125E-8</c:v>
                </c:pt>
                <c:pt idx="116">
                  <c:v>1.132404181184666E-8</c:v>
                </c:pt>
                <c:pt idx="117">
                  <c:v>1.1420828493999195E-8</c:v>
                </c:pt>
                <c:pt idx="118">
                  <c:v>1.151761517615173E-8</c:v>
                </c:pt>
                <c:pt idx="119">
                  <c:v>1.1614401858304265E-8</c:v>
                </c:pt>
                <c:pt idx="120">
                  <c:v>1.17111885404568E-8</c:v>
                </c:pt>
                <c:pt idx="121">
                  <c:v>1.1807975222609335E-8</c:v>
                </c:pt>
                <c:pt idx="122">
                  <c:v>1.190476190476187E-8</c:v>
                </c:pt>
                <c:pt idx="123">
                  <c:v>1.2001548586914405E-8</c:v>
                </c:pt>
                <c:pt idx="124">
                  <c:v>1.209833526906694E-8</c:v>
                </c:pt>
                <c:pt idx="125">
                  <c:v>1.2195121951219475E-8</c:v>
                </c:pt>
                <c:pt idx="126">
                  <c:v>1.229190863337201E-8</c:v>
                </c:pt>
                <c:pt idx="127">
                  <c:v>1.2388695315524545E-8</c:v>
                </c:pt>
                <c:pt idx="128">
                  <c:v>1.248548199767708E-8</c:v>
                </c:pt>
                <c:pt idx="129">
                  <c:v>1.2582268679829615E-8</c:v>
                </c:pt>
                <c:pt idx="130">
                  <c:v>1.267905536198215E-8</c:v>
                </c:pt>
                <c:pt idx="131">
                  <c:v>1.2775842044134685E-8</c:v>
                </c:pt>
                <c:pt idx="132">
                  <c:v>1.287262872628722E-8</c:v>
                </c:pt>
                <c:pt idx="133">
                  <c:v>1.2969415408439755E-8</c:v>
                </c:pt>
                <c:pt idx="134">
                  <c:v>1.3066202090592291E-8</c:v>
                </c:pt>
                <c:pt idx="135">
                  <c:v>1.3162988772744826E-8</c:v>
                </c:pt>
                <c:pt idx="136">
                  <c:v>1.3259775454897361E-8</c:v>
                </c:pt>
                <c:pt idx="137">
                  <c:v>1.3356562137049896E-8</c:v>
                </c:pt>
                <c:pt idx="138">
                  <c:v>1.3453348819202431E-8</c:v>
                </c:pt>
                <c:pt idx="139">
                  <c:v>1.3550135501354966E-8</c:v>
                </c:pt>
                <c:pt idx="140">
                  <c:v>1.3646922183507501E-8</c:v>
                </c:pt>
                <c:pt idx="141">
                  <c:v>1.3743708865660036E-8</c:v>
                </c:pt>
                <c:pt idx="142">
                  <c:v>1.3840495547812571E-8</c:v>
                </c:pt>
                <c:pt idx="143">
                  <c:v>1.3937282229965106E-8</c:v>
                </c:pt>
                <c:pt idx="144">
                  <c:v>1.4034068912117641E-8</c:v>
                </c:pt>
                <c:pt idx="145">
                  <c:v>1.4130855594270176E-8</c:v>
                </c:pt>
                <c:pt idx="146">
                  <c:v>1.4227642276422711E-8</c:v>
                </c:pt>
                <c:pt idx="147">
                  <c:v>1.4324428958575246E-8</c:v>
                </c:pt>
                <c:pt idx="148">
                  <c:v>1.4421215640727781E-8</c:v>
                </c:pt>
                <c:pt idx="149">
                  <c:v>1.4518002322880316E-8</c:v>
                </c:pt>
                <c:pt idx="150">
                  <c:v>1.4614789005032851E-8</c:v>
                </c:pt>
                <c:pt idx="151">
                  <c:v>1.4711575687185386E-8</c:v>
                </c:pt>
                <c:pt idx="152">
                  <c:v>1.4808362369337921E-8</c:v>
                </c:pt>
                <c:pt idx="153">
                  <c:v>1.4905149051490456E-8</c:v>
                </c:pt>
                <c:pt idx="154">
                  <c:v>1.5001935733642993E-8</c:v>
                </c:pt>
                <c:pt idx="155">
                  <c:v>1.5098722415795529E-8</c:v>
                </c:pt>
                <c:pt idx="156">
                  <c:v>1.5195509097948066E-8</c:v>
                </c:pt>
                <c:pt idx="157">
                  <c:v>1.5292295780100603E-8</c:v>
                </c:pt>
                <c:pt idx="158">
                  <c:v>1.5389082462253139E-8</c:v>
                </c:pt>
                <c:pt idx="159">
                  <c:v>1.5485869144405676E-8</c:v>
                </c:pt>
                <c:pt idx="160">
                  <c:v>1.5582655826558213E-8</c:v>
                </c:pt>
                <c:pt idx="161">
                  <c:v>1.5679442508710749E-8</c:v>
                </c:pt>
                <c:pt idx="162">
                  <c:v>1.5776229190863286E-8</c:v>
                </c:pt>
                <c:pt idx="163">
                  <c:v>1.5873015873015823E-8</c:v>
                </c:pt>
                <c:pt idx="164">
                  <c:v>1.5969802555168359E-8</c:v>
                </c:pt>
                <c:pt idx="165">
                  <c:v>1.6066589237320896E-8</c:v>
                </c:pt>
                <c:pt idx="166">
                  <c:v>1.6163375919473433E-8</c:v>
                </c:pt>
                <c:pt idx="167">
                  <c:v>1.6260162601625969E-8</c:v>
                </c:pt>
                <c:pt idx="168">
                  <c:v>1.6356949283778506E-8</c:v>
                </c:pt>
                <c:pt idx="169">
                  <c:v>1.6453735965931043E-8</c:v>
                </c:pt>
                <c:pt idx="170">
                  <c:v>1.6550522648083579E-8</c:v>
                </c:pt>
                <c:pt idx="171">
                  <c:v>1.6647309330236116E-8</c:v>
                </c:pt>
                <c:pt idx="172">
                  <c:v>1.6744096012388653E-8</c:v>
                </c:pt>
                <c:pt idx="173">
                  <c:v>1.6840882694541189E-8</c:v>
                </c:pt>
                <c:pt idx="174">
                  <c:v>1.6937669376693726E-8</c:v>
                </c:pt>
                <c:pt idx="175">
                  <c:v>1.7034456058846263E-8</c:v>
                </c:pt>
                <c:pt idx="176">
                  <c:v>1.7131242740998799E-8</c:v>
                </c:pt>
                <c:pt idx="177">
                  <c:v>1.7228029423151336E-8</c:v>
                </c:pt>
                <c:pt idx="178">
                  <c:v>1.7324816105303873E-8</c:v>
                </c:pt>
                <c:pt idx="179">
                  <c:v>1.7421602787456409E-8</c:v>
                </c:pt>
                <c:pt idx="180">
                  <c:v>1.7518389469608946E-8</c:v>
                </c:pt>
                <c:pt idx="181">
                  <c:v>1.7615176151761483E-8</c:v>
                </c:pt>
                <c:pt idx="182">
                  <c:v>1.7711962833914019E-8</c:v>
                </c:pt>
                <c:pt idx="183">
                  <c:v>1.7808749516066556E-8</c:v>
                </c:pt>
                <c:pt idx="184">
                  <c:v>1.7905536198219093E-8</c:v>
                </c:pt>
                <c:pt idx="185">
                  <c:v>1.8002322880371629E-8</c:v>
                </c:pt>
                <c:pt idx="186">
                  <c:v>1.8099109562524166E-8</c:v>
                </c:pt>
                <c:pt idx="187">
                  <c:v>1.8195896244676703E-8</c:v>
                </c:pt>
                <c:pt idx="188">
                  <c:v>1.8292682926829239E-8</c:v>
                </c:pt>
                <c:pt idx="189">
                  <c:v>1.8389469608981776E-8</c:v>
                </c:pt>
                <c:pt idx="190">
                  <c:v>1.8486256291134313E-8</c:v>
                </c:pt>
                <c:pt idx="191">
                  <c:v>1.8583042973286849E-8</c:v>
                </c:pt>
                <c:pt idx="192">
                  <c:v>1.8679829655439386E-8</c:v>
                </c:pt>
                <c:pt idx="193">
                  <c:v>1.8776616337591923E-8</c:v>
                </c:pt>
                <c:pt idx="194">
                  <c:v>1.887340301974446E-8</c:v>
                </c:pt>
                <c:pt idx="195">
                  <c:v>1.8970189701896996E-8</c:v>
                </c:pt>
                <c:pt idx="196">
                  <c:v>1.9066976384049533E-8</c:v>
                </c:pt>
                <c:pt idx="197">
                  <c:v>1.916376306620207E-8</c:v>
                </c:pt>
                <c:pt idx="198">
                  <c:v>1.9260549748354606E-8</c:v>
                </c:pt>
                <c:pt idx="199">
                  <c:v>1.9357336430507143E-8</c:v>
                </c:pt>
                <c:pt idx="200">
                  <c:v>1.945412311265968E-8</c:v>
                </c:pt>
                <c:pt idx="201">
                  <c:v>1.9550909794812216E-8</c:v>
                </c:pt>
                <c:pt idx="202">
                  <c:v>1.9647696476964753E-8</c:v>
                </c:pt>
                <c:pt idx="203">
                  <c:v>1.974448315911729E-8</c:v>
                </c:pt>
                <c:pt idx="204">
                  <c:v>1.9841269841269826E-8</c:v>
                </c:pt>
                <c:pt idx="205">
                  <c:v>1.9938056523422363E-8</c:v>
                </c:pt>
                <c:pt idx="206">
                  <c:v>2.00348432055749E-8</c:v>
                </c:pt>
                <c:pt idx="207">
                  <c:v>2.0131629887727436E-8</c:v>
                </c:pt>
                <c:pt idx="208">
                  <c:v>2.0228416569879973E-8</c:v>
                </c:pt>
                <c:pt idx="209">
                  <c:v>2.032520325203251E-8</c:v>
                </c:pt>
                <c:pt idx="210">
                  <c:v>2.0421989934185046E-8</c:v>
                </c:pt>
                <c:pt idx="211">
                  <c:v>2.0518776616337583E-8</c:v>
                </c:pt>
                <c:pt idx="212">
                  <c:v>2.061556329849012E-8</c:v>
                </c:pt>
                <c:pt idx="213">
                  <c:v>2.0712349980642656E-8</c:v>
                </c:pt>
                <c:pt idx="214">
                  <c:v>2.0809136662795193E-8</c:v>
                </c:pt>
                <c:pt idx="215">
                  <c:v>2.090592334494773E-8</c:v>
                </c:pt>
                <c:pt idx="216">
                  <c:v>2.1002710027100266E-8</c:v>
                </c:pt>
                <c:pt idx="217">
                  <c:v>2.1099496709252803E-8</c:v>
                </c:pt>
                <c:pt idx="218">
                  <c:v>2.119628339140534E-8</c:v>
                </c:pt>
                <c:pt idx="219">
                  <c:v>2.1293070073557876E-8</c:v>
                </c:pt>
                <c:pt idx="220">
                  <c:v>2.1389856755710413E-8</c:v>
                </c:pt>
                <c:pt idx="221">
                  <c:v>2.148664343786295E-8</c:v>
                </c:pt>
                <c:pt idx="222">
                  <c:v>2.1583430120015486E-8</c:v>
                </c:pt>
                <c:pt idx="223">
                  <c:v>2.1680216802168023E-8</c:v>
                </c:pt>
                <c:pt idx="224">
                  <c:v>2.177700348432056E-8</c:v>
                </c:pt>
                <c:pt idx="225">
                  <c:v>2.1873790166473096E-8</c:v>
                </c:pt>
                <c:pt idx="226">
                  <c:v>2.1970576848625633E-8</c:v>
                </c:pt>
                <c:pt idx="227">
                  <c:v>2.206736353077817E-8</c:v>
                </c:pt>
                <c:pt idx="228">
                  <c:v>2.2164150212930706E-8</c:v>
                </c:pt>
                <c:pt idx="229">
                  <c:v>2.2260936895083243E-8</c:v>
                </c:pt>
                <c:pt idx="230">
                  <c:v>2.235772357723578E-8</c:v>
                </c:pt>
                <c:pt idx="231">
                  <c:v>2.2454510259388316E-8</c:v>
                </c:pt>
                <c:pt idx="232">
                  <c:v>2.2551296941540853E-8</c:v>
                </c:pt>
                <c:pt idx="233">
                  <c:v>2.264808362369339E-8</c:v>
                </c:pt>
                <c:pt idx="234">
                  <c:v>2.2744870305845926E-8</c:v>
                </c:pt>
                <c:pt idx="235">
                  <c:v>2.2841656987998463E-8</c:v>
                </c:pt>
                <c:pt idx="236">
                  <c:v>2.2938443670151E-8</c:v>
                </c:pt>
                <c:pt idx="237">
                  <c:v>2.3035230352303536E-8</c:v>
                </c:pt>
                <c:pt idx="238">
                  <c:v>2.3132017034456073E-8</c:v>
                </c:pt>
                <c:pt idx="239">
                  <c:v>2.322880371660861E-8</c:v>
                </c:pt>
                <c:pt idx="240">
                  <c:v>2.3325590398761147E-8</c:v>
                </c:pt>
                <c:pt idx="241">
                  <c:v>2.3422377080913683E-8</c:v>
                </c:pt>
                <c:pt idx="242">
                  <c:v>2.351916376306622E-8</c:v>
                </c:pt>
                <c:pt idx="243">
                  <c:v>2.3615950445218757E-8</c:v>
                </c:pt>
                <c:pt idx="244">
                  <c:v>2.3712737127371293E-8</c:v>
                </c:pt>
                <c:pt idx="245">
                  <c:v>2.380952380952383E-8</c:v>
                </c:pt>
                <c:pt idx="246">
                  <c:v>2.3906310491676367E-8</c:v>
                </c:pt>
                <c:pt idx="247">
                  <c:v>2.4003097173828903E-8</c:v>
                </c:pt>
                <c:pt idx="248">
                  <c:v>2.409988385598144E-8</c:v>
                </c:pt>
                <c:pt idx="249">
                  <c:v>2.4196670538133977E-8</c:v>
                </c:pt>
                <c:pt idx="250">
                  <c:v>2.4293457220286513E-8</c:v>
                </c:pt>
                <c:pt idx="251">
                  <c:v>2.439024390243905E-8</c:v>
                </c:pt>
                <c:pt idx="252">
                  <c:v>2.4487030584591587E-8</c:v>
                </c:pt>
                <c:pt idx="253">
                  <c:v>2.4583817266744123E-8</c:v>
                </c:pt>
                <c:pt idx="254">
                  <c:v>2.468060394889666E-8</c:v>
                </c:pt>
                <c:pt idx="255">
                  <c:v>2.4777390631049197E-8</c:v>
                </c:pt>
                <c:pt idx="256">
                  <c:v>2.4874177313201733E-8</c:v>
                </c:pt>
                <c:pt idx="257">
                  <c:v>2.497096399535427E-8</c:v>
                </c:pt>
                <c:pt idx="258">
                  <c:v>2.5067750677506807E-8</c:v>
                </c:pt>
                <c:pt idx="259">
                  <c:v>2.5164537359659343E-8</c:v>
                </c:pt>
                <c:pt idx="260">
                  <c:v>2.526132404181188E-8</c:v>
                </c:pt>
                <c:pt idx="261">
                  <c:v>2.5358110723964417E-8</c:v>
                </c:pt>
                <c:pt idx="262">
                  <c:v>2.5454897406116953E-8</c:v>
                </c:pt>
                <c:pt idx="263">
                  <c:v>2.555168408826949E-8</c:v>
                </c:pt>
                <c:pt idx="264">
                  <c:v>2.5648470770422027E-8</c:v>
                </c:pt>
                <c:pt idx="265">
                  <c:v>2.5745257452574563E-8</c:v>
                </c:pt>
                <c:pt idx="266">
                  <c:v>2.58420441347271E-8</c:v>
                </c:pt>
                <c:pt idx="267">
                  <c:v>2.5938830816879637E-8</c:v>
                </c:pt>
                <c:pt idx="268">
                  <c:v>2.6035617499032173E-8</c:v>
                </c:pt>
                <c:pt idx="269">
                  <c:v>2.613240418118471E-8</c:v>
                </c:pt>
                <c:pt idx="270">
                  <c:v>2.6229190863337247E-8</c:v>
                </c:pt>
                <c:pt idx="271">
                  <c:v>2.6325977545489783E-8</c:v>
                </c:pt>
                <c:pt idx="272">
                  <c:v>2.642276422764232E-8</c:v>
                </c:pt>
                <c:pt idx="273">
                  <c:v>2.6519550909794857E-8</c:v>
                </c:pt>
                <c:pt idx="274">
                  <c:v>2.6616337591947393E-8</c:v>
                </c:pt>
                <c:pt idx="275">
                  <c:v>2.671312427409993E-8</c:v>
                </c:pt>
                <c:pt idx="276">
                  <c:v>2.6809910956252467E-8</c:v>
                </c:pt>
                <c:pt idx="277">
                  <c:v>2.6906697638405003E-8</c:v>
                </c:pt>
                <c:pt idx="278">
                  <c:v>2.700348432055754E-8</c:v>
                </c:pt>
                <c:pt idx="279">
                  <c:v>2.7100271002710077E-8</c:v>
                </c:pt>
                <c:pt idx="280">
                  <c:v>2.7197057684862613E-8</c:v>
                </c:pt>
                <c:pt idx="281">
                  <c:v>2.729384436701515E-8</c:v>
                </c:pt>
                <c:pt idx="282">
                  <c:v>2.7390631049167687E-8</c:v>
                </c:pt>
                <c:pt idx="283">
                  <c:v>2.7487417731320223E-8</c:v>
                </c:pt>
                <c:pt idx="284">
                  <c:v>2.758420441347276E-8</c:v>
                </c:pt>
                <c:pt idx="285">
                  <c:v>2.7680991095625297E-8</c:v>
                </c:pt>
                <c:pt idx="286">
                  <c:v>2.7777777777777834E-8</c:v>
                </c:pt>
                <c:pt idx="287">
                  <c:v>2.787456445993037E-8</c:v>
                </c:pt>
                <c:pt idx="288">
                  <c:v>2.7971351142082907E-8</c:v>
                </c:pt>
                <c:pt idx="289">
                  <c:v>2.8068137824235444E-8</c:v>
                </c:pt>
                <c:pt idx="290">
                  <c:v>2.816492450638798E-8</c:v>
                </c:pt>
                <c:pt idx="291">
                  <c:v>2.8261711188540517E-8</c:v>
                </c:pt>
                <c:pt idx="292">
                  <c:v>2.8358497870693054E-8</c:v>
                </c:pt>
                <c:pt idx="293">
                  <c:v>2.845528455284559E-8</c:v>
                </c:pt>
                <c:pt idx="294">
                  <c:v>2.8552071234998127E-8</c:v>
                </c:pt>
                <c:pt idx="295">
                  <c:v>2.8648857917150664E-8</c:v>
                </c:pt>
                <c:pt idx="296">
                  <c:v>2.87456445993032E-8</c:v>
                </c:pt>
                <c:pt idx="297">
                  <c:v>2.8842431281455737E-8</c:v>
                </c:pt>
                <c:pt idx="298">
                  <c:v>2.8939217963608274E-8</c:v>
                </c:pt>
                <c:pt idx="299">
                  <c:v>2.903600464576081E-8</c:v>
                </c:pt>
                <c:pt idx="300">
                  <c:v>2.9132791327913347E-8</c:v>
                </c:pt>
                <c:pt idx="301">
                  <c:v>2.9229578010065884E-8</c:v>
                </c:pt>
                <c:pt idx="302">
                  <c:v>2.932636469221842E-8</c:v>
                </c:pt>
                <c:pt idx="303">
                  <c:v>2.9423151374370957E-8</c:v>
                </c:pt>
                <c:pt idx="304">
                  <c:v>2.9519938056523494E-8</c:v>
                </c:pt>
                <c:pt idx="305">
                  <c:v>2.961672473867603E-8</c:v>
                </c:pt>
                <c:pt idx="306">
                  <c:v>2.9713511420828567E-8</c:v>
                </c:pt>
                <c:pt idx="307">
                  <c:v>2.9810298102981104E-8</c:v>
                </c:pt>
                <c:pt idx="308">
                  <c:v>2.9907084785133637E-8</c:v>
                </c:pt>
                <c:pt idx="309">
                  <c:v>3.000387146728617E-8</c:v>
                </c:pt>
                <c:pt idx="310">
                  <c:v>3.0100658149438704E-8</c:v>
                </c:pt>
                <c:pt idx="311">
                  <c:v>3.0197444831591237E-8</c:v>
                </c:pt>
                <c:pt idx="312">
                  <c:v>3.029423151374377E-8</c:v>
                </c:pt>
                <c:pt idx="313">
                  <c:v>3.0391018195896304E-8</c:v>
                </c:pt>
                <c:pt idx="314">
                  <c:v>3.0487804878048837E-8</c:v>
                </c:pt>
                <c:pt idx="315">
                  <c:v>3.0584591560201371E-8</c:v>
                </c:pt>
                <c:pt idx="316">
                  <c:v>3.0681378242353904E-8</c:v>
                </c:pt>
                <c:pt idx="317">
                  <c:v>3.0778164924506437E-8</c:v>
                </c:pt>
                <c:pt idx="318">
                  <c:v>3.0874951606658971E-8</c:v>
                </c:pt>
                <c:pt idx="319">
                  <c:v>3.0971738288811504E-8</c:v>
                </c:pt>
                <c:pt idx="320">
                  <c:v>3.1068524970964037E-8</c:v>
                </c:pt>
                <c:pt idx="321">
                  <c:v>3.1165311653116571E-8</c:v>
                </c:pt>
                <c:pt idx="322">
                  <c:v>3.1262098335269104E-8</c:v>
                </c:pt>
                <c:pt idx="323">
                  <c:v>3.1358885017421637E-8</c:v>
                </c:pt>
                <c:pt idx="324">
                  <c:v>3.1455671699574171E-8</c:v>
                </c:pt>
                <c:pt idx="325">
                  <c:v>3.1552458381726704E-8</c:v>
                </c:pt>
                <c:pt idx="326">
                  <c:v>3.1649245063879238E-8</c:v>
                </c:pt>
                <c:pt idx="327">
                  <c:v>3.1746031746031771E-8</c:v>
                </c:pt>
                <c:pt idx="328">
                  <c:v>3.1842818428184304E-8</c:v>
                </c:pt>
                <c:pt idx="329">
                  <c:v>3.1939605110336838E-8</c:v>
                </c:pt>
                <c:pt idx="330">
                  <c:v>3.2036391792489371E-8</c:v>
                </c:pt>
                <c:pt idx="331">
                  <c:v>3.2133178474641904E-8</c:v>
                </c:pt>
                <c:pt idx="332">
                  <c:v>3.2229965156794438E-8</c:v>
                </c:pt>
                <c:pt idx="333">
                  <c:v>3.2326751838946971E-8</c:v>
                </c:pt>
                <c:pt idx="334">
                  <c:v>3.2423538521099505E-8</c:v>
                </c:pt>
                <c:pt idx="335">
                  <c:v>3.2520325203252038E-8</c:v>
                </c:pt>
                <c:pt idx="336">
                  <c:v>3.2617111885404571E-8</c:v>
                </c:pt>
                <c:pt idx="337">
                  <c:v>3.2713898567557105E-8</c:v>
                </c:pt>
                <c:pt idx="338">
                  <c:v>3.2810685249709638E-8</c:v>
                </c:pt>
                <c:pt idx="339">
                  <c:v>3.2907471931862171E-8</c:v>
                </c:pt>
                <c:pt idx="340">
                  <c:v>3.3004258614014705E-8</c:v>
                </c:pt>
                <c:pt idx="341">
                  <c:v>3.3101045296167238E-8</c:v>
                </c:pt>
                <c:pt idx="342">
                  <c:v>3.3197831978319771E-8</c:v>
                </c:pt>
                <c:pt idx="343">
                  <c:v>3.3294618660472305E-8</c:v>
                </c:pt>
                <c:pt idx="344">
                  <c:v>3.3391405342624838E-8</c:v>
                </c:pt>
                <c:pt idx="345">
                  <c:v>3.3488192024777372E-8</c:v>
                </c:pt>
                <c:pt idx="346">
                  <c:v>3.3584978706929905E-8</c:v>
                </c:pt>
                <c:pt idx="347">
                  <c:v>3.3681765389082438E-8</c:v>
                </c:pt>
                <c:pt idx="348">
                  <c:v>3.3778552071234972E-8</c:v>
                </c:pt>
                <c:pt idx="349">
                  <c:v>3.3875338753387505E-8</c:v>
                </c:pt>
                <c:pt idx="350">
                  <c:v>3.3972125435540038E-8</c:v>
                </c:pt>
                <c:pt idx="351">
                  <c:v>3.4068912117692572E-8</c:v>
                </c:pt>
                <c:pt idx="352">
                  <c:v>3.4165698799845105E-8</c:v>
                </c:pt>
                <c:pt idx="353">
                  <c:v>3.4262485481997638E-8</c:v>
                </c:pt>
                <c:pt idx="354">
                  <c:v>3.4359272164150172E-8</c:v>
                </c:pt>
                <c:pt idx="355">
                  <c:v>3.4456058846302705E-8</c:v>
                </c:pt>
                <c:pt idx="356">
                  <c:v>3.4552845528455239E-8</c:v>
                </c:pt>
                <c:pt idx="357">
                  <c:v>3.4649632210607772E-8</c:v>
                </c:pt>
                <c:pt idx="358">
                  <c:v>3.4746418892760305E-8</c:v>
                </c:pt>
                <c:pt idx="359">
                  <c:v>3.4843205574912839E-8</c:v>
                </c:pt>
              </c:numCache>
            </c:numRef>
          </c:xVal>
          <c:yVal>
            <c:numRef>
              <c:f>'Inductance Testing'!$S$4:$S$363</c:f>
              <c:numCache>
                <c:formatCode>0.000</c:formatCode>
                <c:ptCount val="360"/>
                <c:pt idx="0">
                  <c:v>5.0175000000971234E-2</c:v>
                </c:pt>
                <c:pt idx="1">
                  <c:v>5.0525827568300659E-2</c:v>
                </c:pt>
                <c:pt idx="2">
                  <c:v>5.0701565640397427E-2</c:v>
                </c:pt>
                <c:pt idx="3">
                  <c:v>5.0877447712276744E-2</c:v>
                </c:pt>
                <c:pt idx="4">
                  <c:v>5.1053419233435829E-2</c:v>
                </c:pt>
                <c:pt idx="5">
                  <c:v>5.1229425349556816E-2</c:v>
                </c:pt>
                <c:pt idx="6">
                  <c:v>5.1405410920741142E-2</c:v>
                </c:pt>
                <c:pt idx="7">
                  <c:v>5.1581320540165718E-2</c:v>
                </c:pt>
                <c:pt idx="8">
                  <c:v>5.1757098553153157E-2</c:v>
                </c:pt>
                <c:pt idx="9">
                  <c:v>5.1932689076647991E-2</c:v>
                </c:pt>
                <c:pt idx="10">
                  <c:v>5.2108036019089171E-2</c:v>
                </c:pt>
                <c:pt idx="11">
                  <c:v>5.228308310067014E-2</c:v>
                </c:pt>
                <c:pt idx="12">
                  <c:v>5.2457773873975405E-2</c:v>
                </c:pt>
                <c:pt idx="13">
                  <c:v>5.2632051744984164E-2</c:v>
                </c:pt>
                <c:pt idx="14">
                  <c:v>5.2805859994429376E-2</c:v>
                </c:pt>
                <c:pt idx="15">
                  <c:v>5.2979141799500327E-2</c:v>
                </c:pt>
                <c:pt idx="16">
                  <c:v>5.3151840255877922E-2</c:v>
                </c:pt>
                <c:pt idx="17">
                  <c:v>5.3323898400088769E-2</c:v>
                </c:pt>
                <c:pt idx="18">
                  <c:v>5.3495259232166505E-2</c:v>
                </c:pt>
                <c:pt idx="19">
                  <c:v>5.3665865738605593E-2</c:v>
                </c:pt>
                <c:pt idx="20">
                  <c:v>5.383566091559544E-2</c:v>
                </c:pt>
                <c:pt idx="21">
                  <c:v>5.4004587792518731E-2</c:v>
                </c:pt>
                <c:pt idx="22">
                  <c:v>5.4172589455700942E-2</c:v>
                </c:pt>
                <c:pt idx="23">
                  <c:v>5.4339609072395378E-2</c:v>
                </c:pt>
                <c:pt idx="24">
                  <c:v>5.4505589914987801E-2</c:v>
                </c:pt>
                <c:pt idx="25">
                  <c:v>5.4670475385406044E-2</c:v>
                </c:pt>
                <c:pt idx="26">
                  <c:v>5.4834209039717453E-2</c:v>
                </c:pt>
                <c:pt idx="27">
                  <c:v>5.4996734612898182E-2</c:v>
                </c:pt>
                <c:pt idx="28">
                  <c:v>5.5157996043757498E-2</c:v>
                </c:pt>
                <c:pt idx="29">
                  <c:v>5.5317937499999977E-2</c:v>
                </c:pt>
                <c:pt idx="30">
                  <c:v>5.5476503403408491E-2</c:v>
                </c:pt>
                <c:pt idx="31">
                  <c:v>5.5633638455129475E-2</c:v>
                </c:pt>
                <c:pt idx="32">
                  <c:v>5.578928766104415E-2</c:v>
                </c:pt>
                <c:pt idx="33">
                  <c:v>5.5943396357205716E-2</c:v>
                </c:pt>
                <c:pt idx="34">
                  <c:v>5.6095910235325896E-2</c:v>
                </c:pt>
                <c:pt idx="35">
                  <c:v>5.6246775368291167E-2</c:v>
                </c:pt>
                <c:pt idx="36">
                  <c:v>5.6395938235690231E-2</c:v>
                </c:pt>
                <c:pt idx="37">
                  <c:v>5.6543345749334395E-2</c:v>
                </c:pt>
                <c:pt idx="38">
                  <c:v>5.66889452787512E-2</c:v>
                </c:pt>
                <c:pt idx="39">
                  <c:v>5.6832684676632252E-2</c:v>
                </c:pt>
                <c:pt idx="40">
                  <c:v>5.6974512304216386E-2</c:v>
                </c:pt>
                <c:pt idx="41">
                  <c:v>5.7114377056588846E-2</c:v>
                </c:pt>
                <c:pt idx="42">
                  <c:v>5.7252228387876622E-2</c:v>
                </c:pt>
                <c:pt idx="43">
                  <c:v>5.7388016336320812E-2</c:v>
                </c:pt>
                <c:pt idx="44">
                  <c:v>5.7521691549206985E-2</c:v>
                </c:pt>
                <c:pt idx="45">
                  <c:v>5.7653205307633612E-2</c:v>
                </c:pt>
                <c:pt idx="46">
                  <c:v>5.7782509551098912E-2</c:v>
                </c:pt>
                <c:pt idx="47">
                  <c:v>5.7909556901887906E-2</c:v>
                </c:pt>
                <c:pt idx="48">
                  <c:v>5.8034300689238871E-2</c:v>
                </c:pt>
                <c:pt idx="49">
                  <c:v>5.8156694973271111E-2</c:v>
                </c:pt>
                <c:pt idx="50">
                  <c:v>5.8276694568654606E-2</c:v>
                </c:pt>
                <c:pt idx="51">
                  <c:v>5.8394255068002027E-2</c:v>
                </c:pt>
                <c:pt idx="52">
                  <c:v>5.8509332864965187E-2</c:v>
                </c:pt>
                <c:pt idx="53">
                  <c:v>5.8621885177016421E-2</c:v>
                </c:pt>
                <c:pt idx="54">
                  <c:v>5.8731870067896853E-2</c:v>
                </c:pt>
                <c:pt idx="55">
                  <c:v>5.8839246469713044E-2</c:v>
                </c:pt>
                <c:pt idx="56">
                  <c:v>5.8943974204663983E-2</c:v>
                </c:pt>
                <c:pt idx="57">
                  <c:v>5.9046014006380446E-2</c:v>
                </c:pt>
                <c:pt idx="58">
                  <c:v>5.9145327540859584E-2</c:v>
                </c:pt>
                <c:pt idx="59">
                  <c:v>5.9241877426976841E-2</c:v>
                </c:pt>
                <c:pt idx="60">
                  <c:v>5.9335627256558346E-2</c:v>
                </c:pt>
                <c:pt idx="61">
                  <c:v>5.9426541613997554E-2</c:v>
                </c:pt>
                <c:pt idx="62">
                  <c:v>5.9514586095399155E-2</c:v>
                </c:pt>
                <c:pt idx="63">
                  <c:v>5.9599727327234439E-2</c:v>
                </c:pt>
                <c:pt idx="64">
                  <c:v>5.9681932984492904E-2</c:v>
                </c:pt>
                <c:pt idx="65">
                  <c:v>5.9761171808313758E-2</c:v>
                </c:pt>
                <c:pt idx="66">
                  <c:v>5.9837413623084125E-2</c:v>
                </c:pt>
                <c:pt idx="67">
                  <c:v>5.991062935298766E-2</c:v>
                </c:pt>
                <c:pt idx="68">
                  <c:v>5.9980791037991046E-2</c:v>
                </c:pt>
                <c:pt idx="69">
                  <c:v>6.0047871849254059E-2</c:v>
                </c:pt>
                <c:pt idx="70">
                  <c:v>6.0111846103950213E-2</c:v>
                </c:pt>
                <c:pt idx="71">
                  <c:v>6.0172689279485693E-2</c:v>
                </c:pt>
                <c:pt idx="72">
                  <c:v>6.0230378027103806E-2</c:v>
                </c:pt>
                <c:pt idx="73">
                  <c:v>6.0284890184864257E-2</c:v>
                </c:pt>
                <c:pt idx="74">
                  <c:v>6.03362047899852E-2</c:v>
                </c:pt>
                <c:pt idx="75">
                  <c:v>6.0384302090538099E-2</c:v>
                </c:pt>
                <c:pt idx="76">
                  <c:v>6.0429163556485151E-2</c:v>
                </c:pt>
                <c:pt idx="77">
                  <c:v>6.0470771890049846E-2</c:v>
                </c:pt>
                <c:pt idx="78">
                  <c:v>6.0509111035411726E-2</c:v>
                </c:pt>
                <c:pt idx="79">
                  <c:v>6.0544166187717186E-2</c:v>
                </c:pt>
                <c:pt idx="80">
                  <c:v>6.0575923801397737E-2</c:v>
                </c:pt>
                <c:pt idx="81">
                  <c:v>6.0604371597790183E-2</c:v>
                </c:pt>
                <c:pt idx="82">
                  <c:v>6.0629498572050154E-2</c:v>
                </c:pt>
                <c:pt idx="83">
                  <c:v>6.0651294999354725E-2</c:v>
                </c:pt>
                <c:pt idx="84">
                  <c:v>6.0669752440387581E-2</c:v>
                </c:pt>
                <c:pt idx="85">
                  <c:v>6.0684863746102866E-2</c:v>
                </c:pt>
                <c:pt idx="86">
                  <c:v>6.0696623061762676E-2</c:v>
                </c:pt>
                <c:pt idx="87">
                  <c:v>6.0705025830245569E-2</c:v>
                </c:pt>
                <c:pt idx="88">
                  <c:v>6.0710068794622818E-2</c:v>
                </c:pt>
                <c:pt idx="89">
                  <c:v>6.0711750000000009E-2</c:v>
                </c:pt>
                <c:pt idx="90">
                  <c:v>6.0710068794622818E-2</c:v>
                </c:pt>
                <c:pt idx="91">
                  <c:v>6.0705025830245569E-2</c:v>
                </c:pt>
                <c:pt idx="92">
                  <c:v>6.0696623061762676E-2</c:v>
                </c:pt>
                <c:pt idx="93">
                  <c:v>6.0684863746102866E-2</c:v>
                </c:pt>
                <c:pt idx="94">
                  <c:v>6.0669752440387581E-2</c:v>
                </c:pt>
                <c:pt idx="95">
                  <c:v>6.0651294999354725E-2</c:v>
                </c:pt>
                <c:pt idx="96">
                  <c:v>6.0629498572050154E-2</c:v>
                </c:pt>
                <c:pt idx="97">
                  <c:v>6.0604371597790183E-2</c:v>
                </c:pt>
                <c:pt idx="98">
                  <c:v>6.0575923801397737E-2</c:v>
                </c:pt>
                <c:pt idx="99">
                  <c:v>6.0544166187717186E-2</c:v>
                </c:pt>
                <c:pt idx="100">
                  <c:v>6.0509111035411768E-2</c:v>
                </c:pt>
                <c:pt idx="101">
                  <c:v>6.0470771890049846E-2</c:v>
                </c:pt>
                <c:pt idx="102">
                  <c:v>6.0429163556485151E-2</c:v>
                </c:pt>
                <c:pt idx="103">
                  <c:v>6.0384302090538099E-2</c:v>
                </c:pt>
                <c:pt idx="104">
                  <c:v>6.0336204789985255E-2</c:v>
                </c:pt>
                <c:pt idx="105">
                  <c:v>6.0284890184864257E-2</c:v>
                </c:pt>
                <c:pt idx="106">
                  <c:v>6.0230378027103806E-2</c:v>
                </c:pt>
                <c:pt idx="107">
                  <c:v>6.0172689279485693E-2</c:v>
                </c:pt>
                <c:pt idx="108">
                  <c:v>6.0111846103950269E-2</c:v>
                </c:pt>
                <c:pt idx="109">
                  <c:v>6.0047871849254059E-2</c:v>
                </c:pt>
                <c:pt idx="110">
                  <c:v>5.9980791037991088E-2</c:v>
                </c:pt>
                <c:pt idx="111">
                  <c:v>5.9910629352987702E-2</c:v>
                </c:pt>
                <c:pt idx="112">
                  <c:v>5.9837413623084174E-2</c:v>
                </c:pt>
                <c:pt idx="113">
                  <c:v>5.97611718083138E-2</c:v>
                </c:pt>
                <c:pt idx="114">
                  <c:v>5.9681932984492904E-2</c:v>
                </c:pt>
                <c:pt idx="115">
                  <c:v>5.9599727327234495E-2</c:v>
                </c:pt>
                <c:pt idx="116">
                  <c:v>5.9514586095399155E-2</c:v>
                </c:pt>
                <c:pt idx="117">
                  <c:v>5.9426541613997595E-2</c:v>
                </c:pt>
                <c:pt idx="118">
                  <c:v>5.9335627256558346E-2</c:v>
                </c:pt>
                <c:pt idx="119">
                  <c:v>5.9241877426976883E-2</c:v>
                </c:pt>
                <c:pt idx="120">
                  <c:v>5.9145327540859639E-2</c:v>
                </c:pt>
                <c:pt idx="121">
                  <c:v>5.9046014006380494E-2</c:v>
                </c:pt>
                <c:pt idx="122">
                  <c:v>5.8943974204663983E-2</c:v>
                </c:pt>
                <c:pt idx="123">
                  <c:v>5.8839246469713093E-2</c:v>
                </c:pt>
                <c:pt idx="124">
                  <c:v>5.8731870067896895E-2</c:v>
                </c:pt>
                <c:pt idx="125">
                  <c:v>5.8621885177016476E-2</c:v>
                </c:pt>
                <c:pt idx="126">
                  <c:v>5.8509332864965236E-2</c:v>
                </c:pt>
                <c:pt idx="127">
                  <c:v>5.8394255068002075E-2</c:v>
                </c:pt>
                <c:pt idx="128">
                  <c:v>5.8276694568654655E-2</c:v>
                </c:pt>
                <c:pt idx="129">
                  <c:v>5.8156694973271153E-2</c:v>
                </c:pt>
                <c:pt idx="130">
                  <c:v>5.8034300689238927E-2</c:v>
                </c:pt>
                <c:pt idx="131">
                  <c:v>5.7909556901887961E-2</c:v>
                </c:pt>
                <c:pt idx="132">
                  <c:v>5.7782509551099009E-2</c:v>
                </c:pt>
                <c:pt idx="133">
                  <c:v>5.7653205307633661E-2</c:v>
                </c:pt>
                <c:pt idx="134">
                  <c:v>5.7521691549207082E-2</c:v>
                </c:pt>
                <c:pt idx="135">
                  <c:v>5.7388016336320853E-2</c:v>
                </c:pt>
                <c:pt idx="136">
                  <c:v>5.7252228387876664E-2</c:v>
                </c:pt>
                <c:pt idx="137">
                  <c:v>5.7114377056588943E-2</c:v>
                </c:pt>
                <c:pt idx="138">
                  <c:v>5.6974512304216435E-2</c:v>
                </c:pt>
                <c:pt idx="139">
                  <c:v>5.68326846766323E-2</c:v>
                </c:pt>
                <c:pt idx="140">
                  <c:v>5.6688945278751304E-2</c:v>
                </c:pt>
                <c:pt idx="141">
                  <c:v>5.6543345749334499E-2</c:v>
                </c:pt>
                <c:pt idx="142">
                  <c:v>5.6395938235690286E-2</c:v>
                </c:pt>
                <c:pt idx="143">
                  <c:v>5.6246775368291209E-2</c:v>
                </c:pt>
                <c:pt idx="144">
                  <c:v>5.6095910235325987E-2</c:v>
                </c:pt>
                <c:pt idx="145">
                  <c:v>5.594339635720582E-2</c:v>
                </c:pt>
                <c:pt idx="146">
                  <c:v>5.5789287661044233E-2</c:v>
                </c:pt>
                <c:pt idx="147">
                  <c:v>5.5633638455129565E-2</c:v>
                </c:pt>
                <c:pt idx="148">
                  <c:v>5.5476503403408581E-2</c:v>
                </c:pt>
                <c:pt idx="149">
                  <c:v>5.5317937500000074E-2</c:v>
                </c:pt>
                <c:pt idx="150">
                  <c:v>5.5157996043757582E-2</c:v>
                </c:pt>
                <c:pt idx="151">
                  <c:v>5.4996734612898272E-2</c:v>
                </c:pt>
                <c:pt idx="152">
                  <c:v>5.4834209039717544E-2</c:v>
                </c:pt>
                <c:pt idx="153">
                  <c:v>5.4670475385406148E-2</c:v>
                </c:pt>
                <c:pt idx="154">
                  <c:v>5.4505589914987891E-2</c:v>
                </c:pt>
                <c:pt idx="155">
                  <c:v>5.4339609072395469E-2</c:v>
                </c:pt>
                <c:pt idx="156">
                  <c:v>5.4172589455701033E-2</c:v>
                </c:pt>
                <c:pt idx="157">
                  <c:v>5.4004587792518821E-2</c:v>
                </c:pt>
                <c:pt idx="158">
                  <c:v>5.383566091559553E-2</c:v>
                </c:pt>
                <c:pt idx="159">
                  <c:v>5.3665865738605684E-2</c:v>
                </c:pt>
                <c:pt idx="160">
                  <c:v>5.3495259232166595E-2</c:v>
                </c:pt>
                <c:pt idx="161">
                  <c:v>5.3323898400088866E-2</c:v>
                </c:pt>
                <c:pt idx="162">
                  <c:v>5.3151840255878026E-2</c:v>
                </c:pt>
                <c:pt idx="163">
                  <c:v>5.2979141799500418E-2</c:v>
                </c:pt>
                <c:pt idx="164">
                  <c:v>5.2805859994429466E-2</c:v>
                </c:pt>
                <c:pt idx="165">
                  <c:v>5.2632051744984254E-2</c:v>
                </c:pt>
                <c:pt idx="166">
                  <c:v>5.2457773873975447E-2</c:v>
                </c:pt>
                <c:pt idx="167">
                  <c:v>5.2283083100670188E-2</c:v>
                </c:pt>
                <c:pt idx="168">
                  <c:v>5.2108036019089261E-2</c:v>
                </c:pt>
                <c:pt idx="169">
                  <c:v>5.1932689076648032E-2</c:v>
                </c:pt>
                <c:pt idx="170">
                  <c:v>5.1757098553153247E-2</c:v>
                </c:pt>
                <c:pt idx="171">
                  <c:v>5.1581320540165801E-2</c:v>
                </c:pt>
                <c:pt idx="172">
                  <c:v>5.1405410920741232E-2</c:v>
                </c:pt>
                <c:pt idx="173">
                  <c:v>5.1229425349556865E-2</c:v>
                </c:pt>
                <c:pt idx="174">
                  <c:v>5.1053419233435877E-2</c:v>
                </c:pt>
                <c:pt idx="175">
                  <c:v>5.0877447712276834E-2</c:v>
                </c:pt>
                <c:pt idx="176">
                  <c:v>5.0701565640397517E-2</c:v>
                </c:pt>
                <c:pt idx="177">
                  <c:v>5.0525827568300749E-2</c:v>
                </c:pt>
                <c:pt idx="178">
                  <c:v>5.035028772486979E-2</c:v>
                </c:pt>
                <c:pt idx="179">
                  <c:v>5.0175000000000039E-2</c:v>
                </c:pt>
                <c:pt idx="180">
                  <c:v>5.0000017927673508E-2</c:v>
                </c:pt>
                <c:pt idx="181">
                  <c:v>4.9825394669481514E-2</c:v>
                </c:pt>
                <c:pt idx="182">
                  <c:v>4.9651182998601585E-2</c:v>
                </c:pt>
                <c:pt idx="183">
                  <c:v>4.9477435284232214E-2</c:v>
                </c:pt>
                <c:pt idx="184">
                  <c:v>4.930420347649038E-2</c:v>
                </c:pt>
                <c:pt idx="185">
                  <c:v>4.9131539091775082E-2</c:v>
                </c:pt>
                <c:pt idx="186">
                  <c:v>4.8959493198599914E-2</c:v>
                </c:pt>
                <c:pt idx="187">
                  <c:v>4.8788116403897269E-2</c:v>
                </c:pt>
                <c:pt idx="188">
                  <c:v>4.8617458839795791E-2</c:v>
                </c:pt>
                <c:pt idx="189">
                  <c:v>4.8447570150872719E-2</c:v>
                </c:pt>
                <c:pt idx="190">
                  <c:v>4.8278499481881988E-2</c:v>
                </c:pt>
                <c:pt idx="191">
                  <c:v>4.8110295465957763E-2</c:v>
                </c:pt>
                <c:pt idx="192">
                  <c:v>4.7943006213294032E-2</c:v>
                </c:pt>
                <c:pt idx="193">
                  <c:v>4.7776679300298906E-2</c:v>
                </c:pt>
                <c:pt idx="194">
                  <c:v>4.7611361759221822E-2</c:v>
                </c:pt>
                <c:pt idx="195">
                  <c:v>4.7447100068253222E-2</c:v>
                </c:pt>
                <c:pt idx="196">
                  <c:v>4.7283940142092619E-2</c:v>
                </c:pt>
                <c:pt idx="197">
                  <c:v>4.7121927322983641E-2</c:v>
                </c:pt>
                <c:pt idx="198">
                  <c:v>4.6961106372211368E-2</c:v>
                </c:pt>
                <c:pt idx="199">
                  <c:v>4.6801521462059452E-2</c:v>
                </c:pt>
                <c:pt idx="200">
                  <c:v>4.664321616822132E-2</c:v>
                </c:pt>
                <c:pt idx="201">
                  <c:v>4.648623346266139E-2</c:v>
                </c:pt>
                <c:pt idx="202">
                  <c:v>4.6330615706921249E-2</c:v>
                </c:pt>
                <c:pt idx="203">
                  <c:v>4.6176404645864109E-2</c:v>
                </c:pt>
                <c:pt idx="204">
                  <c:v>4.6023641401852014E-2</c:v>
                </c:pt>
                <c:pt idx="205">
                  <c:v>4.5872366469349293E-2</c:v>
                </c:pt>
                <c:pt idx="206">
                  <c:v>4.572261970994479E-2</c:v>
                </c:pt>
                <c:pt idx="207">
                  <c:v>4.5574440347785364E-2</c:v>
                </c:pt>
                <c:pt idx="208">
                  <c:v>4.5427866965413538E-2</c:v>
                </c:pt>
                <c:pt idx="209">
                  <c:v>4.5282937500000016E-2</c:v>
                </c:pt>
                <c:pt idx="210">
                  <c:v>4.5139689239963685E-2</c:v>
                </c:pt>
                <c:pt idx="211">
                  <c:v>4.4998158821969093E-2</c:v>
                </c:pt>
                <c:pt idx="212">
                  <c:v>4.4858382228292568E-2</c:v>
                </c:pt>
                <c:pt idx="213">
                  <c:v>4.472039478454784E-2</c:v>
                </c:pt>
                <c:pt idx="214">
                  <c:v>4.4584231157760439E-2</c:v>
                </c:pt>
                <c:pt idx="215">
                  <c:v>4.4449925354781199E-2</c:v>
                </c:pt>
                <c:pt idx="216">
                  <c:v>4.4317510721028623E-2</c:v>
                </c:pt>
                <c:pt idx="217">
                  <c:v>4.4187019939548461E-2</c:v>
                </c:pt>
                <c:pt idx="218">
                  <c:v>4.4058485030380984E-2</c:v>
                </c:pt>
                <c:pt idx="219">
                  <c:v>4.3931937350223403E-2</c:v>
                </c:pt>
                <c:pt idx="220">
                  <c:v>4.3807407592376897E-2</c:v>
                </c:pt>
                <c:pt idx="221">
                  <c:v>4.3684925786966602E-2</c:v>
                </c:pt>
                <c:pt idx="222">
                  <c:v>4.3564521301422264E-2</c:v>
                </c:pt>
                <c:pt idx="223">
                  <c:v>4.3446222841208713E-2</c:v>
                </c:pt>
                <c:pt idx="224">
                  <c:v>4.3330058450793005E-2</c:v>
                </c:pt>
                <c:pt idx="225">
                  <c:v>4.3216055514836864E-2</c:v>
                </c:pt>
                <c:pt idx="226">
                  <c:v>4.3104240759602161E-2</c:v>
                </c:pt>
                <c:pt idx="227">
                  <c:v>4.2994640254556626E-2</c:v>
                </c:pt>
                <c:pt idx="228">
                  <c:v>4.2887279414167832E-2</c:v>
                </c:pt>
                <c:pt idx="229">
                  <c:v>4.2782182999873221E-2</c:v>
                </c:pt>
                <c:pt idx="230">
                  <c:v>4.2679375122213196E-2</c:v>
                </c:pt>
                <c:pt idx="231">
                  <c:v>4.2578879243115104E-2</c:v>
                </c:pt>
                <c:pt idx="232">
                  <c:v>4.2480718178315988E-2</c:v>
                </c:pt>
                <c:pt idx="233">
                  <c:v>4.23849140999112E-2</c:v>
                </c:pt>
                <c:pt idx="234">
                  <c:v>4.2291488539016799E-2</c:v>
                </c:pt>
                <c:pt idx="235">
                  <c:v>4.2200462388533345E-2</c:v>
                </c:pt>
                <c:pt idx="236">
                  <c:v>4.2111855905999293E-2</c:v>
                </c:pt>
                <c:pt idx="237">
                  <c:v>4.2025688716520973E-2</c:v>
                </c:pt>
                <c:pt idx="238">
                  <c:v>4.1941979815768186E-2</c:v>
                </c:pt>
                <c:pt idx="239">
                  <c:v>4.1860747573023153E-2</c:v>
                </c:pt>
                <c:pt idx="240">
                  <c:v>4.1782009734270653E-2</c:v>
                </c:pt>
                <c:pt idx="241">
                  <c:v>4.1705783425318887E-2</c:v>
                </c:pt>
                <c:pt idx="242">
                  <c:v>4.1632085154938589E-2</c:v>
                </c:pt>
                <c:pt idx="243">
                  <c:v>4.1560930818010156E-2</c:v>
                </c:pt>
                <c:pt idx="244">
                  <c:v>4.1492335698667317E-2</c:v>
                </c:pt>
                <c:pt idx="245">
                  <c:v>4.1426314473426748E-2</c:v>
                </c:pt>
                <c:pt idx="246">
                  <c:v>4.1362881214293629E-2</c:v>
                </c:pt>
                <c:pt idx="247">
                  <c:v>4.1302049391832213E-2</c:v>
                </c:pt>
                <c:pt idx="248">
                  <c:v>4.1243831878192194E-2</c:v>
                </c:pt>
                <c:pt idx="249">
                  <c:v>4.118824095008089E-2</c:v>
                </c:pt>
                <c:pt idx="250">
                  <c:v>4.1135288291671908E-2</c:v>
                </c:pt>
                <c:pt idx="251">
                  <c:v>4.108498499744194E-2</c:v>
                </c:pt>
                <c:pt idx="252">
                  <c:v>4.1037341574925681E-2</c:v>
                </c:pt>
                <c:pt idx="253">
                  <c:v>4.0992367947382181E-2</c:v>
                </c:pt>
                <c:pt idx="254">
                  <c:v>4.0950073456363589E-2</c:v>
                </c:pt>
                <c:pt idx="255">
                  <c:v>4.091046686417886E-2</c:v>
                </c:pt>
                <c:pt idx="256">
                  <c:v>4.0873556356245448E-2</c:v>
                </c:pt>
                <c:pt idx="257">
                  <c:v>4.0839349543322329E-2</c:v>
                </c:pt>
                <c:pt idx="258">
                  <c:v>4.0807853463617115E-2</c:v>
                </c:pt>
                <c:pt idx="259">
                  <c:v>4.0779074584762147E-2</c:v>
                </c:pt>
                <c:pt idx="260">
                  <c:v>4.0753018805653352E-2</c:v>
                </c:pt>
                <c:pt idx="261">
                  <c:v>4.0729691458146859E-2</c:v>
                </c:pt>
                <c:pt idx="262">
                  <c:v>4.0709097308608819E-2</c:v>
                </c:pt>
                <c:pt idx="263">
                  <c:v>4.069124055931346E-2</c:v>
                </c:pt>
                <c:pt idx="264">
                  <c:v>4.0676124849686246E-2</c:v>
                </c:pt>
                <c:pt idx="265">
                  <c:v>4.0663753257388177E-2</c:v>
                </c:pt>
                <c:pt idx="266">
                  <c:v>4.0654128299238347E-2</c:v>
                </c:pt>
                <c:pt idx="267">
                  <c:v>4.0647251931972286E-2</c:v>
                </c:pt>
                <c:pt idx="268">
                  <c:v>4.064312555283401E-2</c:v>
                </c:pt>
                <c:pt idx="269">
                  <c:v>4.064174999999999E-2</c:v>
                </c:pt>
                <c:pt idx="270">
                  <c:v>4.064312555283401E-2</c:v>
                </c:pt>
                <c:pt idx="271">
                  <c:v>4.0647251931972328E-2</c:v>
                </c:pt>
                <c:pt idx="272">
                  <c:v>4.0654128299238389E-2</c:v>
                </c:pt>
                <c:pt idx="273">
                  <c:v>4.0663753257388219E-2</c:v>
                </c:pt>
                <c:pt idx="274">
                  <c:v>4.0676124849686288E-2</c:v>
                </c:pt>
                <c:pt idx="275">
                  <c:v>4.069124055931346E-2</c:v>
                </c:pt>
                <c:pt idx="276">
                  <c:v>4.0709097308608819E-2</c:v>
                </c:pt>
                <c:pt idx="277">
                  <c:v>4.0729691458146859E-2</c:v>
                </c:pt>
                <c:pt idx="278">
                  <c:v>4.0753018805653352E-2</c:v>
                </c:pt>
                <c:pt idx="279">
                  <c:v>4.0779074584762189E-2</c:v>
                </c:pt>
                <c:pt idx="280">
                  <c:v>4.080785346361715E-2</c:v>
                </c:pt>
                <c:pt idx="281">
                  <c:v>4.083934954332237E-2</c:v>
                </c:pt>
                <c:pt idx="282">
                  <c:v>4.087355635624549E-2</c:v>
                </c:pt>
                <c:pt idx="283">
                  <c:v>4.091046686417886E-2</c:v>
                </c:pt>
                <c:pt idx="284">
                  <c:v>4.0950073456363631E-2</c:v>
                </c:pt>
                <c:pt idx="285">
                  <c:v>4.0992367947382216E-2</c:v>
                </c:pt>
                <c:pt idx="286">
                  <c:v>4.1037341574925723E-2</c:v>
                </c:pt>
                <c:pt idx="287">
                  <c:v>4.1084984997441974E-2</c:v>
                </c:pt>
                <c:pt idx="288">
                  <c:v>4.1135288291671956E-2</c:v>
                </c:pt>
                <c:pt idx="289">
                  <c:v>4.1188240950080925E-2</c:v>
                </c:pt>
                <c:pt idx="290">
                  <c:v>4.1243831878192271E-2</c:v>
                </c:pt>
                <c:pt idx="291">
                  <c:v>4.1302049391832289E-2</c:v>
                </c:pt>
                <c:pt idx="292">
                  <c:v>4.1362881214293705E-2</c:v>
                </c:pt>
                <c:pt idx="293">
                  <c:v>4.1426314473426824E-2</c:v>
                </c:pt>
                <c:pt idx="294">
                  <c:v>4.1492335698667358E-2</c:v>
                </c:pt>
                <c:pt idx="295">
                  <c:v>4.1560930818010239E-2</c:v>
                </c:pt>
                <c:pt idx="296">
                  <c:v>4.1632085154938631E-2</c:v>
                </c:pt>
                <c:pt idx="297">
                  <c:v>4.1705783425318929E-2</c:v>
                </c:pt>
                <c:pt idx="298">
                  <c:v>4.1782009734270736E-2</c:v>
                </c:pt>
                <c:pt idx="299">
                  <c:v>4.1860747573023202E-2</c:v>
                </c:pt>
                <c:pt idx="300">
                  <c:v>4.194197981576827E-2</c:v>
                </c:pt>
                <c:pt idx="301">
                  <c:v>4.2025688716521008E-2</c:v>
                </c:pt>
                <c:pt idx="302">
                  <c:v>4.2111855905999376E-2</c:v>
                </c:pt>
                <c:pt idx="303">
                  <c:v>4.2200462388533422E-2</c:v>
                </c:pt>
                <c:pt idx="304">
                  <c:v>4.2291488539016882E-2</c:v>
                </c:pt>
                <c:pt idx="305">
                  <c:v>4.2384914099911283E-2</c:v>
                </c:pt>
                <c:pt idx="306">
                  <c:v>4.2480718178316071E-2</c:v>
                </c:pt>
                <c:pt idx="307">
                  <c:v>4.2578879243115188E-2</c:v>
                </c:pt>
                <c:pt idx="308">
                  <c:v>4.267937512221328E-2</c:v>
                </c:pt>
                <c:pt idx="309">
                  <c:v>4.2782182999873304E-2</c:v>
                </c:pt>
                <c:pt idx="310">
                  <c:v>4.2887279414167916E-2</c:v>
                </c:pt>
                <c:pt idx="311">
                  <c:v>4.2994640254556717E-2</c:v>
                </c:pt>
                <c:pt idx="312">
                  <c:v>4.3104240759602237E-2</c:v>
                </c:pt>
                <c:pt idx="313">
                  <c:v>4.3216055514836947E-2</c:v>
                </c:pt>
                <c:pt idx="314">
                  <c:v>4.3330058450793046E-2</c:v>
                </c:pt>
                <c:pt idx="315">
                  <c:v>4.3446222841208797E-2</c:v>
                </c:pt>
                <c:pt idx="316">
                  <c:v>4.3564521301422347E-2</c:v>
                </c:pt>
                <c:pt idx="317">
                  <c:v>4.3684925786966637E-2</c:v>
                </c:pt>
                <c:pt idx="318">
                  <c:v>4.380740759237698E-2</c:v>
                </c:pt>
                <c:pt idx="319">
                  <c:v>4.3931937350223452E-2</c:v>
                </c:pt>
                <c:pt idx="320">
                  <c:v>4.4058485030381019E-2</c:v>
                </c:pt>
                <c:pt idx="321">
                  <c:v>4.4187019939548502E-2</c:v>
                </c:pt>
                <c:pt idx="322">
                  <c:v>4.4317510721028672E-2</c:v>
                </c:pt>
                <c:pt idx="323">
                  <c:v>4.4449925354781247E-2</c:v>
                </c:pt>
                <c:pt idx="324">
                  <c:v>4.458423115776048E-2</c:v>
                </c:pt>
                <c:pt idx="325">
                  <c:v>4.4720394784547882E-2</c:v>
                </c:pt>
                <c:pt idx="326">
                  <c:v>4.4858382228292602E-2</c:v>
                </c:pt>
                <c:pt idx="327">
                  <c:v>4.4998158821969093E-2</c:v>
                </c:pt>
                <c:pt idx="328">
                  <c:v>4.5139689239963733E-2</c:v>
                </c:pt>
                <c:pt idx="329">
                  <c:v>4.5282937500000016E-2</c:v>
                </c:pt>
                <c:pt idx="330">
                  <c:v>4.5427866965413538E-2</c:v>
                </c:pt>
                <c:pt idx="331">
                  <c:v>4.5574440347785364E-2</c:v>
                </c:pt>
                <c:pt idx="332">
                  <c:v>4.572261970994479E-2</c:v>
                </c:pt>
                <c:pt idx="333">
                  <c:v>4.5872366469349293E-2</c:v>
                </c:pt>
                <c:pt idx="334">
                  <c:v>4.6023641401851965E-2</c:v>
                </c:pt>
                <c:pt idx="335">
                  <c:v>4.6176404645864061E-2</c:v>
                </c:pt>
                <c:pt idx="336">
                  <c:v>4.6330615706921249E-2</c:v>
                </c:pt>
                <c:pt idx="337">
                  <c:v>4.6486233462661349E-2</c:v>
                </c:pt>
                <c:pt idx="338">
                  <c:v>4.6643216168221278E-2</c:v>
                </c:pt>
                <c:pt idx="339">
                  <c:v>4.6801521462059452E-2</c:v>
                </c:pt>
                <c:pt idx="340">
                  <c:v>4.696110637221132E-2</c:v>
                </c:pt>
                <c:pt idx="341">
                  <c:v>4.7121927322983592E-2</c:v>
                </c:pt>
                <c:pt idx="342">
                  <c:v>4.7283940142092577E-2</c:v>
                </c:pt>
                <c:pt idx="343">
                  <c:v>4.7447100068253138E-2</c:v>
                </c:pt>
                <c:pt idx="344">
                  <c:v>4.7611361759221739E-2</c:v>
                </c:pt>
                <c:pt idx="345">
                  <c:v>4.7776679300298823E-2</c:v>
                </c:pt>
                <c:pt idx="346">
                  <c:v>4.794300621329399E-2</c:v>
                </c:pt>
                <c:pt idx="347">
                  <c:v>4.811029546595768E-2</c:v>
                </c:pt>
                <c:pt idx="348">
                  <c:v>4.8278499481881898E-2</c:v>
                </c:pt>
                <c:pt idx="349">
                  <c:v>4.8447570150872629E-2</c:v>
                </c:pt>
                <c:pt idx="350">
                  <c:v>4.8617458839795659E-2</c:v>
                </c:pt>
                <c:pt idx="351">
                  <c:v>4.8788116403897144E-2</c:v>
                </c:pt>
                <c:pt idx="352">
                  <c:v>4.8959493198599782E-2</c:v>
                </c:pt>
                <c:pt idx="353">
                  <c:v>4.9131539091774944E-2</c:v>
                </c:pt>
                <c:pt idx="354">
                  <c:v>4.9304203476490248E-2</c:v>
                </c:pt>
                <c:pt idx="355">
                  <c:v>4.9477435284232076E-2</c:v>
                </c:pt>
                <c:pt idx="356">
                  <c:v>4.9651182998601447E-2</c:v>
                </c:pt>
                <c:pt idx="357">
                  <c:v>4.9825394669481382E-2</c:v>
                </c:pt>
                <c:pt idx="358">
                  <c:v>5.0000017927673369E-2</c:v>
                </c:pt>
                <c:pt idx="359">
                  <c:v>5.0174999999999907E-2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06-4555-91C4-10FC6D20E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95263"/>
        <c:axId val="1793905663"/>
      </c:scatterChart>
      <c:valAx>
        <c:axId val="17938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05663"/>
        <c:crosses val="autoZero"/>
        <c:crossBetween val="midCat"/>
      </c:valAx>
      <c:valAx>
        <c:axId val="17939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89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6</xdr:row>
      <xdr:rowOff>0</xdr:rowOff>
    </xdr:from>
    <xdr:to>
      <xdr:col>23</xdr:col>
      <xdr:colOff>365760</xdr:colOff>
      <xdr:row>32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4AE1E-E2F5-4B34-84AA-B5B0BB1FD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9524</xdr:rowOff>
    </xdr:from>
    <xdr:to>
      <xdr:col>16</xdr:col>
      <xdr:colOff>533400</xdr:colOff>
      <xdr:row>28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42EB9-8554-7F53-C62A-C7BAC0113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1</xdr:row>
      <xdr:rowOff>190499</xdr:rowOff>
    </xdr:from>
    <xdr:to>
      <xdr:col>31</xdr:col>
      <xdr:colOff>76200</xdr:colOff>
      <xdr:row>18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76628-5D63-FFAB-8AEB-6DB43A76B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</xdr:colOff>
      <xdr:row>19</xdr:row>
      <xdr:rowOff>133350</xdr:rowOff>
    </xdr:from>
    <xdr:to>
      <xdr:col>31</xdr:col>
      <xdr:colOff>76200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9B731-3096-429C-9F57-E06942881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ve Rajnauth" id="{0E996C1E-8AAC-4692-9133-34B49D8605B9}" userId="2dc21c23a806ddf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" dT="2022-12-17T17:19:33.42" personId="{0E996C1E-8AAC-4692-9133-34B49D8605B9}" id="{F509ABB6-8C2A-48D1-8D58-AC700B4E9377}">
    <text>For mid point use Vgs(off)/3.4 (See offset volt jfet video).  But this drops the RL value</text>
  </threadedComment>
  <threadedComment ref="O3" dT="2022-12-17T17:21:45.80" personId="{0E996C1E-8AAC-4692-9133-34B49D8605B9}" id="{26417B85-C8C6-49EB-8E76-D5096E6269D3}">
    <text>This should be middle of the Vcc to allow max voltage swing. But for small signal this can be adjusted to allow for suitable RL.  Larger RL larger the gain.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@Icmax" TargetMode="External"/><Relationship Id="rId2" Type="http://schemas.openxmlformats.org/officeDocument/2006/relationships/hyperlink" Target="mailto:Ic@B100" TargetMode="External"/><Relationship Id="rId1" Type="http://schemas.openxmlformats.org/officeDocument/2006/relationships/hyperlink" Target="mailto:Ic@200" TargetMode="External"/><Relationship Id="rId6" Type="http://schemas.openxmlformats.org/officeDocument/2006/relationships/hyperlink" Target="mailto:B@Icmax" TargetMode="External"/><Relationship Id="rId5" Type="http://schemas.openxmlformats.org/officeDocument/2006/relationships/hyperlink" Target="mailto:Ic@B100" TargetMode="External"/><Relationship Id="rId4" Type="http://schemas.openxmlformats.org/officeDocument/2006/relationships/hyperlink" Target="mailto:Ic@20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AFCB-2BE2-4C19-B48A-6ED3D1BC19C7}">
  <sheetPr>
    <tabColor rgb="FFFFFF00"/>
  </sheetPr>
  <dimension ref="A1:E368"/>
  <sheetViews>
    <sheetView topLeftCell="A7" zoomScale="76" zoomScaleNormal="76" workbookViewId="0">
      <selection activeCell="I23" sqref="I23"/>
    </sheetView>
  </sheetViews>
  <sheetFormatPr defaultRowHeight="15" x14ac:dyDescent="0.25"/>
  <cols>
    <col min="1" max="1" width="15.140625" customWidth="1"/>
    <col min="6" max="6" width="19.7109375" customWidth="1"/>
  </cols>
  <sheetData>
    <row r="1" spans="1:5" x14ac:dyDescent="0.25">
      <c r="A1" t="s">
        <v>0</v>
      </c>
      <c r="B1">
        <v>5</v>
      </c>
    </row>
    <row r="2" spans="1:5" x14ac:dyDescent="0.25">
      <c r="A2" t="s">
        <v>1</v>
      </c>
      <c r="B2">
        <v>6</v>
      </c>
    </row>
    <row r="3" spans="1:5" x14ac:dyDescent="0.25">
      <c r="A3" t="s">
        <v>2</v>
      </c>
      <c r="B3">
        <v>0.89</v>
      </c>
    </row>
    <row r="4" spans="1:5" x14ac:dyDescent="0.25">
      <c r="A4" t="s">
        <v>3</v>
      </c>
      <c r="B4">
        <f>((B2+B1)-B3)/(2*B1)*360</f>
        <v>363.96</v>
      </c>
    </row>
    <row r="7" spans="1:5" x14ac:dyDescent="0.25">
      <c r="B7" t="s">
        <v>4</v>
      </c>
      <c r="C7" t="s">
        <v>5</v>
      </c>
      <c r="D7" t="s">
        <v>6</v>
      </c>
      <c r="E7" t="s">
        <v>7</v>
      </c>
    </row>
    <row r="8" spans="1:5" x14ac:dyDescent="0.25">
      <c r="B8">
        <v>0</v>
      </c>
      <c r="C8">
        <f t="shared" ref="C8:C71" si="0">$B$2+$B$1*SIN(RADIANS(B8))</f>
        <v>6</v>
      </c>
      <c r="D8">
        <f t="shared" ref="D8:D71" si="1">$B$2</f>
        <v>6</v>
      </c>
      <c r="E8">
        <f t="shared" ref="E8:E71" si="2">$B$3</f>
        <v>0.89</v>
      </c>
    </row>
    <row r="9" spans="1:5" x14ac:dyDescent="0.25">
      <c r="B9">
        <v>1</v>
      </c>
      <c r="C9">
        <f t="shared" si="0"/>
        <v>6.0872620321864179</v>
      </c>
      <c r="D9">
        <f t="shared" si="1"/>
        <v>6</v>
      </c>
      <c r="E9">
        <f t="shared" si="2"/>
        <v>0.89</v>
      </c>
    </row>
    <row r="10" spans="1:5" x14ac:dyDescent="0.25">
      <c r="B10">
        <f>B9+1</f>
        <v>2</v>
      </c>
      <c r="C10">
        <f t="shared" si="0"/>
        <v>6.1744974835125053</v>
      </c>
      <c r="D10">
        <f t="shared" si="1"/>
        <v>6</v>
      </c>
      <c r="E10">
        <f t="shared" si="2"/>
        <v>0.89</v>
      </c>
    </row>
    <row r="11" spans="1:5" x14ac:dyDescent="0.25">
      <c r="B11">
        <f t="shared" ref="B11:B74" si="3">B10+1</f>
        <v>3</v>
      </c>
      <c r="C11">
        <f t="shared" si="0"/>
        <v>6.2616797812147196</v>
      </c>
      <c r="D11">
        <f t="shared" si="1"/>
        <v>6</v>
      </c>
      <c r="E11">
        <f t="shared" si="2"/>
        <v>0.89</v>
      </c>
    </row>
    <row r="12" spans="1:5" x14ac:dyDescent="0.25">
      <c r="B12">
        <f t="shared" si="3"/>
        <v>4</v>
      </c>
      <c r="C12">
        <f t="shared" si="0"/>
        <v>6.3487823687206264</v>
      </c>
      <c r="D12">
        <f t="shared" si="1"/>
        <v>6</v>
      </c>
      <c r="E12">
        <f t="shared" si="2"/>
        <v>0.89</v>
      </c>
    </row>
    <row r="13" spans="1:5" x14ac:dyDescent="0.25">
      <c r="B13">
        <f t="shared" si="3"/>
        <v>5</v>
      </c>
      <c r="C13">
        <f t="shared" si="0"/>
        <v>6.4357787137382907</v>
      </c>
      <c r="D13">
        <f t="shared" si="1"/>
        <v>6</v>
      </c>
      <c r="E13">
        <f t="shared" si="2"/>
        <v>0.89</v>
      </c>
    </row>
    <row r="14" spans="1:5" x14ac:dyDescent="0.25">
      <c r="B14">
        <f t="shared" si="3"/>
        <v>6</v>
      </c>
      <c r="C14">
        <f t="shared" si="0"/>
        <v>6.522642316338267</v>
      </c>
      <c r="D14">
        <f t="shared" si="1"/>
        <v>6</v>
      </c>
      <c r="E14">
        <f t="shared" si="2"/>
        <v>0.89</v>
      </c>
    </row>
    <row r="15" spans="1:5" x14ac:dyDescent="0.25">
      <c r="B15">
        <f t="shared" si="3"/>
        <v>7</v>
      </c>
      <c r="C15">
        <f t="shared" si="0"/>
        <v>6.609346717025737</v>
      </c>
      <c r="D15">
        <f t="shared" si="1"/>
        <v>6</v>
      </c>
      <c r="E15">
        <f t="shared" si="2"/>
        <v>0.89</v>
      </c>
    </row>
    <row r="16" spans="1:5" x14ac:dyDescent="0.25">
      <c r="B16">
        <f t="shared" si="3"/>
        <v>8</v>
      </c>
      <c r="C16">
        <f t="shared" si="0"/>
        <v>6.6958655048003273</v>
      </c>
      <c r="D16">
        <f t="shared" si="1"/>
        <v>6</v>
      </c>
      <c r="E16">
        <f t="shared" si="2"/>
        <v>0.89</v>
      </c>
    </row>
    <row r="17" spans="2:5" x14ac:dyDescent="0.25">
      <c r="B17">
        <f t="shared" si="3"/>
        <v>9</v>
      </c>
      <c r="C17">
        <f t="shared" si="0"/>
        <v>6.7821723252011541</v>
      </c>
      <c r="D17">
        <f t="shared" si="1"/>
        <v>6</v>
      </c>
      <c r="E17">
        <f t="shared" si="2"/>
        <v>0.89</v>
      </c>
    </row>
    <row r="18" spans="2:5" x14ac:dyDescent="0.25">
      <c r="B18">
        <f t="shared" si="3"/>
        <v>10</v>
      </c>
      <c r="C18">
        <f t="shared" si="0"/>
        <v>6.8682408883346513</v>
      </c>
      <c r="D18">
        <f t="shared" si="1"/>
        <v>6</v>
      </c>
      <c r="E18">
        <f t="shared" si="2"/>
        <v>0.89</v>
      </c>
    </row>
    <row r="19" spans="2:5" x14ac:dyDescent="0.25">
      <c r="B19">
        <f t="shared" si="3"/>
        <v>11</v>
      </c>
      <c r="C19">
        <f t="shared" si="0"/>
        <v>6.9540449768827237</v>
      </c>
      <c r="D19">
        <f t="shared" si="1"/>
        <v>6</v>
      </c>
      <c r="E19">
        <f t="shared" si="2"/>
        <v>0.89</v>
      </c>
    </row>
    <row r="20" spans="2:5" x14ac:dyDescent="0.25">
      <c r="B20">
        <f t="shared" si="3"/>
        <v>12</v>
      </c>
      <c r="C20">
        <f t="shared" si="0"/>
        <v>7.0395584540887963</v>
      </c>
      <c r="D20">
        <f t="shared" si="1"/>
        <v>6</v>
      </c>
      <c r="E20">
        <f t="shared" si="2"/>
        <v>0.89</v>
      </c>
    </row>
    <row r="21" spans="2:5" x14ac:dyDescent="0.25">
      <c r="B21">
        <f t="shared" si="3"/>
        <v>13</v>
      </c>
      <c r="C21">
        <f t="shared" si="0"/>
        <v>7.1247552717193248</v>
      </c>
      <c r="D21">
        <f t="shared" si="1"/>
        <v>6</v>
      </c>
      <c r="E21">
        <f t="shared" si="2"/>
        <v>0.89</v>
      </c>
    </row>
    <row r="22" spans="2:5" x14ac:dyDescent="0.25">
      <c r="B22">
        <f t="shared" si="3"/>
        <v>14</v>
      </c>
      <c r="C22">
        <f t="shared" si="0"/>
        <v>7.2096094779983382</v>
      </c>
      <c r="D22">
        <f t="shared" si="1"/>
        <v>6</v>
      </c>
      <c r="E22">
        <f t="shared" si="2"/>
        <v>0.89</v>
      </c>
    </row>
    <row r="23" spans="2:5" x14ac:dyDescent="0.25">
      <c r="B23">
        <f t="shared" si="3"/>
        <v>15</v>
      </c>
      <c r="C23">
        <f t="shared" si="0"/>
        <v>7.2940952255126037</v>
      </c>
      <c r="D23">
        <f t="shared" si="1"/>
        <v>6</v>
      </c>
      <c r="E23">
        <f t="shared" si="2"/>
        <v>0.89</v>
      </c>
    </row>
    <row r="24" spans="2:5" x14ac:dyDescent="0.25">
      <c r="B24">
        <f t="shared" si="3"/>
        <v>16</v>
      </c>
      <c r="C24">
        <f t="shared" si="0"/>
        <v>7.378186779084996</v>
      </c>
      <c r="D24">
        <f t="shared" si="1"/>
        <v>6</v>
      </c>
      <c r="E24">
        <f t="shared" si="2"/>
        <v>0.89</v>
      </c>
    </row>
    <row r="25" spans="2:5" x14ac:dyDescent="0.25">
      <c r="B25">
        <f t="shared" si="3"/>
        <v>17</v>
      </c>
      <c r="C25">
        <f t="shared" si="0"/>
        <v>7.4618585236136834</v>
      </c>
      <c r="D25">
        <f t="shared" si="1"/>
        <v>6</v>
      </c>
      <c r="E25">
        <f t="shared" si="2"/>
        <v>0.89</v>
      </c>
    </row>
    <row r="26" spans="2:5" x14ac:dyDescent="0.25">
      <c r="B26">
        <f t="shared" si="3"/>
        <v>18</v>
      </c>
      <c r="C26">
        <f t="shared" si="0"/>
        <v>7.5450849718747373</v>
      </c>
      <c r="D26">
        <f t="shared" si="1"/>
        <v>6</v>
      </c>
      <c r="E26">
        <f t="shared" si="2"/>
        <v>0.89</v>
      </c>
    </row>
    <row r="27" spans="2:5" x14ac:dyDescent="0.25">
      <c r="B27">
        <f t="shared" si="3"/>
        <v>19</v>
      </c>
      <c r="C27">
        <f t="shared" si="0"/>
        <v>7.6278407722857837</v>
      </c>
      <c r="D27">
        <f t="shared" si="1"/>
        <v>6</v>
      </c>
      <c r="E27">
        <f t="shared" si="2"/>
        <v>0.89</v>
      </c>
    </row>
    <row r="28" spans="2:5" x14ac:dyDescent="0.25">
      <c r="B28">
        <f t="shared" si="3"/>
        <v>20</v>
      </c>
      <c r="C28">
        <f t="shared" si="0"/>
        <v>7.7101007166283431</v>
      </c>
      <c r="D28">
        <f t="shared" si="1"/>
        <v>6</v>
      </c>
      <c r="E28">
        <f t="shared" si="2"/>
        <v>0.89</v>
      </c>
    </row>
    <row r="29" spans="2:5" x14ac:dyDescent="0.25">
      <c r="B29">
        <f t="shared" si="3"/>
        <v>21</v>
      </c>
      <c r="C29">
        <f t="shared" si="0"/>
        <v>7.7918397477265016</v>
      </c>
      <c r="D29">
        <f t="shared" si="1"/>
        <v>6</v>
      </c>
      <c r="E29">
        <f t="shared" si="2"/>
        <v>0.89</v>
      </c>
    </row>
    <row r="30" spans="2:5" x14ac:dyDescent="0.25">
      <c r="B30">
        <f t="shared" si="3"/>
        <v>22</v>
      </c>
      <c r="C30">
        <f t="shared" si="0"/>
        <v>7.8730329670795598</v>
      </c>
      <c r="D30">
        <f t="shared" si="1"/>
        <v>6</v>
      </c>
      <c r="E30">
        <f t="shared" si="2"/>
        <v>0.89</v>
      </c>
    </row>
    <row r="31" spans="2:5" x14ac:dyDescent="0.25">
      <c r="B31">
        <f t="shared" si="3"/>
        <v>23</v>
      </c>
      <c r="C31">
        <f t="shared" si="0"/>
        <v>7.9536556424463694</v>
      </c>
      <c r="D31">
        <f t="shared" si="1"/>
        <v>6</v>
      </c>
      <c r="E31">
        <f t="shared" si="2"/>
        <v>0.89</v>
      </c>
    </row>
    <row r="32" spans="2:5" x14ac:dyDescent="0.25">
      <c r="B32">
        <f t="shared" si="3"/>
        <v>24</v>
      </c>
      <c r="C32">
        <f t="shared" si="0"/>
        <v>8.0336832153790017</v>
      </c>
      <c r="D32">
        <f t="shared" si="1"/>
        <v>6</v>
      </c>
      <c r="E32">
        <f t="shared" si="2"/>
        <v>0.89</v>
      </c>
    </row>
    <row r="33" spans="2:5" x14ac:dyDescent="0.25">
      <c r="B33">
        <f t="shared" si="3"/>
        <v>25</v>
      </c>
      <c r="C33">
        <f t="shared" si="0"/>
        <v>8.1130913087034973</v>
      </c>
      <c r="D33">
        <f t="shared" si="1"/>
        <v>6</v>
      </c>
      <c r="E33">
        <f t="shared" si="2"/>
        <v>0.89</v>
      </c>
    </row>
    <row r="34" spans="2:5" x14ac:dyDescent="0.25">
      <c r="B34">
        <f t="shared" si="3"/>
        <v>26</v>
      </c>
      <c r="C34">
        <f t="shared" si="0"/>
        <v>8.1918557339453866</v>
      </c>
      <c r="D34">
        <f t="shared" si="1"/>
        <v>6</v>
      </c>
      <c r="E34">
        <f t="shared" si="2"/>
        <v>0.89</v>
      </c>
    </row>
    <row r="35" spans="2:5" x14ac:dyDescent="0.25">
      <c r="B35">
        <f t="shared" si="3"/>
        <v>27</v>
      </c>
      <c r="C35">
        <f t="shared" si="0"/>
        <v>8.2699524986977337</v>
      </c>
      <c r="D35">
        <f t="shared" si="1"/>
        <v>6</v>
      </c>
      <c r="E35">
        <f t="shared" si="2"/>
        <v>0.89</v>
      </c>
    </row>
    <row r="36" spans="2:5" x14ac:dyDescent="0.25">
      <c r="B36">
        <f t="shared" si="3"/>
        <v>28</v>
      </c>
      <c r="C36">
        <f t="shared" si="0"/>
        <v>8.3473578139294542</v>
      </c>
      <c r="D36">
        <f t="shared" si="1"/>
        <v>6</v>
      </c>
      <c r="E36">
        <f t="shared" si="2"/>
        <v>0.89</v>
      </c>
    </row>
    <row r="37" spans="2:5" x14ac:dyDescent="0.25">
      <c r="B37">
        <f t="shared" si="3"/>
        <v>29</v>
      </c>
      <c r="C37">
        <f t="shared" si="0"/>
        <v>8.4240481012316852</v>
      </c>
      <c r="D37">
        <f t="shared" si="1"/>
        <v>6</v>
      </c>
      <c r="E37">
        <f t="shared" si="2"/>
        <v>0.89</v>
      </c>
    </row>
    <row r="38" spans="2:5" x14ac:dyDescent="0.25">
      <c r="B38">
        <f t="shared" si="3"/>
        <v>30</v>
      </c>
      <c r="C38">
        <f t="shared" si="0"/>
        <v>8.5</v>
      </c>
      <c r="D38">
        <f t="shared" si="1"/>
        <v>6</v>
      </c>
      <c r="E38">
        <f t="shared" si="2"/>
        <v>0.89</v>
      </c>
    </row>
    <row r="39" spans="2:5" x14ac:dyDescent="0.25">
      <c r="B39">
        <f t="shared" si="3"/>
        <v>31</v>
      </c>
      <c r="C39">
        <f t="shared" si="0"/>
        <v>8.5751903745502709</v>
      </c>
      <c r="D39">
        <f t="shared" si="1"/>
        <v>6</v>
      </c>
      <c r="E39">
        <f t="shared" si="2"/>
        <v>0.89</v>
      </c>
    </row>
    <row r="40" spans="2:5" x14ac:dyDescent="0.25">
      <c r="B40">
        <f t="shared" si="3"/>
        <v>32</v>
      </c>
      <c r="C40">
        <f t="shared" si="0"/>
        <v>8.6495963211660243</v>
      </c>
      <c r="D40">
        <f t="shared" si="1"/>
        <v>6</v>
      </c>
      <c r="E40">
        <f t="shared" si="2"/>
        <v>0.89</v>
      </c>
    </row>
    <row r="41" spans="2:5" x14ac:dyDescent="0.25">
      <c r="B41">
        <f t="shared" si="3"/>
        <v>33</v>
      </c>
      <c r="C41">
        <f t="shared" si="0"/>
        <v>8.7231951750751353</v>
      </c>
      <c r="D41">
        <f t="shared" si="1"/>
        <v>6</v>
      </c>
      <c r="E41">
        <f t="shared" si="2"/>
        <v>0.89</v>
      </c>
    </row>
    <row r="42" spans="2:5" x14ac:dyDescent="0.25">
      <c r="B42">
        <f t="shared" si="3"/>
        <v>34</v>
      </c>
      <c r="C42">
        <f t="shared" si="0"/>
        <v>8.7959645173537346</v>
      </c>
      <c r="D42">
        <f t="shared" si="1"/>
        <v>6</v>
      </c>
      <c r="E42">
        <f t="shared" si="2"/>
        <v>0.89</v>
      </c>
    </row>
    <row r="43" spans="2:5" x14ac:dyDescent="0.25">
      <c r="B43">
        <f t="shared" si="3"/>
        <v>35</v>
      </c>
      <c r="C43">
        <f t="shared" si="0"/>
        <v>8.8678821817552311</v>
      </c>
      <c r="D43">
        <f t="shared" si="1"/>
        <v>6</v>
      </c>
      <c r="E43">
        <f t="shared" si="2"/>
        <v>0.89</v>
      </c>
    </row>
    <row r="44" spans="2:5" x14ac:dyDescent="0.25">
      <c r="B44">
        <f t="shared" si="3"/>
        <v>36</v>
      </c>
      <c r="C44">
        <f t="shared" si="0"/>
        <v>8.9389262614623668</v>
      </c>
      <c r="D44">
        <f t="shared" si="1"/>
        <v>6</v>
      </c>
      <c r="E44">
        <f t="shared" si="2"/>
        <v>0.89</v>
      </c>
    </row>
    <row r="45" spans="2:5" x14ac:dyDescent="0.25">
      <c r="B45">
        <f t="shared" si="3"/>
        <v>37</v>
      </c>
      <c r="C45">
        <f t="shared" si="0"/>
        <v>9.0090751157602416</v>
      </c>
      <c r="D45">
        <f t="shared" si="1"/>
        <v>6</v>
      </c>
      <c r="E45">
        <f t="shared" si="2"/>
        <v>0.89</v>
      </c>
    </row>
    <row r="46" spans="2:5" x14ac:dyDescent="0.25">
      <c r="B46">
        <f t="shared" si="3"/>
        <v>38</v>
      </c>
      <c r="C46">
        <f t="shared" si="0"/>
        <v>9.0783073766282918</v>
      </c>
      <c r="D46">
        <f t="shared" si="1"/>
        <v>6</v>
      </c>
      <c r="E46">
        <f t="shared" si="2"/>
        <v>0.89</v>
      </c>
    </row>
    <row r="47" spans="2:5" x14ac:dyDescent="0.25">
      <c r="B47">
        <f t="shared" si="3"/>
        <v>39</v>
      </c>
      <c r="C47">
        <f t="shared" si="0"/>
        <v>9.1466019552491868</v>
      </c>
      <c r="D47">
        <f t="shared" si="1"/>
        <v>6</v>
      </c>
      <c r="E47">
        <f t="shared" si="2"/>
        <v>0.89</v>
      </c>
    </row>
    <row r="48" spans="2:5" x14ac:dyDescent="0.25">
      <c r="B48">
        <f t="shared" si="3"/>
        <v>40</v>
      </c>
      <c r="C48">
        <f t="shared" si="0"/>
        <v>9.2139380484326967</v>
      </c>
      <c r="D48">
        <f t="shared" si="1"/>
        <v>6</v>
      </c>
      <c r="E48">
        <f t="shared" si="2"/>
        <v>0.89</v>
      </c>
    </row>
    <row r="49" spans="2:5" x14ac:dyDescent="0.25">
      <c r="B49">
        <f t="shared" si="3"/>
        <v>41</v>
      </c>
      <c r="C49">
        <f t="shared" si="0"/>
        <v>9.2802951449525359</v>
      </c>
      <c r="D49">
        <f t="shared" si="1"/>
        <v>6</v>
      </c>
      <c r="E49">
        <f t="shared" si="2"/>
        <v>0.89</v>
      </c>
    </row>
    <row r="50" spans="2:5" x14ac:dyDescent="0.25">
      <c r="B50">
        <f t="shared" si="3"/>
        <v>42</v>
      </c>
      <c r="C50">
        <f t="shared" si="0"/>
        <v>9.3456530317942921</v>
      </c>
      <c r="D50">
        <f t="shared" si="1"/>
        <v>6</v>
      </c>
      <c r="E50">
        <f t="shared" si="2"/>
        <v>0.89</v>
      </c>
    </row>
    <row r="51" spans="2:5" x14ac:dyDescent="0.25">
      <c r="B51">
        <f t="shared" si="3"/>
        <v>43</v>
      </c>
      <c r="C51">
        <f t="shared" si="0"/>
        <v>9.4099918003124934</v>
      </c>
      <c r="D51">
        <f t="shared" si="1"/>
        <v>6</v>
      </c>
      <c r="E51">
        <f t="shared" si="2"/>
        <v>0.89</v>
      </c>
    </row>
    <row r="52" spans="2:5" x14ac:dyDescent="0.25">
      <c r="B52">
        <f t="shared" si="3"/>
        <v>44</v>
      </c>
      <c r="C52">
        <f t="shared" si="0"/>
        <v>9.4732918522949863</v>
      </c>
      <c r="D52">
        <f t="shared" si="1"/>
        <v>6</v>
      </c>
      <c r="E52">
        <f t="shared" si="2"/>
        <v>0.89</v>
      </c>
    </row>
    <row r="53" spans="2:5" x14ac:dyDescent="0.25">
      <c r="B53">
        <f t="shared" si="3"/>
        <v>45</v>
      </c>
      <c r="C53">
        <f t="shared" si="0"/>
        <v>9.5355339059327378</v>
      </c>
      <c r="D53">
        <f t="shared" si="1"/>
        <v>6</v>
      </c>
      <c r="E53">
        <f t="shared" si="2"/>
        <v>0.89</v>
      </c>
    </row>
    <row r="54" spans="2:5" x14ac:dyDescent="0.25">
      <c r="B54">
        <f t="shared" si="3"/>
        <v>46</v>
      </c>
      <c r="C54">
        <f t="shared" si="0"/>
        <v>9.5966990016932563</v>
      </c>
      <c r="D54">
        <f t="shared" si="1"/>
        <v>6</v>
      </c>
      <c r="E54">
        <f t="shared" si="2"/>
        <v>0.89</v>
      </c>
    </row>
    <row r="55" spans="2:5" x14ac:dyDescent="0.25">
      <c r="B55">
        <f t="shared" si="3"/>
        <v>47</v>
      </c>
      <c r="C55">
        <f t="shared" si="0"/>
        <v>9.6567685080958512</v>
      </c>
      <c r="D55">
        <f t="shared" si="1"/>
        <v>6</v>
      </c>
      <c r="E55">
        <f t="shared" si="2"/>
        <v>0.89</v>
      </c>
    </row>
    <row r="56" spans="2:5" x14ac:dyDescent="0.25">
      <c r="B56">
        <f t="shared" si="3"/>
        <v>48</v>
      </c>
      <c r="C56">
        <f t="shared" si="0"/>
        <v>9.7157241273869701</v>
      </c>
      <c r="D56">
        <f t="shared" si="1"/>
        <v>6</v>
      </c>
      <c r="E56">
        <f t="shared" si="2"/>
        <v>0.89</v>
      </c>
    </row>
    <row r="57" spans="2:5" x14ac:dyDescent="0.25">
      <c r="B57">
        <f t="shared" si="3"/>
        <v>49</v>
      </c>
      <c r="C57">
        <f t="shared" si="0"/>
        <v>9.7735479011138597</v>
      </c>
      <c r="D57">
        <f t="shared" si="1"/>
        <v>6</v>
      </c>
      <c r="E57">
        <f t="shared" si="2"/>
        <v>0.89</v>
      </c>
    </row>
    <row r="58" spans="2:5" x14ac:dyDescent="0.25">
      <c r="B58">
        <f t="shared" si="3"/>
        <v>50</v>
      </c>
      <c r="C58">
        <f t="shared" si="0"/>
        <v>9.8302222155948904</v>
      </c>
      <c r="D58">
        <f t="shared" si="1"/>
        <v>6</v>
      </c>
      <c r="E58">
        <f t="shared" si="2"/>
        <v>0.89</v>
      </c>
    </row>
    <row r="59" spans="2:5" x14ac:dyDescent="0.25">
      <c r="B59">
        <f t="shared" si="3"/>
        <v>51</v>
      </c>
      <c r="C59">
        <f t="shared" si="0"/>
        <v>9.8857298072848536</v>
      </c>
      <c r="D59">
        <f t="shared" si="1"/>
        <v>6</v>
      </c>
      <c r="E59">
        <f t="shared" si="2"/>
        <v>0.89</v>
      </c>
    </row>
    <row r="60" spans="2:5" x14ac:dyDescent="0.25">
      <c r="B60">
        <f t="shared" si="3"/>
        <v>52</v>
      </c>
      <c r="C60">
        <f t="shared" si="0"/>
        <v>9.9400537680336107</v>
      </c>
      <c r="D60">
        <f t="shared" si="1"/>
        <v>6</v>
      </c>
      <c r="E60">
        <f t="shared" si="2"/>
        <v>0.89</v>
      </c>
    </row>
    <row r="61" spans="2:5" x14ac:dyDescent="0.25">
      <c r="B61">
        <f t="shared" si="3"/>
        <v>53</v>
      </c>
      <c r="C61">
        <f t="shared" si="0"/>
        <v>9.9931775502364637</v>
      </c>
      <c r="D61">
        <f t="shared" si="1"/>
        <v>6</v>
      </c>
      <c r="E61">
        <f t="shared" si="2"/>
        <v>0.89</v>
      </c>
    </row>
    <row r="62" spans="2:5" x14ac:dyDescent="0.25">
      <c r="B62">
        <f t="shared" si="3"/>
        <v>54</v>
      </c>
      <c r="C62">
        <f t="shared" si="0"/>
        <v>10.045084971874736</v>
      </c>
      <c r="D62">
        <f t="shared" si="1"/>
        <v>6</v>
      </c>
      <c r="E62">
        <f t="shared" si="2"/>
        <v>0.89</v>
      </c>
    </row>
    <row r="63" spans="2:5" x14ac:dyDescent="0.25">
      <c r="B63">
        <f t="shared" si="3"/>
        <v>55</v>
      </c>
      <c r="C63">
        <f t="shared" si="0"/>
        <v>10.095760221444959</v>
      </c>
      <c r="D63">
        <f t="shared" si="1"/>
        <v>6</v>
      </c>
      <c r="E63">
        <f t="shared" si="2"/>
        <v>0.89</v>
      </c>
    </row>
    <row r="64" spans="2:5" x14ac:dyDescent="0.25">
      <c r="B64">
        <f t="shared" si="3"/>
        <v>56</v>
      </c>
      <c r="C64">
        <f t="shared" si="0"/>
        <v>10.145187862775209</v>
      </c>
      <c r="D64">
        <f t="shared" si="1"/>
        <v>6</v>
      </c>
      <c r="E64">
        <f t="shared" si="2"/>
        <v>0.89</v>
      </c>
    </row>
    <row r="65" spans="2:5" x14ac:dyDescent="0.25">
      <c r="B65">
        <f t="shared" si="3"/>
        <v>57</v>
      </c>
      <c r="C65">
        <f t="shared" si="0"/>
        <v>10.193352839727121</v>
      </c>
      <c r="D65">
        <f t="shared" si="1"/>
        <v>6</v>
      </c>
      <c r="E65">
        <f t="shared" si="2"/>
        <v>0.89</v>
      </c>
    </row>
    <row r="66" spans="2:5" x14ac:dyDescent="0.25">
      <c r="B66">
        <f t="shared" si="3"/>
        <v>58</v>
      </c>
      <c r="C66">
        <f t="shared" si="0"/>
        <v>10.240240480782131</v>
      </c>
      <c r="D66">
        <f t="shared" si="1"/>
        <v>6</v>
      </c>
      <c r="E66">
        <f t="shared" si="2"/>
        <v>0.89</v>
      </c>
    </row>
    <row r="67" spans="2:5" x14ac:dyDescent="0.25">
      <c r="B67">
        <f t="shared" si="3"/>
        <v>59</v>
      </c>
      <c r="C67">
        <f t="shared" si="0"/>
        <v>10.285836503510563</v>
      </c>
      <c r="D67">
        <f t="shared" si="1"/>
        <v>6</v>
      </c>
      <c r="E67">
        <f t="shared" si="2"/>
        <v>0.89</v>
      </c>
    </row>
    <row r="68" spans="2:5" x14ac:dyDescent="0.25">
      <c r="B68">
        <f t="shared" si="3"/>
        <v>60</v>
      </c>
      <c r="C68">
        <f t="shared" si="0"/>
        <v>10.330127018922193</v>
      </c>
      <c r="D68">
        <f t="shared" si="1"/>
        <v>6</v>
      </c>
      <c r="E68">
        <f t="shared" si="2"/>
        <v>0.89</v>
      </c>
    </row>
    <row r="69" spans="2:5" x14ac:dyDescent="0.25">
      <c r="B69">
        <f t="shared" si="3"/>
        <v>61</v>
      </c>
      <c r="C69">
        <f t="shared" si="0"/>
        <v>10.373098535696979</v>
      </c>
      <c r="D69">
        <f t="shared" si="1"/>
        <v>6</v>
      </c>
      <c r="E69">
        <f t="shared" si="2"/>
        <v>0.89</v>
      </c>
    </row>
    <row r="70" spans="2:5" x14ac:dyDescent="0.25">
      <c r="B70">
        <f t="shared" si="3"/>
        <v>62</v>
      </c>
      <c r="C70">
        <f t="shared" si="0"/>
        <v>10.414737964294634</v>
      </c>
      <c r="D70">
        <f t="shared" si="1"/>
        <v>6</v>
      </c>
      <c r="E70">
        <f t="shared" si="2"/>
        <v>0.89</v>
      </c>
    </row>
    <row r="71" spans="2:5" x14ac:dyDescent="0.25">
      <c r="B71">
        <f t="shared" si="3"/>
        <v>63</v>
      </c>
      <c r="C71">
        <f t="shared" si="0"/>
        <v>10.455032620941839</v>
      </c>
      <c r="D71">
        <f t="shared" si="1"/>
        <v>6</v>
      </c>
      <c r="E71">
        <f t="shared" si="2"/>
        <v>0.89</v>
      </c>
    </row>
    <row r="72" spans="2:5" x14ac:dyDescent="0.25">
      <c r="B72">
        <f t="shared" si="3"/>
        <v>64</v>
      </c>
      <c r="C72">
        <f t="shared" ref="C72:C135" si="4">$B$2+$B$1*SIN(RADIANS(B72))</f>
        <v>10.493970231495835</v>
      </c>
      <c r="D72">
        <f t="shared" ref="D72:D135" si="5">$B$2</f>
        <v>6</v>
      </c>
      <c r="E72">
        <f t="shared" ref="E72:E135" si="6">$B$3</f>
        <v>0.89</v>
      </c>
    </row>
    <row r="73" spans="2:5" x14ac:dyDescent="0.25">
      <c r="B73">
        <f t="shared" si="3"/>
        <v>65</v>
      </c>
      <c r="C73">
        <f t="shared" si="4"/>
        <v>10.531538935183249</v>
      </c>
      <c r="D73">
        <f t="shared" si="5"/>
        <v>6</v>
      </c>
      <c r="E73">
        <f t="shared" si="6"/>
        <v>0.89</v>
      </c>
    </row>
    <row r="74" spans="2:5" x14ac:dyDescent="0.25">
      <c r="B74">
        <f t="shared" si="3"/>
        <v>66</v>
      </c>
      <c r="C74">
        <f t="shared" si="4"/>
        <v>10.567727288213003</v>
      </c>
      <c r="D74">
        <f t="shared" si="5"/>
        <v>6</v>
      </c>
      <c r="E74">
        <f t="shared" si="6"/>
        <v>0.89</v>
      </c>
    </row>
    <row r="75" spans="2:5" x14ac:dyDescent="0.25">
      <c r="B75">
        <f t="shared" ref="B75:B138" si="7">B74+1</f>
        <v>67</v>
      </c>
      <c r="C75">
        <f t="shared" si="4"/>
        <v>10.602524267262201</v>
      </c>
      <c r="D75">
        <f t="shared" si="5"/>
        <v>6</v>
      </c>
      <c r="E75">
        <f t="shared" si="6"/>
        <v>0.89</v>
      </c>
    </row>
    <row r="76" spans="2:5" x14ac:dyDescent="0.25">
      <c r="B76">
        <f t="shared" si="7"/>
        <v>68</v>
      </c>
      <c r="C76">
        <f t="shared" si="4"/>
        <v>10.635919272833938</v>
      </c>
      <c r="D76">
        <f t="shared" si="5"/>
        <v>6</v>
      </c>
      <c r="E76">
        <f t="shared" si="6"/>
        <v>0.89</v>
      </c>
    </row>
    <row r="77" spans="2:5" x14ac:dyDescent="0.25">
      <c r="B77">
        <f t="shared" si="7"/>
        <v>69</v>
      </c>
      <c r="C77">
        <f t="shared" si="4"/>
        <v>10.667902132486009</v>
      </c>
      <c r="D77">
        <f t="shared" si="5"/>
        <v>6</v>
      </c>
      <c r="E77">
        <f t="shared" si="6"/>
        <v>0.89</v>
      </c>
    </row>
    <row r="78" spans="2:5" x14ac:dyDescent="0.25">
      <c r="B78">
        <f t="shared" si="7"/>
        <v>70</v>
      </c>
      <c r="C78">
        <f t="shared" si="4"/>
        <v>10.698463103929541</v>
      </c>
      <c r="D78">
        <f t="shared" si="5"/>
        <v>6</v>
      </c>
      <c r="E78">
        <f t="shared" si="6"/>
        <v>0.89</v>
      </c>
    </row>
    <row r="79" spans="2:5" x14ac:dyDescent="0.25">
      <c r="B79">
        <f t="shared" si="7"/>
        <v>71</v>
      </c>
      <c r="C79">
        <f t="shared" si="4"/>
        <v>10.727592877996583</v>
      </c>
      <c r="D79">
        <f t="shared" si="5"/>
        <v>6</v>
      </c>
      <c r="E79">
        <f t="shared" si="6"/>
        <v>0.89</v>
      </c>
    </row>
    <row r="80" spans="2:5" x14ac:dyDescent="0.25">
      <c r="B80">
        <f t="shared" si="7"/>
        <v>72</v>
      </c>
      <c r="C80">
        <f t="shared" si="4"/>
        <v>10.755282581475768</v>
      </c>
      <c r="D80">
        <f t="shared" si="5"/>
        <v>6</v>
      </c>
      <c r="E80">
        <f t="shared" si="6"/>
        <v>0.89</v>
      </c>
    </row>
    <row r="81" spans="2:5" x14ac:dyDescent="0.25">
      <c r="B81">
        <f t="shared" si="7"/>
        <v>73</v>
      </c>
      <c r="C81">
        <f t="shared" si="4"/>
        <v>10.781523779815178</v>
      </c>
      <c r="D81">
        <f t="shared" si="5"/>
        <v>6</v>
      </c>
      <c r="E81">
        <f t="shared" si="6"/>
        <v>0.89</v>
      </c>
    </row>
    <row r="82" spans="2:5" x14ac:dyDescent="0.25">
      <c r="B82">
        <f t="shared" si="7"/>
        <v>74</v>
      </c>
      <c r="C82">
        <f t="shared" si="4"/>
        <v>10.806308479691594</v>
      </c>
      <c r="D82">
        <f t="shared" si="5"/>
        <v>6</v>
      </c>
      <c r="E82">
        <f t="shared" si="6"/>
        <v>0.89</v>
      </c>
    </row>
    <row r="83" spans="2:5" x14ac:dyDescent="0.25">
      <c r="B83">
        <f t="shared" si="7"/>
        <v>75</v>
      </c>
      <c r="C83">
        <f t="shared" si="4"/>
        <v>10.829629131445341</v>
      </c>
      <c r="D83">
        <f t="shared" si="5"/>
        <v>6</v>
      </c>
      <c r="E83">
        <f t="shared" si="6"/>
        <v>0.89</v>
      </c>
    </row>
    <row r="84" spans="2:5" x14ac:dyDescent="0.25">
      <c r="B84">
        <f t="shared" si="7"/>
        <v>76</v>
      </c>
      <c r="C84">
        <f t="shared" si="4"/>
        <v>10.851478631379983</v>
      </c>
      <c r="D84">
        <f t="shared" si="5"/>
        <v>6</v>
      </c>
      <c r="E84">
        <f t="shared" si="6"/>
        <v>0.89</v>
      </c>
    </row>
    <row r="85" spans="2:5" x14ac:dyDescent="0.25">
      <c r="B85">
        <f t="shared" si="7"/>
        <v>77</v>
      </c>
      <c r="C85">
        <f t="shared" si="4"/>
        <v>10.871850323926175</v>
      </c>
      <c r="D85">
        <f t="shared" si="5"/>
        <v>6</v>
      </c>
      <c r="E85">
        <f t="shared" si="6"/>
        <v>0.89</v>
      </c>
    </row>
    <row r="86" spans="2:5" x14ac:dyDescent="0.25">
      <c r="B86">
        <f t="shared" si="7"/>
        <v>78</v>
      </c>
      <c r="C86">
        <f t="shared" si="4"/>
        <v>10.890738003669028</v>
      </c>
      <c r="D86">
        <f t="shared" si="5"/>
        <v>6</v>
      </c>
      <c r="E86">
        <f t="shared" si="6"/>
        <v>0.89</v>
      </c>
    </row>
    <row r="87" spans="2:5" x14ac:dyDescent="0.25">
      <c r="B87">
        <f t="shared" si="7"/>
        <v>79</v>
      </c>
      <c r="C87">
        <f t="shared" si="4"/>
        <v>10.908135917238319</v>
      </c>
      <c r="D87">
        <f t="shared" si="5"/>
        <v>6</v>
      </c>
      <c r="E87">
        <f t="shared" si="6"/>
        <v>0.89</v>
      </c>
    </row>
    <row r="88" spans="2:5" x14ac:dyDescent="0.25">
      <c r="B88">
        <f t="shared" si="7"/>
        <v>80</v>
      </c>
      <c r="C88">
        <f t="shared" si="4"/>
        <v>10.92403876506104</v>
      </c>
      <c r="D88">
        <f t="shared" si="5"/>
        <v>6</v>
      </c>
      <c r="E88">
        <f t="shared" si="6"/>
        <v>0.89</v>
      </c>
    </row>
    <row r="89" spans="2:5" x14ac:dyDescent="0.25">
      <c r="B89">
        <f t="shared" si="7"/>
        <v>81</v>
      </c>
      <c r="C89">
        <f t="shared" si="4"/>
        <v>10.938441702975689</v>
      </c>
      <c r="D89">
        <f t="shared" si="5"/>
        <v>6</v>
      </c>
      <c r="E89">
        <f t="shared" si="6"/>
        <v>0.89</v>
      </c>
    </row>
    <row r="90" spans="2:5" x14ac:dyDescent="0.25">
      <c r="B90">
        <f t="shared" si="7"/>
        <v>82</v>
      </c>
      <c r="C90">
        <f t="shared" si="4"/>
        <v>10.951340343707852</v>
      </c>
      <c r="D90">
        <f t="shared" si="5"/>
        <v>6</v>
      </c>
      <c r="E90">
        <f t="shared" si="6"/>
        <v>0.89</v>
      </c>
    </row>
    <row r="91" spans="2:5" x14ac:dyDescent="0.25">
      <c r="B91">
        <f t="shared" si="7"/>
        <v>83</v>
      </c>
      <c r="C91">
        <f t="shared" si="4"/>
        <v>10.962730758206611</v>
      </c>
      <c r="D91">
        <f t="shared" si="5"/>
        <v>6</v>
      </c>
      <c r="E91">
        <f t="shared" si="6"/>
        <v>0.89</v>
      </c>
    </row>
    <row r="92" spans="2:5" x14ac:dyDescent="0.25">
      <c r="B92">
        <f t="shared" si="7"/>
        <v>84</v>
      </c>
      <c r="C92">
        <f t="shared" si="4"/>
        <v>10.972609476841367</v>
      </c>
      <c r="D92">
        <f t="shared" si="5"/>
        <v>6</v>
      </c>
      <c r="E92">
        <f t="shared" si="6"/>
        <v>0.89</v>
      </c>
    </row>
    <row r="93" spans="2:5" x14ac:dyDescent="0.25">
      <c r="B93">
        <f t="shared" si="7"/>
        <v>85</v>
      </c>
      <c r="C93">
        <f t="shared" si="4"/>
        <v>10.980973490458727</v>
      </c>
      <c r="D93">
        <f t="shared" si="5"/>
        <v>6</v>
      </c>
      <c r="E93">
        <f t="shared" si="6"/>
        <v>0.89</v>
      </c>
    </row>
    <row r="94" spans="2:5" x14ac:dyDescent="0.25">
      <c r="B94">
        <f t="shared" si="7"/>
        <v>86</v>
      </c>
      <c r="C94">
        <f t="shared" si="4"/>
        <v>10.987820251299121</v>
      </c>
      <c r="D94">
        <f t="shared" si="5"/>
        <v>6</v>
      </c>
      <c r="E94">
        <f t="shared" si="6"/>
        <v>0.89</v>
      </c>
    </row>
    <row r="95" spans="2:5" x14ac:dyDescent="0.25">
      <c r="B95">
        <f t="shared" si="7"/>
        <v>87</v>
      </c>
      <c r="C95">
        <f t="shared" si="4"/>
        <v>10.993147673772869</v>
      </c>
      <c r="D95">
        <f t="shared" si="5"/>
        <v>6</v>
      </c>
      <c r="E95">
        <f t="shared" si="6"/>
        <v>0.89</v>
      </c>
    </row>
    <row r="96" spans="2:5" x14ac:dyDescent="0.25">
      <c r="B96">
        <f t="shared" si="7"/>
        <v>88</v>
      </c>
      <c r="C96">
        <f t="shared" si="4"/>
        <v>10.996954135095478</v>
      </c>
      <c r="D96">
        <f t="shared" si="5"/>
        <v>6</v>
      </c>
      <c r="E96">
        <f t="shared" si="6"/>
        <v>0.89</v>
      </c>
    </row>
    <row r="97" spans="2:5" x14ac:dyDescent="0.25">
      <c r="B97">
        <f t="shared" si="7"/>
        <v>89</v>
      </c>
      <c r="C97">
        <f t="shared" si="4"/>
        <v>10.999238475781956</v>
      </c>
      <c r="D97">
        <f t="shared" si="5"/>
        <v>6</v>
      </c>
      <c r="E97">
        <f t="shared" si="6"/>
        <v>0.89</v>
      </c>
    </row>
    <row r="98" spans="2:5" x14ac:dyDescent="0.25">
      <c r="B98">
        <f t="shared" si="7"/>
        <v>90</v>
      </c>
      <c r="C98">
        <f t="shared" si="4"/>
        <v>11</v>
      </c>
      <c r="D98">
        <f t="shared" si="5"/>
        <v>6</v>
      </c>
      <c r="E98">
        <f t="shared" si="6"/>
        <v>0.89</v>
      </c>
    </row>
    <row r="99" spans="2:5" x14ac:dyDescent="0.25">
      <c r="B99">
        <f t="shared" si="7"/>
        <v>91</v>
      </c>
      <c r="C99">
        <f t="shared" si="4"/>
        <v>10.999238475781956</v>
      </c>
      <c r="D99">
        <f t="shared" si="5"/>
        <v>6</v>
      </c>
      <c r="E99">
        <f t="shared" si="6"/>
        <v>0.89</v>
      </c>
    </row>
    <row r="100" spans="2:5" x14ac:dyDescent="0.25">
      <c r="B100">
        <f t="shared" si="7"/>
        <v>92</v>
      </c>
      <c r="C100">
        <f t="shared" si="4"/>
        <v>10.996954135095478</v>
      </c>
      <c r="D100">
        <f t="shared" si="5"/>
        <v>6</v>
      </c>
      <c r="E100">
        <f t="shared" si="6"/>
        <v>0.89</v>
      </c>
    </row>
    <row r="101" spans="2:5" x14ac:dyDescent="0.25">
      <c r="B101">
        <f t="shared" si="7"/>
        <v>93</v>
      </c>
      <c r="C101">
        <f t="shared" si="4"/>
        <v>10.993147673772869</v>
      </c>
      <c r="D101">
        <f t="shared" si="5"/>
        <v>6</v>
      </c>
      <c r="E101">
        <f t="shared" si="6"/>
        <v>0.89</v>
      </c>
    </row>
    <row r="102" spans="2:5" x14ac:dyDescent="0.25">
      <c r="B102">
        <f t="shared" si="7"/>
        <v>94</v>
      </c>
      <c r="C102">
        <f t="shared" si="4"/>
        <v>10.987820251299121</v>
      </c>
      <c r="D102">
        <f t="shared" si="5"/>
        <v>6</v>
      </c>
      <c r="E102">
        <f t="shared" si="6"/>
        <v>0.89</v>
      </c>
    </row>
    <row r="103" spans="2:5" x14ac:dyDescent="0.25">
      <c r="B103">
        <f t="shared" si="7"/>
        <v>95</v>
      </c>
      <c r="C103">
        <f t="shared" si="4"/>
        <v>10.980973490458727</v>
      </c>
      <c r="D103">
        <f t="shared" si="5"/>
        <v>6</v>
      </c>
      <c r="E103">
        <f t="shared" si="6"/>
        <v>0.89</v>
      </c>
    </row>
    <row r="104" spans="2:5" x14ac:dyDescent="0.25">
      <c r="B104">
        <f t="shared" si="7"/>
        <v>96</v>
      </c>
      <c r="C104">
        <f t="shared" si="4"/>
        <v>10.972609476841367</v>
      </c>
      <c r="D104">
        <f t="shared" si="5"/>
        <v>6</v>
      </c>
      <c r="E104">
        <f t="shared" si="6"/>
        <v>0.89</v>
      </c>
    </row>
    <row r="105" spans="2:5" x14ac:dyDescent="0.25">
      <c r="B105">
        <f t="shared" si="7"/>
        <v>97</v>
      </c>
      <c r="C105">
        <f t="shared" si="4"/>
        <v>10.962730758206611</v>
      </c>
      <c r="D105">
        <f t="shared" si="5"/>
        <v>6</v>
      </c>
      <c r="E105">
        <f t="shared" si="6"/>
        <v>0.89</v>
      </c>
    </row>
    <row r="106" spans="2:5" x14ac:dyDescent="0.25">
      <c r="B106">
        <f t="shared" si="7"/>
        <v>98</v>
      </c>
      <c r="C106">
        <f t="shared" si="4"/>
        <v>10.951340343707852</v>
      </c>
      <c r="D106">
        <f t="shared" si="5"/>
        <v>6</v>
      </c>
      <c r="E106">
        <f t="shared" si="6"/>
        <v>0.89</v>
      </c>
    </row>
    <row r="107" spans="2:5" x14ac:dyDescent="0.25">
      <c r="B107">
        <f t="shared" si="7"/>
        <v>99</v>
      </c>
      <c r="C107">
        <f t="shared" si="4"/>
        <v>10.938441702975689</v>
      </c>
      <c r="D107">
        <f t="shared" si="5"/>
        <v>6</v>
      </c>
      <c r="E107">
        <f t="shared" si="6"/>
        <v>0.89</v>
      </c>
    </row>
    <row r="108" spans="2:5" x14ac:dyDescent="0.25">
      <c r="B108">
        <f t="shared" si="7"/>
        <v>100</v>
      </c>
      <c r="C108">
        <f t="shared" si="4"/>
        <v>10.92403876506104</v>
      </c>
      <c r="D108">
        <f t="shared" si="5"/>
        <v>6</v>
      </c>
      <c r="E108">
        <f t="shared" si="6"/>
        <v>0.89</v>
      </c>
    </row>
    <row r="109" spans="2:5" x14ac:dyDescent="0.25">
      <c r="B109">
        <f t="shared" si="7"/>
        <v>101</v>
      </c>
      <c r="C109">
        <f t="shared" si="4"/>
        <v>10.908135917238319</v>
      </c>
      <c r="D109">
        <f t="shared" si="5"/>
        <v>6</v>
      </c>
      <c r="E109">
        <f t="shared" si="6"/>
        <v>0.89</v>
      </c>
    </row>
    <row r="110" spans="2:5" x14ac:dyDescent="0.25">
      <c r="B110">
        <f t="shared" si="7"/>
        <v>102</v>
      </c>
      <c r="C110">
        <f t="shared" si="4"/>
        <v>10.890738003669028</v>
      </c>
      <c r="D110">
        <f t="shared" si="5"/>
        <v>6</v>
      </c>
      <c r="E110">
        <f t="shared" si="6"/>
        <v>0.89</v>
      </c>
    </row>
    <row r="111" spans="2:5" x14ac:dyDescent="0.25">
      <c r="B111">
        <f t="shared" si="7"/>
        <v>103</v>
      </c>
      <c r="C111">
        <f t="shared" si="4"/>
        <v>10.871850323926175</v>
      </c>
      <c r="D111">
        <f t="shared" si="5"/>
        <v>6</v>
      </c>
      <c r="E111">
        <f t="shared" si="6"/>
        <v>0.89</v>
      </c>
    </row>
    <row r="112" spans="2:5" x14ac:dyDescent="0.25">
      <c r="B112">
        <f t="shared" si="7"/>
        <v>104</v>
      </c>
      <c r="C112">
        <f t="shared" si="4"/>
        <v>10.851478631379983</v>
      </c>
      <c r="D112">
        <f t="shared" si="5"/>
        <v>6</v>
      </c>
      <c r="E112">
        <f t="shared" si="6"/>
        <v>0.89</v>
      </c>
    </row>
    <row r="113" spans="2:5" x14ac:dyDescent="0.25">
      <c r="B113">
        <f t="shared" si="7"/>
        <v>105</v>
      </c>
      <c r="C113">
        <f t="shared" si="4"/>
        <v>10.829629131445341</v>
      </c>
      <c r="D113">
        <f t="shared" si="5"/>
        <v>6</v>
      </c>
      <c r="E113">
        <f t="shared" si="6"/>
        <v>0.89</v>
      </c>
    </row>
    <row r="114" spans="2:5" x14ac:dyDescent="0.25">
      <c r="B114">
        <f t="shared" si="7"/>
        <v>106</v>
      </c>
      <c r="C114">
        <f t="shared" si="4"/>
        <v>10.806308479691594</v>
      </c>
      <c r="D114">
        <f t="shared" si="5"/>
        <v>6</v>
      </c>
      <c r="E114">
        <f t="shared" si="6"/>
        <v>0.89</v>
      </c>
    </row>
    <row r="115" spans="2:5" x14ac:dyDescent="0.25">
      <c r="B115">
        <f t="shared" si="7"/>
        <v>107</v>
      </c>
      <c r="C115">
        <f t="shared" si="4"/>
        <v>10.781523779815178</v>
      </c>
      <c r="D115">
        <f t="shared" si="5"/>
        <v>6</v>
      </c>
      <c r="E115">
        <f t="shared" si="6"/>
        <v>0.89</v>
      </c>
    </row>
    <row r="116" spans="2:5" x14ac:dyDescent="0.25">
      <c r="B116">
        <f t="shared" si="7"/>
        <v>108</v>
      </c>
      <c r="C116">
        <f t="shared" si="4"/>
        <v>10.755282581475768</v>
      </c>
      <c r="D116">
        <f t="shared" si="5"/>
        <v>6</v>
      </c>
      <c r="E116">
        <f t="shared" si="6"/>
        <v>0.89</v>
      </c>
    </row>
    <row r="117" spans="2:5" x14ac:dyDescent="0.25">
      <c r="B117">
        <f t="shared" si="7"/>
        <v>109</v>
      </c>
      <c r="C117">
        <f t="shared" si="4"/>
        <v>10.727592877996585</v>
      </c>
      <c r="D117">
        <f t="shared" si="5"/>
        <v>6</v>
      </c>
      <c r="E117">
        <f t="shared" si="6"/>
        <v>0.89</v>
      </c>
    </row>
    <row r="118" spans="2:5" x14ac:dyDescent="0.25">
      <c r="B118">
        <f t="shared" si="7"/>
        <v>110</v>
      </c>
      <c r="C118">
        <f t="shared" si="4"/>
        <v>10.698463103929543</v>
      </c>
      <c r="D118">
        <f t="shared" si="5"/>
        <v>6</v>
      </c>
      <c r="E118">
        <f t="shared" si="6"/>
        <v>0.89</v>
      </c>
    </row>
    <row r="119" spans="2:5" x14ac:dyDescent="0.25">
      <c r="B119">
        <f t="shared" si="7"/>
        <v>111</v>
      </c>
      <c r="C119">
        <f t="shared" si="4"/>
        <v>10.667902132486009</v>
      </c>
      <c r="D119">
        <f t="shared" si="5"/>
        <v>6</v>
      </c>
      <c r="E119">
        <f t="shared" si="6"/>
        <v>0.89</v>
      </c>
    </row>
    <row r="120" spans="2:5" x14ac:dyDescent="0.25">
      <c r="B120">
        <f t="shared" si="7"/>
        <v>112</v>
      </c>
      <c r="C120">
        <f t="shared" si="4"/>
        <v>10.635919272833938</v>
      </c>
      <c r="D120">
        <f t="shared" si="5"/>
        <v>6</v>
      </c>
      <c r="E120">
        <f t="shared" si="6"/>
        <v>0.89</v>
      </c>
    </row>
    <row r="121" spans="2:5" x14ac:dyDescent="0.25">
      <c r="B121">
        <f t="shared" si="7"/>
        <v>113</v>
      </c>
      <c r="C121">
        <f t="shared" si="4"/>
        <v>10.602524267262201</v>
      </c>
      <c r="D121">
        <f t="shared" si="5"/>
        <v>6</v>
      </c>
      <c r="E121">
        <f t="shared" si="6"/>
        <v>0.89</v>
      </c>
    </row>
    <row r="122" spans="2:5" x14ac:dyDescent="0.25">
      <c r="B122">
        <f t="shared" si="7"/>
        <v>114</v>
      </c>
      <c r="C122">
        <f t="shared" si="4"/>
        <v>10.567727288213003</v>
      </c>
      <c r="D122">
        <f t="shared" si="5"/>
        <v>6</v>
      </c>
      <c r="E122">
        <f t="shared" si="6"/>
        <v>0.89</v>
      </c>
    </row>
    <row r="123" spans="2:5" x14ac:dyDescent="0.25">
      <c r="B123">
        <f t="shared" si="7"/>
        <v>115</v>
      </c>
      <c r="C123">
        <f t="shared" si="4"/>
        <v>10.531538935183249</v>
      </c>
      <c r="D123">
        <f t="shared" si="5"/>
        <v>6</v>
      </c>
      <c r="E123">
        <f t="shared" si="6"/>
        <v>0.89</v>
      </c>
    </row>
    <row r="124" spans="2:5" x14ac:dyDescent="0.25">
      <c r="B124">
        <f t="shared" si="7"/>
        <v>116</v>
      </c>
      <c r="C124">
        <f t="shared" si="4"/>
        <v>10.493970231495835</v>
      </c>
      <c r="D124">
        <f t="shared" si="5"/>
        <v>6</v>
      </c>
      <c r="E124">
        <f t="shared" si="6"/>
        <v>0.89</v>
      </c>
    </row>
    <row r="125" spans="2:5" x14ac:dyDescent="0.25">
      <c r="B125">
        <f t="shared" si="7"/>
        <v>117</v>
      </c>
      <c r="C125">
        <f t="shared" si="4"/>
        <v>10.455032620941839</v>
      </c>
      <c r="D125">
        <f t="shared" si="5"/>
        <v>6</v>
      </c>
      <c r="E125">
        <f t="shared" si="6"/>
        <v>0.89</v>
      </c>
    </row>
    <row r="126" spans="2:5" x14ac:dyDescent="0.25">
      <c r="B126">
        <f t="shared" si="7"/>
        <v>118</v>
      </c>
      <c r="C126">
        <f t="shared" si="4"/>
        <v>10.414737964294634</v>
      </c>
      <c r="D126">
        <f t="shared" si="5"/>
        <v>6</v>
      </c>
      <c r="E126">
        <f t="shared" si="6"/>
        <v>0.89</v>
      </c>
    </row>
    <row r="127" spans="2:5" x14ac:dyDescent="0.25">
      <c r="B127">
        <f t="shared" si="7"/>
        <v>119</v>
      </c>
      <c r="C127">
        <f t="shared" si="4"/>
        <v>10.373098535696979</v>
      </c>
      <c r="D127">
        <f t="shared" si="5"/>
        <v>6</v>
      </c>
      <c r="E127">
        <f t="shared" si="6"/>
        <v>0.89</v>
      </c>
    </row>
    <row r="128" spans="2:5" x14ac:dyDescent="0.25">
      <c r="B128">
        <f t="shared" si="7"/>
        <v>120</v>
      </c>
      <c r="C128">
        <f t="shared" si="4"/>
        <v>10.330127018922195</v>
      </c>
      <c r="D128">
        <f t="shared" si="5"/>
        <v>6</v>
      </c>
      <c r="E128">
        <f t="shared" si="6"/>
        <v>0.89</v>
      </c>
    </row>
    <row r="129" spans="2:5" x14ac:dyDescent="0.25">
      <c r="B129">
        <f t="shared" si="7"/>
        <v>121</v>
      </c>
      <c r="C129">
        <f t="shared" si="4"/>
        <v>10.285836503510563</v>
      </c>
      <c r="D129">
        <f t="shared" si="5"/>
        <v>6</v>
      </c>
      <c r="E129">
        <f t="shared" si="6"/>
        <v>0.89</v>
      </c>
    </row>
    <row r="130" spans="2:5" x14ac:dyDescent="0.25">
      <c r="B130">
        <f t="shared" si="7"/>
        <v>122</v>
      </c>
      <c r="C130">
        <f t="shared" si="4"/>
        <v>10.240240480782131</v>
      </c>
      <c r="D130">
        <f t="shared" si="5"/>
        <v>6</v>
      </c>
      <c r="E130">
        <f t="shared" si="6"/>
        <v>0.89</v>
      </c>
    </row>
    <row r="131" spans="2:5" x14ac:dyDescent="0.25">
      <c r="B131">
        <f t="shared" si="7"/>
        <v>123</v>
      </c>
      <c r="C131">
        <f t="shared" si="4"/>
        <v>10.193352839727119</v>
      </c>
      <c r="D131">
        <f t="shared" si="5"/>
        <v>6</v>
      </c>
      <c r="E131">
        <f t="shared" si="6"/>
        <v>0.89</v>
      </c>
    </row>
    <row r="132" spans="2:5" x14ac:dyDescent="0.25">
      <c r="B132">
        <f t="shared" si="7"/>
        <v>124</v>
      </c>
      <c r="C132">
        <f t="shared" si="4"/>
        <v>10.145187862775209</v>
      </c>
      <c r="D132">
        <f t="shared" si="5"/>
        <v>6</v>
      </c>
      <c r="E132">
        <f t="shared" si="6"/>
        <v>0.89</v>
      </c>
    </row>
    <row r="133" spans="2:5" x14ac:dyDescent="0.25">
      <c r="B133">
        <f t="shared" si="7"/>
        <v>125</v>
      </c>
      <c r="C133">
        <f t="shared" si="4"/>
        <v>10.095760221444959</v>
      </c>
      <c r="D133">
        <f t="shared" si="5"/>
        <v>6</v>
      </c>
      <c r="E133">
        <f t="shared" si="6"/>
        <v>0.89</v>
      </c>
    </row>
    <row r="134" spans="2:5" x14ac:dyDescent="0.25">
      <c r="B134">
        <f t="shared" si="7"/>
        <v>126</v>
      </c>
      <c r="C134">
        <f t="shared" si="4"/>
        <v>10.045084971874736</v>
      </c>
      <c r="D134">
        <f t="shared" si="5"/>
        <v>6</v>
      </c>
      <c r="E134">
        <f t="shared" si="6"/>
        <v>0.89</v>
      </c>
    </row>
    <row r="135" spans="2:5" x14ac:dyDescent="0.25">
      <c r="B135">
        <f t="shared" si="7"/>
        <v>127</v>
      </c>
      <c r="C135">
        <f t="shared" si="4"/>
        <v>9.9931775502364637</v>
      </c>
      <c r="D135">
        <f t="shared" si="5"/>
        <v>6</v>
      </c>
      <c r="E135">
        <f t="shared" si="6"/>
        <v>0.89</v>
      </c>
    </row>
    <row r="136" spans="2:5" x14ac:dyDescent="0.25">
      <c r="B136">
        <f t="shared" si="7"/>
        <v>128</v>
      </c>
      <c r="C136">
        <f t="shared" ref="C136:C199" si="8">$B$2+$B$1*SIN(RADIANS(B136))</f>
        <v>9.9400537680336107</v>
      </c>
      <c r="D136">
        <f t="shared" ref="D136:D199" si="9">$B$2</f>
        <v>6</v>
      </c>
      <c r="E136">
        <f t="shared" ref="E136:E199" si="10">$B$3</f>
        <v>0.89</v>
      </c>
    </row>
    <row r="137" spans="2:5" x14ac:dyDescent="0.25">
      <c r="B137">
        <f t="shared" si="7"/>
        <v>129</v>
      </c>
      <c r="C137">
        <f t="shared" si="8"/>
        <v>9.8857298072848554</v>
      </c>
      <c r="D137">
        <f t="shared" si="9"/>
        <v>6</v>
      </c>
      <c r="E137">
        <f t="shared" si="10"/>
        <v>0.89</v>
      </c>
    </row>
    <row r="138" spans="2:5" x14ac:dyDescent="0.25">
      <c r="B138">
        <f t="shared" si="7"/>
        <v>130</v>
      </c>
      <c r="C138">
        <f t="shared" si="8"/>
        <v>9.8302222155948904</v>
      </c>
      <c r="D138">
        <f t="shared" si="9"/>
        <v>6</v>
      </c>
      <c r="E138">
        <f t="shared" si="10"/>
        <v>0.89</v>
      </c>
    </row>
    <row r="139" spans="2:5" x14ac:dyDescent="0.25">
      <c r="B139">
        <f t="shared" ref="B139:B202" si="11">B138+1</f>
        <v>131</v>
      </c>
      <c r="C139">
        <f t="shared" si="8"/>
        <v>9.7735479011138615</v>
      </c>
      <c r="D139">
        <f t="shared" si="9"/>
        <v>6</v>
      </c>
      <c r="E139">
        <f t="shared" si="10"/>
        <v>0.89</v>
      </c>
    </row>
    <row r="140" spans="2:5" x14ac:dyDescent="0.25">
      <c r="B140">
        <f t="shared" si="11"/>
        <v>132</v>
      </c>
      <c r="C140">
        <f t="shared" si="8"/>
        <v>9.7157241273869701</v>
      </c>
      <c r="D140">
        <f t="shared" si="9"/>
        <v>6</v>
      </c>
      <c r="E140">
        <f t="shared" si="10"/>
        <v>0.89</v>
      </c>
    </row>
    <row r="141" spans="2:5" x14ac:dyDescent="0.25">
      <c r="B141">
        <f t="shared" si="11"/>
        <v>133</v>
      </c>
      <c r="C141">
        <f t="shared" si="8"/>
        <v>9.656768508095853</v>
      </c>
      <c r="D141">
        <f t="shared" si="9"/>
        <v>6</v>
      </c>
      <c r="E141">
        <f t="shared" si="10"/>
        <v>0.89</v>
      </c>
    </row>
    <row r="142" spans="2:5" x14ac:dyDescent="0.25">
      <c r="B142">
        <f t="shared" si="11"/>
        <v>134</v>
      </c>
      <c r="C142">
        <f t="shared" si="8"/>
        <v>9.5966990016932563</v>
      </c>
      <c r="D142">
        <f t="shared" si="9"/>
        <v>6</v>
      </c>
      <c r="E142">
        <f t="shared" si="10"/>
        <v>0.89</v>
      </c>
    </row>
    <row r="143" spans="2:5" x14ac:dyDescent="0.25">
      <c r="B143">
        <f t="shared" si="11"/>
        <v>135</v>
      </c>
      <c r="C143">
        <f t="shared" si="8"/>
        <v>9.5355339059327378</v>
      </c>
      <c r="D143">
        <f t="shared" si="9"/>
        <v>6</v>
      </c>
      <c r="E143">
        <f t="shared" si="10"/>
        <v>0.89</v>
      </c>
    </row>
    <row r="144" spans="2:5" x14ac:dyDescent="0.25">
      <c r="B144">
        <f t="shared" si="11"/>
        <v>136</v>
      </c>
      <c r="C144">
        <f t="shared" si="8"/>
        <v>9.4732918522949863</v>
      </c>
      <c r="D144">
        <f t="shared" si="9"/>
        <v>6</v>
      </c>
      <c r="E144">
        <f t="shared" si="10"/>
        <v>0.89</v>
      </c>
    </row>
    <row r="145" spans="2:5" x14ac:dyDescent="0.25">
      <c r="B145">
        <f t="shared" si="11"/>
        <v>137</v>
      </c>
      <c r="C145">
        <f t="shared" si="8"/>
        <v>9.4099918003124934</v>
      </c>
      <c r="D145">
        <f t="shared" si="9"/>
        <v>6</v>
      </c>
      <c r="E145">
        <f t="shared" si="10"/>
        <v>0.89</v>
      </c>
    </row>
    <row r="146" spans="2:5" x14ac:dyDescent="0.25">
      <c r="B146">
        <f t="shared" si="11"/>
        <v>138</v>
      </c>
      <c r="C146">
        <f t="shared" si="8"/>
        <v>9.3456530317942921</v>
      </c>
      <c r="D146">
        <f t="shared" si="9"/>
        <v>6</v>
      </c>
      <c r="E146">
        <f t="shared" si="10"/>
        <v>0.89</v>
      </c>
    </row>
    <row r="147" spans="2:5" x14ac:dyDescent="0.25">
      <c r="B147">
        <f t="shared" si="11"/>
        <v>139</v>
      </c>
      <c r="C147">
        <f t="shared" si="8"/>
        <v>9.2802951449525359</v>
      </c>
      <c r="D147">
        <f t="shared" si="9"/>
        <v>6</v>
      </c>
      <c r="E147">
        <f t="shared" si="10"/>
        <v>0.89</v>
      </c>
    </row>
    <row r="148" spans="2:5" x14ac:dyDescent="0.25">
      <c r="B148">
        <f t="shared" si="11"/>
        <v>140</v>
      </c>
      <c r="C148">
        <f t="shared" si="8"/>
        <v>9.2139380484326985</v>
      </c>
      <c r="D148">
        <f t="shared" si="9"/>
        <v>6</v>
      </c>
      <c r="E148">
        <f t="shared" si="10"/>
        <v>0.89</v>
      </c>
    </row>
    <row r="149" spans="2:5" x14ac:dyDescent="0.25">
      <c r="B149">
        <f t="shared" si="11"/>
        <v>141</v>
      </c>
      <c r="C149">
        <f t="shared" si="8"/>
        <v>9.1466019552491868</v>
      </c>
      <c r="D149">
        <f t="shared" si="9"/>
        <v>6</v>
      </c>
      <c r="E149">
        <f t="shared" si="10"/>
        <v>0.89</v>
      </c>
    </row>
    <row r="150" spans="2:5" x14ac:dyDescent="0.25">
      <c r="B150">
        <f t="shared" si="11"/>
        <v>142</v>
      </c>
      <c r="C150">
        <f t="shared" si="8"/>
        <v>9.0783073766282918</v>
      </c>
      <c r="D150">
        <f t="shared" si="9"/>
        <v>6</v>
      </c>
      <c r="E150">
        <f t="shared" si="10"/>
        <v>0.89</v>
      </c>
    </row>
    <row r="151" spans="2:5" x14ac:dyDescent="0.25">
      <c r="B151">
        <f t="shared" si="11"/>
        <v>143</v>
      </c>
      <c r="C151">
        <f t="shared" si="8"/>
        <v>9.0090751157602398</v>
      </c>
      <c r="D151">
        <f t="shared" si="9"/>
        <v>6</v>
      </c>
      <c r="E151">
        <f t="shared" si="10"/>
        <v>0.89</v>
      </c>
    </row>
    <row r="152" spans="2:5" x14ac:dyDescent="0.25">
      <c r="B152">
        <f t="shared" si="11"/>
        <v>144</v>
      </c>
      <c r="C152">
        <f t="shared" si="8"/>
        <v>8.9389262614623668</v>
      </c>
      <c r="D152">
        <f t="shared" si="9"/>
        <v>6</v>
      </c>
      <c r="E152">
        <f t="shared" si="10"/>
        <v>0.89</v>
      </c>
    </row>
    <row r="153" spans="2:5" x14ac:dyDescent="0.25">
      <c r="B153">
        <f t="shared" si="11"/>
        <v>145</v>
      </c>
      <c r="C153">
        <f t="shared" si="8"/>
        <v>8.8678821817552294</v>
      </c>
      <c r="D153">
        <f t="shared" si="9"/>
        <v>6</v>
      </c>
      <c r="E153">
        <f t="shared" si="10"/>
        <v>0.89</v>
      </c>
    </row>
    <row r="154" spans="2:5" x14ac:dyDescent="0.25">
      <c r="B154">
        <f t="shared" si="11"/>
        <v>146</v>
      </c>
      <c r="C154">
        <f t="shared" si="8"/>
        <v>8.7959645173537346</v>
      </c>
      <c r="D154">
        <f t="shared" si="9"/>
        <v>6</v>
      </c>
      <c r="E154">
        <f t="shared" si="10"/>
        <v>0.89</v>
      </c>
    </row>
    <row r="155" spans="2:5" x14ac:dyDescent="0.25">
      <c r="B155">
        <f t="shared" si="11"/>
        <v>147</v>
      </c>
      <c r="C155">
        <f t="shared" si="8"/>
        <v>8.7231951750751371</v>
      </c>
      <c r="D155">
        <f t="shared" si="9"/>
        <v>6</v>
      </c>
      <c r="E155">
        <f t="shared" si="10"/>
        <v>0.89</v>
      </c>
    </row>
    <row r="156" spans="2:5" x14ac:dyDescent="0.25">
      <c r="B156">
        <f t="shared" si="11"/>
        <v>148</v>
      </c>
      <c r="C156">
        <f t="shared" si="8"/>
        <v>8.6495963211660243</v>
      </c>
      <c r="D156">
        <f t="shared" si="9"/>
        <v>6</v>
      </c>
      <c r="E156">
        <f t="shared" si="10"/>
        <v>0.89</v>
      </c>
    </row>
    <row r="157" spans="2:5" x14ac:dyDescent="0.25">
      <c r="B157">
        <f t="shared" si="11"/>
        <v>149</v>
      </c>
      <c r="C157">
        <f t="shared" si="8"/>
        <v>8.5751903745502709</v>
      </c>
      <c r="D157">
        <f t="shared" si="9"/>
        <v>6</v>
      </c>
      <c r="E157">
        <f t="shared" si="10"/>
        <v>0.89</v>
      </c>
    </row>
    <row r="158" spans="2:5" x14ac:dyDescent="0.25">
      <c r="B158">
        <f t="shared" si="11"/>
        <v>150</v>
      </c>
      <c r="C158">
        <f t="shared" si="8"/>
        <v>8.5</v>
      </c>
      <c r="D158">
        <f t="shared" si="9"/>
        <v>6</v>
      </c>
      <c r="E158">
        <f t="shared" si="10"/>
        <v>0.89</v>
      </c>
    </row>
    <row r="159" spans="2:5" x14ac:dyDescent="0.25">
      <c r="B159">
        <f t="shared" si="11"/>
        <v>151</v>
      </c>
      <c r="C159">
        <f t="shared" si="8"/>
        <v>8.4240481012316852</v>
      </c>
      <c r="D159">
        <f t="shared" si="9"/>
        <v>6</v>
      </c>
      <c r="E159">
        <f t="shared" si="10"/>
        <v>0.89</v>
      </c>
    </row>
    <row r="160" spans="2:5" x14ac:dyDescent="0.25">
      <c r="B160">
        <f t="shared" si="11"/>
        <v>152</v>
      </c>
      <c r="C160">
        <f t="shared" si="8"/>
        <v>8.3473578139294524</v>
      </c>
      <c r="D160">
        <f t="shared" si="9"/>
        <v>6</v>
      </c>
      <c r="E160">
        <f t="shared" si="10"/>
        <v>0.89</v>
      </c>
    </row>
    <row r="161" spans="2:5" x14ac:dyDescent="0.25">
      <c r="B161">
        <f t="shared" si="11"/>
        <v>153</v>
      </c>
      <c r="C161">
        <f t="shared" si="8"/>
        <v>8.2699524986977337</v>
      </c>
      <c r="D161">
        <f t="shared" si="9"/>
        <v>6</v>
      </c>
      <c r="E161">
        <f t="shared" si="10"/>
        <v>0.89</v>
      </c>
    </row>
    <row r="162" spans="2:5" x14ac:dyDescent="0.25">
      <c r="B162">
        <f t="shared" si="11"/>
        <v>154</v>
      </c>
      <c r="C162">
        <f t="shared" si="8"/>
        <v>8.1918557339453866</v>
      </c>
      <c r="D162">
        <f t="shared" si="9"/>
        <v>6</v>
      </c>
      <c r="E162">
        <f t="shared" si="10"/>
        <v>0.89</v>
      </c>
    </row>
    <row r="163" spans="2:5" x14ac:dyDescent="0.25">
      <c r="B163">
        <f t="shared" si="11"/>
        <v>155</v>
      </c>
      <c r="C163">
        <f t="shared" si="8"/>
        <v>8.1130913087034973</v>
      </c>
      <c r="D163">
        <f t="shared" si="9"/>
        <v>6</v>
      </c>
      <c r="E163">
        <f t="shared" si="10"/>
        <v>0.89</v>
      </c>
    </row>
    <row r="164" spans="2:5" x14ac:dyDescent="0.25">
      <c r="B164">
        <f t="shared" si="11"/>
        <v>156</v>
      </c>
      <c r="C164">
        <f t="shared" si="8"/>
        <v>8.0336832153790017</v>
      </c>
      <c r="D164">
        <f t="shared" si="9"/>
        <v>6</v>
      </c>
      <c r="E164">
        <f t="shared" si="10"/>
        <v>0.89</v>
      </c>
    </row>
    <row r="165" spans="2:5" x14ac:dyDescent="0.25">
      <c r="B165">
        <f t="shared" si="11"/>
        <v>157</v>
      </c>
      <c r="C165">
        <f t="shared" si="8"/>
        <v>7.9536556424463694</v>
      </c>
      <c r="D165">
        <f t="shared" si="9"/>
        <v>6</v>
      </c>
      <c r="E165">
        <f t="shared" si="10"/>
        <v>0.89</v>
      </c>
    </row>
    <row r="166" spans="2:5" x14ac:dyDescent="0.25">
      <c r="B166">
        <f t="shared" si="11"/>
        <v>158</v>
      </c>
      <c r="C166">
        <f t="shared" si="8"/>
        <v>7.8730329670795616</v>
      </c>
      <c r="D166">
        <f t="shared" si="9"/>
        <v>6</v>
      </c>
      <c r="E166">
        <f t="shared" si="10"/>
        <v>0.89</v>
      </c>
    </row>
    <row r="167" spans="2:5" x14ac:dyDescent="0.25">
      <c r="B167">
        <f t="shared" si="11"/>
        <v>159</v>
      </c>
      <c r="C167">
        <f t="shared" si="8"/>
        <v>7.7918397477265007</v>
      </c>
      <c r="D167">
        <f t="shared" si="9"/>
        <v>6</v>
      </c>
      <c r="E167">
        <f t="shared" si="10"/>
        <v>0.89</v>
      </c>
    </row>
    <row r="168" spans="2:5" x14ac:dyDescent="0.25">
      <c r="B168">
        <f t="shared" si="11"/>
        <v>160</v>
      </c>
      <c r="C168">
        <f t="shared" si="8"/>
        <v>7.7101007166283448</v>
      </c>
      <c r="D168">
        <f t="shared" si="9"/>
        <v>6</v>
      </c>
      <c r="E168">
        <f t="shared" si="10"/>
        <v>0.89</v>
      </c>
    </row>
    <row r="169" spans="2:5" x14ac:dyDescent="0.25">
      <c r="B169">
        <f t="shared" si="11"/>
        <v>161</v>
      </c>
      <c r="C169">
        <f t="shared" si="8"/>
        <v>7.6278407722857828</v>
      </c>
      <c r="D169">
        <f t="shared" si="9"/>
        <v>6</v>
      </c>
      <c r="E169">
        <f t="shared" si="10"/>
        <v>0.89</v>
      </c>
    </row>
    <row r="170" spans="2:5" x14ac:dyDescent="0.25">
      <c r="B170">
        <f t="shared" si="11"/>
        <v>162</v>
      </c>
      <c r="C170">
        <f t="shared" si="8"/>
        <v>7.5450849718747373</v>
      </c>
      <c r="D170">
        <f t="shared" si="9"/>
        <v>6</v>
      </c>
      <c r="E170">
        <f t="shared" si="10"/>
        <v>0.89</v>
      </c>
    </row>
    <row r="171" spans="2:5" x14ac:dyDescent="0.25">
      <c r="B171">
        <f t="shared" si="11"/>
        <v>163</v>
      </c>
      <c r="C171">
        <f t="shared" si="8"/>
        <v>7.4618585236136834</v>
      </c>
      <c r="D171">
        <f t="shared" si="9"/>
        <v>6</v>
      </c>
      <c r="E171">
        <f t="shared" si="10"/>
        <v>0.89</v>
      </c>
    </row>
    <row r="172" spans="2:5" x14ac:dyDescent="0.25">
      <c r="B172">
        <f t="shared" si="11"/>
        <v>164</v>
      </c>
      <c r="C172">
        <f t="shared" si="8"/>
        <v>7.378186779084996</v>
      </c>
      <c r="D172">
        <f t="shared" si="9"/>
        <v>6</v>
      </c>
      <c r="E172">
        <f t="shared" si="10"/>
        <v>0.89</v>
      </c>
    </row>
    <row r="173" spans="2:5" x14ac:dyDescent="0.25">
      <c r="B173">
        <f t="shared" si="11"/>
        <v>165</v>
      </c>
      <c r="C173">
        <f t="shared" si="8"/>
        <v>7.2940952255126046</v>
      </c>
      <c r="D173">
        <f t="shared" si="9"/>
        <v>6</v>
      </c>
      <c r="E173">
        <f t="shared" si="10"/>
        <v>0.89</v>
      </c>
    </row>
    <row r="174" spans="2:5" x14ac:dyDescent="0.25">
      <c r="B174">
        <f t="shared" si="11"/>
        <v>166</v>
      </c>
      <c r="C174">
        <f t="shared" si="8"/>
        <v>7.2096094779983382</v>
      </c>
      <c r="D174">
        <f t="shared" si="9"/>
        <v>6</v>
      </c>
      <c r="E174">
        <f t="shared" si="10"/>
        <v>0.89</v>
      </c>
    </row>
    <row r="175" spans="2:5" x14ac:dyDescent="0.25">
      <c r="B175">
        <f t="shared" si="11"/>
        <v>167</v>
      </c>
      <c r="C175">
        <f t="shared" si="8"/>
        <v>7.1247552717193265</v>
      </c>
      <c r="D175">
        <f t="shared" si="9"/>
        <v>6</v>
      </c>
      <c r="E175">
        <f t="shared" si="10"/>
        <v>0.89</v>
      </c>
    </row>
    <row r="176" spans="2:5" x14ac:dyDescent="0.25">
      <c r="B176">
        <f t="shared" si="11"/>
        <v>168</v>
      </c>
      <c r="C176">
        <f t="shared" si="8"/>
        <v>7.0395584540887963</v>
      </c>
      <c r="D176">
        <f t="shared" si="9"/>
        <v>6</v>
      </c>
      <c r="E176">
        <f t="shared" si="10"/>
        <v>0.89</v>
      </c>
    </row>
    <row r="177" spans="2:5" x14ac:dyDescent="0.25">
      <c r="B177">
        <f t="shared" si="11"/>
        <v>169</v>
      </c>
      <c r="C177">
        <f t="shared" si="8"/>
        <v>6.9540449768827246</v>
      </c>
      <c r="D177">
        <f t="shared" si="9"/>
        <v>6</v>
      </c>
      <c r="E177">
        <f t="shared" si="10"/>
        <v>0.89</v>
      </c>
    </row>
    <row r="178" spans="2:5" x14ac:dyDescent="0.25">
      <c r="B178">
        <f t="shared" si="11"/>
        <v>170</v>
      </c>
      <c r="C178">
        <f t="shared" si="8"/>
        <v>6.8682408883346513</v>
      </c>
      <c r="D178">
        <f t="shared" si="9"/>
        <v>6</v>
      </c>
      <c r="E178">
        <f t="shared" si="10"/>
        <v>0.89</v>
      </c>
    </row>
    <row r="179" spans="2:5" x14ac:dyDescent="0.25">
      <c r="B179">
        <f t="shared" si="11"/>
        <v>171</v>
      </c>
      <c r="C179">
        <f t="shared" si="8"/>
        <v>6.782172325201155</v>
      </c>
      <c r="D179">
        <f t="shared" si="9"/>
        <v>6</v>
      </c>
      <c r="E179">
        <f t="shared" si="10"/>
        <v>0.89</v>
      </c>
    </row>
    <row r="180" spans="2:5" x14ac:dyDescent="0.25">
      <c r="B180">
        <f t="shared" si="11"/>
        <v>172</v>
      </c>
      <c r="C180">
        <f t="shared" si="8"/>
        <v>6.6958655048003264</v>
      </c>
      <c r="D180">
        <f t="shared" si="9"/>
        <v>6</v>
      </c>
      <c r="E180">
        <f t="shared" si="10"/>
        <v>0.89</v>
      </c>
    </row>
    <row r="181" spans="2:5" x14ac:dyDescent="0.25">
      <c r="B181">
        <f t="shared" si="11"/>
        <v>173</v>
      </c>
      <c r="C181">
        <f t="shared" si="8"/>
        <v>6.6093467170257378</v>
      </c>
      <c r="D181">
        <f t="shared" si="9"/>
        <v>6</v>
      </c>
      <c r="E181">
        <f t="shared" si="10"/>
        <v>0.89</v>
      </c>
    </row>
    <row r="182" spans="2:5" x14ac:dyDescent="0.25">
      <c r="B182">
        <f t="shared" si="11"/>
        <v>174</v>
      </c>
      <c r="C182">
        <f t="shared" si="8"/>
        <v>6.5226423163382687</v>
      </c>
      <c r="D182">
        <f t="shared" si="9"/>
        <v>6</v>
      </c>
      <c r="E182">
        <f t="shared" si="10"/>
        <v>0.89</v>
      </c>
    </row>
    <row r="183" spans="2:5" x14ac:dyDescent="0.25">
      <c r="B183">
        <f t="shared" si="11"/>
        <v>175</v>
      </c>
      <c r="C183">
        <f t="shared" si="8"/>
        <v>6.4357787137382907</v>
      </c>
      <c r="D183">
        <f t="shared" si="9"/>
        <v>6</v>
      </c>
      <c r="E183">
        <f t="shared" si="10"/>
        <v>0.89</v>
      </c>
    </row>
    <row r="184" spans="2:5" x14ac:dyDescent="0.25">
      <c r="B184">
        <f t="shared" si="11"/>
        <v>176</v>
      </c>
      <c r="C184">
        <f t="shared" si="8"/>
        <v>6.3487823687206273</v>
      </c>
      <c r="D184">
        <f t="shared" si="9"/>
        <v>6</v>
      </c>
      <c r="E184">
        <f t="shared" si="10"/>
        <v>0.89</v>
      </c>
    </row>
    <row r="185" spans="2:5" x14ac:dyDescent="0.25">
      <c r="B185">
        <f t="shared" si="11"/>
        <v>177</v>
      </c>
      <c r="C185">
        <f t="shared" si="8"/>
        <v>6.2616797812147187</v>
      </c>
      <c r="D185">
        <f t="shared" si="9"/>
        <v>6</v>
      </c>
      <c r="E185">
        <f t="shared" si="10"/>
        <v>0.89</v>
      </c>
    </row>
    <row r="186" spans="2:5" x14ac:dyDescent="0.25">
      <c r="B186">
        <f t="shared" si="11"/>
        <v>178</v>
      </c>
      <c r="C186">
        <f t="shared" si="8"/>
        <v>6.1744974835125053</v>
      </c>
      <c r="D186">
        <f t="shared" si="9"/>
        <v>6</v>
      </c>
      <c r="E186">
        <f t="shared" si="10"/>
        <v>0.89</v>
      </c>
    </row>
    <row r="187" spans="2:5" x14ac:dyDescent="0.25">
      <c r="B187">
        <f t="shared" si="11"/>
        <v>179</v>
      </c>
      <c r="C187">
        <f t="shared" si="8"/>
        <v>6.087262032186417</v>
      </c>
      <c r="D187">
        <f t="shared" si="9"/>
        <v>6</v>
      </c>
      <c r="E187">
        <f t="shared" si="10"/>
        <v>0.89</v>
      </c>
    </row>
    <row r="188" spans="2:5" x14ac:dyDescent="0.25">
      <c r="B188">
        <f t="shared" si="11"/>
        <v>180</v>
      </c>
      <c r="C188">
        <f t="shared" si="8"/>
        <v>6.0000000000000009</v>
      </c>
      <c r="D188">
        <f t="shared" si="9"/>
        <v>6</v>
      </c>
      <c r="E188">
        <f t="shared" si="10"/>
        <v>0.89</v>
      </c>
    </row>
    <row r="189" spans="2:5" x14ac:dyDescent="0.25">
      <c r="B189">
        <f t="shared" si="11"/>
        <v>181</v>
      </c>
      <c r="C189">
        <f t="shared" si="8"/>
        <v>5.9127379678135821</v>
      </c>
      <c r="D189">
        <f t="shared" si="9"/>
        <v>6</v>
      </c>
      <c r="E189">
        <f t="shared" si="10"/>
        <v>0.89</v>
      </c>
    </row>
    <row r="190" spans="2:5" x14ac:dyDescent="0.25">
      <c r="B190">
        <f t="shared" si="11"/>
        <v>182</v>
      </c>
      <c r="C190">
        <f t="shared" si="8"/>
        <v>5.8255025164874956</v>
      </c>
      <c r="D190">
        <f t="shared" si="9"/>
        <v>6</v>
      </c>
      <c r="E190">
        <f t="shared" si="10"/>
        <v>0.89</v>
      </c>
    </row>
    <row r="191" spans="2:5" x14ac:dyDescent="0.25">
      <c r="B191">
        <f t="shared" si="11"/>
        <v>183</v>
      </c>
      <c r="C191">
        <f t="shared" si="8"/>
        <v>5.7383202187852822</v>
      </c>
      <c r="D191">
        <f t="shared" si="9"/>
        <v>6</v>
      </c>
      <c r="E191">
        <f t="shared" si="10"/>
        <v>0.89</v>
      </c>
    </row>
    <row r="192" spans="2:5" x14ac:dyDescent="0.25">
      <c r="B192">
        <f t="shared" si="11"/>
        <v>184</v>
      </c>
      <c r="C192">
        <f t="shared" si="8"/>
        <v>5.6512176312793736</v>
      </c>
      <c r="D192">
        <f t="shared" si="9"/>
        <v>6</v>
      </c>
      <c r="E192">
        <f t="shared" si="10"/>
        <v>0.89</v>
      </c>
    </row>
    <row r="193" spans="2:5" x14ac:dyDescent="0.25">
      <c r="B193">
        <f t="shared" si="11"/>
        <v>185</v>
      </c>
      <c r="C193">
        <f t="shared" si="8"/>
        <v>5.5642212862617102</v>
      </c>
      <c r="D193">
        <f t="shared" si="9"/>
        <v>6</v>
      </c>
      <c r="E193">
        <f t="shared" si="10"/>
        <v>0.89</v>
      </c>
    </row>
    <row r="194" spans="2:5" x14ac:dyDescent="0.25">
      <c r="B194">
        <f t="shared" si="11"/>
        <v>186</v>
      </c>
      <c r="C194">
        <f t="shared" si="8"/>
        <v>5.4773576836617321</v>
      </c>
      <c r="D194">
        <f t="shared" si="9"/>
        <v>6</v>
      </c>
      <c r="E194">
        <f t="shared" si="10"/>
        <v>0.89</v>
      </c>
    </row>
    <row r="195" spans="2:5" x14ac:dyDescent="0.25">
      <c r="B195">
        <f t="shared" si="11"/>
        <v>187</v>
      </c>
      <c r="C195">
        <f t="shared" si="8"/>
        <v>5.390653282974263</v>
      </c>
      <c r="D195">
        <f t="shared" si="9"/>
        <v>6</v>
      </c>
      <c r="E195">
        <f t="shared" si="10"/>
        <v>0.89</v>
      </c>
    </row>
    <row r="196" spans="2:5" x14ac:dyDescent="0.25">
      <c r="B196">
        <f t="shared" si="11"/>
        <v>188</v>
      </c>
      <c r="C196">
        <f t="shared" si="8"/>
        <v>5.3041344951996727</v>
      </c>
      <c r="D196">
        <f t="shared" si="9"/>
        <v>6</v>
      </c>
      <c r="E196">
        <f t="shared" si="10"/>
        <v>0.89</v>
      </c>
    </row>
    <row r="197" spans="2:5" x14ac:dyDescent="0.25">
      <c r="B197">
        <f t="shared" si="11"/>
        <v>189</v>
      </c>
      <c r="C197">
        <f t="shared" si="8"/>
        <v>5.2178276747988459</v>
      </c>
      <c r="D197">
        <f t="shared" si="9"/>
        <v>6</v>
      </c>
      <c r="E197">
        <f t="shared" si="10"/>
        <v>0.89</v>
      </c>
    </row>
    <row r="198" spans="2:5" x14ac:dyDescent="0.25">
      <c r="B198">
        <f t="shared" si="11"/>
        <v>190</v>
      </c>
      <c r="C198">
        <f t="shared" si="8"/>
        <v>5.1317591116653478</v>
      </c>
      <c r="D198">
        <f t="shared" si="9"/>
        <v>6</v>
      </c>
      <c r="E198">
        <f t="shared" si="10"/>
        <v>0.89</v>
      </c>
    </row>
    <row r="199" spans="2:5" x14ac:dyDescent="0.25">
      <c r="B199">
        <f t="shared" si="11"/>
        <v>191</v>
      </c>
      <c r="C199">
        <f t="shared" si="8"/>
        <v>5.0459550231172763</v>
      </c>
      <c r="D199">
        <f t="shared" si="9"/>
        <v>6</v>
      </c>
      <c r="E199">
        <f t="shared" si="10"/>
        <v>0.89</v>
      </c>
    </row>
    <row r="200" spans="2:5" x14ac:dyDescent="0.25">
      <c r="B200">
        <f t="shared" si="11"/>
        <v>192</v>
      </c>
      <c r="C200">
        <f t="shared" ref="C200:C263" si="12">$B$2+$B$1*SIN(RADIANS(B200))</f>
        <v>4.9604415459112019</v>
      </c>
      <c r="D200">
        <f t="shared" ref="D200:D263" si="13">$B$2</f>
        <v>6</v>
      </c>
      <c r="E200">
        <f t="shared" ref="E200:E263" si="14">$B$3</f>
        <v>0.89</v>
      </c>
    </row>
    <row r="201" spans="2:5" x14ac:dyDescent="0.25">
      <c r="B201">
        <f t="shared" si="11"/>
        <v>193</v>
      </c>
      <c r="C201">
        <f t="shared" si="12"/>
        <v>4.8752447282806752</v>
      </c>
      <c r="D201">
        <f t="shared" si="13"/>
        <v>6</v>
      </c>
      <c r="E201">
        <f t="shared" si="14"/>
        <v>0.89</v>
      </c>
    </row>
    <row r="202" spans="2:5" x14ac:dyDescent="0.25">
      <c r="B202">
        <f t="shared" si="11"/>
        <v>194</v>
      </c>
      <c r="C202">
        <f t="shared" si="12"/>
        <v>4.7903905220016627</v>
      </c>
      <c r="D202">
        <f t="shared" si="13"/>
        <v>6</v>
      </c>
      <c r="E202">
        <f t="shared" si="14"/>
        <v>0.89</v>
      </c>
    </row>
    <row r="203" spans="2:5" x14ac:dyDescent="0.25">
      <c r="B203">
        <f t="shared" ref="B203:B266" si="15">B202+1</f>
        <v>195</v>
      </c>
      <c r="C203">
        <f t="shared" si="12"/>
        <v>4.7059047744873963</v>
      </c>
      <c r="D203">
        <f t="shared" si="13"/>
        <v>6</v>
      </c>
      <c r="E203">
        <f t="shared" si="14"/>
        <v>0.89</v>
      </c>
    </row>
    <row r="204" spans="2:5" x14ac:dyDescent="0.25">
      <c r="B204">
        <f t="shared" si="15"/>
        <v>196</v>
      </c>
      <c r="C204">
        <f t="shared" si="12"/>
        <v>4.6218132209150049</v>
      </c>
      <c r="D204">
        <f t="shared" si="13"/>
        <v>6</v>
      </c>
      <c r="E204">
        <f t="shared" si="14"/>
        <v>0.89</v>
      </c>
    </row>
    <row r="205" spans="2:5" x14ac:dyDescent="0.25">
      <c r="B205">
        <f t="shared" si="15"/>
        <v>197</v>
      </c>
      <c r="C205">
        <f t="shared" si="12"/>
        <v>4.5381414763863166</v>
      </c>
      <c r="D205">
        <f t="shared" si="13"/>
        <v>6</v>
      </c>
      <c r="E205">
        <f t="shared" si="14"/>
        <v>0.89</v>
      </c>
    </row>
    <row r="206" spans="2:5" x14ac:dyDescent="0.25">
      <c r="B206">
        <f t="shared" si="15"/>
        <v>198</v>
      </c>
      <c r="C206">
        <f t="shared" si="12"/>
        <v>4.4549150281252636</v>
      </c>
      <c r="D206">
        <f t="shared" si="13"/>
        <v>6</v>
      </c>
      <c r="E206">
        <f t="shared" si="14"/>
        <v>0.89</v>
      </c>
    </row>
    <row r="207" spans="2:5" x14ac:dyDescent="0.25">
      <c r="B207">
        <f t="shared" si="15"/>
        <v>199</v>
      </c>
      <c r="C207">
        <f t="shared" si="12"/>
        <v>4.3721592277142163</v>
      </c>
      <c r="D207">
        <f t="shared" si="13"/>
        <v>6</v>
      </c>
      <c r="E207">
        <f t="shared" si="14"/>
        <v>0.89</v>
      </c>
    </row>
    <row r="208" spans="2:5" x14ac:dyDescent="0.25">
      <c r="B208">
        <f t="shared" si="15"/>
        <v>200</v>
      </c>
      <c r="C208">
        <f t="shared" si="12"/>
        <v>4.2898992833716569</v>
      </c>
      <c r="D208">
        <f t="shared" si="13"/>
        <v>6</v>
      </c>
      <c r="E208">
        <f t="shared" si="14"/>
        <v>0.89</v>
      </c>
    </row>
    <row r="209" spans="2:5" x14ac:dyDescent="0.25">
      <c r="B209">
        <f t="shared" si="15"/>
        <v>201</v>
      </c>
      <c r="C209">
        <f t="shared" si="12"/>
        <v>4.2081602522734975</v>
      </c>
      <c r="D209">
        <f t="shared" si="13"/>
        <v>6</v>
      </c>
      <c r="E209">
        <f t="shared" si="14"/>
        <v>0.89</v>
      </c>
    </row>
    <row r="210" spans="2:5" x14ac:dyDescent="0.25">
      <c r="B210">
        <f t="shared" si="15"/>
        <v>202</v>
      </c>
      <c r="C210">
        <f t="shared" si="12"/>
        <v>4.1269670329204402</v>
      </c>
      <c r="D210">
        <f t="shared" si="13"/>
        <v>6</v>
      </c>
      <c r="E210">
        <f t="shared" si="14"/>
        <v>0.89</v>
      </c>
    </row>
    <row r="211" spans="2:5" x14ac:dyDescent="0.25">
      <c r="B211">
        <f t="shared" si="15"/>
        <v>203</v>
      </c>
      <c r="C211">
        <f t="shared" si="12"/>
        <v>4.0463443575536324</v>
      </c>
      <c r="D211">
        <f t="shared" si="13"/>
        <v>6</v>
      </c>
      <c r="E211">
        <f t="shared" si="14"/>
        <v>0.89</v>
      </c>
    </row>
    <row r="212" spans="2:5" x14ac:dyDescent="0.25">
      <c r="B212">
        <f t="shared" si="15"/>
        <v>204</v>
      </c>
      <c r="C212">
        <f t="shared" si="12"/>
        <v>3.9663167846209988</v>
      </c>
      <c r="D212">
        <f t="shared" si="13"/>
        <v>6</v>
      </c>
      <c r="E212">
        <f t="shared" si="14"/>
        <v>0.89</v>
      </c>
    </row>
    <row r="213" spans="2:5" x14ac:dyDescent="0.25">
      <c r="B213">
        <f t="shared" si="15"/>
        <v>205</v>
      </c>
      <c r="C213">
        <f t="shared" si="12"/>
        <v>3.8869086912965036</v>
      </c>
      <c r="D213">
        <f t="shared" si="13"/>
        <v>6</v>
      </c>
      <c r="E213">
        <f t="shared" si="14"/>
        <v>0.89</v>
      </c>
    </row>
    <row r="214" spans="2:5" x14ac:dyDescent="0.25">
      <c r="B214">
        <f t="shared" si="15"/>
        <v>206</v>
      </c>
      <c r="C214">
        <f t="shared" si="12"/>
        <v>3.8081442660546125</v>
      </c>
      <c r="D214">
        <f t="shared" si="13"/>
        <v>6</v>
      </c>
      <c r="E214">
        <f t="shared" si="14"/>
        <v>0.89</v>
      </c>
    </row>
    <row r="215" spans="2:5" x14ac:dyDescent="0.25">
      <c r="B215">
        <f t="shared" si="15"/>
        <v>207</v>
      </c>
      <c r="C215">
        <f t="shared" si="12"/>
        <v>3.7300475013022667</v>
      </c>
      <c r="D215">
        <f t="shared" si="13"/>
        <v>6</v>
      </c>
      <c r="E215">
        <f t="shared" si="14"/>
        <v>0.89</v>
      </c>
    </row>
    <row r="216" spans="2:5" x14ac:dyDescent="0.25">
      <c r="B216">
        <f t="shared" si="15"/>
        <v>208</v>
      </c>
      <c r="C216">
        <f t="shared" si="12"/>
        <v>3.6526421860705458</v>
      </c>
      <c r="D216">
        <f t="shared" si="13"/>
        <v>6</v>
      </c>
      <c r="E216">
        <f t="shared" si="14"/>
        <v>0.89</v>
      </c>
    </row>
    <row r="217" spans="2:5" x14ac:dyDescent="0.25">
      <c r="B217">
        <f t="shared" si="15"/>
        <v>209</v>
      </c>
      <c r="C217">
        <f t="shared" si="12"/>
        <v>3.5759518987683152</v>
      </c>
      <c r="D217">
        <f t="shared" si="13"/>
        <v>6</v>
      </c>
      <c r="E217">
        <f t="shared" si="14"/>
        <v>0.89</v>
      </c>
    </row>
    <row r="218" spans="2:5" x14ac:dyDescent="0.25">
      <c r="B218">
        <f t="shared" si="15"/>
        <v>210</v>
      </c>
      <c r="C218">
        <f t="shared" si="12"/>
        <v>3.4999999999999996</v>
      </c>
      <c r="D218">
        <f t="shared" si="13"/>
        <v>6</v>
      </c>
      <c r="E218">
        <f t="shared" si="14"/>
        <v>0.89</v>
      </c>
    </row>
    <row r="219" spans="2:5" x14ac:dyDescent="0.25">
      <c r="B219">
        <f t="shared" si="15"/>
        <v>211</v>
      </c>
      <c r="C219">
        <f t="shared" si="12"/>
        <v>3.4248096254497291</v>
      </c>
      <c r="D219">
        <f t="shared" si="13"/>
        <v>6</v>
      </c>
      <c r="E219">
        <f t="shared" si="14"/>
        <v>0.89</v>
      </c>
    </row>
    <row r="220" spans="2:5" x14ac:dyDescent="0.25">
      <c r="B220">
        <f t="shared" si="15"/>
        <v>212</v>
      </c>
      <c r="C220">
        <f t="shared" si="12"/>
        <v>3.3504036788339762</v>
      </c>
      <c r="D220">
        <f t="shared" si="13"/>
        <v>6</v>
      </c>
      <c r="E220">
        <f t="shared" si="14"/>
        <v>0.89</v>
      </c>
    </row>
    <row r="221" spans="2:5" x14ac:dyDescent="0.25">
      <c r="B221">
        <f t="shared" si="15"/>
        <v>213</v>
      </c>
      <c r="C221">
        <f t="shared" si="12"/>
        <v>3.2768048249248647</v>
      </c>
      <c r="D221">
        <f t="shared" si="13"/>
        <v>6</v>
      </c>
      <c r="E221">
        <f t="shared" si="14"/>
        <v>0.89</v>
      </c>
    </row>
    <row r="222" spans="2:5" x14ac:dyDescent="0.25">
      <c r="B222">
        <f t="shared" si="15"/>
        <v>214</v>
      </c>
      <c r="C222">
        <f t="shared" si="12"/>
        <v>3.2040354826462667</v>
      </c>
      <c r="D222">
        <f t="shared" si="13"/>
        <v>6</v>
      </c>
      <c r="E222">
        <f t="shared" si="14"/>
        <v>0.89</v>
      </c>
    </row>
    <row r="223" spans="2:5" x14ac:dyDescent="0.25">
      <c r="B223">
        <f t="shared" si="15"/>
        <v>215</v>
      </c>
      <c r="C223">
        <f t="shared" si="12"/>
        <v>3.1321178182447693</v>
      </c>
      <c r="D223">
        <f t="shared" si="13"/>
        <v>6</v>
      </c>
      <c r="E223">
        <f t="shared" si="14"/>
        <v>0.89</v>
      </c>
    </row>
    <row r="224" spans="2:5" x14ac:dyDescent="0.25">
      <c r="B224">
        <f t="shared" si="15"/>
        <v>216</v>
      </c>
      <c r="C224">
        <f t="shared" si="12"/>
        <v>3.061073738537635</v>
      </c>
      <c r="D224">
        <f t="shared" si="13"/>
        <v>6</v>
      </c>
      <c r="E224">
        <f t="shared" si="14"/>
        <v>0.89</v>
      </c>
    </row>
    <row r="225" spans="2:5" x14ac:dyDescent="0.25">
      <c r="B225">
        <f t="shared" si="15"/>
        <v>217</v>
      </c>
      <c r="C225">
        <f t="shared" si="12"/>
        <v>2.990924884239758</v>
      </c>
      <c r="D225">
        <f t="shared" si="13"/>
        <v>6</v>
      </c>
      <c r="E225">
        <f t="shared" si="14"/>
        <v>0.89</v>
      </c>
    </row>
    <row r="226" spans="2:5" x14ac:dyDescent="0.25">
      <c r="B226">
        <f t="shared" si="15"/>
        <v>218</v>
      </c>
      <c r="C226">
        <f t="shared" si="12"/>
        <v>2.9216926233717091</v>
      </c>
      <c r="D226">
        <f t="shared" si="13"/>
        <v>6</v>
      </c>
      <c r="E226">
        <f t="shared" si="14"/>
        <v>0.89</v>
      </c>
    </row>
    <row r="227" spans="2:5" x14ac:dyDescent="0.25">
      <c r="B227">
        <f t="shared" si="15"/>
        <v>219</v>
      </c>
      <c r="C227">
        <f t="shared" si="12"/>
        <v>2.8533980447508118</v>
      </c>
      <c r="D227">
        <f t="shared" si="13"/>
        <v>6</v>
      </c>
      <c r="E227">
        <f t="shared" si="14"/>
        <v>0.89</v>
      </c>
    </row>
    <row r="228" spans="2:5" x14ac:dyDescent="0.25">
      <c r="B228">
        <f t="shared" si="15"/>
        <v>220</v>
      </c>
      <c r="C228">
        <f t="shared" si="12"/>
        <v>2.7860619515673037</v>
      </c>
      <c r="D228">
        <f t="shared" si="13"/>
        <v>6</v>
      </c>
      <c r="E228">
        <f t="shared" si="14"/>
        <v>0.89</v>
      </c>
    </row>
    <row r="229" spans="2:5" x14ac:dyDescent="0.25">
      <c r="B229">
        <f t="shared" si="15"/>
        <v>221</v>
      </c>
      <c r="C229">
        <f t="shared" si="12"/>
        <v>2.719704855047465</v>
      </c>
      <c r="D229">
        <f t="shared" si="13"/>
        <v>6</v>
      </c>
      <c r="E229">
        <f t="shared" si="14"/>
        <v>0.89</v>
      </c>
    </row>
    <row r="230" spans="2:5" x14ac:dyDescent="0.25">
      <c r="B230">
        <f t="shared" si="15"/>
        <v>222</v>
      </c>
      <c r="C230">
        <f t="shared" si="12"/>
        <v>2.6543469682057088</v>
      </c>
      <c r="D230">
        <f t="shared" si="13"/>
        <v>6</v>
      </c>
      <c r="E230">
        <f t="shared" si="14"/>
        <v>0.89</v>
      </c>
    </row>
    <row r="231" spans="2:5" x14ac:dyDescent="0.25">
      <c r="B231">
        <f t="shared" si="15"/>
        <v>223</v>
      </c>
      <c r="C231">
        <f t="shared" si="12"/>
        <v>2.5900081996875084</v>
      </c>
      <c r="D231">
        <f t="shared" si="13"/>
        <v>6</v>
      </c>
      <c r="E231">
        <f t="shared" si="14"/>
        <v>0.89</v>
      </c>
    </row>
    <row r="232" spans="2:5" x14ac:dyDescent="0.25">
      <c r="B232">
        <f t="shared" si="15"/>
        <v>224</v>
      </c>
      <c r="C232">
        <f t="shared" si="12"/>
        <v>2.5267081477050133</v>
      </c>
      <c r="D232">
        <f t="shared" si="13"/>
        <v>6</v>
      </c>
      <c r="E232">
        <f t="shared" si="14"/>
        <v>0.89</v>
      </c>
    </row>
    <row r="233" spans="2:5" x14ac:dyDescent="0.25">
      <c r="B233">
        <f t="shared" si="15"/>
        <v>225</v>
      </c>
      <c r="C233">
        <f t="shared" si="12"/>
        <v>2.4644660940672627</v>
      </c>
      <c r="D233">
        <f t="shared" si="13"/>
        <v>6</v>
      </c>
      <c r="E233">
        <f t="shared" si="14"/>
        <v>0.89</v>
      </c>
    </row>
    <row r="234" spans="2:5" x14ac:dyDescent="0.25">
      <c r="B234">
        <f t="shared" si="15"/>
        <v>226</v>
      </c>
      <c r="C234">
        <f t="shared" si="12"/>
        <v>2.4033009983067442</v>
      </c>
      <c r="D234">
        <f t="shared" si="13"/>
        <v>6</v>
      </c>
      <c r="E234">
        <f t="shared" si="14"/>
        <v>0.89</v>
      </c>
    </row>
    <row r="235" spans="2:5" x14ac:dyDescent="0.25">
      <c r="B235">
        <f t="shared" si="15"/>
        <v>227</v>
      </c>
      <c r="C235">
        <f t="shared" si="12"/>
        <v>2.3432314919041479</v>
      </c>
      <c r="D235">
        <f t="shared" si="13"/>
        <v>6</v>
      </c>
      <c r="E235">
        <f t="shared" si="14"/>
        <v>0.89</v>
      </c>
    </row>
    <row r="236" spans="2:5" x14ac:dyDescent="0.25">
      <c r="B236">
        <f t="shared" si="15"/>
        <v>228</v>
      </c>
      <c r="C236">
        <f t="shared" si="12"/>
        <v>2.2842758726130281</v>
      </c>
      <c r="D236">
        <f t="shared" si="13"/>
        <v>6</v>
      </c>
      <c r="E236">
        <f t="shared" si="14"/>
        <v>0.89</v>
      </c>
    </row>
    <row r="237" spans="2:5" x14ac:dyDescent="0.25">
      <c r="B237">
        <f t="shared" si="15"/>
        <v>229</v>
      </c>
      <c r="C237">
        <f t="shared" si="12"/>
        <v>2.2264520988861398</v>
      </c>
      <c r="D237">
        <f t="shared" si="13"/>
        <v>6</v>
      </c>
      <c r="E237">
        <f t="shared" si="14"/>
        <v>0.89</v>
      </c>
    </row>
    <row r="238" spans="2:5" x14ac:dyDescent="0.25">
      <c r="B238">
        <f t="shared" si="15"/>
        <v>230</v>
      </c>
      <c r="C238">
        <f t="shared" si="12"/>
        <v>2.1697777844051105</v>
      </c>
      <c r="D238">
        <f t="shared" si="13"/>
        <v>6</v>
      </c>
      <c r="E238">
        <f t="shared" si="14"/>
        <v>0.89</v>
      </c>
    </row>
    <row r="239" spans="2:5" x14ac:dyDescent="0.25">
      <c r="B239">
        <f t="shared" si="15"/>
        <v>231</v>
      </c>
      <c r="C239">
        <f t="shared" si="12"/>
        <v>2.1142701927151473</v>
      </c>
      <c r="D239">
        <f t="shared" si="13"/>
        <v>6</v>
      </c>
      <c r="E239">
        <f t="shared" si="14"/>
        <v>0.89</v>
      </c>
    </row>
    <row r="240" spans="2:5" x14ac:dyDescent="0.25">
      <c r="B240">
        <f t="shared" si="15"/>
        <v>232</v>
      </c>
      <c r="C240">
        <f t="shared" si="12"/>
        <v>2.0599462319663893</v>
      </c>
      <c r="D240">
        <f t="shared" si="13"/>
        <v>6</v>
      </c>
      <c r="E240">
        <f t="shared" si="14"/>
        <v>0.89</v>
      </c>
    </row>
    <row r="241" spans="2:5" x14ac:dyDescent="0.25">
      <c r="B241">
        <f t="shared" si="15"/>
        <v>233</v>
      </c>
      <c r="C241">
        <f t="shared" si="12"/>
        <v>2.0068224497635359</v>
      </c>
      <c r="D241">
        <f t="shared" si="13"/>
        <v>6</v>
      </c>
      <c r="E241">
        <f t="shared" si="14"/>
        <v>0.89</v>
      </c>
    </row>
    <row r="242" spans="2:5" x14ac:dyDescent="0.25">
      <c r="B242">
        <f t="shared" si="15"/>
        <v>234</v>
      </c>
      <c r="C242">
        <f t="shared" si="12"/>
        <v>1.9549150281252636</v>
      </c>
      <c r="D242">
        <f t="shared" si="13"/>
        <v>6</v>
      </c>
      <c r="E242">
        <f t="shared" si="14"/>
        <v>0.89</v>
      </c>
    </row>
    <row r="243" spans="2:5" x14ac:dyDescent="0.25">
      <c r="B243">
        <f t="shared" si="15"/>
        <v>235</v>
      </c>
      <c r="C243">
        <f t="shared" si="12"/>
        <v>1.9042397785550422</v>
      </c>
      <c r="D243">
        <f t="shared" si="13"/>
        <v>6</v>
      </c>
      <c r="E243">
        <f t="shared" si="14"/>
        <v>0.89</v>
      </c>
    </row>
    <row r="244" spans="2:5" x14ac:dyDescent="0.25">
      <c r="B244">
        <f t="shared" si="15"/>
        <v>236</v>
      </c>
      <c r="C244">
        <f t="shared" si="12"/>
        <v>1.8548121372247905</v>
      </c>
      <c r="D244">
        <f t="shared" si="13"/>
        <v>6</v>
      </c>
      <c r="E244">
        <f t="shared" si="14"/>
        <v>0.89</v>
      </c>
    </row>
    <row r="245" spans="2:5" x14ac:dyDescent="0.25">
      <c r="B245">
        <f t="shared" si="15"/>
        <v>237</v>
      </c>
      <c r="C245">
        <f t="shared" si="12"/>
        <v>1.8066471602728793</v>
      </c>
      <c r="D245">
        <f t="shared" si="13"/>
        <v>6</v>
      </c>
      <c r="E245">
        <f t="shared" si="14"/>
        <v>0.89</v>
      </c>
    </row>
    <row r="246" spans="2:5" x14ac:dyDescent="0.25">
      <c r="B246">
        <f t="shared" si="15"/>
        <v>238</v>
      </c>
      <c r="C246">
        <f t="shared" si="12"/>
        <v>1.7597595192178703</v>
      </c>
      <c r="D246">
        <f t="shared" si="13"/>
        <v>6</v>
      </c>
      <c r="E246">
        <f t="shared" si="14"/>
        <v>0.89</v>
      </c>
    </row>
    <row r="247" spans="2:5" x14ac:dyDescent="0.25">
      <c r="B247">
        <f t="shared" si="15"/>
        <v>239</v>
      </c>
      <c r="C247">
        <f t="shared" si="12"/>
        <v>1.714163496489439</v>
      </c>
      <c r="D247">
        <f t="shared" si="13"/>
        <v>6</v>
      </c>
      <c r="E247">
        <f t="shared" si="14"/>
        <v>0.89</v>
      </c>
    </row>
    <row r="248" spans="2:5" x14ac:dyDescent="0.25">
      <c r="B248">
        <f t="shared" si="15"/>
        <v>240</v>
      </c>
      <c r="C248">
        <f t="shared" si="12"/>
        <v>1.6698729810778081</v>
      </c>
      <c r="D248">
        <f t="shared" si="13"/>
        <v>6</v>
      </c>
      <c r="E248">
        <f t="shared" si="14"/>
        <v>0.89</v>
      </c>
    </row>
    <row r="249" spans="2:5" x14ac:dyDescent="0.25">
      <c r="B249">
        <f t="shared" si="15"/>
        <v>241</v>
      </c>
      <c r="C249">
        <f t="shared" si="12"/>
        <v>1.6269014643030202</v>
      </c>
      <c r="D249">
        <f t="shared" si="13"/>
        <v>6</v>
      </c>
      <c r="E249">
        <f t="shared" si="14"/>
        <v>0.89</v>
      </c>
    </row>
    <row r="250" spans="2:5" x14ac:dyDescent="0.25">
      <c r="B250">
        <f t="shared" si="15"/>
        <v>242</v>
      </c>
      <c r="C250">
        <f t="shared" si="12"/>
        <v>1.5852620357053651</v>
      </c>
      <c r="D250">
        <f t="shared" si="13"/>
        <v>6</v>
      </c>
      <c r="E250">
        <f t="shared" si="14"/>
        <v>0.89</v>
      </c>
    </row>
    <row r="251" spans="2:5" x14ac:dyDescent="0.25">
      <c r="B251">
        <f t="shared" si="15"/>
        <v>243</v>
      </c>
      <c r="C251">
        <f t="shared" si="12"/>
        <v>1.5449673790581606</v>
      </c>
      <c r="D251">
        <f t="shared" si="13"/>
        <v>6</v>
      </c>
      <c r="E251">
        <f t="shared" si="14"/>
        <v>0.89</v>
      </c>
    </row>
    <row r="252" spans="2:5" x14ac:dyDescent="0.25">
      <c r="B252">
        <f t="shared" si="15"/>
        <v>244</v>
      </c>
      <c r="C252">
        <f t="shared" si="12"/>
        <v>1.5060297685041659</v>
      </c>
      <c r="D252">
        <f t="shared" si="13"/>
        <v>6</v>
      </c>
      <c r="E252">
        <f t="shared" si="14"/>
        <v>0.89</v>
      </c>
    </row>
    <row r="253" spans="2:5" x14ac:dyDescent="0.25">
      <c r="B253">
        <f t="shared" si="15"/>
        <v>245</v>
      </c>
      <c r="C253">
        <f t="shared" si="12"/>
        <v>1.4684610648167498</v>
      </c>
      <c r="D253">
        <f t="shared" si="13"/>
        <v>6</v>
      </c>
      <c r="E253">
        <f t="shared" si="14"/>
        <v>0.89</v>
      </c>
    </row>
    <row r="254" spans="2:5" x14ac:dyDescent="0.25">
      <c r="B254">
        <f t="shared" si="15"/>
        <v>246</v>
      </c>
      <c r="C254">
        <f t="shared" si="12"/>
        <v>1.4322727117869949</v>
      </c>
      <c r="D254">
        <f t="shared" si="13"/>
        <v>6</v>
      </c>
      <c r="E254">
        <f t="shared" si="14"/>
        <v>0.89</v>
      </c>
    </row>
    <row r="255" spans="2:5" x14ac:dyDescent="0.25">
      <c r="B255">
        <f t="shared" si="15"/>
        <v>247</v>
      </c>
      <c r="C255">
        <f t="shared" si="12"/>
        <v>1.3974757327377985</v>
      </c>
      <c r="D255">
        <f t="shared" si="13"/>
        <v>6</v>
      </c>
      <c r="E255">
        <f t="shared" si="14"/>
        <v>0.89</v>
      </c>
    </row>
    <row r="256" spans="2:5" x14ac:dyDescent="0.25">
      <c r="B256">
        <f t="shared" si="15"/>
        <v>248</v>
      </c>
      <c r="C256">
        <f t="shared" si="12"/>
        <v>1.3640807271660638</v>
      </c>
      <c r="D256">
        <f t="shared" si="13"/>
        <v>6</v>
      </c>
      <c r="E256">
        <f t="shared" si="14"/>
        <v>0.89</v>
      </c>
    </row>
    <row r="257" spans="2:5" x14ac:dyDescent="0.25">
      <c r="B257">
        <f t="shared" si="15"/>
        <v>249</v>
      </c>
      <c r="C257">
        <f t="shared" si="12"/>
        <v>1.3320978675139923</v>
      </c>
      <c r="D257">
        <f t="shared" si="13"/>
        <v>6</v>
      </c>
      <c r="E257">
        <f t="shared" si="14"/>
        <v>0.89</v>
      </c>
    </row>
    <row r="258" spans="2:5" x14ac:dyDescent="0.25">
      <c r="B258">
        <f t="shared" si="15"/>
        <v>250</v>
      </c>
      <c r="C258">
        <f t="shared" si="12"/>
        <v>1.3015368960704574</v>
      </c>
      <c r="D258">
        <f t="shared" si="13"/>
        <v>6</v>
      </c>
      <c r="E258">
        <f t="shared" si="14"/>
        <v>0.89</v>
      </c>
    </row>
    <row r="259" spans="2:5" x14ac:dyDescent="0.25">
      <c r="B259">
        <f t="shared" si="15"/>
        <v>251</v>
      </c>
      <c r="C259">
        <f t="shared" si="12"/>
        <v>1.2724071220034157</v>
      </c>
      <c r="D259">
        <f t="shared" si="13"/>
        <v>6</v>
      </c>
      <c r="E259">
        <f t="shared" si="14"/>
        <v>0.89</v>
      </c>
    </row>
    <row r="260" spans="2:5" x14ac:dyDescent="0.25">
      <c r="B260">
        <f t="shared" si="15"/>
        <v>252</v>
      </c>
      <c r="C260">
        <f t="shared" si="12"/>
        <v>1.2447174185242327</v>
      </c>
      <c r="D260">
        <f t="shared" si="13"/>
        <v>6</v>
      </c>
      <c r="E260">
        <f t="shared" si="14"/>
        <v>0.89</v>
      </c>
    </row>
    <row r="261" spans="2:5" x14ac:dyDescent="0.25">
      <c r="B261">
        <f t="shared" si="15"/>
        <v>253</v>
      </c>
      <c r="C261">
        <f t="shared" si="12"/>
        <v>1.2184762201848232</v>
      </c>
      <c r="D261">
        <f t="shared" si="13"/>
        <v>6</v>
      </c>
      <c r="E261">
        <f t="shared" si="14"/>
        <v>0.89</v>
      </c>
    </row>
    <row r="262" spans="2:5" x14ac:dyDescent="0.25">
      <c r="B262">
        <f t="shared" si="15"/>
        <v>254</v>
      </c>
      <c r="C262">
        <f t="shared" si="12"/>
        <v>1.1936915203084046</v>
      </c>
      <c r="D262">
        <f t="shared" si="13"/>
        <v>6</v>
      </c>
      <c r="E262">
        <f t="shared" si="14"/>
        <v>0.89</v>
      </c>
    </row>
    <row r="263" spans="2:5" x14ac:dyDescent="0.25">
      <c r="B263">
        <f t="shared" si="15"/>
        <v>255</v>
      </c>
      <c r="C263">
        <f t="shared" si="12"/>
        <v>1.1703708685546585</v>
      </c>
      <c r="D263">
        <f t="shared" si="13"/>
        <v>6</v>
      </c>
      <c r="E263">
        <f t="shared" si="14"/>
        <v>0.89</v>
      </c>
    </row>
    <row r="264" spans="2:5" x14ac:dyDescent="0.25">
      <c r="B264">
        <f t="shared" si="15"/>
        <v>256</v>
      </c>
      <c r="C264">
        <f t="shared" ref="C264:C327" si="16">$B$2+$B$1*SIN(RADIANS(B264))</f>
        <v>1.1485213686200177</v>
      </c>
      <c r="D264">
        <f t="shared" ref="D264:D327" si="17">$B$2</f>
        <v>6</v>
      </c>
      <c r="E264">
        <f t="shared" ref="E264:E327" si="18">$B$3</f>
        <v>0.89</v>
      </c>
    </row>
    <row r="265" spans="2:5" x14ac:dyDescent="0.25">
      <c r="B265">
        <f t="shared" si="15"/>
        <v>257</v>
      </c>
      <c r="C265">
        <f t="shared" si="16"/>
        <v>1.1281496760738241</v>
      </c>
      <c r="D265">
        <f t="shared" si="17"/>
        <v>6</v>
      </c>
      <c r="E265">
        <f t="shared" si="18"/>
        <v>0.89</v>
      </c>
    </row>
    <row r="266" spans="2:5" x14ac:dyDescent="0.25">
      <c r="B266">
        <f t="shared" si="15"/>
        <v>258</v>
      </c>
      <c r="C266">
        <f t="shared" si="16"/>
        <v>1.1092619963309724</v>
      </c>
      <c r="D266">
        <f t="shared" si="17"/>
        <v>6</v>
      </c>
      <c r="E266">
        <f t="shared" si="18"/>
        <v>0.89</v>
      </c>
    </row>
    <row r="267" spans="2:5" x14ac:dyDescent="0.25">
      <c r="B267">
        <f t="shared" ref="B267:B330" si="19">B266+1</f>
        <v>259</v>
      </c>
      <c r="C267">
        <f t="shared" si="16"/>
        <v>1.0918640827616803</v>
      </c>
      <c r="D267">
        <f t="shared" si="17"/>
        <v>6</v>
      </c>
      <c r="E267">
        <f t="shared" si="18"/>
        <v>0.89</v>
      </c>
    </row>
    <row r="268" spans="2:5" x14ac:dyDescent="0.25">
      <c r="B268">
        <f t="shared" si="19"/>
        <v>260</v>
      </c>
      <c r="C268">
        <f t="shared" si="16"/>
        <v>1.0759612349389602</v>
      </c>
      <c r="D268">
        <f t="shared" si="17"/>
        <v>6</v>
      </c>
      <c r="E268">
        <f t="shared" si="18"/>
        <v>0.89</v>
      </c>
    </row>
    <row r="269" spans="2:5" x14ac:dyDescent="0.25">
      <c r="B269">
        <f t="shared" si="19"/>
        <v>261</v>
      </c>
      <c r="C269">
        <f t="shared" si="16"/>
        <v>1.0615582970243116</v>
      </c>
      <c r="D269">
        <f t="shared" si="17"/>
        <v>6</v>
      </c>
      <c r="E269">
        <f t="shared" si="18"/>
        <v>0.89</v>
      </c>
    </row>
    <row r="270" spans="2:5" x14ac:dyDescent="0.25">
      <c r="B270">
        <f t="shared" si="19"/>
        <v>262</v>
      </c>
      <c r="C270">
        <f t="shared" si="16"/>
        <v>1.0486596562921484</v>
      </c>
      <c r="D270">
        <f t="shared" si="17"/>
        <v>6</v>
      </c>
      <c r="E270">
        <f t="shared" si="18"/>
        <v>0.89</v>
      </c>
    </row>
    <row r="271" spans="2:5" x14ac:dyDescent="0.25">
      <c r="B271">
        <f t="shared" si="19"/>
        <v>263</v>
      </c>
      <c r="C271">
        <f t="shared" si="16"/>
        <v>1.0372692417933891</v>
      </c>
      <c r="D271">
        <f t="shared" si="17"/>
        <v>6</v>
      </c>
      <c r="E271">
        <f t="shared" si="18"/>
        <v>0.89</v>
      </c>
    </row>
    <row r="272" spans="2:5" x14ac:dyDescent="0.25">
      <c r="B272">
        <f t="shared" si="19"/>
        <v>264</v>
      </c>
      <c r="C272">
        <f t="shared" si="16"/>
        <v>1.0273905231586333</v>
      </c>
      <c r="D272">
        <f t="shared" si="17"/>
        <v>6</v>
      </c>
      <c r="E272">
        <f t="shared" si="18"/>
        <v>0.89</v>
      </c>
    </row>
    <row r="273" spans="2:5" x14ac:dyDescent="0.25">
      <c r="B273">
        <f t="shared" si="19"/>
        <v>265</v>
      </c>
      <c r="C273">
        <f t="shared" si="16"/>
        <v>1.0190265095412725</v>
      </c>
      <c r="D273">
        <f t="shared" si="17"/>
        <v>6</v>
      </c>
      <c r="E273">
        <f t="shared" si="18"/>
        <v>0.89</v>
      </c>
    </row>
    <row r="274" spans="2:5" x14ac:dyDescent="0.25">
      <c r="B274">
        <f t="shared" si="19"/>
        <v>266</v>
      </c>
      <c r="C274">
        <f t="shared" si="16"/>
        <v>1.0121797487008788</v>
      </c>
      <c r="D274">
        <f t="shared" si="17"/>
        <v>6</v>
      </c>
      <c r="E274">
        <f t="shared" si="18"/>
        <v>0.89</v>
      </c>
    </row>
    <row r="275" spans="2:5" x14ac:dyDescent="0.25">
      <c r="B275">
        <f t="shared" si="19"/>
        <v>267</v>
      </c>
      <c r="C275">
        <f t="shared" si="16"/>
        <v>1.0068523262271309</v>
      </c>
      <c r="D275">
        <f t="shared" si="17"/>
        <v>6</v>
      </c>
      <c r="E275">
        <f t="shared" si="18"/>
        <v>0.89</v>
      </c>
    </row>
    <row r="276" spans="2:5" x14ac:dyDescent="0.25">
      <c r="B276">
        <f t="shared" si="19"/>
        <v>268</v>
      </c>
      <c r="C276">
        <f t="shared" si="16"/>
        <v>1.0030458649045215</v>
      </c>
      <c r="D276">
        <f t="shared" si="17"/>
        <v>6</v>
      </c>
      <c r="E276">
        <f t="shared" si="18"/>
        <v>0.89</v>
      </c>
    </row>
    <row r="277" spans="2:5" x14ac:dyDescent="0.25">
      <c r="B277">
        <f t="shared" si="19"/>
        <v>269</v>
      </c>
      <c r="C277">
        <f t="shared" si="16"/>
        <v>1.0007615242180439</v>
      </c>
      <c r="D277">
        <f t="shared" si="17"/>
        <v>6</v>
      </c>
      <c r="E277">
        <f t="shared" si="18"/>
        <v>0.89</v>
      </c>
    </row>
    <row r="278" spans="2:5" x14ac:dyDescent="0.25">
      <c r="B278">
        <f t="shared" si="19"/>
        <v>270</v>
      </c>
      <c r="C278">
        <f t="shared" si="16"/>
        <v>1</v>
      </c>
      <c r="D278">
        <f t="shared" si="17"/>
        <v>6</v>
      </c>
      <c r="E278">
        <f t="shared" si="18"/>
        <v>0.89</v>
      </c>
    </row>
    <row r="279" spans="2:5" x14ac:dyDescent="0.25">
      <c r="B279">
        <f t="shared" si="19"/>
        <v>271</v>
      </c>
      <c r="C279">
        <f t="shared" si="16"/>
        <v>1.0007615242180439</v>
      </c>
      <c r="D279">
        <f t="shared" si="17"/>
        <v>6</v>
      </c>
      <c r="E279">
        <f t="shared" si="18"/>
        <v>0.89</v>
      </c>
    </row>
    <row r="280" spans="2:5" x14ac:dyDescent="0.25">
      <c r="B280">
        <f t="shared" si="19"/>
        <v>272</v>
      </c>
      <c r="C280">
        <f t="shared" si="16"/>
        <v>1.0030458649045215</v>
      </c>
      <c r="D280">
        <f t="shared" si="17"/>
        <v>6</v>
      </c>
      <c r="E280">
        <f t="shared" si="18"/>
        <v>0.89</v>
      </c>
    </row>
    <row r="281" spans="2:5" x14ac:dyDescent="0.25">
      <c r="B281">
        <f t="shared" si="19"/>
        <v>273</v>
      </c>
      <c r="C281">
        <f t="shared" si="16"/>
        <v>1.0068523262271309</v>
      </c>
      <c r="D281">
        <f t="shared" si="17"/>
        <v>6</v>
      </c>
      <c r="E281">
        <f t="shared" si="18"/>
        <v>0.89</v>
      </c>
    </row>
    <row r="282" spans="2:5" x14ac:dyDescent="0.25">
      <c r="B282">
        <f t="shared" si="19"/>
        <v>274</v>
      </c>
      <c r="C282">
        <f t="shared" si="16"/>
        <v>1.0121797487008788</v>
      </c>
      <c r="D282">
        <f t="shared" si="17"/>
        <v>6</v>
      </c>
      <c r="E282">
        <f t="shared" si="18"/>
        <v>0.89</v>
      </c>
    </row>
    <row r="283" spans="2:5" x14ac:dyDescent="0.25">
      <c r="B283">
        <f t="shared" si="19"/>
        <v>275</v>
      </c>
      <c r="C283">
        <f t="shared" si="16"/>
        <v>1.0190265095412725</v>
      </c>
      <c r="D283">
        <f t="shared" si="17"/>
        <v>6</v>
      </c>
      <c r="E283">
        <f t="shared" si="18"/>
        <v>0.89</v>
      </c>
    </row>
    <row r="284" spans="2:5" x14ac:dyDescent="0.25">
      <c r="B284">
        <f t="shared" si="19"/>
        <v>276</v>
      </c>
      <c r="C284">
        <f t="shared" si="16"/>
        <v>1.0273905231586333</v>
      </c>
      <c r="D284">
        <f t="shared" si="17"/>
        <v>6</v>
      </c>
      <c r="E284">
        <f t="shared" si="18"/>
        <v>0.89</v>
      </c>
    </row>
    <row r="285" spans="2:5" x14ac:dyDescent="0.25">
      <c r="B285">
        <f t="shared" si="19"/>
        <v>277</v>
      </c>
      <c r="C285">
        <f t="shared" si="16"/>
        <v>1.03726924179339</v>
      </c>
      <c r="D285">
        <f t="shared" si="17"/>
        <v>6</v>
      </c>
      <c r="E285">
        <f t="shared" si="18"/>
        <v>0.89</v>
      </c>
    </row>
    <row r="286" spans="2:5" x14ac:dyDescent="0.25">
      <c r="B286">
        <f t="shared" si="19"/>
        <v>278</v>
      </c>
      <c r="C286">
        <f t="shared" si="16"/>
        <v>1.0486596562921484</v>
      </c>
      <c r="D286">
        <f t="shared" si="17"/>
        <v>6</v>
      </c>
      <c r="E286">
        <f t="shared" si="18"/>
        <v>0.89</v>
      </c>
    </row>
    <row r="287" spans="2:5" x14ac:dyDescent="0.25">
      <c r="B287">
        <f t="shared" si="19"/>
        <v>279</v>
      </c>
      <c r="C287">
        <f t="shared" si="16"/>
        <v>1.0615582970243107</v>
      </c>
      <c r="D287">
        <f t="shared" si="17"/>
        <v>6</v>
      </c>
      <c r="E287">
        <f t="shared" si="18"/>
        <v>0.89</v>
      </c>
    </row>
    <row r="288" spans="2:5" x14ac:dyDescent="0.25">
      <c r="B288">
        <f t="shared" si="19"/>
        <v>280</v>
      </c>
      <c r="C288">
        <f t="shared" si="16"/>
        <v>1.0759612349389593</v>
      </c>
      <c r="D288">
        <f t="shared" si="17"/>
        <v>6</v>
      </c>
      <c r="E288">
        <f t="shared" si="18"/>
        <v>0.89</v>
      </c>
    </row>
    <row r="289" spans="2:5" x14ac:dyDescent="0.25">
      <c r="B289">
        <f t="shared" si="19"/>
        <v>281</v>
      </c>
      <c r="C289">
        <f t="shared" si="16"/>
        <v>1.0918640827616803</v>
      </c>
      <c r="D289">
        <f t="shared" si="17"/>
        <v>6</v>
      </c>
      <c r="E289">
        <f t="shared" si="18"/>
        <v>0.89</v>
      </c>
    </row>
    <row r="290" spans="2:5" x14ac:dyDescent="0.25">
      <c r="B290">
        <f t="shared" si="19"/>
        <v>282</v>
      </c>
      <c r="C290">
        <f t="shared" si="16"/>
        <v>1.1092619963309724</v>
      </c>
      <c r="D290">
        <f t="shared" si="17"/>
        <v>6</v>
      </c>
      <c r="E290">
        <f t="shared" si="18"/>
        <v>0.89</v>
      </c>
    </row>
    <row r="291" spans="2:5" x14ac:dyDescent="0.25">
      <c r="B291">
        <f t="shared" si="19"/>
        <v>283</v>
      </c>
      <c r="C291">
        <f t="shared" si="16"/>
        <v>1.1281496760738241</v>
      </c>
      <c r="D291">
        <f t="shared" si="17"/>
        <v>6</v>
      </c>
      <c r="E291">
        <f t="shared" si="18"/>
        <v>0.89</v>
      </c>
    </row>
    <row r="292" spans="2:5" x14ac:dyDescent="0.25">
      <c r="B292">
        <f t="shared" si="19"/>
        <v>284</v>
      </c>
      <c r="C292">
        <f t="shared" si="16"/>
        <v>1.1485213686200169</v>
      </c>
      <c r="D292">
        <f t="shared" si="17"/>
        <v>6</v>
      </c>
      <c r="E292">
        <f t="shared" si="18"/>
        <v>0.89</v>
      </c>
    </row>
    <row r="293" spans="2:5" x14ac:dyDescent="0.25">
      <c r="B293">
        <f t="shared" si="19"/>
        <v>285</v>
      </c>
      <c r="C293">
        <f t="shared" si="16"/>
        <v>1.1703708685546577</v>
      </c>
      <c r="D293">
        <f t="shared" si="17"/>
        <v>6</v>
      </c>
      <c r="E293">
        <f t="shared" si="18"/>
        <v>0.89</v>
      </c>
    </row>
    <row r="294" spans="2:5" x14ac:dyDescent="0.25">
      <c r="B294">
        <f t="shared" si="19"/>
        <v>286</v>
      </c>
      <c r="C294">
        <f t="shared" si="16"/>
        <v>1.1936915203084064</v>
      </c>
      <c r="D294">
        <f t="shared" si="17"/>
        <v>6</v>
      </c>
      <c r="E294">
        <f t="shared" si="18"/>
        <v>0.89</v>
      </c>
    </row>
    <row r="295" spans="2:5" x14ac:dyDescent="0.25">
      <c r="B295">
        <f t="shared" si="19"/>
        <v>287</v>
      </c>
      <c r="C295">
        <f t="shared" si="16"/>
        <v>1.2184762201848232</v>
      </c>
      <c r="D295">
        <f t="shared" si="17"/>
        <v>6</v>
      </c>
      <c r="E295">
        <f t="shared" si="18"/>
        <v>0.89</v>
      </c>
    </row>
    <row r="296" spans="2:5" x14ac:dyDescent="0.25">
      <c r="B296">
        <f t="shared" si="19"/>
        <v>288</v>
      </c>
      <c r="C296">
        <f t="shared" si="16"/>
        <v>1.2447174185242318</v>
      </c>
      <c r="D296">
        <f t="shared" si="17"/>
        <v>6</v>
      </c>
      <c r="E296">
        <f t="shared" si="18"/>
        <v>0.89</v>
      </c>
    </row>
    <row r="297" spans="2:5" x14ac:dyDescent="0.25">
      <c r="B297">
        <f t="shared" si="19"/>
        <v>289</v>
      </c>
      <c r="C297">
        <f t="shared" si="16"/>
        <v>1.2724071220034148</v>
      </c>
      <c r="D297">
        <f t="shared" si="17"/>
        <v>6</v>
      </c>
      <c r="E297">
        <f t="shared" si="18"/>
        <v>0.89</v>
      </c>
    </row>
    <row r="298" spans="2:5" x14ac:dyDescent="0.25">
      <c r="B298">
        <f t="shared" si="19"/>
        <v>290</v>
      </c>
      <c r="C298">
        <f t="shared" si="16"/>
        <v>1.3015368960704583</v>
      </c>
      <c r="D298">
        <f t="shared" si="17"/>
        <v>6</v>
      </c>
      <c r="E298">
        <f t="shared" si="18"/>
        <v>0.89</v>
      </c>
    </row>
    <row r="299" spans="2:5" x14ac:dyDescent="0.25">
      <c r="B299">
        <f t="shared" si="19"/>
        <v>291</v>
      </c>
      <c r="C299">
        <f t="shared" si="16"/>
        <v>1.3320978675139914</v>
      </c>
      <c r="D299">
        <f t="shared" si="17"/>
        <v>6</v>
      </c>
      <c r="E299">
        <f t="shared" si="18"/>
        <v>0.89</v>
      </c>
    </row>
    <row r="300" spans="2:5" x14ac:dyDescent="0.25">
      <c r="B300">
        <f t="shared" si="19"/>
        <v>292</v>
      </c>
      <c r="C300">
        <f t="shared" si="16"/>
        <v>1.3640807271660629</v>
      </c>
      <c r="D300">
        <f t="shared" si="17"/>
        <v>6</v>
      </c>
      <c r="E300">
        <f t="shared" si="18"/>
        <v>0.89</v>
      </c>
    </row>
    <row r="301" spans="2:5" x14ac:dyDescent="0.25">
      <c r="B301">
        <f t="shared" si="19"/>
        <v>293</v>
      </c>
      <c r="C301">
        <f t="shared" si="16"/>
        <v>1.3974757327377976</v>
      </c>
      <c r="D301">
        <f t="shared" si="17"/>
        <v>6</v>
      </c>
      <c r="E301">
        <f t="shared" si="18"/>
        <v>0.89</v>
      </c>
    </row>
    <row r="302" spans="2:5" x14ac:dyDescent="0.25">
      <c r="B302">
        <f t="shared" si="19"/>
        <v>294</v>
      </c>
      <c r="C302">
        <f t="shared" si="16"/>
        <v>1.4322727117869949</v>
      </c>
      <c r="D302">
        <f t="shared" si="17"/>
        <v>6</v>
      </c>
      <c r="E302">
        <f t="shared" si="18"/>
        <v>0.89</v>
      </c>
    </row>
    <row r="303" spans="2:5" x14ac:dyDescent="0.25">
      <c r="B303">
        <f t="shared" si="19"/>
        <v>295</v>
      </c>
      <c r="C303">
        <f t="shared" si="16"/>
        <v>1.4684610648167506</v>
      </c>
      <c r="D303">
        <f t="shared" si="17"/>
        <v>6</v>
      </c>
      <c r="E303">
        <f t="shared" si="18"/>
        <v>0.89</v>
      </c>
    </row>
    <row r="304" spans="2:5" x14ac:dyDescent="0.25">
      <c r="B304">
        <f t="shared" si="19"/>
        <v>296</v>
      </c>
      <c r="C304">
        <f t="shared" si="16"/>
        <v>1.506029768504165</v>
      </c>
      <c r="D304">
        <f t="shared" si="17"/>
        <v>6</v>
      </c>
      <c r="E304">
        <f t="shared" si="18"/>
        <v>0.89</v>
      </c>
    </row>
    <row r="305" spans="2:5" x14ac:dyDescent="0.25">
      <c r="B305">
        <f t="shared" si="19"/>
        <v>297</v>
      </c>
      <c r="C305">
        <f t="shared" si="16"/>
        <v>1.5449673790581606</v>
      </c>
      <c r="D305">
        <f t="shared" si="17"/>
        <v>6</v>
      </c>
      <c r="E305">
        <f t="shared" si="18"/>
        <v>0.89</v>
      </c>
    </row>
    <row r="306" spans="2:5" x14ac:dyDescent="0.25">
      <c r="B306">
        <f t="shared" si="19"/>
        <v>298</v>
      </c>
      <c r="C306">
        <f t="shared" si="16"/>
        <v>1.5852620357053642</v>
      </c>
      <c r="D306">
        <f t="shared" si="17"/>
        <v>6</v>
      </c>
      <c r="E306">
        <f t="shared" si="18"/>
        <v>0.89</v>
      </c>
    </row>
    <row r="307" spans="2:5" x14ac:dyDescent="0.25">
      <c r="B307">
        <f t="shared" si="19"/>
        <v>299</v>
      </c>
      <c r="C307">
        <f t="shared" si="16"/>
        <v>1.626901464303022</v>
      </c>
      <c r="D307">
        <f t="shared" si="17"/>
        <v>6</v>
      </c>
      <c r="E307">
        <f t="shared" si="18"/>
        <v>0.89</v>
      </c>
    </row>
    <row r="308" spans="2:5" x14ac:dyDescent="0.25">
      <c r="B308">
        <f t="shared" si="19"/>
        <v>300</v>
      </c>
      <c r="C308">
        <f t="shared" si="16"/>
        <v>1.6698729810778072</v>
      </c>
      <c r="D308">
        <f t="shared" si="17"/>
        <v>6</v>
      </c>
      <c r="E308">
        <f t="shared" si="18"/>
        <v>0.89</v>
      </c>
    </row>
    <row r="309" spans="2:5" x14ac:dyDescent="0.25">
      <c r="B309">
        <f t="shared" si="19"/>
        <v>301</v>
      </c>
      <c r="C309">
        <f t="shared" si="16"/>
        <v>1.7141634964894381</v>
      </c>
      <c r="D309">
        <f t="shared" si="17"/>
        <v>6</v>
      </c>
      <c r="E309">
        <f t="shared" si="18"/>
        <v>0.89</v>
      </c>
    </row>
    <row r="310" spans="2:5" x14ac:dyDescent="0.25">
      <c r="B310">
        <f t="shared" si="19"/>
        <v>302</v>
      </c>
      <c r="C310">
        <f t="shared" si="16"/>
        <v>1.7597595192178694</v>
      </c>
      <c r="D310">
        <f t="shared" si="17"/>
        <v>6</v>
      </c>
      <c r="E310">
        <f t="shared" si="18"/>
        <v>0.89</v>
      </c>
    </row>
    <row r="311" spans="2:5" x14ac:dyDescent="0.25">
      <c r="B311">
        <f t="shared" si="19"/>
        <v>303</v>
      </c>
      <c r="C311">
        <f t="shared" si="16"/>
        <v>1.8066471602728784</v>
      </c>
      <c r="D311">
        <f t="shared" si="17"/>
        <v>6</v>
      </c>
      <c r="E311">
        <f t="shared" si="18"/>
        <v>0.89</v>
      </c>
    </row>
    <row r="312" spans="2:5" x14ac:dyDescent="0.25">
      <c r="B312">
        <f t="shared" si="19"/>
        <v>304</v>
      </c>
      <c r="C312">
        <f t="shared" si="16"/>
        <v>1.8548121372247923</v>
      </c>
      <c r="D312">
        <f t="shared" si="17"/>
        <v>6</v>
      </c>
      <c r="E312">
        <f t="shared" si="18"/>
        <v>0.89</v>
      </c>
    </row>
    <row r="313" spans="2:5" x14ac:dyDescent="0.25">
      <c r="B313">
        <f t="shared" si="19"/>
        <v>305</v>
      </c>
      <c r="C313">
        <f t="shared" si="16"/>
        <v>1.9042397785550413</v>
      </c>
      <c r="D313">
        <f t="shared" si="17"/>
        <v>6</v>
      </c>
      <c r="E313">
        <f t="shared" si="18"/>
        <v>0.89</v>
      </c>
    </row>
    <row r="314" spans="2:5" x14ac:dyDescent="0.25">
      <c r="B314">
        <f t="shared" si="19"/>
        <v>306</v>
      </c>
      <c r="C314">
        <f t="shared" si="16"/>
        <v>1.9549150281252619</v>
      </c>
      <c r="D314">
        <f t="shared" si="17"/>
        <v>6</v>
      </c>
      <c r="E314">
        <f t="shared" si="18"/>
        <v>0.89</v>
      </c>
    </row>
    <row r="315" spans="2:5" x14ac:dyDescent="0.25">
      <c r="B315">
        <f t="shared" si="19"/>
        <v>307</v>
      </c>
      <c r="C315">
        <f t="shared" si="16"/>
        <v>2.0068224497635345</v>
      </c>
      <c r="D315">
        <f t="shared" si="17"/>
        <v>6</v>
      </c>
      <c r="E315">
        <f t="shared" si="18"/>
        <v>0.89</v>
      </c>
    </row>
    <row r="316" spans="2:5" x14ac:dyDescent="0.25">
      <c r="B316">
        <f t="shared" si="19"/>
        <v>308</v>
      </c>
      <c r="C316">
        <f t="shared" si="16"/>
        <v>2.059946231966391</v>
      </c>
      <c r="D316">
        <f t="shared" si="17"/>
        <v>6</v>
      </c>
      <c r="E316">
        <f t="shared" si="18"/>
        <v>0.89</v>
      </c>
    </row>
    <row r="317" spans="2:5" x14ac:dyDescent="0.25">
      <c r="B317">
        <f t="shared" si="19"/>
        <v>309</v>
      </c>
      <c r="C317">
        <f t="shared" si="16"/>
        <v>2.1142701927151459</v>
      </c>
      <c r="D317">
        <f t="shared" si="17"/>
        <v>6</v>
      </c>
      <c r="E317">
        <f t="shared" si="18"/>
        <v>0.89</v>
      </c>
    </row>
    <row r="318" spans="2:5" x14ac:dyDescent="0.25">
      <c r="B318">
        <f t="shared" si="19"/>
        <v>310</v>
      </c>
      <c r="C318">
        <f t="shared" si="16"/>
        <v>2.1697777844051096</v>
      </c>
      <c r="D318">
        <f t="shared" si="17"/>
        <v>6</v>
      </c>
      <c r="E318">
        <f t="shared" si="18"/>
        <v>0.89</v>
      </c>
    </row>
    <row r="319" spans="2:5" x14ac:dyDescent="0.25">
      <c r="B319">
        <f t="shared" si="19"/>
        <v>311</v>
      </c>
      <c r="C319">
        <f t="shared" si="16"/>
        <v>2.2264520988861389</v>
      </c>
      <c r="D319">
        <f t="shared" si="17"/>
        <v>6</v>
      </c>
      <c r="E319">
        <f t="shared" si="18"/>
        <v>0.89</v>
      </c>
    </row>
    <row r="320" spans="2:5" x14ac:dyDescent="0.25">
      <c r="B320">
        <f t="shared" si="19"/>
        <v>312</v>
      </c>
      <c r="C320">
        <f t="shared" si="16"/>
        <v>2.2842758726130272</v>
      </c>
      <c r="D320">
        <f t="shared" si="17"/>
        <v>6</v>
      </c>
      <c r="E320">
        <f t="shared" si="18"/>
        <v>0.89</v>
      </c>
    </row>
    <row r="321" spans="2:5" x14ac:dyDescent="0.25">
      <c r="B321">
        <f t="shared" si="19"/>
        <v>313</v>
      </c>
      <c r="C321">
        <f t="shared" si="16"/>
        <v>2.3432314919041484</v>
      </c>
      <c r="D321">
        <f t="shared" si="17"/>
        <v>6</v>
      </c>
      <c r="E321">
        <f t="shared" si="18"/>
        <v>0.89</v>
      </c>
    </row>
    <row r="322" spans="2:5" x14ac:dyDescent="0.25">
      <c r="B322">
        <f t="shared" si="19"/>
        <v>314</v>
      </c>
      <c r="C322">
        <f t="shared" si="16"/>
        <v>2.4033009983067442</v>
      </c>
      <c r="D322">
        <f t="shared" si="17"/>
        <v>6</v>
      </c>
      <c r="E322">
        <f t="shared" si="18"/>
        <v>0.89</v>
      </c>
    </row>
    <row r="323" spans="2:5" x14ac:dyDescent="0.25">
      <c r="B323">
        <f t="shared" si="19"/>
        <v>315</v>
      </c>
      <c r="C323">
        <f t="shared" si="16"/>
        <v>2.4644660940672614</v>
      </c>
      <c r="D323">
        <f t="shared" si="17"/>
        <v>6</v>
      </c>
      <c r="E323">
        <f t="shared" si="18"/>
        <v>0.89</v>
      </c>
    </row>
    <row r="324" spans="2:5" x14ac:dyDescent="0.25">
      <c r="B324">
        <f t="shared" si="19"/>
        <v>316</v>
      </c>
      <c r="C324">
        <f t="shared" si="16"/>
        <v>2.526708147705012</v>
      </c>
      <c r="D324">
        <f t="shared" si="17"/>
        <v>6</v>
      </c>
      <c r="E324">
        <f t="shared" si="18"/>
        <v>0.89</v>
      </c>
    </row>
    <row r="325" spans="2:5" x14ac:dyDescent="0.25">
      <c r="B325">
        <f t="shared" si="19"/>
        <v>317</v>
      </c>
      <c r="C325">
        <f t="shared" si="16"/>
        <v>2.5900081996875088</v>
      </c>
      <c r="D325">
        <f t="shared" si="17"/>
        <v>6</v>
      </c>
      <c r="E325">
        <f t="shared" si="18"/>
        <v>0.89</v>
      </c>
    </row>
    <row r="326" spans="2:5" x14ac:dyDescent="0.25">
      <c r="B326">
        <f t="shared" si="19"/>
        <v>318</v>
      </c>
      <c r="C326">
        <f t="shared" si="16"/>
        <v>2.6543469682057093</v>
      </c>
      <c r="D326">
        <f t="shared" si="17"/>
        <v>6</v>
      </c>
      <c r="E326">
        <f t="shared" si="18"/>
        <v>0.89</v>
      </c>
    </row>
    <row r="327" spans="2:5" x14ac:dyDescent="0.25">
      <c r="B327">
        <f t="shared" si="19"/>
        <v>319</v>
      </c>
      <c r="C327">
        <f t="shared" si="16"/>
        <v>2.7197048550474632</v>
      </c>
      <c r="D327">
        <f t="shared" si="17"/>
        <v>6</v>
      </c>
      <c r="E327">
        <f t="shared" si="18"/>
        <v>0.89</v>
      </c>
    </row>
    <row r="328" spans="2:5" x14ac:dyDescent="0.25">
      <c r="B328">
        <f t="shared" si="19"/>
        <v>320</v>
      </c>
      <c r="C328">
        <f t="shared" ref="C328:C368" si="20">$B$2+$B$1*SIN(RADIANS(B328))</f>
        <v>2.786061951567302</v>
      </c>
      <c r="D328">
        <f t="shared" ref="D328:D368" si="21">$B$2</f>
        <v>6</v>
      </c>
      <c r="E328">
        <f t="shared" ref="E328:E368" si="22">$B$3</f>
        <v>0.89</v>
      </c>
    </row>
    <row r="329" spans="2:5" x14ac:dyDescent="0.25">
      <c r="B329">
        <f t="shared" si="19"/>
        <v>321</v>
      </c>
      <c r="C329">
        <f t="shared" si="20"/>
        <v>2.8533980447508109</v>
      </c>
      <c r="D329">
        <f t="shared" si="21"/>
        <v>6</v>
      </c>
      <c r="E329">
        <f t="shared" si="22"/>
        <v>0.89</v>
      </c>
    </row>
    <row r="330" spans="2:5" x14ac:dyDescent="0.25">
      <c r="B330">
        <f t="shared" si="19"/>
        <v>322</v>
      </c>
      <c r="C330">
        <f t="shared" si="20"/>
        <v>2.9216926233717091</v>
      </c>
      <c r="D330">
        <f t="shared" si="21"/>
        <v>6</v>
      </c>
      <c r="E330">
        <f t="shared" si="22"/>
        <v>0.89</v>
      </c>
    </row>
    <row r="331" spans="2:5" x14ac:dyDescent="0.25">
      <c r="B331">
        <f t="shared" ref="B331:B368" si="23">B330+1</f>
        <v>323</v>
      </c>
      <c r="C331">
        <f t="shared" si="20"/>
        <v>2.9909248842397584</v>
      </c>
      <c r="D331">
        <f t="shared" si="21"/>
        <v>6</v>
      </c>
      <c r="E331">
        <f t="shared" si="22"/>
        <v>0.89</v>
      </c>
    </row>
    <row r="332" spans="2:5" x14ac:dyDescent="0.25">
      <c r="B332">
        <f t="shared" si="23"/>
        <v>324</v>
      </c>
      <c r="C332">
        <f t="shared" si="20"/>
        <v>3.0610737385376332</v>
      </c>
      <c r="D332">
        <f t="shared" si="21"/>
        <v>6</v>
      </c>
      <c r="E332">
        <f t="shared" si="22"/>
        <v>0.89</v>
      </c>
    </row>
    <row r="333" spans="2:5" x14ac:dyDescent="0.25">
      <c r="B333">
        <f t="shared" si="23"/>
        <v>325</v>
      </c>
      <c r="C333">
        <f t="shared" si="20"/>
        <v>3.1321178182447675</v>
      </c>
      <c r="D333">
        <f t="shared" si="21"/>
        <v>6</v>
      </c>
      <c r="E333">
        <f t="shared" si="22"/>
        <v>0.89</v>
      </c>
    </row>
    <row r="334" spans="2:5" x14ac:dyDescent="0.25">
      <c r="B334">
        <f t="shared" si="23"/>
        <v>326</v>
      </c>
      <c r="C334">
        <f t="shared" si="20"/>
        <v>3.2040354826462671</v>
      </c>
      <c r="D334">
        <f t="shared" si="21"/>
        <v>6</v>
      </c>
      <c r="E334">
        <f t="shared" si="22"/>
        <v>0.89</v>
      </c>
    </row>
    <row r="335" spans="2:5" x14ac:dyDescent="0.25">
      <c r="B335">
        <f t="shared" si="23"/>
        <v>327</v>
      </c>
      <c r="C335">
        <f t="shared" si="20"/>
        <v>3.2768048249248651</v>
      </c>
      <c r="D335">
        <f t="shared" si="21"/>
        <v>6</v>
      </c>
      <c r="E335">
        <f t="shared" si="22"/>
        <v>0.89</v>
      </c>
    </row>
    <row r="336" spans="2:5" x14ac:dyDescent="0.25">
      <c r="B336">
        <f t="shared" si="23"/>
        <v>328</v>
      </c>
      <c r="C336">
        <f t="shared" si="20"/>
        <v>3.3504036788339748</v>
      </c>
      <c r="D336">
        <f t="shared" si="21"/>
        <v>6</v>
      </c>
      <c r="E336">
        <f t="shared" si="22"/>
        <v>0.89</v>
      </c>
    </row>
    <row r="337" spans="2:5" x14ac:dyDescent="0.25">
      <c r="B337">
        <f t="shared" si="23"/>
        <v>329</v>
      </c>
      <c r="C337">
        <f t="shared" si="20"/>
        <v>3.4248096254497273</v>
      </c>
      <c r="D337">
        <f t="shared" si="21"/>
        <v>6</v>
      </c>
      <c r="E337">
        <f t="shared" si="22"/>
        <v>0.89</v>
      </c>
    </row>
    <row r="338" spans="2:5" x14ac:dyDescent="0.25">
      <c r="B338">
        <f t="shared" si="23"/>
        <v>330</v>
      </c>
      <c r="C338">
        <f t="shared" si="20"/>
        <v>3.4999999999999978</v>
      </c>
      <c r="D338">
        <f t="shared" si="21"/>
        <v>6</v>
      </c>
      <c r="E338">
        <f t="shared" si="22"/>
        <v>0.89</v>
      </c>
    </row>
    <row r="339" spans="2:5" x14ac:dyDescent="0.25">
      <c r="B339">
        <f t="shared" si="23"/>
        <v>331</v>
      </c>
      <c r="C339">
        <f t="shared" si="20"/>
        <v>3.5759518987683157</v>
      </c>
      <c r="D339">
        <f t="shared" si="21"/>
        <v>6</v>
      </c>
      <c r="E339">
        <f t="shared" si="22"/>
        <v>0.89</v>
      </c>
    </row>
    <row r="340" spans="2:5" x14ac:dyDescent="0.25">
      <c r="B340">
        <f t="shared" si="23"/>
        <v>332</v>
      </c>
      <c r="C340">
        <f t="shared" si="20"/>
        <v>3.6526421860705458</v>
      </c>
      <c r="D340">
        <f t="shared" si="21"/>
        <v>6</v>
      </c>
      <c r="E340">
        <f t="shared" si="22"/>
        <v>0.89</v>
      </c>
    </row>
    <row r="341" spans="2:5" x14ac:dyDescent="0.25">
      <c r="B341">
        <f t="shared" si="23"/>
        <v>333</v>
      </c>
      <c r="C341">
        <f t="shared" si="20"/>
        <v>3.7300475013022654</v>
      </c>
      <c r="D341">
        <f t="shared" si="21"/>
        <v>6</v>
      </c>
      <c r="E341">
        <f t="shared" si="22"/>
        <v>0.89</v>
      </c>
    </row>
    <row r="342" spans="2:5" x14ac:dyDescent="0.25">
      <c r="B342">
        <f t="shared" si="23"/>
        <v>334</v>
      </c>
      <c r="C342">
        <f t="shared" si="20"/>
        <v>3.8081442660546112</v>
      </c>
      <c r="D342">
        <f t="shared" si="21"/>
        <v>6</v>
      </c>
      <c r="E342">
        <f t="shared" si="22"/>
        <v>0.89</v>
      </c>
    </row>
    <row r="343" spans="2:5" x14ac:dyDescent="0.25">
      <c r="B343">
        <f t="shared" si="23"/>
        <v>335</v>
      </c>
      <c r="C343">
        <f t="shared" si="20"/>
        <v>3.8869086912965041</v>
      </c>
      <c r="D343">
        <f t="shared" si="21"/>
        <v>6</v>
      </c>
      <c r="E343">
        <f t="shared" si="22"/>
        <v>0.89</v>
      </c>
    </row>
    <row r="344" spans="2:5" x14ac:dyDescent="0.25">
      <c r="B344">
        <f t="shared" si="23"/>
        <v>336</v>
      </c>
      <c r="C344">
        <f t="shared" si="20"/>
        <v>3.9663167846209992</v>
      </c>
      <c r="D344">
        <f t="shared" si="21"/>
        <v>6</v>
      </c>
      <c r="E344">
        <f t="shared" si="22"/>
        <v>0.89</v>
      </c>
    </row>
    <row r="345" spans="2:5" x14ac:dyDescent="0.25">
      <c r="B345">
        <f t="shared" si="23"/>
        <v>337</v>
      </c>
      <c r="C345">
        <f t="shared" si="20"/>
        <v>4.0463443575536306</v>
      </c>
      <c r="D345">
        <f t="shared" si="21"/>
        <v>6</v>
      </c>
      <c r="E345">
        <f t="shared" si="22"/>
        <v>0.89</v>
      </c>
    </row>
    <row r="346" spans="2:5" x14ac:dyDescent="0.25">
      <c r="B346">
        <f t="shared" si="23"/>
        <v>338</v>
      </c>
      <c r="C346">
        <f t="shared" si="20"/>
        <v>4.1269670329204384</v>
      </c>
      <c r="D346">
        <f t="shared" si="21"/>
        <v>6</v>
      </c>
      <c r="E346">
        <f t="shared" si="22"/>
        <v>0.89</v>
      </c>
    </row>
    <row r="347" spans="2:5" x14ac:dyDescent="0.25">
      <c r="B347">
        <f t="shared" si="23"/>
        <v>339</v>
      </c>
      <c r="C347">
        <f t="shared" si="20"/>
        <v>4.2081602522734958</v>
      </c>
      <c r="D347">
        <f t="shared" si="21"/>
        <v>6</v>
      </c>
      <c r="E347">
        <f t="shared" si="22"/>
        <v>0.89</v>
      </c>
    </row>
    <row r="348" spans="2:5" x14ac:dyDescent="0.25">
      <c r="B348">
        <f t="shared" si="23"/>
        <v>340</v>
      </c>
      <c r="C348">
        <f t="shared" si="20"/>
        <v>4.2898992833716569</v>
      </c>
      <c r="D348">
        <f t="shared" si="21"/>
        <v>6</v>
      </c>
      <c r="E348">
        <f t="shared" si="22"/>
        <v>0.89</v>
      </c>
    </row>
    <row r="349" spans="2:5" x14ac:dyDescent="0.25">
      <c r="B349">
        <f t="shared" si="23"/>
        <v>341</v>
      </c>
      <c r="C349">
        <f t="shared" si="20"/>
        <v>4.3721592277142163</v>
      </c>
      <c r="D349">
        <f t="shared" si="21"/>
        <v>6</v>
      </c>
      <c r="E349">
        <f t="shared" si="22"/>
        <v>0.89</v>
      </c>
    </row>
    <row r="350" spans="2:5" x14ac:dyDescent="0.25">
      <c r="B350">
        <f t="shared" si="23"/>
        <v>342</v>
      </c>
      <c r="C350">
        <f t="shared" si="20"/>
        <v>4.4549150281252619</v>
      </c>
      <c r="D350">
        <f t="shared" si="21"/>
        <v>6</v>
      </c>
      <c r="E350">
        <f t="shared" si="22"/>
        <v>0.89</v>
      </c>
    </row>
    <row r="351" spans="2:5" x14ac:dyDescent="0.25">
      <c r="B351">
        <f t="shared" si="23"/>
        <v>343</v>
      </c>
      <c r="C351">
        <f t="shared" si="20"/>
        <v>4.5381414763863139</v>
      </c>
      <c r="D351">
        <f t="shared" si="21"/>
        <v>6</v>
      </c>
      <c r="E351">
        <f t="shared" si="22"/>
        <v>0.89</v>
      </c>
    </row>
    <row r="352" spans="2:5" x14ac:dyDescent="0.25">
      <c r="B352">
        <f t="shared" si="23"/>
        <v>344</v>
      </c>
      <c r="C352">
        <f t="shared" si="20"/>
        <v>4.6218132209150049</v>
      </c>
      <c r="D352">
        <f t="shared" si="21"/>
        <v>6</v>
      </c>
      <c r="E352">
        <f t="shared" si="22"/>
        <v>0.89</v>
      </c>
    </row>
    <row r="353" spans="2:5" x14ac:dyDescent="0.25">
      <c r="B353">
        <f t="shared" si="23"/>
        <v>345</v>
      </c>
      <c r="C353">
        <f t="shared" si="20"/>
        <v>4.7059047744873963</v>
      </c>
      <c r="D353">
        <f t="shared" si="21"/>
        <v>6</v>
      </c>
      <c r="E353">
        <f t="shared" si="22"/>
        <v>0.89</v>
      </c>
    </row>
    <row r="354" spans="2:5" x14ac:dyDescent="0.25">
      <c r="B354">
        <f t="shared" si="23"/>
        <v>346</v>
      </c>
      <c r="C354">
        <f t="shared" si="20"/>
        <v>4.7903905220016609</v>
      </c>
      <c r="D354">
        <f t="shared" si="21"/>
        <v>6</v>
      </c>
      <c r="E354">
        <f t="shared" si="22"/>
        <v>0.89</v>
      </c>
    </row>
    <row r="355" spans="2:5" x14ac:dyDescent="0.25">
      <c r="B355">
        <f t="shared" si="23"/>
        <v>347</v>
      </c>
      <c r="C355">
        <f t="shared" si="20"/>
        <v>4.8752447282806735</v>
      </c>
      <c r="D355">
        <f t="shared" si="21"/>
        <v>6</v>
      </c>
      <c r="E355">
        <f t="shared" si="22"/>
        <v>0.89</v>
      </c>
    </row>
    <row r="356" spans="2:5" x14ac:dyDescent="0.25">
      <c r="B356">
        <f t="shared" si="23"/>
        <v>348</v>
      </c>
      <c r="C356">
        <f t="shared" si="20"/>
        <v>4.9604415459112001</v>
      </c>
      <c r="D356">
        <f t="shared" si="21"/>
        <v>6</v>
      </c>
      <c r="E356">
        <f t="shared" si="22"/>
        <v>0.89</v>
      </c>
    </row>
    <row r="357" spans="2:5" x14ac:dyDescent="0.25">
      <c r="B357">
        <f t="shared" si="23"/>
        <v>349</v>
      </c>
      <c r="C357">
        <f t="shared" si="20"/>
        <v>5.0459550231172763</v>
      </c>
      <c r="D357">
        <f t="shared" si="21"/>
        <v>6</v>
      </c>
      <c r="E357">
        <f t="shared" si="22"/>
        <v>0.89</v>
      </c>
    </row>
    <row r="358" spans="2:5" x14ac:dyDescent="0.25">
      <c r="B358">
        <f t="shared" si="23"/>
        <v>350</v>
      </c>
      <c r="C358">
        <f t="shared" si="20"/>
        <v>5.1317591116653478</v>
      </c>
      <c r="D358">
        <f t="shared" si="21"/>
        <v>6</v>
      </c>
      <c r="E358">
        <f t="shared" si="22"/>
        <v>0.89</v>
      </c>
    </row>
    <row r="359" spans="2:5" x14ac:dyDescent="0.25">
      <c r="B359">
        <f t="shared" si="23"/>
        <v>351</v>
      </c>
      <c r="C359">
        <f t="shared" si="20"/>
        <v>5.2178276747988441</v>
      </c>
      <c r="D359">
        <f t="shared" si="21"/>
        <v>6</v>
      </c>
      <c r="E359">
        <f t="shared" si="22"/>
        <v>0.89</v>
      </c>
    </row>
    <row r="360" spans="2:5" x14ac:dyDescent="0.25">
      <c r="B360">
        <f t="shared" si="23"/>
        <v>352</v>
      </c>
      <c r="C360">
        <f t="shared" si="20"/>
        <v>5.304134495199671</v>
      </c>
      <c r="D360">
        <f t="shared" si="21"/>
        <v>6</v>
      </c>
      <c r="E360">
        <f t="shared" si="22"/>
        <v>0.89</v>
      </c>
    </row>
    <row r="361" spans="2:5" x14ac:dyDescent="0.25">
      <c r="B361">
        <f t="shared" si="23"/>
        <v>353</v>
      </c>
      <c r="C361">
        <f t="shared" si="20"/>
        <v>5.3906532829742639</v>
      </c>
      <c r="D361">
        <f t="shared" si="21"/>
        <v>6</v>
      </c>
      <c r="E361">
        <f t="shared" si="22"/>
        <v>0.89</v>
      </c>
    </row>
    <row r="362" spans="2:5" x14ac:dyDescent="0.25">
      <c r="B362">
        <f t="shared" si="23"/>
        <v>354</v>
      </c>
      <c r="C362">
        <f t="shared" si="20"/>
        <v>5.477357683661733</v>
      </c>
      <c r="D362">
        <f t="shared" si="21"/>
        <v>6</v>
      </c>
      <c r="E362">
        <f t="shared" si="22"/>
        <v>0.89</v>
      </c>
    </row>
    <row r="363" spans="2:5" x14ac:dyDescent="0.25">
      <c r="B363">
        <f t="shared" si="23"/>
        <v>355</v>
      </c>
      <c r="C363">
        <f t="shared" si="20"/>
        <v>5.5642212862617084</v>
      </c>
      <c r="D363">
        <f t="shared" si="21"/>
        <v>6</v>
      </c>
      <c r="E363">
        <f t="shared" si="22"/>
        <v>0.89</v>
      </c>
    </row>
    <row r="364" spans="2:5" x14ac:dyDescent="0.25">
      <c r="B364">
        <f t="shared" si="23"/>
        <v>356</v>
      </c>
      <c r="C364">
        <f t="shared" si="20"/>
        <v>5.6512176312793718</v>
      </c>
      <c r="D364">
        <f t="shared" si="21"/>
        <v>6</v>
      </c>
      <c r="E364">
        <f t="shared" si="22"/>
        <v>0.89</v>
      </c>
    </row>
    <row r="365" spans="2:5" x14ac:dyDescent="0.25">
      <c r="B365">
        <f t="shared" si="23"/>
        <v>357</v>
      </c>
      <c r="C365">
        <f t="shared" si="20"/>
        <v>5.7383202187852778</v>
      </c>
      <c r="D365">
        <f t="shared" si="21"/>
        <v>6</v>
      </c>
      <c r="E365">
        <f t="shared" si="22"/>
        <v>0.89</v>
      </c>
    </row>
    <row r="366" spans="2:5" x14ac:dyDescent="0.25">
      <c r="B366">
        <f t="shared" si="23"/>
        <v>358</v>
      </c>
      <c r="C366">
        <f t="shared" si="20"/>
        <v>5.8255025164874956</v>
      </c>
      <c r="D366">
        <f t="shared" si="21"/>
        <v>6</v>
      </c>
      <c r="E366">
        <f t="shared" si="22"/>
        <v>0.89</v>
      </c>
    </row>
    <row r="367" spans="2:5" x14ac:dyDescent="0.25">
      <c r="B367">
        <f t="shared" si="23"/>
        <v>359</v>
      </c>
      <c r="C367">
        <f t="shared" si="20"/>
        <v>5.9127379678135821</v>
      </c>
      <c r="D367">
        <f t="shared" si="21"/>
        <v>6</v>
      </c>
      <c r="E367">
        <f t="shared" si="22"/>
        <v>0.89</v>
      </c>
    </row>
    <row r="368" spans="2:5" x14ac:dyDescent="0.25">
      <c r="B368">
        <f t="shared" si="23"/>
        <v>360</v>
      </c>
      <c r="C368">
        <f t="shared" si="20"/>
        <v>5.9999999999999991</v>
      </c>
      <c r="D368">
        <f t="shared" si="21"/>
        <v>6</v>
      </c>
      <c r="E368">
        <f t="shared" si="22"/>
        <v>0.89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0608-6E50-4B1B-9E42-06B4F922D9D2}">
  <sheetPr>
    <tabColor rgb="FFFFFF00"/>
  </sheetPr>
  <dimension ref="A2:AU25"/>
  <sheetViews>
    <sheetView workbookViewId="0">
      <selection activeCell="F24" sqref="F24"/>
    </sheetView>
  </sheetViews>
  <sheetFormatPr defaultRowHeight="15" x14ac:dyDescent="0.25"/>
  <cols>
    <col min="3" max="3" width="10.5703125" bestFit="1" customWidth="1"/>
    <col min="10" max="10" width="10.5703125" bestFit="1" customWidth="1"/>
    <col min="14" max="14" width="11.5703125" customWidth="1"/>
    <col min="15" max="15" width="10.42578125" customWidth="1"/>
    <col min="16" max="16" width="13.28515625" customWidth="1"/>
    <col min="17" max="17" width="10.7109375" customWidth="1"/>
    <col min="18" max="18" width="9.85546875" customWidth="1"/>
    <col min="19" max="19" width="10.140625" customWidth="1"/>
    <col min="20" max="20" width="13" customWidth="1"/>
    <col min="21" max="21" width="9.85546875" customWidth="1"/>
  </cols>
  <sheetData>
    <row r="2" spans="1:35" x14ac:dyDescent="0.25">
      <c r="A2" t="s">
        <v>64</v>
      </c>
    </row>
    <row r="3" spans="1:35" ht="45" x14ac:dyDescent="0.25">
      <c r="A3" s="20" t="s">
        <v>52</v>
      </c>
      <c r="B3" s="20" t="s">
        <v>51</v>
      </c>
      <c r="C3" s="20" t="s">
        <v>50</v>
      </c>
      <c r="D3" s="20" t="s">
        <v>49</v>
      </c>
      <c r="E3" s="20" t="s">
        <v>48</v>
      </c>
      <c r="F3" s="20" t="s">
        <v>45</v>
      </c>
      <c r="G3" s="20" t="s">
        <v>44</v>
      </c>
      <c r="H3" s="20" t="s">
        <v>61</v>
      </c>
      <c r="I3" s="20" t="s">
        <v>60</v>
      </c>
      <c r="J3" s="20" t="s">
        <v>59</v>
      </c>
      <c r="K3" s="20" t="s">
        <v>58</v>
      </c>
      <c r="L3" s="20" t="s">
        <v>57</v>
      </c>
      <c r="M3" s="20" t="s">
        <v>38</v>
      </c>
      <c r="N3" s="19" t="s">
        <v>32</v>
      </c>
      <c r="O3" s="19" t="s">
        <v>33</v>
      </c>
      <c r="P3" s="19" t="s">
        <v>34</v>
      </c>
      <c r="Q3" s="19" t="s">
        <v>30</v>
      </c>
      <c r="R3" s="19" t="s">
        <v>29</v>
      </c>
      <c r="S3" s="19" t="s">
        <v>56</v>
      </c>
      <c r="T3" s="19" t="s">
        <v>28</v>
      </c>
      <c r="U3" s="19" t="s">
        <v>27</v>
      </c>
      <c r="V3" s="19" t="s">
        <v>26</v>
      </c>
      <c r="W3" s="19" t="s">
        <v>25</v>
      </c>
      <c r="X3" s="19" t="s">
        <v>23</v>
      </c>
      <c r="Y3" s="13" t="s">
        <v>22</v>
      </c>
      <c r="Z3" s="19" t="s">
        <v>21</v>
      </c>
      <c r="AA3" s="19" t="s">
        <v>20</v>
      </c>
      <c r="AB3" s="19" t="s">
        <v>24</v>
      </c>
      <c r="AC3" s="19" t="s">
        <v>16</v>
      </c>
      <c r="AD3" s="19" t="s">
        <v>15</v>
      </c>
      <c r="AE3" s="19" t="s">
        <v>14</v>
      </c>
      <c r="AF3" s="19" t="s">
        <v>10</v>
      </c>
      <c r="AG3" s="19" t="s">
        <v>9</v>
      </c>
      <c r="AH3" s="18"/>
      <c r="AI3" s="18"/>
    </row>
    <row r="4" spans="1:35" x14ac:dyDescent="0.25">
      <c r="A4" s="8">
        <v>12</v>
      </c>
      <c r="B4" s="8">
        <v>1.5E-3</v>
      </c>
      <c r="C4" s="8">
        <v>7</v>
      </c>
      <c r="D4" s="7">
        <v>0.8</v>
      </c>
      <c r="E4" s="8">
        <v>250</v>
      </c>
      <c r="F4" s="1">
        <f>E4/C4</f>
        <v>35.714285714285715</v>
      </c>
      <c r="G4" s="1">
        <f>20*LOG(F4)</f>
        <v>31.056839373155615</v>
      </c>
      <c r="H4" s="7">
        <v>0.41</v>
      </c>
      <c r="I4" s="7">
        <v>3.6999999999999998E-2</v>
      </c>
      <c r="J4" s="7" t="s">
        <v>63</v>
      </c>
      <c r="K4" s="8">
        <v>65</v>
      </c>
      <c r="L4" s="1">
        <v>150</v>
      </c>
      <c r="M4" s="1">
        <v>50</v>
      </c>
      <c r="N4" s="6">
        <f>B4*F4</f>
        <v>5.3571428571428575E-2</v>
      </c>
      <c r="O4" s="6">
        <f>N4/SQRT(2)</f>
        <v>3.7880720420707906E-2</v>
      </c>
      <c r="P4" s="17">
        <f>(N4/2)^2/M4</f>
        <v>1.434948979591837E-5</v>
      </c>
      <c r="Q4" s="6">
        <f>R4+0.7</f>
        <v>1.9000000000000001</v>
      </c>
      <c r="R4" s="6">
        <f>IF(B4*2+0.7&gt;A4*0.1,B4*2+0.7,A4*0.1)</f>
        <v>1.2000000000000002</v>
      </c>
      <c r="S4" s="16">
        <f>(A4-Q4)/2</f>
        <v>5.05</v>
      </c>
      <c r="T4" s="6">
        <f>(A4-S4)/M4</f>
        <v>0.13900000000000001</v>
      </c>
      <c r="U4" s="1">
        <f>M4</f>
        <v>50</v>
      </c>
      <c r="V4" s="1">
        <f>R4/T4</f>
        <v>8.6330935251798575</v>
      </c>
      <c r="W4" s="1">
        <f>M4/F4</f>
        <v>1.4</v>
      </c>
      <c r="X4" s="5">
        <f>T4/L4</f>
        <v>9.2666666666666678E-4</v>
      </c>
      <c r="Y4" s="15">
        <f>L4*V4/10</f>
        <v>129.49640287769788</v>
      </c>
      <c r="Z4" s="1">
        <f>Q4/(9*X4)</f>
        <v>227.81774580335733</v>
      </c>
      <c r="AA4" s="1">
        <f>(A4-Q4)/(10*X4)</f>
        <v>1089.9280575539567</v>
      </c>
      <c r="AB4" s="3">
        <f>0.026/T4</f>
        <v>0.18705035971223019</v>
      </c>
      <c r="AC4" s="3">
        <f>M4/V4</f>
        <v>5.7916666666666661</v>
      </c>
      <c r="AD4" s="3">
        <f>M4/(AB4+W4)</f>
        <v>31.504986400725297</v>
      </c>
      <c r="AE4" s="3">
        <f>M4/2/(AB4+W4)</f>
        <v>15.752493200362649</v>
      </c>
      <c r="AF4" s="1">
        <f>1/(1/Z4+1/AA4+1/L4/V4)</f>
        <v>164.49566235672347</v>
      </c>
      <c r="AG4" s="1">
        <f>1/(1/Z4+1/AA4+1/(L4*AB4))</f>
        <v>24.42122247664825</v>
      </c>
    </row>
    <row r="5" spans="1:35" x14ac:dyDescent="0.25">
      <c r="A5" s="8">
        <v>12</v>
      </c>
      <c r="B5" s="8">
        <v>1.5E-3</v>
      </c>
      <c r="C5" s="8">
        <v>7</v>
      </c>
      <c r="D5" s="7">
        <v>0.8</v>
      </c>
      <c r="E5" s="8">
        <v>250</v>
      </c>
      <c r="F5" s="1">
        <f>E5/C5</f>
        <v>35.714285714285715</v>
      </c>
      <c r="G5" s="1">
        <f>20*LOG(F5)</f>
        <v>31.056839373155615</v>
      </c>
      <c r="H5" s="7">
        <v>0.41</v>
      </c>
      <c r="I5" s="7">
        <v>3.6999999999999998E-2</v>
      </c>
      <c r="J5" s="7" t="s">
        <v>63</v>
      </c>
      <c r="K5" s="8">
        <v>65</v>
      </c>
      <c r="L5" s="1">
        <v>150</v>
      </c>
      <c r="M5" s="1">
        <v>100</v>
      </c>
      <c r="N5" s="6">
        <f>B5*F5</f>
        <v>5.3571428571428575E-2</v>
      </c>
      <c r="O5" s="6">
        <f>N5/SQRT(2)</f>
        <v>3.7880720420707906E-2</v>
      </c>
      <c r="P5" s="17">
        <f>(N5/2)^2/M5</f>
        <v>7.174744897959185E-6</v>
      </c>
      <c r="Q5" s="6">
        <f>R5+0.7</f>
        <v>1.9000000000000001</v>
      </c>
      <c r="R5" s="6">
        <f>IF(B5*2+0.7&gt;A5*0.1,B5*2+0.7,A5*0.1)</f>
        <v>1.2000000000000002</v>
      </c>
      <c r="S5" s="16">
        <f>(A5-Q5)/2</f>
        <v>5.05</v>
      </c>
      <c r="T5" s="6">
        <f>(A5-S5)/M5</f>
        <v>6.9500000000000006E-2</v>
      </c>
      <c r="U5" s="1">
        <f>M5</f>
        <v>100</v>
      </c>
      <c r="V5" s="1">
        <f>R5/T5</f>
        <v>17.266187050359715</v>
      </c>
      <c r="W5" s="1">
        <f>M5/F5</f>
        <v>2.8</v>
      </c>
      <c r="X5" s="5">
        <f>T5/L5</f>
        <v>4.6333333333333339E-4</v>
      </c>
      <c r="Y5" s="15">
        <f>L5*V5/10</f>
        <v>258.99280575539575</v>
      </c>
      <c r="Z5" s="1">
        <f>Q5/(9*X5)</f>
        <v>455.63549160671465</v>
      </c>
      <c r="AA5" s="1">
        <f>(A5-Q5)/(10*X5)</f>
        <v>2179.8561151079134</v>
      </c>
      <c r="AB5" s="3">
        <f>0.026/T5</f>
        <v>0.37410071942446038</v>
      </c>
      <c r="AC5" s="3">
        <f>M5/V5</f>
        <v>5.7916666666666661</v>
      </c>
      <c r="AD5" s="3">
        <f>M5/(AB5+W5)</f>
        <v>31.504986400725297</v>
      </c>
      <c r="AE5" s="3">
        <f>M5/2/(AB5+W5)</f>
        <v>15.752493200362649</v>
      </c>
      <c r="AF5" s="1">
        <f>1/(1/Z5+1/AA5+1/L5/V5)</f>
        <v>328.99132471344694</v>
      </c>
      <c r="AG5" s="1">
        <f>1/(1/Z5+1/AA5+1/(L5*AB5))</f>
        <v>48.8424449532965</v>
      </c>
    </row>
    <row r="6" spans="1:35" x14ac:dyDescent="0.25">
      <c r="A6" s="8">
        <v>12</v>
      </c>
      <c r="B6" s="8">
        <v>1.5E-3</v>
      </c>
      <c r="C6" s="8">
        <v>7</v>
      </c>
      <c r="D6" s="7">
        <v>0.8</v>
      </c>
      <c r="E6" s="8">
        <v>250</v>
      </c>
      <c r="F6" s="1">
        <f>E6/C6</f>
        <v>35.714285714285715</v>
      </c>
      <c r="G6" s="1">
        <f>20*LOG(F6)</f>
        <v>31.056839373155615</v>
      </c>
      <c r="H6" s="7">
        <v>0.41</v>
      </c>
      <c r="I6" s="7">
        <v>3.6999999999999998E-2</v>
      </c>
      <c r="J6" s="7" t="s">
        <v>63</v>
      </c>
      <c r="K6" s="8">
        <v>65</v>
      </c>
      <c r="L6" s="1">
        <v>200</v>
      </c>
      <c r="M6" s="1">
        <v>200</v>
      </c>
      <c r="N6" s="6">
        <f>B6*F6</f>
        <v>5.3571428571428575E-2</v>
      </c>
      <c r="O6" s="6">
        <f>N6/SQRT(2)</f>
        <v>3.7880720420707906E-2</v>
      </c>
      <c r="P6" s="17">
        <f>(N6/2)^2/M6</f>
        <v>3.5873724489795925E-6</v>
      </c>
      <c r="Q6" s="6">
        <f>R6+0.7</f>
        <v>1.9000000000000001</v>
      </c>
      <c r="R6" s="6">
        <f>IF(B6*2+0.7&gt;A6*0.1,B6*2+0.7,A6*0.1)</f>
        <v>1.2000000000000002</v>
      </c>
      <c r="S6" s="16">
        <f>(A6-Q6)/2</f>
        <v>5.05</v>
      </c>
      <c r="T6" s="6">
        <f>(A6-S6)/M6</f>
        <v>3.4750000000000003E-2</v>
      </c>
      <c r="U6" s="1">
        <f>M6</f>
        <v>200</v>
      </c>
      <c r="V6" s="1">
        <f>R6/T6</f>
        <v>34.53237410071943</v>
      </c>
      <c r="W6" s="1">
        <f>M6/F6</f>
        <v>5.6</v>
      </c>
      <c r="X6" s="5">
        <f>T6/L6</f>
        <v>1.7375000000000002E-4</v>
      </c>
      <c r="Y6" s="15">
        <f>L6*V6/10</f>
        <v>690.64748201438863</v>
      </c>
      <c r="Z6" s="1">
        <f>Q6/(9*X6)</f>
        <v>1215.0279776179057</v>
      </c>
      <c r="AA6" s="1">
        <f>(A6-Q6)/(10*X6)</f>
        <v>5812.9496402877685</v>
      </c>
      <c r="AB6" s="3">
        <f>0.026/T6</f>
        <v>0.74820143884892076</v>
      </c>
      <c r="AC6" s="3">
        <f>M6/V6</f>
        <v>5.7916666666666661</v>
      </c>
      <c r="AD6" s="3">
        <f>M6/(AB6+W6)</f>
        <v>31.504986400725297</v>
      </c>
      <c r="AE6" s="3">
        <f>M6/2/(AB6+W6)</f>
        <v>15.752493200362649</v>
      </c>
      <c r="AF6" s="1">
        <f>1/(1/Z6+1/AA6+1/L6/V6)</f>
        <v>877.31019923585836</v>
      </c>
      <c r="AG6" s="1">
        <f>1/(1/Z6+1/AA6+1/(L6*AB6))</f>
        <v>130.24651987545732</v>
      </c>
    </row>
    <row r="7" spans="1:35" x14ac:dyDescent="0.25">
      <c r="A7" s="8">
        <v>12</v>
      </c>
      <c r="B7" s="8">
        <v>0.1</v>
      </c>
      <c r="C7" s="8">
        <v>7</v>
      </c>
      <c r="D7" s="7">
        <v>0.8</v>
      </c>
      <c r="E7" s="8">
        <v>250</v>
      </c>
      <c r="F7" s="1">
        <f>E7/C7</f>
        <v>35.714285714285715</v>
      </c>
      <c r="G7" s="1">
        <f>20*LOG(F7)</f>
        <v>31.056839373155615</v>
      </c>
      <c r="H7" s="7">
        <v>0.41</v>
      </c>
      <c r="I7" s="7">
        <v>3.6999999999999998E-2</v>
      </c>
      <c r="J7" s="7" t="s">
        <v>63</v>
      </c>
      <c r="K7" s="8">
        <v>65</v>
      </c>
      <c r="L7" s="1">
        <v>200</v>
      </c>
      <c r="M7" s="1">
        <v>450</v>
      </c>
      <c r="N7" s="6">
        <f>B7*F7</f>
        <v>3.5714285714285716</v>
      </c>
      <c r="O7" s="6">
        <f>N7/SQRT(2)</f>
        <v>2.5253813613805267</v>
      </c>
      <c r="P7" s="17">
        <f>(N7/2)^2/M7</f>
        <v>7.0861678004535151E-3</v>
      </c>
      <c r="Q7" s="6">
        <f>R7+0.7</f>
        <v>1.9000000000000001</v>
      </c>
      <c r="R7" s="6">
        <f>IF(B7*2+0.7&gt;A7*0.1,B7*2+0.7,A7*0.1)</f>
        <v>1.2000000000000002</v>
      </c>
      <c r="S7" s="16">
        <f>(A7-Q7)/2</f>
        <v>5.05</v>
      </c>
      <c r="T7" s="6">
        <f>(A7-S7)/M7</f>
        <v>1.5444444444444445E-2</v>
      </c>
      <c r="U7" s="1">
        <f>M7</f>
        <v>450</v>
      </c>
      <c r="V7" s="1">
        <f>R7/T7</f>
        <v>77.697841726618719</v>
      </c>
      <c r="W7" s="1">
        <f>M7/F7</f>
        <v>12.6</v>
      </c>
      <c r="X7" s="5">
        <f>T7/L7</f>
        <v>7.7222222222222218E-5</v>
      </c>
      <c r="Y7" s="15">
        <f>L7*V7/10</f>
        <v>1553.9568345323744</v>
      </c>
      <c r="Z7" s="1">
        <f>Q7/(9*X7)</f>
        <v>2733.812949640288</v>
      </c>
      <c r="AA7" s="1">
        <f>(A7-Q7)/(10*X7)</f>
        <v>13079.136690647481</v>
      </c>
      <c r="AB7" s="3">
        <f>0.026/T7</f>
        <v>1.6834532374100719</v>
      </c>
      <c r="AC7" s="3">
        <f>M7/V7</f>
        <v>5.7916666666666652</v>
      </c>
      <c r="AD7" s="3">
        <f>M7/(AB7+W7)</f>
        <v>31.504986400725294</v>
      </c>
      <c r="AE7" s="3">
        <f>M7/2/(AB7+W7)</f>
        <v>15.752493200362647</v>
      </c>
      <c r="AF7" s="1">
        <f>1/(1/Z7+1/AA7+1/L7/V7)</f>
        <v>1973.9479482806819</v>
      </c>
      <c r="AG7" s="1">
        <f>1/(1/Z7+1/AA7+1/(L7*AB7))</f>
        <v>293.05466971977899</v>
      </c>
    </row>
    <row r="8" spans="1:35" x14ac:dyDescent="0.25">
      <c r="A8" s="8">
        <v>12</v>
      </c>
      <c r="B8" s="8">
        <v>1.5E-3</v>
      </c>
      <c r="C8" s="8">
        <v>7</v>
      </c>
      <c r="D8" s="7">
        <v>0.8</v>
      </c>
      <c r="E8" s="8">
        <v>250</v>
      </c>
      <c r="F8" s="1">
        <f>E8/C8</f>
        <v>35.714285714285715</v>
      </c>
      <c r="G8" s="1">
        <f>20*LOG(F8)</f>
        <v>31.056839373155615</v>
      </c>
      <c r="H8" s="7">
        <v>0.41</v>
      </c>
      <c r="I8" s="7">
        <v>3.6999999999999998E-2</v>
      </c>
      <c r="J8" s="7" t="s">
        <v>63</v>
      </c>
      <c r="K8" s="8">
        <v>65</v>
      </c>
      <c r="L8" s="1">
        <v>200</v>
      </c>
      <c r="M8" s="1">
        <v>800</v>
      </c>
      <c r="N8" s="6">
        <f>B8*F8</f>
        <v>5.3571428571428575E-2</v>
      </c>
      <c r="O8" s="6">
        <f>N8/SQRT(2)</f>
        <v>3.7880720420707906E-2</v>
      </c>
      <c r="P8" s="17">
        <f>(N8/2)^2/M8</f>
        <v>8.9684311224489812E-7</v>
      </c>
      <c r="Q8" s="6">
        <f>R8+0.7</f>
        <v>1.9000000000000001</v>
      </c>
      <c r="R8" s="6">
        <f>IF(B8*2+0.7&gt;A8*0.1,B8*2+0.7,A8*0.1)</f>
        <v>1.2000000000000002</v>
      </c>
      <c r="S8" s="16">
        <f>(A8-Q8)/2</f>
        <v>5.05</v>
      </c>
      <c r="T8" s="6">
        <f>(A8-S8)/M8</f>
        <v>8.6875000000000008E-3</v>
      </c>
      <c r="U8" s="1">
        <f>M8</f>
        <v>800</v>
      </c>
      <c r="V8" s="1">
        <f>R8/T8</f>
        <v>138.12949640287772</v>
      </c>
      <c r="W8" s="1">
        <f>M8/F8</f>
        <v>22.4</v>
      </c>
      <c r="X8" s="5">
        <f>T8/L8</f>
        <v>4.3437500000000006E-5</v>
      </c>
      <c r="Y8" s="15">
        <f>L8*V8/10</f>
        <v>2762.5899280575545</v>
      </c>
      <c r="Z8" s="1">
        <f>Q8/(9*X8)</f>
        <v>4860.1119104716227</v>
      </c>
      <c r="AA8" s="1">
        <f>(A8-Q8)/(10*X8)</f>
        <v>23251.798561151074</v>
      </c>
      <c r="AB8" s="3">
        <f>0.026/T8</f>
        <v>2.9928057553956831</v>
      </c>
      <c r="AC8" s="3">
        <f>M8/V8</f>
        <v>5.7916666666666661</v>
      </c>
      <c r="AD8" s="3">
        <f>M8/(AB8+W8)</f>
        <v>31.504986400725297</v>
      </c>
      <c r="AE8" s="3">
        <f>M8/2/(AB8+W8)</f>
        <v>15.752493200362649</v>
      </c>
      <c r="AF8" s="1">
        <f>1/(1/Z8+1/AA8+1/L8/V8)</f>
        <v>3509.2407969434335</v>
      </c>
      <c r="AG8" s="1">
        <f>1/(1/Z8+1/AA8+1/(L8*AB8))</f>
        <v>520.98607950182929</v>
      </c>
    </row>
    <row r="10" spans="1:35" x14ac:dyDescent="0.25">
      <c r="A10" t="s">
        <v>62</v>
      </c>
    </row>
    <row r="11" spans="1:35" ht="45" x14ac:dyDescent="0.25">
      <c r="A11" s="20" t="s">
        <v>52</v>
      </c>
      <c r="B11" s="20" t="s">
        <v>51</v>
      </c>
      <c r="C11" s="20" t="s">
        <v>50</v>
      </c>
      <c r="D11" s="20" t="s">
        <v>49</v>
      </c>
      <c r="E11" s="20" t="s">
        <v>48</v>
      </c>
      <c r="F11" s="20" t="s">
        <v>45</v>
      </c>
      <c r="G11" s="20" t="s">
        <v>44</v>
      </c>
      <c r="H11" s="20" t="s">
        <v>61</v>
      </c>
      <c r="I11" s="20" t="s">
        <v>60</v>
      </c>
      <c r="J11" s="20" t="s">
        <v>59</v>
      </c>
      <c r="K11" s="20" t="s">
        <v>58</v>
      </c>
      <c r="L11" s="20" t="s">
        <v>57</v>
      </c>
      <c r="M11" s="20" t="s">
        <v>38</v>
      </c>
      <c r="N11" s="19" t="s">
        <v>32</v>
      </c>
      <c r="O11" s="19" t="s">
        <v>33</v>
      </c>
      <c r="P11" s="19" t="s">
        <v>34</v>
      </c>
      <c r="Q11" s="19" t="s">
        <v>30</v>
      </c>
      <c r="R11" s="19" t="s">
        <v>29</v>
      </c>
      <c r="S11" s="19" t="s">
        <v>56</v>
      </c>
      <c r="T11" s="19" t="s">
        <v>28</v>
      </c>
      <c r="U11" s="19" t="s">
        <v>27</v>
      </c>
      <c r="V11" s="19" t="s">
        <v>26</v>
      </c>
      <c r="W11" s="19" t="s">
        <v>25</v>
      </c>
      <c r="X11" s="19" t="s">
        <v>23</v>
      </c>
      <c r="Y11" s="13" t="s">
        <v>22</v>
      </c>
      <c r="Z11" s="19" t="s">
        <v>21</v>
      </c>
      <c r="AA11" s="19" t="s">
        <v>20</v>
      </c>
      <c r="AB11" s="19" t="s">
        <v>24</v>
      </c>
      <c r="AC11" s="19" t="s">
        <v>16</v>
      </c>
      <c r="AD11" s="19" t="s">
        <v>15</v>
      </c>
      <c r="AE11" s="19" t="s">
        <v>14</v>
      </c>
      <c r="AF11" s="19" t="s">
        <v>10</v>
      </c>
      <c r="AG11" s="19" t="s">
        <v>9</v>
      </c>
      <c r="AH11" s="18"/>
      <c r="AI11" s="18"/>
    </row>
    <row r="12" spans="1:35" x14ac:dyDescent="0.25">
      <c r="A12" s="8">
        <v>12</v>
      </c>
      <c r="B12" s="8">
        <v>1.5E-3</v>
      </c>
      <c r="C12" s="8">
        <v>7</v>
      </c>
      <c r="D12" s="7">
        <v>0.8</v>
      </c>
      <c r="E12" s="8">
        <v>250</v>
      </c>
      <c r="F12" s="1">
        <f>E12/C12</f>
        <v>35.714285714285715</v>
      </c>
      <c r="G12" s="1">
        <f>20*LOG(F12)</f>
        <v>31.056839373155615</v>
      </c>
      <c r="H12" s="7">
        <v>0.505</v>
      </c>
      <c r="I12" s="7">
        <v>0.01</v>
      </c>
      <c r="J12" s="7" t="s">
        <v>55</v>
      </c>
      <c r="K12" s="8">
        <v>75</v>
      </c>
      <c r="L12" s="1">
        <v>150</v>
      </c>
      <c r="M12" s="1">
        <v>50</v>
      </c>
      <c r="N12" s="6">
        <f>B12*F12</f>
        <v>5.3571428571428575E-2</v>
      </c>
      <c r="O12" s="6">
        <f>N12/SQRT(2)</f>
        <v>3.7880720420707906E-2</v>
      </c>
      <c r="P12" s="17">
        <f>(N12/2)^2/M12</f>
        <v>1.434948979591837E-5</v>
      </c>
      <c r="Q12" s="6">
        <f>R12+0.7</f>
        <v>1.9000000000000001</v>
      </c>
      <c r="R12" s="6">
        <f>IF(B12*2+0.7&gt;A12*0.1,B12*2+0.7,A12*0.1)</f>
        <v>1.2000000000000002</v>
      </c>
      <c r="S12" s="16">
        <f>(A12-Q12)/2</f>
        <v>5.05</v>
      </c>
      <c r="T12" s="6">
        <f>(A12-S12)/M12</f>
        <v>0.13900000000000001</v>
      </c>
      <c r="U12" s="1">
        <f>M12</f>
        <v>50</v>
      </c>
      <c r="V12" s="1">
        <f>R12/T12</f>
        <v>8.6330935251798575</v>
      </c>
      <c r="W12" s="1">
        <f>M12/F12</f>
        <v>1.4</v>
      </c>
      <c r="X12" s="5">
        <f>T12/L12</f>
        <v>9.2666666666666678E-4</v>
      </c>
      <c r="Y12" s="15">
        <f>L12*V12/10</f>
        <v>129.49640287769788</v>
      </c>
      <c r="Z12" s="1">
        <f>Q12/(9*X12)</f>
        <v>227.81774580335733</v>
      </c>
      <c r="AA12" s="1">
        <f>(A12-Q12)/(10*X12)</f>
        <v>1089.9280575539567</v>
      </c>
      <c r="AB12" s="3">
        <f>0.026/T12</f>
        <v>0.18705035971223019</v>
      </c>
      <c r="AC12" s="3">
        <f>M12/V12</f>
        <v>5.7916666666666661</v>
      </c>
      <c r="AD12" s="3">
        <f>M12/(AB12+W12)</f>
        <v>31.504986400725297</v>
      </c>
      <c r="AE12" s="3">
        <f>M12/2/(AB12+W12)</f>
        <v>15.752493200362649</v>
      </c>
      <c r="AF12" s="1">
        <f>1/(1/Z12+1/AA12+1/L12/V12)</f>
        <v>164.49566235672347</v>
      </c>
      <c r="AG12" s="1">
        <f>1/(1/Z12+1/AA12+1/(L12*AB12))</f>
        <v>24.42122247664825</v>
      </c>
    </row>
    <row r="13" spans="1:35" x14ac:dyDescent="0.25">
      <c r="A13" s="8">
        <v>12</v>
      </c>
      <c r="B13" s="8">
        <v>1.5E-3</v>
      </c>
      <c r="C13" s="8">
        <v>7</v>
      </c>
      <c r="D13" s="7">
        <v>0.8</v>
      </c>
      <c r="E13" s="8">
        <v>250</v>
      </c>
      <c r="F13" s="1">
        <f>E13/C13</f>
        <v>35.714285714285715</v>
      </c>
      <c r="G13" s="1">
        <f>20*LOG(F13)</f>
        <v>31.056839373155615</v>
      </c>
      <c r="H13" s="7">
        <v>0.505</v>
      </c>
      <c r="I13" s="7">
        <v>0.01</v>
      </c>
      <c r="J13" s="7" t="s">
        <v>55</v>
      </c>
      <c r="K13" s="8">
        <v>75</v>
      </c>
      <c r="L13" s="1">
        <v>150</v>
      </c>
      <c r="M13" s="1">
        <v>100</v>
      </c>
      <c r="N13" s="6">
        <f>B13*F13</f>
        <v>5.3571428571428575E-2</v>
      </c>
      <c r="O13" s="6">
        <f>N13/SQRT(2)</f>
        <v>3.7880720420707906E-2</v>
      </c>
      <c r="P13" s="17">
        <f>(N13/2)^2/M13</f>
        <v>7.174744897959185E-6</v>
      </c>
      <c r="Q13" s="6">
        <f>R13+0.7</f>
        <v>1.9000000000000001</v>
      </c>
      <c r="R13" s="6">
        <f>IF(B13*2+0.7&gt;A13*0.1,B13*2+0.7,A13*0.1)</f>
        <v>1.2000000000000002</v>
      </c>
      <c r="S13" s="16">
        <f>(A13-Q13)/2</f>
        <v>5.05</v>
      </c>
      <c r="T13" s="6">
        <f>(A13-S13)/M13</f>
        <v>6.9500000000000006E-2</v>
      </c>
      <c r="U13" s="1">
        <f>M13</f>
        <v>100</v>
      </c>
      <c r="V13" s="1">
        <f>R13/T13</f>
        <v>17.266187050359715</v>
      </c>
      <c r="W13" s="1">
        <f>M13/F13</f>
        <v>2.8</v>
      </c>
      <c r="X13" s="5">
        <f>T13/L13</f>
        <v>4.6333333333333339E-4</v>
      </c>
      <c r="Y13" s="15">
        <f>L13*V13/10</f>
        <v>258.99280575539575</v>
      </c>
      <c r="Z13" s="1">
        <f>Q13/(9*X13)</f>
        <v>455.63549160671465</v>
      </c>
      <c r="AA13" s="1">
        <f>(A13-Q13)/(10*X13)</f>
        <v>2179.8561151079134</v>
      </c>
      <c r="AB13" s="3">
        <f>0.026/T13</f>
        <v>0.37410071942446038</v>
      </c>
      <c r="AC13" s="3">
        <f>M13/V13</f>
        <v>5.7916666666666661</v>
      </c>
      <c r="AD13" s="3">
        <f>M13/(AB13+W13)</f>
        <v>31.504986400725297</v>
      </c>
      <c r="AE13" s="3">
        <f>M13/2/(AB13+W13)</f>
        <v>15.752493200362649</v>
      </c>
      <c r="AF13" s="1">
        <f>1/(1/Z13+1/AA13+1/L13/V13)</f>
        <v>328.99132471344694</v>
      </c>
      <c r="AG13" s="1">
        <f>1/(1/Z13+1/AA13+1/(L13*AB13))</f>
        <v>48.8424449532965</v>
      </c>
    </row>
    <row r="14" spans="1:35" x14ac:dyDescent="0.25">
      <c r="A14" s="8">
        <v>12</v>
      </c>
      <c r="B14" s="8">
        <v>1.5E-3</v>
      </c>
      <c r="C14" s="8">
        <v>7</v>
      </c>
      <c r="D14" s="7">
        <v>0.8</v>
      </c>
      <c r="E14" s="8">
        <v>250</v>
      </c>
      <c r="F14" s="1">
        <f>E14/C14</f>
        <v>35.714285714285715</v>
      </c>
      <c r="G14" s="1">
        <f>20*LOG(F14)</f>
        <v>31.056839373155615</v>
      </c>
      <c r="H14" s="7">
        <v>0.505</v>
      </c>
      <c r="I14" s="7">
        <v>0.01</v>
      </c>
      <c r="J14" s="7" t="s">
        <v>55</v>
      </c>
      <c r="K14" s="8">
        <v>75</v>
      </c>
      <c r="L14" s="1">
        <v>200</v>
      </c>
      <c r="M14" s="1">
        <v>200</v>
      </c>
      <c r="N14" s="6">
        <f>B14*F14</f>
        <v>5.3571428571428575E-2</v>
      </c>
      <c r="O14" s="6">
        <f>N14/SQRT(2)</f>
        <v>3.7880720420707906E-2</v>
      </c>
      <c r="P14" s="17">
        <f>(N14/2)^2/M14</f>
        <v>3.5873724489795925E-6</v>
      </c>
      <c r="Q14" s="6">
        <f>R14+0.7</f>
        <v>1.9000000000000001</v>
      </c>
      <c r="R14" s="6">
        <f>IF(B14*2+0.7&gt;A14*0.1,B14*2+0.7,A14*0.1)</f>
        <v>1.2000000000000002</v>
      </c>
      <c r="S14" s="16">
        <f>(A14-Q14)/2</f>
        <v>5.05</v>
      </c>
      <c r="T14" s="6">
        <f>(A14-S14)/M14</f>
        <v>3.4750000000000003E-2</v>
      </c>
      <c r="U14" s="1">
        <f>M14</f>
        <v>200</v>
      </c>
      <c r="V14" s="1">
        <f>R14/T14</f>
        <v>34.53237410071943</v>
      </c>
      <c r="W14" s="1">
        <f>M14/F14</f>
        <v>5.6</v>
      </c>
      <c r="X14" s="5">
        <f>T14/L14</f>
        <v>1.7375000000000002E-4</v>
      </c>
      <c r="Y14" s="15">
        <f>L14*V14/10</f>
        <v>690.64748201438863</v>
      </c>
      <c r="Z14" s="1">
        <f>Q14/(9*X14)</f>
        <v>1215.0279776179057</v>
      </c>
      <c r="AA14" s="1">
        <f>(A14-Q14)/(10*X14)</f>
        <v>5812.9496402877685</v>
      </c>
      <c r="AB14" s="3">
        <f>0.026/T14</f>
        <v>0.74820143884892076</v>
      </c>
      <c r="AC14" s="3">
        <f>M14/V14</f>
        <v>5.7916666666666661</v>
      </c>
      <c r="AD14" s="3">
        <f>M14/(AB14+W14)</f>
        <v>31.504986400725297</v>
      </c>
      <c r="AE14" s="3">
        <f>M14/2/(AB14+W14)</f>
        <v>15.752493200362649</v>
      </c>
      <c r="AF14" s="1">
        <f>1/(1/Z14+1/AA14+1/L14/V14)</f>
        <v>877.31019923585836</v>
      </c>
      <c r="AG14" s="1">
        <f>1/(1/Z14+1/AA14+1/(L14*AB14))</f>
        <v>130.24651987545732</v>
      </c>
    </row>
    <row r="15" spans="1:35" x14ac:dyDescent="0.25">
      <c r="A15" s="8">
        <v>12</v>
      </c>
      <c r="B15" s="8">
        <v>1.5E-3</v>
      </c>
      <c r="C15" s="8">
        <v>7</v>
      </c>
      <c r="D15" s="7">
        <v>0.8</v>
      </c>
      <c r="E15" s="8">
        <v>250</v>
      </c>
      <c r="F15" s="1">
        <f>E15/C15</f>
        <v>35.714285714285715</v>
      </c>
      <c r="G15" s="1">
        <f>20*LOG(F15)</f>
        <v>31.056839373155615</v>
      </c>
      <c r="H15" s="7">
        <v>0.505</v>
      </c>
      <c r="I15" s="7">
        <v>0.01</v>
      </c>
      <c r="J15" s="7" t="s">
        <v>55</v>
      </c>
      <c r="K15" s="8">
        <v>75</v>
      </c>
      <c r="L15" s="1">
        <v>200</v>
      </c>
      <c r="M15" s="1">
        <v>450</v>
      </c>
      <c r="N15" s="6">
        <f>B15*F15</f>
        <v>5.3571428571428575E-2</v>
      </c>
      <c r="O15" s="6">
        <f>N15/SQRT(2)</f>
        <v>3.7880720420707906E-2</v>
      </c>
      <c r="P15" s="17">
        <f>(N15/2)^2/M15</f>
        <v>1.5943877551020411E-6</v>
      </c>
      <c r="Q15" s="6">
        <f>R15+0.7</f>
        <v>1.9000000000000001</v>
      </c>
      <c r="R15" s="6">
        <f>IF(B15*2+0.7&gt;A15*0.1,B15*2+0.7,A15*0.1)</f>
        <v>1.2000000000000002</v>
      </c>
      <c r="S15" s="16">
        <f>(A15-Q15)/2</f>
        <v>5.05</v>
      </c>
      <c r="T15" s="6">
        <f>(A15-S15)/M15</f>
        <v>1.5444444444444445E-2</v>
      </c>
      <c r="U15" s="1">
        <f>M15</f>
        <v>450</v>
      </c>
      <c r="V15" s="1">
        <f>R15/T15</f>
        <v>77.697841726618719</v>
      </c>
      <c r="W15" s="1">
        <f>M15/F15</f>
        <v>12.6</v>
      </c>
      <c r="X15" s="5">
        <f>T15/L15</f>
        <v>7.7222222222222218E-5</v>
      </c>
      <c r="Y15" s="15">
        <f>L15*V15/10</f>
        <v>1553.9568345323744</v>
      </c>
      <c r="Z15" s="1">
        <f>Q15/(9*X15)</f>
        <v>2733.812949640288</v>
      </c>
      <c r="AA15" s="1">
        <f>(A15-Q15)/(10*X15)</f>
        <v>13079.136690647481</v>
      </c>
      <c r="AB15" s="3">
        <f>0.026/T15</f>
        <v>1.6834532374100719</v>
      </c>
      <c r="AC15" s="3">
        <f>M15/V15</f>
        <v>5.7916666666666652</v>
      </c>
      <c r="AD15" s="3">
        <f>M15/(AB15+W15)</f>
        <v>31.504986400725294</v>
      </c>
      <c r="AE15" s="3">
        <f>M15/2/(AB15+W15)</f>
        <v>15.752493200362647</v>
      </c>
      <c r="AF15" s="1">
        <f>1/(1/Z15+1/AA15+1/L15/V15)</f>
        <v>1973.9479482806819</v>
      </c>
      <c r="AG15" s="1">
        <f>1/(1/Z15+1/AA15+1/(L15*AB15))</f>
        <v>293.05466971977899</v>
      </c>
    </row>
    <row r="16" spans="1:35" x14ac:dyDescent="0.25">
      <c r="A16" s="8">
        <v>12</v>
      </c>
      <c r="B16" s="8">
        <v>1.5E-3</v>
      </c>
      <c r="C16" s="8">
        <v>7</v>
      </c>
      <c r="D16" s="7">
        <v>0.8</v>
      </c>
      <c r="E16" s="8">
        <v>250</v>
      </c>
      <c r="F16" s="1">
        <f>E16/C16</f>
        <v>35.714285714285715</v>
      </c>
      <c r="G16" s="1">
        <f>20*LOG(F16)</f>
        <v>31.056839373155615</v>
      </c>
      <c r="H16" s="7">
        <v>0.505</v>
      </c>
      <c r="I16" s="7">
        <v>0.01</v>
      </c>
      <c r="J16" s="7" t="s">
        <v>55</v>
      </c>
      <c r="K16" s="8">
        <v>75</v>
      </c>
      <c r="L16" s="1">
        <v>200</v>
      </c>
      <c r="M16" s="1">
        <v>800</v>
      </c>
      <c r="N16" s="6">
        <f>B16*F16</f>
        <v>5.3571428571428575E-2</v>
      </c>
      <c r="O16" s="6">
        <f>N16/SQRT(2)</f>
        <v>3.7880720420707906E-2</v>
      </c>
      <c r="P16" s="17">
        <f>(N16/2)^2/M16</f>
        <v>8.9684311224489812E-7</v>
      </c>
      <c r="Q16" s="6">
        <f>R16+0.7</f>
        <v>1.9000000000000001</v>
      </c>
      <c r="R16" s="6">
        <f>IF(B16*2+0.7&gt;A16*0.1,B16*2+0.7,A16*0.1)</f>
        <v>1.2000000000000002</v>
      </c>
      <c r="S16" s="16">
        <f>(A16-Q16)/2</f>
        <v>5.05</v>
      </c>
      <c r="T16" s="6">
        <f>(A16-S16)/M16</f>
        <v>8.6875000000000008E-3</v>
      </c>
      <c r="U16" s="1">
        <f>M16</f>
        <v>800</v>
      </c>
      <c r="V16" s="1">
        <f>R16/T16</f>
        <v>138.12949640287772</v>
      </c>
      <c r="W16" s="1">
        <f>M16/F16</f>
        <v>22.4</v>
      </c>
      <c r="X16" s="5">
        <f>T16/L16</f>
        <v>4.3437500000000006E-5</v>
      </c>
      <c r="Y16" s="15">
        <f>L16*V16/10</f>
        <v>2762.5899280575545</v>
      </c>
      <c r="Z16" s="1">
        <f>Q16/(9*X16)</f>
        <v>4860.1119104716227</v>
      </c>
      <c r="AA16" s="1">
        <f>(A16-Q16)/(10*X16)</f>
        <v>23251.798561151074</v>
      </c>
      <c r="AB16" s="3">
        <f>0.026/T16</f>
        <v>2.9928057553956831</v>
      </c>
      <c r="AC16" s="3">
        <f>M16/V16</f>
        <v>5.7916666666666661</v>
      </c>
      <c r="AD16" s="3">
        <f>M16/(AB16+W16)</f>
        <v>31.504986400725297</v>
      </c>
      <c r="AE16" s="3">
        <f>M16/2/(AB16+W16)</f>
        <v>15.752493200362649</v>
      </c>
      <c r="AF16" s="1">
        <f>1/(1/Z16+1/AA16+1/L16/V16)</f>
        <v>3509.2407969434335</v>
      </c>
      <c r="AG16" s="1">
        <f>1/(1/Z16+1/AA16+1/(L16*AB16))</f>
        <v>520.98607950182929</v>
      </c>
    </row>
    <row r="18" spans="1:47" x14ac:dyDescent="0.25">
      <c r="A18" t="s">
        <v>54</v>
      </c>
      <c r="C18" t="s">
        <v>53</v>
      </c>
    </row>
    <row r="19" spans="1:47" s="9" customFormat="1" ht="45" x14ac:dyDescent="0.25">
      <c r="A19" s="14" t="s">
        <v>52</v>
      </c>
      <c r="B19" s="14" t="s">
        <v>51</v>
      </c>
      <c r="C19" s="14" t="s">
        <v>50</v>
      </c>
      <c r="D19" s="14" t="s">
        <v>49</v>
      </c>
      <c r="E19" s="14" t="s">
        <v>48</v>
      </c>
      <c r="F19" s="14" t="s">
        <v>47</v>
      </c>
      <c r="G19" s="14" t="s">
        <v>46</v>
      </c>
      <c r="H19" s="14" t="s">
        <v>45</v>
      </c>
      <c r="I19" s="14" t="s">
        <v>44</v>
      </c>
      <c r="J19" s="14" t="s">
        <v>43</v>
      </c>
      <c r="K19" s="14" t="s">
        <v>42</v>
      </c>
      <c r="L19" s="14" t="s">
        <v>41</v>
      </c>
      <c r="M19" s="14" t="s">
        <v>40</v>
      </c>
      <c r="N19" s="14" t="s">
        <v>39</v>
      </c>
      <c r="O19" s="14" t="s">
        <v>38</v>
      </c>
      <c r="P19" s="11" t="s">
        <v>37</v>
      </c>
      <c r="Q19" s="11" t="s">
        <v>36</v>
      </c>
      <c r="R19" s="11" t="s">
        <v>35</v>
      </c>
      <c r="S19" s="11" t="s">
        <v>34</v>
      </c>
      <c r="T19" s="11" t="s">
        <v>33</v>
      </c>
      <c r="U19" s="11" t="s">
        <v>32</v>
      </c>
      <c r="V19" s="11" t="s">
        <v>31</v>
      </c>
      <c r="W19" s="11" t="s">
        <v>30</v>
      </c>
      <c r="X19" s="11" t="s">
        <v>29</v>
      </c>
      <c r="Y19" s="11" t="s">
        <v>28</v>
      </c>
      <c r="Z19" s="11" t="s">
        <v>27</v>
      </c>
      <c r="AA19" s="11" t="s">
        <v>26</v>
      </c>
      <c r="AB19" s="11" t="s">
        <v>25</v>
      </c>
      <c r="AC19" s="11" t="s">
        <v>24</v>
      </c>
      <c r="AD19" s="11" t="s">
        <v>23</v>
      </c>
      <c r="AE19" s="13" t="s">
        <v>22</v>
      </c>
      <c r="AF19" s="11" t="s">
        <v>21</v>
      </c>
      <c r="AG19" s="11" t="s">
        <v>20</v>
      </c>
      <c r="AH19" s="11" t="s">
        <v>19</v>
      </c>
      <c r="AI19" s="11" t="s">
        <v>18</v>
      </c>
      <c r="AJ19" s="11" t="s">
        <v>17</v>
      </c>
      <c r="AK19" s="11" t="s">
        <v>16</v>
      </c>
      <c r="AL19" s="11" t="s">
        <v>15</v>
      </c>
      <c r="AM19" s="11" t="s">
        <v>14</v>
      </c>
      <c r="AN19" s="11" t="s">
        <v>13</v>
      </c>
      <c r="AO19" s="11" t="s">
        <v>12</v>
      </c>
      <c r="AP19" s="12" t="s">
        <v>11</v>
      </c>
      <c r="AQ19" s="11" t="s">
        <v>10</v>
      </c>
      <c r="AR19" s="11" t="s">
        <v>9</v>
      </c>
      <c r="AT19" s="10"/>
      <c r="AU19" s="10"/>
    </row>
    <row r="20" spans="1:47" x14ac:dyDescent="0.25">
      <c r="A20" s="8">
        <v>12</v>
      </c>
      <c r="B20" s="8">
        <v>1</v>
      </c>
      <c r="C20" s="8">
        <v>7</v>
      </c>
      <c r="D20" s="7">
        <v>5</v>
      </c>
      <c r="E20" s="8">
        <v>400</v>
      </c>
      <c r="F20" s="8">
        <v>15</v>
      </c>
      <c r="G20" s="8"/>
      <c r="H20" s="1">
        <f t="shared" ref="H20:H25" si="0">E20/C20</f>
        <v>57.142857142857146</v>
      </c>
      <c r="I20" s="1">
        <f t="shared" ref="I20:I25" si="1">20*LOG(H20)</f>
        <v>35.139239026274112</v>
      </c>
      <c r="J20" s="5">
        <v>5</v>
      </c>
      <c r="K20" s="5">
        <v>0.14499999999999999</v>
      </c>
      <c r="L20" s="7" t="s">
        <v>8</v>
      </c>
      <c r="M20" s="8">
        <v>380</v>
      </c>
      <c r="N20" s="1">
        <v>600</v>
      </c>
      <c r="O20" s="1">
        <v>50</v>
      </c>
      <c r="P20" s="1">
        <f t="shared" ref="P20:P25" si="2">A20/SQRT(2)</f>
        <v>8.4852813742385695</v>
      </c>
      <c r="Q20" s="1">
        <f t="shared" ref="Q20:Q25" si="3">P20^2/O20</f>
        <v>1.4399999999999997</v>
      </c>
      <c r="R20" s="3">
        <f t="shared" ref="R20:R25" si="4">Q20/P20</f>
        <v>0.16970562748477139</v>
      </c>
      <c r="S20" s="3">
        <f t="shared" ref="S20:S25" si="5">R20^2*O20</f>
        <v>1.4399999999999995</v>
      </c>
      <c r="T20" s="1">
        <f t="shared" ref="T20:T25" si="6">S20/R20</f>
        <v>8.4852813742385678</v>
      </c>
      <c r="U20" s="1">
        <f t="shared" ref="U20:U25" si="7">T20*SQRT(2)</f>
        <v>11.999999999999996</v>
      </c>
      <c r="V20" s="1">
        <f t="shared" ref="V20:V25" si="8">U20/B20</f>
        <v>11.999999999999996</v>
      </c>
      <c r="W20" s="6">
        <f t="shared" ref="W20:W25" si="9">X20+0.7</f>
        <v>7.7</v>
      </c>
      <c r="X20" s="6">
        <v>7</v>
      </c>
      <c r="Y20" s="6">
        <f t="shared" ref="Y20:Y25" si="10">R20*SQRT(2)</f>
        <v>0.24</v>
      </c>
      <c r="Z20" s="1">
        <f t="shared" ref="Z20:Z25" si="11">O20</f>
        <v>50</v>
      </c>
      <c r="AA20" s="1">
        <f t="shared" ref="AA20:AA25" si="12">X20/Y20</f>
        <v>29.166666666666668</v>
      </c>
      <c r="AB20" s="3">
        <f t="shared" ref="AB20:AB25" si="13">Z20/V20</f>
        <v>4.1666666666666679</v>
      </c>
      <c r="AC20" s="3">
        <f t="shared" ref="AC20:AC25" si="14">0.026/Y20</f>
        <v>0.10833333333333334</v>
      </c>
      <c r="AD20" s="5">
        <f t="shared" ref="AD20:AD25" si="15">Y20/N20</f>
        <v>3.9999999999999996E-4</v>
      </c>
      <c r="AE20" s="4">
        <f t="shared" ref="AE20:AE25" si="16">N20*AA20/10</f>
        <v>1750</v>
      </c>
      <c r="AF20" s="1">
        <f t="shared" ref="AF20:AF25" si="17">W20/(9*AD20)</f>
        <v>2138.8888888888891</v>
      </c>
      <c r="AG20" s="1">
        <f t="shared" ref="AG20:AG25" si="18">(A20-W20)/(10*AD20)</f>
        <v>1075</v>
      </c>
      <c r="AH20" s="1">
        <f t="shared" ref="AH20:AH25" si="19">1/(1/AF20+1/AG20)</f>
        <v>715.42783059636997</v>
      </c>
      <c r="AI20" s="1">
        <f t="shared" ref="AI20:AI25" si="20">N20*AA20</f>
        <v>17500</v>
      </c>
      <c r="AJ20" s="1">
        <f t="shared" ref="AJ20:AJ25" si="21">N20*(AB20+AC20)</f>
        <v>2565.0000000000009</v>
      </c>
      <c r="AK20" s="3">
        <f t="shared" ref="AK20:AK25" si="22">O20/AA20</f>
        <v>1.7142857142857142</v>
      </c>
      <c r="AL20" s="3">
        <f t="shared" ref="AL20:AL25" si="23">O20/(AC20+AB20)</f>
        <v>11.695906432748535</v>
      </c>
      <c r="AM20" s="3">
        <f t="shared" ref="AM20:AM25" si="24">O20/2/(AC20+AB20)</f>
        <v>5.8479532163742673</v>
      </c>
      <c r="AN20" s="3">
        <f t="shared" ref="AN20:AN25" si="25">AM20*B20</f>
        <v>5.8479532163742673</v>
      </c>
      <c r="AO20" s="3">
        <f t="shared" ref="AO20:AO25" si="26">AN20^2/O20</f>
        <v>0.68397113641804286</v>
      </c>
      <c r="AP20" s="2">
        <f t="shared" ref="AP20:AP25" si="27">1/(2*PI()*C20*1000000*F20*0.000000000001*V20)</f>
        <v>126.31344689832967</v>
      </c>
      <c r="AQ20" s="1">
        <f t="shared" ref="AQ20:AQ25" si="28">1/(1/AF20+1/AI20+1/AP20)</f>
        <v>118.46251559457492</v>
      </c>
      <c r="AR20" s="1">
        <f t="shared" ref="AR20:AR25" si="29">1/(1/AF20+1/AJ20+1/AP20)</f>
        <v>113.97038100510913</v>
      </c>
    </row>
    <row r="21" spans="1:47" x14ac:dyDescent="0.25">
      <c r="A21" s="8">
        <v>12</v>
      </c>
      <c r="B21" s="8">
        <v>1</v>
      </c>
      <c r="C21" s="8">
        <v>7</v>
      </c>
      <c r="D21" s="7">
        <v>5</v>
      </c>
      <c r="E21" s="8">
        <v>400</v>
      </c>
      <c r="F21" s="8">
        <v>15</v>
      </c>
      <c r="G21" s="8"/>
      <c r="H21" s="1">
        <f t="shared" si="0"/>
        <v>57.142857142857146</v>
      </c>
      <c r="I21" s="1">
        <f t="shared" si="1"/>
        <v>35.139239026274112</v>
      </c>
      <c r="J21" s="5">
        <v>5</v>
      </c>
      <c r="K21" s="5">
        <v>0.14499999999999999</v>
      </c>
      <c r="L21" s="7" t="s">
        <v>8</v>
      </c>
      <c r="M21" s="8">
        <v>380</v>
      </c>
      <c r="N21" s="1">
        <v>600</v>
      </c>
      <c r="O21" s="1">
        <v>25</v>
      </c>
      <c r="P21" s="1">
        <f t="shared" si="2"/>
        <v>8.4852813742385695</v>
      </c>
      <c r="Q21" s="1">
        <f t="shared" si="3"/>
        <v>2.8799999999999994</v>
      </c>
      <c r="R21" s="3">
        <f t="shared" si="4"/>
        <v>0.33941125496954277</v>
      </c>
      <c r="S21" s="3">
        <f t="shared" si="5"/>
        <v>2.879999999999999</v>
      </c>
      <c r="T21" s="1">
        <f t="shared" si="6"/>
        <v>8.4852813742385678</v>
      </c>
      <c r="U21" s="1">
        <f t="shared" si="7"/>
        <v>11.999999999999996</v>
      </c>
      <c r="V21" s="1">
        <f t="shared" si="8"/>
        <v>11.999999999999996</v>
      </c>
      <c r="W21" s="6">
        <f t="shared" si="9"/>
        <v>7.7</v>
      </c>
      <c r="X21" s="6">
        <v>7</v>
      </c>
      <c r="Y21" s="6">
        <f t="shared" si="10"/>
        <v>0.48</v>
      </c>
      <c r="Z21" s="1">
        <f t="shared" si="11"/>
        <v>25</v>
      </c>
      <c r="AA21" s="1">
        <f t="shared" si="12"/>
        <v>14.583333333333334</v>
      </c>
      <c r="AB21" s="3">
        <f t="shared" si="13"/>
        <v>2.0833333333333339</v>
      </c>
      <c r="AC21" s="3">
        <f t="shared" si="14"/>
        <v>5.4166666666666669E-2</v>
      </c>
      <c r="AD21" s="5">
        <f t="shared" si="15"/>
        <v>7.9999999999999993E-4</v>
      </c>
      <c r="AE21" s="4">
        <f t="shared" si="16"/>
        <v>875</v>
      </c>
      <c r="AF21" s="1">
        <f t="shared" si="17"/>
        <v>1069.4444444444446</v>
      </c>
      <c r="AG21" s="1">
        <f t="shared" si="18"/>
        <v>537.5</v>
      </c>
      <c r="AH21" s="1">
        <f t="shared" si="19"/>
        <v>357.71391529818499</v>
      </c>
      <c r="AI21" s="1">
        <f t="shared" si="20"/>
        <v>8750</v>
      </c>
      <c r="AJ21" s="1">
        <f t="shared" si="21"/>
        <v>1282.5000000000005</v>
      </c>
      <c r="AK21" s="3">
        <f t="shared" si="22"/>
        <v>1.7142857142857142</v>
      </c>
      <c r="AL21" s="3">
        <f t="shared" si="23"/>
        <v>11.695906432748535</v>
      </c>
      <c r="AM21" s="3">
        <f t="shared" si="24"/>
        <v>5.8479532163742673</v>
      </c>
      <c r="AN21" s="3">
        <f t="shared" si="25"/>
        <v>5.8479532163742673</v>
      </c>
      <c r="AO21" s="3">
        <f t="shared" si="26"/>
        <v>1.3679422728360857</v>
      </c>
      <c r="AP21" s="2">
        <f t="shared" si="27"/>
        <v>126.31344689832967</v>
      </c>
      <c r="AQ21" s="1">
        <f t="shared" si="28"/>
        <v>111.53041420919742</v>
      </c>
      <c r="AR21" s="1">
        <f t="shared" si="29"/>
        <v>103.82485019447675</v>
      </c>
    </row>
    <row r="22" spans="1:47" x14ac:dyDescent="0.25">
      <c r="A22" s="8">
        <v>12</v>
      </c>
      <c r="B22" s="8">
        <v>1</v>
      </c>
      <c r="C22" s="8">
        <v>7</v>
      </c>
      <c r="D22" s="7">
        <v>5</v>
      </c>
      <c r="E22" s="8">
        <v>400</v>
      </c>
      <c r="F22" s="8">
        <v>15</v>
      </c>
      <c r="G22" s="8"/>
      <c r="H22" s="1">
        <f t="shared" si="0"/>
        <v>57.142857142857146</v>
      </c>
      <c r="I22" s="1">
        <f t="shared" si="1"/>
        <v>35.139239026274112</v>
      </c>
      <c r="J22" s="5">
        <v>5</v>
      </c>
      <c r="K22" s="5">
        <v>0.14499999999999999</v>
      </c>
      <c r="L22" s="7" t="s">
        <v>8</v>
      </c>
      <c r="M22" s="8">
        <v>380</v>
      </c>
      <c r="N22" s="1">
        <v>600</v>
      </c>
      <c r="O22" s="1">
        <v>12</v>
      </c>
      <c r="P22" s="1">
        <f t="shared" si="2"/>
        <v>8.4852813742385695</v>
      </c>
      <c r="Q22" s="1">
        <f t="shared" si="3"/>
        <v>5.9999999999999991</v>
      </c>
      <c r="R22" s="3">
        <f t="shared" si="4"/>
        <v>0.70710678118654746</v>
      </c>
      <c r="S22" s="3">
        <f t="shared" si="5"/>
        <v>5.9999999999999982</v>
      </c>
      <c r="T22" s="1">
        <f t="shared" si="6"/>
        <v>8.4852813742385678</v>
      </c>
      <c r="U22" s="1">
        <f t="shared" si="7"/>
        <v>11.999999999999996</v>
      </c>
      <c r="V22" s="1">
        <f t="shared" si="8"/>
        <v>11.999999999999996</v>
      </c>
      <c r="W22" s="6">
        <f t="shared" si="9"/>
        <v>3.7</v>
      </c>
      <c r="X22" s="6">
        <v>3</v>
      </c>
      <c r="Y22" s="6">
        <f t="shared" si="10"/>
        <v>1</v>
      </c>
      <c r="Z22" s="1">
        <f t="shared" si="11"/>
        <v>12</v>
      </c>
      <c r="AA22" s="1">
        <f t="shared" si="12"/>
        <v>3</v>
      </c>
      <c r="AB22" s="3">
        <f t="shared" si="13"/>
        <v>1.0000000000000002</v>
      </c>
      <c r="AC22" s="3">
        <f t="shared" si="14"/>
        <v>2.5999999999999999E-2</v>
      </c>
      <c r="AD22" s="5">
        <f t="shared" si="15"/>
        <v>1.6666666666666668E-3</v>
      </c>
      <c r="AE22" s="4">
        <f t="shared" si="16"/>
        <v>180</v>
      </c>
      <c r="AF22" s="1">
        <f t="shared" si="17"/>
        <v>246.66666666666666</v>
      </c>
      <c r="AG22" s="1">
        <f t="shared" si="18"/>
        <v>498.00000000000006</v>
      </c>
      <c r="AH22" s="1">
        <f t="shared" si="19"/>
        <v>164.95971351835274</v>
      </c>
      <c r="AI22" s="1">
        <f t="shared" si="20"/>
        <v>1800</v>
      </c>
      <c r="AJ22" s="1">
        <f t="shared" si="21"/>
        <v>615.60000000000014</v>
      </c>
      <c r="AK22" s="3">
        <f t="shared" si="22"/>
        <v>4</v>
      </c>
      <c r="AL22" s="3">
        <f t="shared" si="23"/>
        <v>11.695906432748535</v>
      </c>
      <c r="AM22" s="3">
        <f t="shared" si="24"/>
        <v>5.8479532163742673</v>
      </c>
      <c r="AN22" s="3">
        <f t="shared" si="25"/>
        <v>5.8479532163742673</v>
      </c>
      <c r="AO22" s="3">
        <f t="shared" si="26"/>
        <v>2.8498797350751786</v>
      </c>
      <c r="AP22" s="2">
        <f t="shared" si="27"/>
        <v>126.31344689832967</v>
      </c>
      <c r="AQ22" s="1">
        <f t="shared" si="28"/>
        <v>79.831248895541833</v>
      </c>
      <c r="AR22" s="1">
        <f t="shared" si="29"/>
        <v>73.554836913016345</v>
      </c>
    </row>
    <row r="23" spans="1:47" x14ac:dyDescent="0.25">
      <c r="A23" s="8">
        <v>12</v>
      </c>
      <c r="B23" s="8">
        <v>1</v>
      </c>
      <c r="C23" s="8">
        <v>30</v>
      </c>
      <c r="D23" s="7">
        <v>5</v>
      </c>
      <c r="E23" s="8">
        <v>400</v>
      </c>
      <c r="F23" s="8">
        <v>15</v>
      </c>
      <c r="G23" s="8"/>
      <c r="H23" s="1">
        <f t="shared" si="0"/>
        <v>13.333333333333334</v>
      </c>
      <c r="I23" s="1">
        <f t="shared" si="1"/>
        <v>22.498774732165998</v>
      </c>
      <c r="J23" s="5">
        <v>5</v>
      </c>
      <c r="K23" s="5">
        <v>0.14499999999999999</v>
      </c>
      <c r="L23" s="7" t="s">
        <v>8</v>
      </c>
      <c r="M23" s="8">
        <v>380</v>
      </c>
      <c r="N23" s="1">
        <v>600</v>
      </c>
      <c r="O23" s="1">
        <v>36</v>
      </c>
      <c r="P23" s="1">
        <f t="shared" si="2"/>
        <v>8.4852813742385695</v>
      </c>
      <c r="Q23" s="1">
        <f t="shared" si="3"/>
        <v>1.9999999999999996</v>
      </c>
      <c r="R23" s="3">
        <f t="shared" si="4"/>
        <v>0.23570226039551581</v>
      </c>
      <c r="S23" s="3">
        <f t="shared" si="5"/>
        <v>1.9999999999999993</v>
      </c>
      <c r="T23" s="1">
        <f t="shared" si="6"/>
        <v>8.4852813742385678</v>
      </c>
      <c r="U23" s="1">
        <f t="shared" si="7"/>
        <v>11.999999999999996</v>
      </c>
      <c r="V23" s="1">
        <f t="shared" si="8"/>
        <v>11.999999999999996</v>
      </c>
      <c r="W23" s="6">
        <f t="shared" si="9"/>
        <v>7.7</v>
      </c>
      <c r="X23" s="6">
        <v>7</v>
      </c>
      <c r="Y23" s="6">
        <f t="shared" si="10"/>
        <v>0.33333333333333331</v>
      </c>
      <c r="Z23" s="1">
        <f t="shared" si="11"/>
        <v>36</v>
      </c>
      <c r="AA23" s="1">
        <f t="shared" si="12"/>
        <v>21</v>
      </c>
      <c r="AB23" s="3">
        <f t="shared" si="13"/>
        <v>3.0000000000000009</v>
      </c>
      <c r="AC23" s="3">
        <f t="shared" si="14"/>
        <v>7.8E-2</v>
      </c>
      <c r="AD23" s="5">
        <f t="shared" si="15"/>
        <v>5.5555555555555556E-4</v>
      </c>
      <c r="AE23" s="4">
        <f t="shared" si="16"/>
        <v>1260</v>
      </c>
      <c r="AF23" s="1">
        <f t="shared" si="17"/>
        <v>1540</v>
      </c>
      <c r="AG23" s="1">
        <f t="shared" si="18"/>
        <v>773.99999999999989</v>
      </c>
      <c r="AH23" s="1">
        <f t="shared" si="19"/>
        <v>515.10803802938631</v>
      </c>
      <c r="AI23" s="1">
        <f t="shared" si="20"/>
        <v>12600</v>
      </c>
      <c r="AJ23" s="1">
        <f t="shared" si="21"/>
        <v>1846.8000000000004</v>
      </c>
      <c r="AK23" s="3">
        <f t="shared" si="22"/>
        <v>1.7142857142857142</v>
      </c>
      <c r="AL23" s="3">
        <f t="shared" si="23"/>
        <v>11.695906432748535</v>
      </c>
      <c r="AM23" s="3">
        <f t="shared" si="24"/>
        <v>5.8479532163742673</v>
      </c>
      <c r="AN23" s="3">
        <f t="shared" si="25"/>
        <v>5.8479532163742673</v>
      </c>
      <c r="AO23" s="3">
        <f t="shared" si="26"/>
        <v>0.94995991169172611</v>
      </c>
      <c r="AP23" s="2">
        <f t="shared" si="27"/>
        <v>29.473137609610252</v>
      </c>
      <c r="AQ23" s="1">
        <f t="shared" si="28"/>
        <v>28.853436796941622</v>
      </c>
      <c r="AR23" s="1">
        <f t="shared" si="29"/>
        <v>28.473781027883543</v>
      </c>
    </row>
    <row r="24" spans="1:47" x14ac:dyDescent="0.25">
      <c r="A24" s="8">
        <v>12</v>
      </c>
      <c r="B24" s="8">
        <v>1</v>
      </c>
      <c r="C24" s="8">
        <v>30</v>
      </c>
      <c r="D24" s="7">
        <v>5</v>
      </c>
      <c r="E24" s="8">
        <v>400</v>
      </c>
      <c r="F24" s="8">
        <v>15</v>
      </c>
      <c r="G24" s="8"/>
      <c r="H24" s="1">
        <f t="shared" si="0"/>
        <v>13.333333333333334</v>
      </c>
      <c r="I24" s="1">
        <f t="shared" si="1"/>
        <v>22.498774732165998</v>
      </c>
      <c r="J24" s="5">
        <v>5</v>
      </c>
      <c r="K24" s="5">
        <v>0.14499999999999999</v>
      </c>
      <c r="L24" s="7" t="s">
        <v>8</v>
      </c>
      <c r="M24" s="8">
        <v>380</v>
      </c>
      <c r="N24" s="1">
        <v>600</v>
      </c>
      <c r="O24" s="1">
        <v>200</v>
      </c>
      <c r="P24" s="1">
        <f t="shared" si="2"/>
        <v>8.4852813742385695</v>
      </c>
      <c r="Q24" s="7">
        <f t="shared" si="3"/>
        <v>0.35999999999999993</v>
      </c>
      <c r="R24" s="3">
        <f t="shared" si="4"/>
        <v>4.2426406871192847E-2</v>
      </c>
      <c r="S24" s="3">
        <f t="shared" si="5"/>
        <v>0.35999999999999988</v>
      </c>
      <c r="T24" s="1">
        <f t="shared" si="6"/>
        <v>8.4852813742385678</v>
      </c>
      <c r="U24" s="1">
        <f t="shared" si="7"/>
        <v>11.999999999999996</v>
      </c>
      <c r="V24" s="1">
        <f t="shared" si="8"/>
        <v>11.999999999999996</v>
      </c>
      <c r="W24" s="6">
        <f t="shared" si="9"/>
        <v>7.7</v>
      </c>
      <c r="X24" s="6">
        <v>7</v>
      </c>
      <c r="Y24" s="6">
        <f t="shared" si="10"/>
        <v>0.06</v>
      </c>
      <c r="Z24" s="1">
        <f t="shared" si="11"/>
        <v>200</v>
      </c>
      <c r="AA24" s="1">
        <f t="shared" si="12"/>
        <v>116.66666666666667</v>
      </c>
      <c r="AB24" s="3">
        <f t="shared" si="13"/>
        <v>16.666666666666671</v>
      </c>
      <c r="AC24" s="3">
        <f t="shared" si="14"/>
        <v>0.43333333333333335</v>
      </c>
      <c r="AD24" s="5">
        <f t="shared" si="15"/>
        <v>9.9999999999999991E-5</v>
      </c>
      <c r="AE24" s="4">
        <f t="shared" si="16"/>
        <v>7000</v>
      </c>
      <c r="AF24" s="1">
        <f t="shared" si="17"/>
        <v>8555.5555555555566</v>
      </c>
      <c r="AG24" s="1">
        <f t="shared" si="18"/>
        <v>4300</v>
      </c>
      <c r="AH24" s="1">
        <f t="shared" si="19"/>
        <v>2861.7113223854799</v>
      </c>
      <c r="AI24" s="1">
        <f t="shared" si="20"/>
        <v>70000</v>
      </c>
      <c r="AJ24" s="1">
        <f t="shared" si="21"/>
        <v>10260.000000000004</v>
      </c>
      <c r="AK24" s="3">
        <f t="shared" si="22"/>
        <v>1.7142857142857142</v>
      </c>
      <c r="AL24" s="3">
        <f t="shared" si="23"/>
        <v>11.695906432748535</v>
      </c>
      <c r="AM24" s="3">
        <f t="shared" si="24"/>
        <v>5.8479532163742673</v>
      </c>
      <c r="AN24" s="3">
        <f t="shared" si="25"/>
        <v>5.8479532163742673</v>
      </c>
      <c r="AO24" s="3">
        <f t="shared" si="26"/>
        <v>0.17099278410451071</v>
      </c>
      <c r="AP24" s="2">
        <f t="shared" si="27"/>
        <v>29.473137609610252</v>
      </c>
      <c r="AQ24" s="1">
        <f t="shared" si="28"/>
        <v>29.35963452467535</v>
      </c>
      <c r="AR24" s="1">
        <f t="shared" si="29"/>
        <v>29.288108878017344</v>
      </c>
    </row>
    <row r="25" spans="1:47" x14ac:dyDescent="0.25">
      <c r="A25" s="8">
        <v>12</v>
      </c>
      <c r="B25" s="8">
        <v>1</v>
      </c>
      <c r="C25" s="8">
        <v>7</v>
      </c>
      <c r="D25" s="7">
        <v>5</v>
      </c>
      <c r="E25" s="8">
        <v>400</v>
      </c>
      <c r="F25" s="8">
        <v>15</v>
      </c>
      <c r="G25" s="8"/>
      <c r="H25" s="1">
        <f t="shared" si="0"/>
        <v>57.142857142857146</v>
      </c>
      <c r="I25" s="1">
        <f t="shared" si="1"/>
        <v>35.139239026274112</v>
      </c>
      <c r="J25" s="5">
        <v>5</v>
      </c>
      <c r="K25" s="5">
        <v>0.14499999999999999</v>
      </c>
      <c r="L25" s="7" t="s">
        <v>8</v>
      </c>
      <c r="M25" s="8">
        <v>380</v>
      </c>
      <c r="N25" s="1">
        <v>600</v>
      </c>
      <c r="O25" s="1">
        <v>450</v>
      </c>
      <c r="P25" s="1">
        <f t="shared" si="2"/>
        <v>8.4852813742385695</v>
      </c>
      <c r="Q25" s="7">
        <f t="shared" si="3"/>
        <v>0.15999999999999998</v>
      </c>
      <c r="R25" s="3">
        <f t="shared" si="4"/>
        <v>1.8856180831641266E-2</v>
      </c>
      <c r="S25" s="3">
        <f t="shared" si="5"/>
        <v>0.15999999999999998</v>
      </c>
      <c r="T25" s="1">
        <f t="shared" si="6"/>
        <v>8.4852813742385695</v>
      </c>
      <c r="U25" s="1">
        <f t="shared" si="7"/>
        <v>12</v>
      </c>
      <c r="V25" s="1">
        <f t="shared" si="8"/>
        <v>12</v>
      </c>
      <c r="W25" s="6">
        <f t="shared" si="9"/>
        <v>7.7</v>
      </c>
      <c r="X25" s="6">
        <v>7</v>
      </c>
      <c r="Y25" s="6">
        <f t="shared" si="10"/>
        <v>2.6666666666666668E-2</v>
      </c>
      <c r="Z25" s="1">
        <f t="shared" si="11"/>
        <v>450</v>
      </c>
      <c r="AA25" s="1">
        <f t="shared" si="12"/>
        <v>262.5</v>
      </c>
      <c r="AB25" s="3">
        <f t="shared" si="13"/>
        <v>37.5</v>
      </c>
      <c r="AC25" s="3">
        <f t="shared" si="14"/>
        <v>0.97499999999999987</v>
      </c>
      <c r="AD25" s="5">
        <f t="shared" si="15"/>
        <v>4.4444444444444447E-5</v>
      </c>
      <c r="AE25" s="4">
        <f t="shared" si="16"/>
        <v>15750</v>
      </c>
      <c r="AF25" s="1">
        <f t="shared" si="17"/>
        <v>19250</v>
      </c>
      <c r="AG25" s="1">
        <f t="shared" si="18"/>
        <v>9675</v>
      </c>
      <c r="AH25" s="1">
        <f t="shared" si="19"/>
        <v>6438.8504753673287</v>
      </c>
      <c r="AI25" s="1">
        <f t="shared" si="20"/>
        <v>157500</v>
      </c>
      <c r="AJ25" s="1">
        <f t="shared" si="21"/>
        <v>23085</v>
      </c>
      <c r="AK25" s="3">
        <f t="shared" si="22"/>
        <v>1.7142857142857142</v>
      </c>
      <c r="AL25" s="3">
        <f t="shared" si="23"/>
        <v>11.695906432748538</v>
      </c>
      <c r="AM25" s="3">
        <f t="shared" si="24"/>
        <v>5.8479532163742691</v>
      </c>
      <c r="AN25" s="3">
        <f t="shared" si="25"/>
        <v>5.8479532163742691</v>
      </c>
      <c r="AO25" s="3">
        <f t="shared" si="26"/>
        <v>7.5996792935338134E-2</v>
      </c>
      <c r="AP25" s="2">
        <f t="shared" si="27"/>
        <v>126.31344689832964</v>
      </c>
      <c r="AQ25" s="1">
        <f t="shared" si="28"/>
        <v>125.39010829208539</v>
      </c>
      <c r="AR25" s="1">
        <f t="shared" si="29"/>
        <v>124.81153908530551</v>
      </c>
    </row>
  </sheetData>
  <hyperlinks>
    <hyperlink ref="I3" r:id="rId1" xr:uid="{B3559ABE-36BC-4DB2-8045-BA85C97A1E22}"/>
    <hyperlink ref="H3" r:id="rId2" xr:uid="{E1D9AF48-3C13-4846-AAD0-B5D6D82E8DA9}"/>
    <hyperlink ref="K3" r:id="rId3" xr:uid="{E1E5B119-F209-4473-90F0-739690B35E4C}"/>
    <hyperlink ref="I11" r:id="rId4" xr:uid="{54E983BC-880D-4A49-82E6-F29B1FCB8CFB}"/>
    <hyperlink ref="H11" r:id="rId5" xr:uid="{4EB8D4E6-1D54-44D8-85A9-1A69911650DB}"/>
    <hyperlink ref="K11" r:id="rId6" xr:uid="{F4A0C4C5-975C-439C-895D-FF2F79EA7F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AF73-C711-4156-9023-12763A4963FE}">
  <sheetPr>
    <tabColor rgb="FFFFFF00"/>
  </sheetPr>
  <dimension ref="B2:E20"/>
  <sheetViews>
    <sheetView tabSelected="1" topLeftCell="A13" workbookViewId="0">
      <selection activeCell="F24" sqref="F24"/>
    </sheetView>
  </sheetViews>
  <sheetFormatPr defaultRowHeight="15" x14ac:dyDescent="0.25"/>
  <cols>
    <col min="2" max="2" width="10.85546875" customWidth="1"/>
  </cols>
  <sheetData>
    <row r="2" spans="2:5" x14ac:dyDescent="0.25">
      <c r="B2" t="s">
        <v>48</v>
      </c>
      <c r="C2">
        <v>250</v>
      </c>
    </row>
    <row r="3" spans="2:5" x14ac:dyDescent="0.25">
      <c r="B3" t="s">
        <v>95</v>
      </c>
      <c r="C3">
        <v>250</v>
      </c>
      <c r="D3" t="s">
        <v>96</v>
      </c>
      <c r="E3">
        <v>1</v>
      </c>
    </row>
    <row r="5" spans="2:5" x14ac:dyDescent="0.25">
      <c r="B5" t="s">
        <v>31</v>
      </c>
      <c r="C5" t="s">
        <v>97</v>
      </c>
    </row>
    <row r="6" spans="2:5" x14ac:dyDescent="0.25">
      <c r="B6">
        <f>E3</f>
        <v>1</v>
      </c>
      <c r="C6">
        <f>C3</f>
        <v>250</v>
      </c>
    </row>
    <row r="7" spans="2:5" x14ac:dyDescent="0.25">
      <c r="B7">
        <f>B6*2</f>
        <v>2</v>
      </c>
      <c r="C7">
        <f>C6/2</f>
        <v>125</v>
      </c>
    </row>
    <row r="8" spans="2:5" x14ac:dyDescent="0.25">
      <c r="B8">
        <f t="shared" ref="B8:B14" si="0">B7*2</f>
        <v>4</v>
      </c>
      <c r="C8">
        <f t="shared" ref="C8:C14" si="1">C7/2</f>
        <v>62.5</v>
      </c>
    </row>
    <row r="9" spans="2:5" x14ac:dyDescent="0.25">
      <c r="B9">
        <f t="shared" si="0"/>
        <v>8</v>
      </c>
      <c r="C9">
        <f t="shared" si="1"/>
        <v>31.25</v>
      </c>
    </row>
    <row r="10" spans="2:5" x14ac:dyDescent="0.25">
      <c r="B10">
        <f t="shared" si="0"/>
        <v>16</v>
      </c>
      <c r="C10">
        <f t="shared" si="1"/>
        <v>15.625</v>
      </c>
    </row>
    <row r="11" spans="2:5" x14ac:dyDescent="0.25">
      <c r="B11">
        <f t="shared" si="0"/>
        <v>32</v>
      </c>
      <c r="C11">
        <f t="shared" si="1"/>
        <v>7.8125</v>
      </c>
    </row>
    <row r="12" spans="2:5" x14ac:dyDescent="0.25">
      <c r="B12">
        <f t="shared" si="0"/>
        <v>64</v>
      </c>
      <c r="C12">
        <f t="shared" si="1"/>
        <v>3.90625</v>
      </c>
    </row>
    <row r="13" spans="2:5" x14ac:dyDescent="0.25">
      <c r="B13">
        <f t="shared" si="0"/>
        <v>128</v>
      </c>
      <c r="C13">
        <f t="shared" si="1"/>
        <v>1.953125</v>
      </c>
    </row>
    <row r="14" spans="2:5" x14ac:dyDescent="0.25">
      <c r="B14">
        <f t="shared" si="0"/>
        <v>256</v>
      </c>
      <c r="C14">
        <f t="shared" si="1"/>
        <v>0.9765625</v>
      </c>
    </row>
    <row r="16" spans="2:5" x14ac:dyDescent="0.25">
      <c r="B16" t="s">
        <v>98</v>
      </c>
      <c r="C16">
        <v>30</v>
      </c>
    </row>
    <row r="17" spans="2:3" x14ac:dyDescent="0.25">
      <c r="B17" t="s">
        <v>31</v>
      </c>
      <c r="C17">
        <f>250/C16</f>
        <v>8.3333333333333339</v>
      </c>
    </row>
    <row r="19" spans="2:3" x14ac:dyDescent="0.25">
      <c r="B19" t="s">
        <v>73</v>
      </c>
      <c r="C19">
        <v>26</v>
      </c>
    </row>
    <row r="20" spans="2:3" x14ac:dyDescent="0.25">
      <c r="B20" t="s">
        <v>98</v>
      </c>
      <c r="C20">
        <f>250/C19</f>
        <v>9.615384615384615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D1FD-4FD2-4119-B8EE-053A4782023C}">
  <sheetPr>
    <tabColor rgb="FF92D050"/>
  </sheetPr>
  <dimension ref="A3:BD13"/>
  <sheetViews>
    <sheetView workbookViewId="0">
      <selection activeCell="AJ19" sqref="AJ19"/>
    </sheetView>
  </sheetViews>
  <sheetFormatPr defaultRowHeight="15" x14ac:dyDescent="0.25"/>
  <cols>
    <col min="4" max="4" width="10.5703125" bestFit="1" customWidth="1"/>
    <col min="11" max="11" width="10.5703125" bestFit="1" customWidth="1"/>
    <col min="13" max="13" width="10.28515625" customWidth="1"/>
    <col min="15" max="15" width="11.5703125" customWidth="1"/>
    <col min="16" max="16" width="10.42578125" customWidth="1"/>
    <col min="17" max="17" width="6.140625" customWidth="1"/>
    <col min="18" max="18" width="8.140625" customWidth="1"/>
    <col min="19" max="19" width="9.85546875" customWidth="1"/>
    <col min="36" max="36" width="10.28515625" customWidth="1"/>
    <col min="37" max="37" width="8.28515625" customWidth="1"/>
    <col min="39" max="40" width="11.28515625" customWidth="1"/>
    <col min="44" max="44" width="10.5703125" bestFit="1" customWidth="1"/>
    <col min="45" max="45" width="9.5703125" bestFit="1" customWidth="1"/>
  </cols>
  <sheetData>
    <row r="3" spans="1:56" x14ac:dyDescent="0.25">
      <c r="A3" t="s">
        <v>64</v>
      </c>
    </row>
    <row r="4" spans="1:56" ht="60" x14ac:dyDescent="0.25">
      <c r="A4" s="20" t="s">
        <v>52</v>
      </c>
      <c r="B4" s="20" t="s">
        <v>51</v>
      </c>
      <c r="C4" s="20" t="s">
        <v>130</v>
      </c>
      <c r="D4" s="20" t="s">
        <v>50</v>
      </c>
      <c r="E4" s="20" t="s">
        <v>49</v>
      </c>
      <c r="F4" s="20" t="s">
        <v>48</v>
      </c>
      <c r="G4" s="20" t="s">
        <v>47</v>
      </c>
      <c r="H4" s="20" t="s">
        <v>46</v>
      </c>
      <c r="I4" s="20" t="s">
        <v>45</v>
      </c>
      <c r="J4" s="20" t="s">
        <v>44</v>
      </c>
      <c r="K4" s="20" t="s">
        <v>91</v>
      </c>
      <c r="L4" s="20" t="s">
        <v>92</v>
      </c>
      <c r="M4" s="20" t="s">
        <v>93</v>
      </c>
      <c r="N4" s="20" t="s">
        <v>40</v>
      </c>
      <c r="O4" s="20" t="s">
        <v>94</v>
      </c>
      <c r="P4" s="20" t="s">
        <v>57</v>
      </c>
      <c r="Q4" s="20" t="s">
        <v>38</v>
      </c>
      <c r="R4" s="19" t="s">
        <v>30</v>
      </c>
      <c r="S4" s="19" t="s">
        <v>29</v>
      </c>
      <c r="T4" s="19" t="s">
        <v>56</v>
      </c>
      <c r="U4" s="19" t="s">
        <v>28</v>
      </c>
      <c r="V4" s="19" t="s">
        <v>27</v>
      </c>
      <c r="W4" s="19" t="s">
        <v>26</v>
      </c>
      <c r="X4" s="19" t="s">
        <v>25</v>
      </c>
      <c r="Y4" s="19" t="s">
        <v>24</v>
      </c>
      <c r="Z4" s="19" t="s">
        <v>23</v>
      </c>
      <c r="AA4" s="13" t="s">
        <v>22</v>
      </c>
      <c r="AB4" s="19" t="s">
        <v>21</v>
      </c>
      <c r="AC4" s="19" t="s">
        <v>20</v>
      </c>
      <c r="AD4" s="19" t="s">
        <v>19</v>
      </c>
      <c r="AE4" s="19" t="s">
        <v>127</v>
      </c>
      <c r="AF4" s="19" t="s">
        <v>16</v>
      </c>
      <c r="AG4" s="20" t="s">
        <v>31</v>
      </c>
      <c r="AH4" s="19" t="s">
        <v>88</v>
      </c>
      <c r="AI4" s="19" t="s">
        <v>100</v>
      </c>
      <c r="AJ4" s="19" t="s">
        <v>85</v>
      </c>
      <c r="AK4" s="19" t="s">
        <v>99</v>
      </c>
      <c r="AL4" s="19" t="s">
        <v>10</v>
      </c>
      <c r="AM4" s="19" t="s">
        <v>128</v>
      </c>
      <c r="AN4" s="19" t="s">
        <v>129</v>
      </c>
      <c r="AO4" s="19" t="s">
        <v>108</v>
      </c>
      <c r="AP4" s="19" t="s">
        <v>131</v>
      </c>
      <c r="AQ4" s="19" t="s">
        <v>109</v>
      </c>
      <c r="AR4" s="19" t="s">
        <v>132</v>
      </c>
      <c r="AS4" s="19" t="s">
        <v>133</v>
      </c>
      <c r="AT4" s="19" t="s">
        <v>110</v>
      </c>
    </row>
    <row r="5" spans="1:56" x14ac:dyDescent="0.25">
      <c r="A5" s="8">
        <v>12</v>
      </c>
      <c r="B5" s="8">
        <v>1</v>
      </c>
      <c r="C5" s="8">
        <v>1</v>
      </c>
      <c r="D5" s="8">
        <v>30</v>
      </c>
      <c r="E5" s="7">
        <v>0.8</v>
      </c>
      <c r="F5" s="8">
        <v>250</v>
      </c>
      <c r="G5" s="8">
        <v>8</v>
      </c>
      <c r="H5" s="8">
        <v>30</v>
      </c>
      <c r="I5" s="1">
        <v>1</v>
      </c>
      <c r="J5" s="1">
        <f>20*LOG(I5)</f>
        <v>0</v>
      </c>
      <c r="K5" s="7">
        <v>0.41</v>
      </c>
      <c r="L5" s="7">
        <v>3.6999999999999998E-2</v>
      </c>
      <c r="M5" s="7" t="s">
        <v>63</v>
      </c>
      <c r="N5" s="8">
        <v>65</v>
      </c>
      <c r="O5" s="1">
        <f>F5/D5</f>
        <v>8.3333333333333339</v>
      </c>
      <c r="P5" s="1">
        <v>150</v>
      </c>
      <c r="Q5" s="1">
        <v>40</v>
      </c>
      <c r="R5" s="6">
        <f>S5+0.7</f>
        <v>3.4000000000000004</v>
      </c>
      <c r="S5" s="6">
        <f t="shared" ref="S5:S13" si="0">IF(B5*2+0.7&gt;A5*0.1,B5*2+0.7,A5*0.1)</f>
        <v>2.7</v>
      </c>
      <c r="T5" s="16">
        <f>A5</f>
        <v>12</v>
      </c>
      <c r="U5" s="6">
        <f>S5/Q5</f>
        <v>6.7500000000000004E-2</v>
      </c>
      <c r="V5" s="1">
        <v>0</v>
      </c>
      <c r="W5" s="1">
        <f>S5/U5</f>
        <v>40</v>
      </c>
      <c r="X5" s="16">
        <v>0</v>
      </c>
      <c r="Y5" s="3">
        <f>0.026/U5</f>
        <v>0.38518518518518513</v>
      </c>
      <c r="Z5" s="5">
        <f t="shared" ref="Z5:Z13" si="1">U5/P5</f>
        <v>4.5000000000000004E-4</v>
      </c>
      <c r="AA5" s="15">
        <f t="shared" ref="AA5:AA13" si="2">P5*W5/10</f>
        <v>600</v>
      </c>
      <c r="AB5" s="1">
        <f>R5/(9*Z5)</f>
        <v>839.50617283950612</v>
      </c>
      <c r="AC5" s="1">
        <f t="shared" ref="AC5:AC13" si="3">(A5-R5)/(10*Z5)</f>
        <v>1911.1111111111109</v>
      </c>
      <c r="AD5" s="1">
        <f t="shared" ref="AD5:AD13" si="4">1/(1/AB5+1/AC5)</f>
        <v>583.28346299620978</v>
      </c>
      <c r="AE5" s="1">
        <f>1/(1/W5+1/Q5)</f>
        <v>20</v>
      </c>
      <c r="AF5" s="3">
        <f>AE5/(AE5+Y5)</f>
        <v>0.98110465116279066</v>
      </c>
      <c r="AG5" s="3">
        <f>AF5</f>
        <v>0.98110465116279066</v>
      </c>
      <c r="AH5" s="3">
        <f>1/(2*PI()*D5*1000000*G5*(AG5+1)*0.000000000001)</f>
        <v>334.73526793599905</v>
      </c>
      <c r="AI5" s="3">
        <f>IF(H5&gt;0,1/(2*PI()*D5*1000000*H5*0.000000000001),0)</f>
        <v>176.83882565766146</v>
      </c>
      <c r="AJ5" s="3">
        <f>1/(2*PI()*D5*1000000*(G5*(AG5+1)+H5)*0.000000000001)</f>
        <v>115.70990874886297</v>
      </c>
      <c r="AK5" s="3">
        <f>P5*(X5+AE5)</f>
        <v>3000</v>
      </c>
      <c r="AL5" s="3">
        <f>1/(1/AD5+1/AJ5+1/AK5)</f>
        <v>93.544775971638742</v>
      </c>
      <c r="AM5" s="3">
        <f t="shared" ref="AM5:AM13" si="5">IF(V5=0,Y5+AD5/P5, 1/(1/V5+1/(Y5+AD5/P5)))</f>
        <v>4.2737416051599171</v>
      </c>
      <c r="AN5" s="3">
        <f>B5*AL5/(AL5+C5)</f>
        <v>0.9894230010095959</v>
      </c>
      <c r="AO5" s="32">
        <f>B5/(AL5+C5)</f>
        <v>1.0576998990404049E-2</v>
      </c>
      <c r="AP5" s="32">
        <f>AN5/AE5</f>
        <v>4.9471150050479792E-2</v>
      </c>
      <c r="AQ5" s="3">
        <f>AP5/AO5</f>
        <v>4.6772387985819366</v>
      </c>
      <c r="AR5" s="3">
        <f>AO5*B5/2/0.001</f>
        <v>5.288499495202025</v>
      </c>
      <c r="AS5" s="3">
        <f>AN5*AP5/2/0.001</f>
        <v>24.473946873170867</v>
      </c>
      <c r="AT5" s="3">
        <f t="shared" ref="AT5:AT13" si="6">AQ5*AG5</f>
        <v>4.5888607398878012</v>
      </c>
      <c r="BA5" t="s">
        <v>105</v>
      </c>
    </row>
    <row r="6" spans="1:56" x14ac:dyDescent="0.25">
      <c r="A6" s="8">
        <v>12</v>
      </c>
      <c r="B6" s="8">
        <v>1</v>
      </c>
      <c r="C6" s="8">
        <v>1</v>
      </c>
      <c r="D6" s="8">
        <v>7</v>
      </c>
      <c r="E6" s="7">
        <v>0.8</v>
      </c>
      <c r="F6" s="8">
        <v>250</v>
      </c>
      <c r="G6" s="8">
        <v>8</v>
      </c>
      <c r="H6" s="8">
        <v>30</v>
      </c>
      <c r="I6" s="1">
        <v>1</v>
      </c>
      <c r="J6" s="1">
        <f>20*LOG(I6)</f>
        <v>0</v>
      </c>
      <c r="K6" s="7">
        <v>0.41</v>
      </c>
      <c r="L6" s="7">
        <v>3.6999999999999998E-2</v>
      </c>
      <c r="M6" s="7" t="s">
        <v>63</v>
      </c>
      <c r="N6" s="8">
        <v>65</v>
      </c>
      <c r="O6" s="1">
        <f t="shared" ref="O6:O13" si="7">F6/D6</f>
        <v>35.714285714285715</v>
      </c>
      <c r="P6" s="1">
        <v>150</v>
      </c>
      <c r="Q6" s="1">
        <v>100</v>
      </c>
      <c r="R6" s="6">
        <f>S6+0.7</f>
        <v>3.4000000000000004</v>
      </c>
      <c r="S6" s="6">
        <f t="shared" si="0"/>
        <v>2.7</v>
      </c>
      <c r="T6" s="16">
        <f t="shared" ref="T6:T13" si="8">A6</f>
        <v>12</v>
      </c>
      <c r="U6" s="6">
        <f t="shared" ref="U6:U13" si="9">S6/Q6</f>
        <v>2.7000000000000003E-2</v>
      </c>
      <c r="V6" s="1">
        <v>0</v>
      </c>
      <c r="W6" s="1">
        <f>S6/U6</f>
        <v>100</v>
      </c>
      <c r="X6" s="16">
        <v>0</v>
      </c>
      <c r="Y6" s="3">
        <f>0.026/U6</f>
        <v>0.9629629629629628</v>
      </c>
      <c r="Z6" s="5">
        <f t="shared" si="1"/>
        <v>1.8000000000000001E-4</v>
      </c>
      <c r="AA6" s="15">
        <f t="shared" si="2"/>
        <v>1500</v>
      </c>
      <c r="AB6" s="1">
        <f>R6/(9*Z6)</f>
        <v>2098.7654320987654</v>
      </c>
      <c r="AC6" s="1">
        <f t="shared" si="3"/>
        <v>4777.7777777777774</v>
      </c>
      <c r="AD6" s="1">
        <f t="shared" si="4"/>
        <v>1458.2086574905245</v>
      </c>
      <c r="AE6" s="1">
        <f t="shared" ref="AE6:AE13" si="10">1/(1/W6+1/Q6)</f>
        <v>50</v>
      </c>
      <c r="AF6" s="3">
        <f t="shared" ref="AF6:AF13" si="11">AE6/(AE6+Y6)</f>
        <v>0.98110465116279066</v>
      </c>
      <c r="AG6" s="3">
        <f t="shared" ref="AG6:AG13" si="12">AF6</f>
        <v>0.98110465116279066</v>
      </c>
      <c r="AH6" s="3">
        <f t="shared" ref="AH6:AH13" si="13">1/(2*PI()*D6*1000000*G6*(AG6+1)*0.000000000001)</f>
        <v>1434.57971972571</v>
      </c>
      <c r="AI6" s="3">
        <f t="shared" ref="AI6:AI13" si="14">IF(H6&gt;0,1/(2*PI()*D6*1000000*H6*0.000000000001),0)</f>
        <v>757.88068138997778</v>
      </c>
      <c r="AJ6" s="3">
        <f t="shared" ref="AJ6:AJ13" si="15">1/(2*PI()*D6*1000000*(G6*(AG6+1)+H6)*0.000000000001)</f>
        <v>495.89960892369839</v>
      </c>
      <c r="AK6" s="3">
        <f t="shared" ref="AK6:AK13" si="16">P6*(X6+AE6)</f>
        <v>7500</v>
      </c>
      <c r="AL6" s="3">
        <f t="shared" ref="AL6:AL13" si="17">1/(1/AD6+1/AJ6+1/AK6)</f>
        <v>352.65364808322852</v>
      </c>
      <c r="AM6" s="3">
        <f t="shared" si="5"/>
        <v>10.684354012899792</v>
      </c>
      <c r="AN6" s="3">
        <f t="shared" ref="AN6:AN13" si="18">B6*AL6/(AL6+C6)</f>
        <v>0.99717237470779696</v>
      </c>
      <c r="AO6" s="32">
        <f t="shared" ref="AO6:AO13" si="19">B6/(AL6+C6)</f>
        <v>2.8276252922030112E-3</v>
      </c>
      <c r="AP6" s="32">
        <f t="shared" ref="AP6:AP13" si="20">AN6/AE6</f>
        <v>1.9943447494155938E-2</v>
      </c>
      <c r="AQ6" s="3">
        <f t="shared" ref="AQ6:AQ13" si="21">AP6/AO6</f>
        <v>7.0530729616645704</v>
      </c>
      <c r="AR6" s="3">
        <f t="shared" ref="AR6:AR13" si="22">AO6*B6/2/0.001</f>
        <v>1.4138126461015055</v>
      </c>
      <c r="AS6" s="3">
        <f t="shared" ref="AS6:AS13" si="23">AN6*AP6/2/0.001</f>
        <v>9.9435274488038701</v>
      </c>
      <c r="AT6" s="3">
        <f t="shared" si="6"/>
        <v>6.9198026876796295</v>
      </c>
      <c r="AY6" s="30"/>
      <c r="BA6">
        <v>1</v>
      </c>
      <c r="BB6">
        <v>327.358</v>
      </c>
      <c r="BC6">
        <v>232.64088726939698</v>
      </c>
      <c r="BD6" s="30">
        <f>(BB6-BC6)/BB6</f>
        <v>0.28933801138387644</v>
      </c>
    </row>
    <row r="7" spans="1:56" x14ac:dyDescent="0.25">
      <c r="A7" s="8">
        <v>12</v>
      </c>
      <c r="B7" s="8">
        <v>1</v>
      </c>
      <c r="C7" s="8">
        <v>1</v>
      </c>
      <c r="D7" s="8">
        <v>7</v>
      </c>
      <c r="E7" s="7">
        <v>0.8</v>
      </c>
      <c r="F7" s="8">
        <v>250</v>
      </c>
      <c r="G7" s="8">
        <v>8</v>
      </c>
      <c r="H7" s="8">
        <v>30</v>
      </c>
      <c r="I7" s="1">
        <v>1</v>
      </c>
      <c r="J7" s="1">
        <f>20*LOG(I7)</f>
        <v>0</v>
      </c>
      <c r="K7" s="7">
        <v>0.41</v>
      </c>
      <c r="L7" s="7">
        <v>3.6999999999999998E-2</v>
      </c>
      <c r="M7" s="7" t="s">
        <v>63</v>
      </c>
      <c r="N7" s="8">
        <v>65</v>
      </c>
      <c r="O7" s="1">
        <f t="shared" si="7"/>
        <v>35.714285714285715</v>
      </c>
      <c r="P7" s="1">
        <v>200</v>
      </c>
      <c r="Q7" s="1">
        <v>200</v>
      </c>
      <c r="R7" s="6">
        <f>S7+0.7</f>
        <v>3.4000000000000004</v>
      </c>
      <c r="S7" s="6">
        <f t="shared" si="0"/>
        <v>2.7</v>
      </c>
      <c r="T7" s="16">
        <f t="shared" si="8"/>
        <v>12</v>
      </c>
      <c r="U7" s="6">
        <f t="shared" si="9"/>
        <v>1.3500000000000002E-2</v>
      </c>
      <c r="V7" s="1">
        <v>0</v>
      </c>
      <c r="W7" s="1">
        <f>S7/U7</f>
        <v>200</v>
      </c>
      <c r="X7" s="16">
        <v>0</v>
      </c>
      <c r="Y7" s="3">
        <f>0.026/U7</f>
        <v>1.9259259259259256</v>
      </c>
      <c r="Z7" s="5">
        <f t="shared" si="1"/>
        <v>6.7500000000000014E-5</v>
      </c>
      <c r="AA7" s="15">
        <f t="shared" si="2"/>
        <v>4000</v>
      </c>
      <c r="AB7" s="1">
        <f>R7/(9*Z7)</f>
        <v>5596.70781893004</v>
      </c>
      <c r="AC7" s="1">
        <f t="shared" si="3"/>
        <v>12740.740740740737</v>
      </c>
      <c r="AD7" s="1">
        <f t="shared" si="4"/>
        <v>3888.5564199747319</v>
      </c>
      <c r="AE7" s="1">
        <f t="shared" si="10"/>
        <v>100</v>
      </c>
      <c r="AF7" s="3">
        <f t="shared" si="11"/>
        <v>0.98110465116279066</v>
      </c>
      <c r="AG7" s="3">
        <f t="shared" si="12"/>
        <v>0.98110465116279066</v>
      </c>
      <c r="AH7" s="3">
        <f t="shared" si="13"/>
        <v>1434.57971972571</v>
      </c>
      <c r="AI7" s="3">
        <f t="shared" si="14"/>
        <v>757.88068138997778</v>
      </c>
      <c r="AJ7" s="3">
        <f t="shared" si="15"/>
        <v>495.89960892369839</v>
      </c>
      <c r="AK7" s="3">
        <f t="shared" si="16"/>
        <v>20000</v>
      </c>
      <c r="AL7" s="3">
        <f t="shared" si="17"/>
        <v>430.34777666030755</v>
      </c>
      <c r="AM7" s="3">
        <f t="shared" si="5"/>
        <v>21.368708025799585</v>
      </c>
      <c r="AN7" s="3">
        <f t="shared" si="18"/>
        <v>0.99768168504833277</v>
      </c>
      <c r="AO7" s="32">
        <f t="shared" si="19"/>
        <v>2.3183149516672113E-3</v>
      </c>
      <c r="AP7" s="32">
        <f t="shared" si="20"/>
        <v>9.9768168504833273E-3</v>
      </c>
      <c r="AQ7" s="3">
        <f t="shared" si="21"/>
        <v>4.3034777666030752</v>
      </c>
      <c r="AR7" s="3">
        <f t="shared" si="22"/>
        <v>1.1591574758336056</v>
      </c>
      <c r="AS7" s="3">
        <f t="shared" si="23"/>
        <v>4.9768437234044027</v>
      </c>
      <c r="AT7" s="3">
        <f t="shared" si="6"/>
        <v>4.222162052989936</v>
      </c>
      <c r="AY7" s="30"/>
      <c r="BA7">
        <v>2</v>
      </c>
      <c r="BB7">
        <v>177.982</v>
      </c>
      <c r="BC7">
        <v>130.69699853099138</v>
      </c>
      <c r="BD7" s="30">
        <f t="shared" ref="BD7:BD9" si="24">(BB7-BC7)/BB7</f>
        <v>0.26567294147165793</v>
      </c>
    </row>
    <row r="8" spans="1:56" x14ac:dyDescent="0.25">
      <c r="A8" s="8">
        <v>12</v>
      </c>
      <c r="B8" s="8">
        <v>1</v>
      </c>
      <c r="C8" s="8">
        <v>1</v>
      </c>
      <c r="D8" s="8">
        <v>7</v>
      </c>
      <c r="E8" s="7">
        <v>0.8</v>
      </c>
      <c r="F8" s="8">
        <v>250</v>
      </c>
      <c r="G8" s="8">
        <v>8</v>
      </c>
      <c r="H8" s="8">
        <v>30</v>
      </c>
      <c r="I8" s="1">
        <v>1</v>
      </c>
      <c r="J8" s="1">
        <f>20*LOG(I8)</f>
        <v>0</v>
      </c>
      <c r="K8" s="7">
        <v>0.41</v>
      </c>
      <c r="L8" s="7">
        <v>3.6999999999999998E-2</v>
      </c>
      <c r="M8" s="7" t="s">
        <v>63</v>
      </c>
      <c r="N8" s="8">
        <v>65</v>
      </c>
      <c r="O8" s="1">
        <f t="shared" si="7"/>
        <v>35.714285714285715</v>
      </c>
      <c r="P8" s="1">
        <v>200</v>
      </c>
      <c r="Q8" s="1">
        <v>450</v>
      </c>
      <c r="R8" s="6">
        <f>S8+0.7</f>
        <v>3.4000000000000004</v>
      </c>
      <c r="S8" s="6">
        <f t="shared" si="0"/>
        <v>2.7</v>
      </c>
      <c r="T8" s="16">
        <f t="shared" si="8"/>
        <v>12</v>
      </c>
      <c r="U8" s="6">
        <f t="shared" si="9"/>
        <v>6.0000000000000001E-3</v>
      </c>
      <c r="V8" s="1">
        <v>0</v>
      </c>
      <c r="W8" s="1">
        <f>S8/U8</f>
        <v>450</v>
      </c>
      <c r="X8" s="16">
        <v>0</v>
      </c>
      <c r="Y8" s="3">
        <f>0.026/U8</f>
        <v>4.333333333333333</v>
      </c>
      <c r="Z8" s="5">
        <f t="shared" si="1"/>
        <v>3.0000000000000001E-5</v>
      </c>
      <c r="AA8" s="15">
        <f t="shared" si="2"/>
        <v>9000</v>
      </c>
      <c r="AB8" s="1">
        <f>R8/(9*Z8)</f>
        <v>12592.592592592593</v>
      </c>
      <c r="AC8" s="1">
        <f t="shared" si="3"/>
        <v>28666.666666666664</v>
      </c>
      <c r="AD8" s="1">
        <f t="shared" si="4"/>
        <v>8749.2519449431475</v>
      </c>
      <c r="AE8" s="1">
        <f t="shared" si="10"/>
        <v>225</v>
      </c>
      <c r="AF8" s="3">
        <f t="shared" si="11"/>
        <v>0.98110465116279066</v>
      </c>
      <c r="AG8" s="3">
        <f t="shared" si="12"/>
        <v>0.98110465116279066</v>
      </c>
      <c r="AH8" s="3">
        <f t="shared" si="13"/>
        <v>1434.57971972571</v>
      </c>
      <c r="AI8" s="3">
        <f t="shared" si="14"/>
        <v>757.88068138997778</v>
      </c>
      <c r="AJ8" s="3">
        <f t="shared" si="15"/>
        <v>495.89960892369839</v>
      </c>
      <c r="AK8" s="3">
        <f t="shared" si="16"/>
        <v>45000</v>
      </c>
      <c r="AL8" s="3">
        <f t="shared" si="17"/>
        <v>464.45634277530399</v>
      </c>
      <c r="AM8" s="3">
        <f t="shared" si="5"/>
        <v>48.07959305804907</v>
      </c>
      <c r="AN8" s="3">
        <f t="shared" si="18"/>
        <v>0.99785157079601183</v>
      </c>
      <c r="AO8" s="32">
        <f t="shared" si="19"/>
        <v>2.1484292039881891E-3</v>
      </c>
      <c r="AP8" s="32">
        <f t="shared" si="20"/>
        <v>4.4348958702044973E-3</v>
      </c>
      <c r="AQ8" s="3">
        <f t="shared" si="21"/>
        <v>2.0642504123346845</v>
      </c>
      <c r="AR8" s="3">
        <f t="shared" si="22"/>
        <v>1.0742146019940946</v>
      </c>
      <c r="AS8" s="3">
        <f t="shared" si="23"/>
        <v>2.2126839052001519</v>
      </c>
      <c r="AT8" s="3">
        <f t="shared" si="6"/>
        <v>2.0252456807062673</v>
      </c>
      <c r="AY8" s="30"/>
      <c r="BA8">
        <v>3</v>
      </c>
      <c r="BB8">
        <v>92.646799999999999</v>
      </c>
      <c r="BC8">
        <v>68.714828104716247</v>
      </c>
      <c r="BD8" s="30">
        <f t="shared" si="24"/>
        <v>0.25831406908046206</v>
      </c>
    </row>
    <row r="9" spans="1:56" x14ac:dyDescent="0.25">
      <c r="A9" s="8">
        <v>12</v>
      </c>
      <c r="B9" s="8">
        <v>1</v>
      </c>
      <c r="C9" s="8">
        <v>1</v>
      </c>
      <c r="D9" s="8">
        <v>7</v>
      </c>
      <c r="E9" s="7">
        <v>0.8</v>
      </c>
      <c r="F9" s="8">
        <v>250</v>
      </c>
      <c r="G9" s="8">
        <v>8</v>
      </c>
      <c r="H9" s="8">
        <v>30</v>
      </c>
      <c r="I9" s="1">
        <v>1</v>
      </c>
      <c r="J9" s="1">
        <f>20*LOG(I9)</f>
        <v>0</v>
      </c>
      <c r="K9" s="7">
        <v>0.41</v>
      </c>
      <c r="L9" s="7">
        <v>3.6999999999999998E-2</v>
      </c>
      <c r="M9" s="7" t="s">
        <v>63</v>
      </c>
      <c r="N9" s="8">
        <v>65</v>
      </c>
      <c r="O9" s="1">
        <f t="shared" si="7"/>
        <v>35.714285714285715</v>
      </c>
      <c r="P9" s="1">
        <v>200</v>
      </c>
      <c r="Q9" s="1">
        <v>800</v>
      </c>
      <c r="R9" s="6">
        <f>S9+0.7</f>
        <v>3.4000000000000004</v>
      </c>
      <c r="S9" s="6">
        <f t="shared" si="0"/>
        <v>2.7</v>
      </c>
      <c r="T9" s="16">
        <f t="shared" si="8"/>
        <v>12</v>
      </c>
      <c r="U9" s="6">
        <f t="shared" si="9"/>
        <v>3.3750000000000004E-3</v>
      </c>
      <c r="V9" s="1">
        <v>0</v>
      </c>
      <c r="W9" s="1">
        <f>S9/U9</f>
        <v>800</v>
      </c>
      <c r="X9" s="16">
        <v>0</v>
      </c>
      <c r="Y9" s="3">
        <f>0.026/U9</f>
        <v>7.7037037037037024</v>
      </c>
      <c r="Z9" s="5">
        <f t="shared" si="1"/>
        <v>1.6875000000000004E-5</v>
      </c>
      <c r="AA9" s="15">
        <f t="shared" si="2"/>
        <v>16000</v>
      </c>
      <c r="AB9" s="1">
        <f>R9/(9*Z9)</f>
        <v>22386.83127572016</v>
      </c>
      <c r="AC9" s="1">
        <f t="shared" si="3"/>
        <v>50962.962962962949</v>
      </c>
      <c r="AD9" s="1">
        <f t="shared" si="4"/>
        <v>15554.225679898927</v>
      </c>
      <c r="AE9" s="1">
        <f t="shared" si="10"/>
        <v>400</v>
      </c>
      <c r="AF9" s="3">
        <f t="shared" si="11"/>
        <v>0.98110465116279066</v>
      </c>
      <c r="AG9" s="3">
        <f t="shared" si="12"/>
        <v>0.98110465116279066</v>
      </c>
      <c r="AH9" s="3">
        <f t="shared" si="13"/>
        <v>1434.57971972571</v>
      </c>
      <c r="AI9" s="3">
        <f t="shared" si="14"/>
        <v>757.88068138997778</v>
      </c>
      <c r="AJ9" s="3">
        <f t="shared" si="15"/>
        <v>495.89960892369839</v>
      </c>
      <c r="AK9" s="3">
        <f t="shared" si="16"/>
        <v>80000</v>
      </c>
      <c r="AL9" s="3">
        <f t="shared" si="17"/>
        <v>477.70813382065234</v>
      </c>
      <c r="AM9" s="3">
        <f t="shared" si="5"/>
        <v>85.474832103198338</v>
      </c>
      <c r="AN9" s="3">
        <f t="shared" si="18"/>
        <v>0.99791104447710377</v>
      </c>
      <c r="AO9" s="32">
        <f t="shared" si="19"/>
        <v>2.0889555228962315E-3</v>
      </c>
      <c r="AP9" s="32">
        <f t="shared" si="20"/>
        <v>2.4947776111927593E-3</v>
      </c>
      <c r="AQ9" s="3">
        <f t="shared" si="21"/>
        <v>1.1942703345516308</v>
      </c>
      <c r="AR9" s="3">
        <f t="shared" si="22"/>
        <v>1.0444777614481158</v>
      </c>
      <c r="AS9" s="3">
        <f t="shared" si="23"/>
        <v>1.24478306586173</v>
      </c>
      <c r="AT9" s="3">
        <f t="shared" si="6"/>
        <v>1.1717041799743471</v>
      </c>
      <c r="AY9" s="30"/>
      <c r="BA9">
        <v>4</v>
      </c>
      <c r="BB9">
        <v>50.615699999999997</v>
      </c>
      <c r="BC9">
        <v>34.54796034309944</v>
      </c>
      <c r="BD9" s="30">
        <f t="shared" si="24"/>
        <v>0.31744576597578533</v>
      </c>
    </row>
    <row r="10" spans="1:56" x14ac:dyDescent="0.25">
      <c r="A10" s="22">
        <v>12</v>
      </c>
      <c r="B10" s="22">
        <v>1</v>
      </c>
      <c r="C10" s="22">
        <v>1</v>
      </c>
      <c r="D10" s="22">
        <v>3.7</v>
      </c>
      <c r="E10" s="23">
        <v>0.8</v>
      </c>
      <c r="F10" s="22">
        <v>250</v>
      </c>
      <c r="G10" s="22">
        <v>8</v>
      </c>
      <c r="H10" s="22">
        <v>30</v>
      </c>
      <c r="I10" s="1">
        <v>1</v>
      </c>
      <c r="J10" s="24">
        <f t="shared" ref="J10:J13" si="25">20*LOG(I10)</f>
        <v>0</v>
      </c>
      <c r="K10" s="23">
        <v>0.41</v>
      </c>
      <c r="L10" s="23">
        <v>3.6999999999999998E-2</v>
      </c>
      <c r="M10" s="23" t="s">
        <v>63</v>
      </c>
      <c r="N10" s="22">
        <v>65</v>
      </c>
      <c r="O10" s="24">
        <f t="shared" si="7"/>
        <v>67.567567567567565</v>
      </c>
      <c r="P10" s="24">
        <v>200</v>
      </c>
      <c r="Q10" s="24">
        <v>450</v>
      </c>
      <c r="R10" s="25">
        <f t="shared" ref="R10:R13" si="26">S10+0.7</f>
        <v>3.4000000000000004</v>
      </c>
      <c r="S10" s="25">
        <f t="shared" si="0"/>
        <v>2.7</v>
      </c>
      <c r="T10" s="27">
        <f t="shared" si="8"/>
        <v>12</v>
      </c>
      <c r="U10" s="25">
        <f t="shared" si="9"/>
        <v>6.0000000000000001E-3</v>
      </c>
      <c r="V10" s="1">
        <v>0</v>
      </c>
      <c r="W10" s="24">
        <f t="shared" ref="W10:W13" si="27">S10/U10</f>
        <v>450</v>
      </c>
      <c r="X10" s="27">
        <v>0</v>
      </c>
      <c r="Y10" s="28">
        <f t="shared" ref="Y10:Y13" si="28">0.026/U10</f>
        <v>4.333333333333333</v>
      </c>
      <c r="Z10" s="29">
        <f t="shared" si="1"/>
        <v>3.0000000000000001E-5</v>
      </c>
      <c r="AA10" s="28">
        <f t="shared" si="2"/>
        <v>9000</v>
      </c>
      <c r="AB10" s="24">
        <f t="shared" ref="AB10:AB13" si="29">R10/(9*Z10)</f>
        <v>12592.592592592593</v>
      </c>
      <c r="AC10" s="24">
        <f t="shared" si="3"/>
        <v>28666.666666666664</v>
      </c>
      <c r="AD10" s="24">
        <f t="shared" si="4"/>
        <v>8749.2519449431475</v>
      </c>
      <c r="AE10" s="24">
        <f t="shared" si="10"/>
        <v>225</v>
      </c>
      <c r="AF10" s="28">
        <f t="shared" si="11"/>
        <v>0.98110465116279066</v>
      </c>
      <c r="AG10" s="28">
        <f t="shared" si="12"/>
        <v>0.98110465116279066</v>
      </c>
      <c r="AH10" s="28">
        <f t="shared" si="13"/>
        <v>2714.0697400216136</v>
      </c>
      <c r="AI10" s="28">
        <f t="shared" si="14"/>
        <v>1433.8283161432012</v>
      </c>
      <c r="AJ10" s="28">
        <f t="shared" si="15"/>
        <v>938.188449315105</v>
      </c>
      <c r="AK10" s="28">
        <f t="shared" si="16"/>
        <v>45000</v>
      </c>
      <c r="AL10" s="28">
        <f t="shared" si="17"/>
        <v>831.66885416923787</v>
      </c>
      <c r="AM10" s="28">
        <f t="shared" si="5"/>
        <v>48.07959305804907</v>
      </c>
      <c r="AN10" s="28">
        <f t="shared" si="18"/>
        <v>0.99879904238642658</v>
      </c>
      <c r="AO10" s="33">
        <f t="shared" si="19"/>
        <v>1.2009576135734177E-3</v>
      </c>
      <c r="AP10" s="33">
        <f t="shared" si="20"/>
        <v>4.4391068550507845E-3</v>
      </c>
      <c r="AQ10" s="28">
        <f t="shared" si="21"/>
        <v>3.6963060185299459</v>
      </c>
      <c r="AR10" s="28">
        <f t="shared" si="22"/>
        <v>0.60047880678670884</v>
      </c>
      <c r="AS10" s="28">
        <f t="shared" si="23"/>
        <v>2.2168878379378727</v>
      </c>
      <c r="AT10" s="28">
        <f t="shared" si="6"/>
        <v>3.6264630269007463</v>
      </c>
    </row>
    <row r="11" spans="1:56" x14ac:dyDescent="0.25">
      <c r="A11" s="22">
        <v>12</v>
      </c>
      <c r="B11" s="22">
        <v>1</v>
      </c>
      <c r="C11" s="22">
        <v>1</v>
      </c>
      <c r="D11" s="22">
        <v>7.1</v>
      </c>
      <c r="E11" s="23">
        <v>0.8</v>
      </c>
      <c r="F11" s="22">
        <v>250</v>
      </c>
      <c r="G11" s="22">
        <v>8</v>
      </c>
      <c r="H11" s="22">
        <v>30</v>
      </c>
      <c r="I11" s="1">
        <v>1</v>
      </c>
      <c r="J11" s="24">
        <f t="shared" si="25"/>
        <v>0</v>
      </c>
      <c r="K11" s="23">
        <v>0.41</v>
      </c>
      <c r="L11" s="23">
        <v>3.6999999999999998E-2</v>
      </c>
      <c r="M11" s="23" t="s">
        <v>63</v>
      </c>
      <c r="N11" s="22">
        <v>65</v>
      </c>
      <c r="O11" s="24">
        <f t="shared" si="7"/>
        <v>35.211267605633807</v>
      </c>
      <c r="P11" s="24">
        <v>200</v>
      </c>
      <c r="Q11" s="24">
        <v>450</v>
      </c>
      <c r="R11" s="25">
        <f t="shared" si="26"/>
        <v>3.4000000000000004</v>
      </c>
      <c r="S11" s="25">
        <f t="shared" si="0"/>
        <v>2.7</v>
      </c>
      <c r="T11" s="27">
        <f t="shared" si="8"/>
        <v>12</v>
      </c>
      <c r="U11" s="25">
        <f t="shared" si="9"/>
        <v>6.0000000000000001E-3</v>
      </c>
      <c r="V11" s="1">
        <v>0</v>
      </c>
      <c r="W11" s="24">
        <f t="shared" si="27"/>
        <v>450</v>
      </c>
      <c r="X11" s="27">
        <v>0</v>
      </c>
      <c r="Y11" s="28">
        <f t="shared" si="28"/>
        <v>4.333333333333333</v>
      </c>
      <c r="Z11" s="29">
        <f t="shared" si="1"/>
        <v>3.0000000000000001E-5</v>
      </c>
      <c r="AA11" s="28">
        <f t="shared" si="2"/>
        <v>9000</v>
      </c>
      <c r="AB11" s="24">
        <f t="shared" si="29"/>
        <v>12592.592592592593</v>
      </c>
      <c r="AC11" s="24">
        <f t="shared" si="3"/>
        <v>28666.666666666664</v>
      </c>
      <c r="AD11" s="24">
        <f t="shared" si="4"/>
        <v>8749.2519449431475</v>
      </c>
      <c r="AE11" s="24">
        <f t="shared" si="10"/>
        <v>225</v>
      </c>
      <c r="AF11" s="28">
        <f t="shared" si="11"/>
        <v>0.98110465116279066</v>
      </c>
      <c r="AG11" s="28">
        <f t="shared" si="12"/>
        <v>0.98110465116279066</v>
      </c>
      <c r="AH11" s="28">
        <f t="shared" si="13"/>
        <v>1414.3743715605594</v>
      </c>
      <c r="AI11" s="28">
        <f t="shared" si="14"/>
        <v>747.20630559575295</v>
      </c>
      <c r="AJ11" s="28">
        <f t="shared" si="15"/>
        <v>488.91510738956185</v>
      </c>
      <c r="AK11" s="28">
        <f t="shared" si="16"/>
        <v>45000</v>
      </c>
      <c r="AL11" s="28">
        <f t="shared" si="17"/>
        <v>458.32401017806063</v>
      </c>
      <c r="AM11" s="28">
        <f t="shared" si="5"/>
        <v>48.07959305804907</v>
      </c>
      <c r="AN11" s="28">
        <f t="shared" si="18"/>
        <v>0.99782288759602977</v>
      </c>
      <c r="AO11" s="33">
        <f t="shared" si="19"/>
        <v>2.1771124039702211E-3</v>
      </c>
      <c r="AP11" s="33">
        <f t="shared" si="20"/>
        <v>4.4347683893156877E-3</v>
      </c>
      <c r="AQ11" s="28">
        <f t="shared" si="21"/>
        <v>2.0369956007913808</v>
      </c>
      <c r="AR11" s="28">
        <f t="shared" si="22"/>
        <v>1.0885562019851105</v>
      </c>
      <c r="AS11" s="28">
        <f t="shared" si="23"/>
        <v>2.2125567000232866</v>
      </c>
      <c r="AT11" s="28">
        <f t="shared" si="6"/>
        <v>1.9985058583345667</v>
      </c>
    </row>
    <row r="12" spans="1:56" x14ac:dyDescent="0.25">
      <c r="A12" s="22">
        <v>12</v>
      </c>
      <c r="B12" s="22">
        <v>1</v>
      </c>
      <c r="C12" s="22">
        <v>1</v>
      </c>
      <c r="D12" s="22">
        <v>14.1</v>
      </c>
      <c r="E12" s="23">
        <v>0.8</v>
      </c>
      <c r="F12" s="22">
        <v>250</v>
      </c>
      <c r="G12" s="22">
        <v>8</v>
      </c>
      <c r="H12" s="22">
        <v>30</v>
      </c>
      <c r="I12" s="1">
        <v>1</v>
      </c>
      <c r="J12" s="24">
        <f t="shared" si="25"/>
        <v>0</v>
      </c>
      <c r="K12" s="23">
        <v>0.41</v>
      </c>
      <c r="L12" s="23">
        <v>3.6999999999999998E-2</v>
      </c>
      <c r="M12" s="23" t="s">
        <v>63</v>
      </c>
      <c r="N12" s="22">
        <v>65</v>
      </c>
      <c r="O12" s="24">
        <f t="shared" si="7"/>
        <v>17.730496453900709</v>
      </c>
      <c r="P12" s="24">
        <v>200</v>
      </c>
      <c r="Q12" s="24">
        <v>450</v>
      </c>
      <c r="R12" s="25">
        <f t="shared" si="26"/>
        <v>3.4000000000000004</v>
      </c>
      <c r="S12" s="25">
        <f t="shared" si="0"/>
        <v>2.7</v>
      </c>
      <c r="T12" s="27">
        <f t="shared" si="8"/>
        <v>12</v>
      </c>
      <c r="U12" s="25">
        <f t="shared" si="9"/>
        <v>6.0000000000000001E-3</v>
      </c>
      <c r="V12" s="1">
        <v>0</v>
      </c>
      <c r="W12" s="24">
        <f t="shared" si="27"/>
        <v>450</v>
      </c>
      <c r="X12" s="27">
        <v>0</v>
      </c>
      <c r="Y12" s="28">
        <f t="shared" si="28"/>
        <v>4.333333333333333</v>
      </c>
      <c r="Z12" s="29">
        <f t="shared" si="1"/>
        <v>3.0000000000000001E-5</v>
      </c>
      <c r="AA12" s="28">
        <f t="shared" si="2"/>
        <v>9000</v>
      </c>
      <c r="AB12" s="24">
        <f t="shared" si="29"/>
        <v>12592.592592592593</v>
      </c>
      <c r="AC12" s="24">
        <f t="shared" si="3"/>
        <v>28666.666666666664</v>
      </c>
      <c r="AD12" s="24">
        <f t="shared" si="4"/>
        <v>8749.2519449431475</v>
      </c>
      <c r="AE12" s="24">
        <f t="shared" si="10"/>
        <v>225</v>
      </c>
      <c r="AF12" s="28">
        <f t="shared" si="11"/>
        <v>0.98110465116279066</v>
      </c>
      <c r="AG12" s="28">
        <f t="shared" si="12"/>
        <v>0.98110465116279066</v>
      </c>
      <c r="AH12" s="28">
        <f t="shared" si="13"/>
        <v>712.20269773616815</v>
      </c>
      <c r="AI12" s="28">
        <f t="shared" si="14"/>
        <v>376.25282054821588</v>
      </c>
      <c r="AJ12" s="28">
        <f t="shared" si="15"/>
        <v>246.19129521034671</v>
      </c>
      <c r="AK12" s="28">
        <f t="shared" si="16"/>
        <v>45000</v>
      </c>
      <c r="AL12" s="28">
        <f t="shared" si="17"/>
        <v>238.18599001101003</v>
      </c>
      <c r="AM12" s="28">
        <f t="shared" si="5"/>
        <v>48.07959305804907</v>
      </c>
      <c r="AN12" s="28">
        <f t="shared" si="18"/>
        <v>0.99581915312032299</v>
      </c>
      <c r="AO12" s="33">
        <f t="shared" si="19"/>
        <v>4.1808468796770614E-3</v>
      </c>
      <c r="AP12" s="33">
        <f t="shared" si="20"/>
        <v>4.4258629027569907E-3</v>
      </c>
      <c r="AQ12" s="28">
        <f t="shared" si="21"/>
        <v>1.0586044000489334</v>
      </c>
      <c r="AR12" s="28">
        <f t="shared" si="22"/>
        <v>2.0904234398385309</v>
      </c>
      <c r="AS12" s="28">
        <f t="shared" si="23"/>
        <v>2.2036795238250604</v>
      </c>
      <c r="AT12" s="28">
        <f t="shared" si="6"/>
        <v>1.0386017006294042</v>
      </c>
    </row>
    <row r="13" spans="1:56" x14ac:dyDescent="0.25">
      <c r="A13" s="22">
        <v>12</v>
      </c>
      <c r="B13" s="22">
        <v>1</v>
      </c>
      <c r="C13" s="22">
        <v>1</v>
      </c>
      <c r="D13" s="22">
        <v>28.7</v>
      </c>
      <c r="E13" s="23">
        <v>0.8</v>
      </c>
      <c r="F13" s="22">
        <v>250</v>
      </c>
      <c r="G13" s="22">
        <v>8</v>
      </c>
      <c r="H13" s="22">
        <v>30</v>
      </c>
      <c r="I13" s="1">
        <v>1</v>
      </c>
      <c r="J13" s="24">
        <f t="shared" si="25"/>
        <v>0</v>
      </c>
      <c r="K13" s="23">
        <v>0.41</v>
      </c>
      <c r="L13" s="23">
        <v>3.6999999999999998E-2</v>
      </c>
      <c r="M13" s="23" t="s">
        <v>63</v>
      </c>
      <c r="N13" s="22">
        <v>65</v>
      </c>
      <c r="O13" s="24">
        <f t="shared" si="7"/>
        <v>8.7108013937282234</v>
      </c>
      <c r="P13" s="24">
        <v>200</v>
      </c>
      <c r="Q13" s="24">
        <v>450</v>
      </c>
      <c r="R13" s="25">
        <f t="shared" si="26"/>
        <v>3.4000000000000004</v>
      </c>
      <c r="S13" s="25">
        <f t="shared" si="0"/>
        <v>2.7</v>
      </c>
      <c r="T13" s="27">
        <f t="shared" si="8"/>
        <v>12</v>
      </c>
      <c r="U13" s="25">
        <f t="shared" si="9"/>
        <v>6.0000000000000001E-3</v>
      </c>
      <c r="V13" s="1">
        <v>0</v>
      </c>
      <c r="W13" s="24">
        <f t="shared" si="27"/>
        <v>450</v>
      </c>
      <c r="X13" s="27">
        <v>0</v>
      </c>
      <c r="Y13" s="28">
        <f t="shared" si="28"/>
        <v>4.333333333333333</v>
      </c>
      <c r="Z13" s="29">
        <f t="shared" si="1"/>
        <v>3.0000000000000001E-5</v>
      </c>
      <c r="AA13" s="28">
        <f t="shared" si="2"/>
        <v>9000</v>
      </c>
      <c r="AB13" s="24">
        <f t="shared" si="29"/>
        <v>12592.592592592593</v>
      </c>
      <c r="AC13" s="24">
        <f t="shared" si="3"/>
        <v>28666.666666666664</v>
      </c>
      <c r="AD13" s="24">
        <f t="shared" si="4"/>
        <v>8749.2519449431475</v>
      </c>
      <c r="AE13" s="24">
        <f t="shared" si="10"/>
        <v>225</v>
      </c>
      <c r="AF13" s="28">
        <f t="shared" si="11"/>
        <v>0.98110465116279066</v>
      </c>
      <c r="AG13" s="28">
        <f t="shared" si="12"/>
        <v>0.98110465116279066</v>
      </c>
      <c r="AH13" s="28">
        <f t="shared" si="13"/>
        <v>349.89749261602685</v>
      </c>
      <c r="AI13" s="28">
        <f t="shared" si="14"/>
        <v>184.84894668048241</v>
      </c>
      <c r="AJ13" s="28">
        <f t="shared" si="15"/>
        <v>120.95112412773132</v>
      </c>
      <c r="AK13" s="28">
        <f t="shared" si="16"/>
        <v>45000</v>
      </c>
      <c r="AL13" s="28">
        <f t="shared" si="17"/>
        <v>118.98642383965866</v>
      </c>
      <c r="AM13" s="28">
        <f t="shared" si="5"/>
        <v>48.07959305804907</v>
      </c>
      <c r="AN13" s="28">
        <f t="shared" si="18"/>
        <v>0.99166572377107987</v>
      </c>
      <c r="AO13" s="33">
        <f t="shared" si="19"/>
        <v>8.3342762289201067E-3</v>
      </c>
      <c r="AP13" s="33">
        <f t="shared" si="20"/>
        <v>4.4074032167603552E-3</v>
      </c>
      <c r="AQ13" s="28">
        <f t="shared" si="21"/>
        <v>0.52882855039848298</v>
      </c>
      <c r="AR13" s="28">
        <f t="shared" si="22"/>
        <v>4.1671381144600534</v>
      </c>
      <c r="AS13" s="28">
        <f t="shared" si="23"/>
        <v>2.1853353504498214</v>
      </c>
      <c r="AT13" s="28">
        <f t="shared" si="6"/>
        <v>0.51883615046362785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92CF-1144-4549-B84F-D14EDDCA8E47}">
  <sheetPr>
    <tabColor rgb="FF92D050"/>
  </sheetPr>
  <dimension ref="A2:AV10"/>
  <sheetViews>
    <sheetView workbookViewId="0">
      <selection activeCell="G16" sqref="G16"/>
    </sheetView>
  </sheetViews>
  <sheetFormatPr defaultRowHeight="15" x14ac:dyDescent="0.25"/>
  <cols>
    <col min="3" max="3" width="10.5703125" bestFit="1" customWidth="1"/>
    <col min="10" max="10" width="10.5703125" bestFit="1" customWidth="1"/>
    <col min="14" max="14" width="11.5703125" customWidth="1"/>
    <col min="15" max="15" width="10.42578125" customWidth="1"/>
    <col min="16" max="16" width="6.140625" customWidth="1"/>
    <col min="17" max="17" width="10.7109375" customWidth="1"/>
    <col min="18" max="18" width="9.85546875" customWidth="1"/>
    <col min="19" max="19" width="11.7109375" customWidth="1"/>
    <col min="20" max="20" width="8.140625" customWidth="1"/>
    <col min="21" max="21" width="9.85546875" customWidth="1"/>
    <col min="42" max="42" width="8.28515625" customWidth="1"/>
    <col min="44" max="44" width="9.5703125" bestFit="1" customWidth="1"/>
  </cols>
  <sheetData>
    <row r="2" spans="1:48" ht="26.25" x14ac:dyDescent="0.4">
      <c r="A2" s="34" t="s">
        <v>134</v>
      </c>
    </row>
    <row r="3" spans="1:48" x14ac:dyDescent="0.25">
      <c r="A3" t="s">
        <v>54</v>
      </c>
      <c r="C3" t="s">
        <v>53</v>
      </c>
    </row>
    <row r="4" spans="1:48" s="9" customFormat="1" ht="60" x14ac:dyDescent="0.25">
      <c r="A4" s="20" t="s">
        <v>52</v>
      </c>
      <c r="B4" s="20" t="s">
        <v>51</v>
      </c>
      <c r="C4" s="20" t="s">
        <v>50</v>
      </c>
      <c r="D4" s="20" t="s">
        <v>49</v>
      </c>
      <c r="E4" s="20" t="s">
        <v>48</v>
      </c>
      <c r="F4" s="20" t="s">
        <v>47</v>
      </c>
      <c r="G4" s="20" t="s">
        <v>46</v>
      </c>
      <c r="H4" s="20" t="s">
        <v>45</v>
      </c>
      <c r="I4" s="20" t="s">
        <v>44</v>
      </c>
      <c r="J4" s="20" t="s">
        <v>43</v>
      </c>
      <c r="K4" s="20" t="s">
        <v>42</v>
      </c>
      <c r="L4" s="20" t="s">
        <v>41</v>
      </c>
      <c r="M4" s="20" t="s">
        <v>40</v>
      </c>
      <c r="N4" s="20" t="s">
        <v>94</v>
      </c>
      <c r="O4" s="20" t="s">
        <v>39</v>
      </c>
      <c r="P4" s="20" t="s">
        <v>38</v>
      </c>
      <c r="Q4" s="19" t="s">
        <v>37</v>
      </c>
      <c r="R4" s="19" t="s">
        <v>36</v>
      </c>
      <c r="S4" s="19" t="s">
        <v>35</v>
      </c>
      <c r="T4" s="19" t="s">
        <v>34</v>
      </c>
      <c r="U4" s="19" t="s">
        <v>33</v>
      </c>
      <c r="V4" s="19" t="s">
        <v>32</v>
      </c>
      <c r="W4" s="19" t="s">
        <v>31</v>
      </c>
      <c r="X4" s="19" t="s">
        <v>30</v>
      </c>
      <c r="Y4" s="19" t="s">
        <v>29</v>
      </c>
      <c r="Z4" s="19" t="s">
        <v>28</v>
      </c>
      <c r="AA4" s="19" t="s">
        <v>27</v>
      </c>
      <c r="AB4" s="19" t="s">
        <v>26</v>
      </c>
      <c r="AC4" s="19" t="s">
        <v>25</v>
      </c>
      <c r="AD4" s="19" t="s">
        <v>24</v>
      </c>
      <c r="AE4" s="19" t="s">
        <v>23</v>
      </c>
      <c r="AF4" s="13" t="s">
        <v>22</v>
      </c>
      <c r="AG4" s="19" t="s">
        <v>21</v>
      </c>
      <c r="AH4" s="19" t="s">
        <v>20</v>
      </c>
      <c r="AI4" s="19" t="s">
        <v>19</v>
      </c>
      <c r="AJ4" s="19" t="s">
        <v>18</v>
      </c>
      <c r="AK4" s="19" t="s">
        <v>17</v>
      </c>
      <c r="AL4" s="19" t="s">
        <v>16</v>
      </c>
      <c r="AM4" s="19" t="s">
        <v>15</v>
      </c>
      <c r="AN4" s="19" t="s">
        <v>14</v>
      </c>
      <c r="AO4" s="19" t="s">
        <v>13</v>
      </c>
      <c r="AP4" s="19" t="s">
        <v>12</v>
      </c>
      <c r="AQ4" s="19" t="s">
        <v>88</v>
      </c>
      <c r="AR4" s="19" t="s">
        <v>100</v>
      </c>
      <c r="AS4" s="19" t="s">
        <v>99</v>
      </c>
      <c r="AT4" s="19" t="s">
        <v>101</v>
      </c>
      <c r="AU4" s="19" t="s">
        <v>10</v>
      </c>
      <c r="AV4" s="10"/>
    </row>
    <row r="5" spans="1:48" x14ac:dyDescent="0.25">
      <c r="A5" s="8">
        <v>12</v>
      </c>
      <c r="B5" s="8">
        <v>1.5E-3</v>
      </c>
      <c r="C5" s="8">
        <v>30</v>
      </c>
      <c r="D5" s="7">
        <v>5</v>
      </c>
      <c r="E5" s="8">
        <v>400</v>
      </c>
      <c r="F5" s="8">
        <v>15</v>
      </c>
      <c r="G5" s="8"/>
      <c r="H5" s="1">
        <v>20</v>
      </c>
      <c r="I5" s="1">
        <f t="shared" ref="I5:I10" si="0">20*LOG(H5)</f>
        <v>26.020599913279625</v>
      </c>
      <c r="J5" s="5">
        <v>5</v>
      </c>
      <c r="K5" s="5">
        <v>0.14499999999999999</v>
      </c>
      <c r="L5" s="7" t="s">
        <v>8</v>
      </c>
      <c r="M5" s="8">
        <v>380</v>
      </c>
      <c r="N5" s="1">
        <f t="shared" ref="N5:N10" si="1">E5/C5</f>
        <v>13.333333333333334</v>
      </c>
      <c r="O5" s="1">
        <v>600</v>
      </c>
      <c r="P5" s="1">
        <v>50</v>
      </c>
      <c r="Q5" s="1">
        <f t="shared" ref="Q5:Q10" si="2">B5*H5/SQRT(2)</f>
        <v>2.1213203435596423E-2</v>
      </c>
      <c r="R5" s="1">
        <f t="shared" ref="R5:R10" si="3">Q5^2/P5</f>
        <v>8.9999999999999968E-6</v>
      </c>
      <c r="S5" s="3">
        <f t="shared" ref="S5:S10" si="4">R5/Q5</f>
        <v>4.2426406871192839E-4</v>
      </c>
      <c r="T5" s="3">
        <f t="shared" ref="T5:T10" si="5">S5^2*P5</f>
        <v>8.9999999999999951E-6</v>
      </c>
      <c r="U5" s="1">
        <f t="shared" ref="U5:U10" si="6">T5/S5</f>
        <v>2.121320343559642E-2</v>
      </c>
      <c r="V5" s="1">
        <f t="shared" ref="V5:V10" si="7">U5*SQRT(2)</f>
        <v>2.9999999999999995E-2</v>
      </c>
      <c r="W5" s="1">
        <f t="shared" ref="W5:W10" si="8">V5/B5</f>
        <v>19.999999999999996</v>
      </c>
      <c r="X5" s="6">
        <f t="shared" ref="X5:X10" si="9">Y5+0.7</f>
        <v>7.7</v>
      </c>
      <c r="Y5" s="6">
        <v>7</v>
      </c>
      <c r="Z5" s="6">
        <f t="shared" ref="Z5:Z10" si="10">S5*SQRT(2)</f>
        <v>5.9999999999999984E-4</v>
      </c>
      <c r="AA5" s="1">
        <f t="shared" ref="AA5:AA10" si="11">P5</f>
        <v>50</v>
      </c>
      <c r="AB5" s="1">
        <f t="shared" ref="AB5:AB10" si="12">Y5/Z5</f>
        <v>11666.66666666667</v>
      </c>
      <c r="AC5" s="3">
        <f t="shared" ref="AC5:AC10" si="13">AA5/W5</f>
        <v>2.5000000000000004</v>
      </c>
      <c r="AD5" s="3">
        <f t="shared" ref="AD5:AD10" si="14">0.026/Z5</f>
        <v>43.333333333333343</v>
      </c>
      <c r="AE5" s="5">
        <f t="shared" ref="AE5:AE10" si="15">Z5/O5</f>
        <v>9.9999999999999974E-7</v>
      </c>
      <c r="AF5" s="4">
        <f t="shared" ref="AF5:AF10" si="16">O5*AB5/10</f>
        <v>700000.00000000023</v>
      </c>
      <c r="AG5" s="1">
        <f t="shared" ref="AG5:AG10" si="17">X5/(9*AE5)</f>
        <v>855555.55555555574</v>
      </c>
      <c r="AH5" s="1">
        <f t="shared" ref="AH5:AH10" si="18">(A5-X5)/(10*AE5)</f>
        <v>430000.00000000012</v>
      </c>
      <c r="AI5" s="1">
        <f t="shared" ref="AI5:AI10" si="19">1/(1/AG5+1/AH5)</f>
        <v>286171.13223854802</v>
      </c>
      <c r="AJ5" s="1">
        <f t="shared" ref="AJ5:AJ10" si="20">O5*AB5</f>
        <v>7000000.0000000019</v>
      </c>
      <c r="AK5" s="1">
        <f t="shared" ref="AK5:AK10" si="21">O5*(AC5+AD5)</f>
        <v>27500.000000000007</v>
      </c>
      <c r="AL5" s="3">
        <f t="shared" ref="AL5:AL10" si="22">P5/AB5</f>
        <v>4.2857142857142842E-3</v>
      </c>
      <c r="AM5" s="3">
        <f t="shared" ref="AM5:AM10" si="23">P5/(AD5+AC5)</f>
        <v>1.0909090909090906</v>
      </c>
      <c r="AN5" s="3">
        <f t="shared" ref="AN5:AN10" si="24">P5/2/(AD5+AC5)</f>
        <v>0.5454545454545453</v>
      </c>
      <c r="AO5" s="3">
        <f t="shared" ref="AO5:AO10" si="25">AN5*B5</f>
        <v>8.1818181818181794E-4</v>
      </c>
      <c r="AP5" s="3">
        <f t="shared" ref="AP5:AP10" si="26">AO5^2/P5</f>
        <v>1.3388429752066108E-8</v>
      </c>
      <c r="AQ5" s="3">
        <f>1/(2*PI()*C5*1000000*F5*AM5*0.000000000001)</f>
        <v>324.20451370571277</v>
      </c>
      <c r="AR5" s="3">
        <f>IF(G5&gt;0,1/(2*PI()*C5*1000000*G5*0.000000000001),0)</f>
        <v>0</v>
      </c>
      <c r="AS5" s="3">
        <f>IF(G5&gt;0,1/(1/AR5+1/(AD5*AM5))+AM5*AC5,AM5*(AC5+AC5))</f>
        <v>5.4545454545454541</v>
      </c>
      <c r="AT5" s="3">
        <f>AM5*(AC5+AC5)</f>
        <v>5.4545454545454541</v>
      </c>
      <c r="AU5" s="3">
        <f>1/(1/AI5+1/AQ5+1/AS5)</f>
        <v>5.3641938831054787</v>
      </c>
    </row>
    <row r="6" spans="1:48" x14ac:dyDescent="0.25">
      <c r="A6" s="8">
        <v>12</v>
      </c>
      <c r="B6" s="8">
        <v>1</v>
      </c>
      <c r="C6" s="8">
        <v>30</v>
      </c>
      <c r="D6" s="7">
        <v>5</v>
      </c>
      <c r="E6" s="8">
        <v>400</v>
      </c>
      <c r="F6" s="8">
        <v>15</v>
      </c>
      <c r="G6" s="8"/>
      <c r="H6" s="1">
        <v>20</v>
      </c>
      <c r="I6" s="1">
        <f t="shared" si="0"/>
        <v>26.020599913279625</v>
      </c>
      <c r="J6" s="5">
        <v>5</v>
      </c>
      <c r="K6" s="5">
        <v>0.14499999999999999</v>
      </c>
      <c r="L6" s="7" t="s">
        <v>8</v>
      </c>
      <c r="M6" s="8">
        <v>380</v>
      </c>
      <c r="N6" s="1">
        <f t="shared" si="1"/>
        <v>13.333333333333334</v>
      </c>
      <c r="O6" s="1">
        <v>600</v>
      </c>
      <c r="P6" s="1">
        <v>25</v>
      </c>
      <c r="Q6" s="1">
        <f t="shared" si="2"/>
        <v>14.142135623730949</v>
      </c>
      <c r="R6" s="1">
        <f t="shared" si="3"/>
        <v>7.9999999999999991</v>
      </c>
      <c r="S6" s="3">
        <f t="shared" si="4"/>
        <v>0.56568542494923801</v>
      </c>
      <c r="T6" s="3">
        <f t="shared" si="5"/>
        <v>8</v>
      </c>
      <c r="U6" s="1">
        <f t="shared" si="6"/>
        <v>14.142135623730951</v>
      </c>
      <c r="V6" s="1">
        <f t="shared" si="7"/>
        <v>20.000000000000004</v>
      </c>
      <c r="W6" s="1">
        <f t="shared" si="8"/>
        <v>20.000000000000004</v>
      </c>
      <c r="X6" s="6">
        <f t="shared" si="9"/>
        <v>7.7</v>
      </c>
      <c r="Y6" s="6">
        <v>7</v>
      </c>
      <c r="Z6" s="6">
        <f t="shared" si="10"/>
        <v>0.8</v>
      </c>
      <c r="AA6" s="1">
        <f t="shared" si="11"/>
        <v>25</v>
      </c>
      <c r="AB6" s="1">
        <f t="shared" si="12"/>
        <v>8.75</v>
      </c>
      <c r="AC6" s="3">
        <f t="shared" si="13"/>
        <v>1.2499999999999998</v>
      </c>
      <c r="AD6" s="3">
        <f t="shared" si="14"/>
        <v>3.2499999999999994E-2</v>
      </c>
      <c r="AE6" s="5">
        <f t="shared" si="15"/>
        <v>1.3333333333333335E-3</v>
      </c>
      <c r="AF6" s="4">
        <f t="shared" si="16"/>
        <v>525</v>
      </c>
      <c r="AG6" s="1">
        <f t="shared" si="17"/>
        <v>641.66666666666663</v>
      </c>
      <c r="AH6" s="1">
        <f t="shared" si="18"/>
        <v>322.49999999999994</v>
      </c>
      <c r="AI6" s="1">
        <f t="shared" si="19"/>
        <v>214.62834917891095</v>
      </c>
      <c r="AJ6" s="1">
        <f t="shared" si="20"/>
        <v>5250</v>
      </c>
      <c r="AK6" s="1">
        <f t="shared" si="21"/>
        <v>769.49999999999989</v>
      </c>
      <c r="AL6" s="3">
        <f t="shared" si="22"/>
        <v>2.8571428571428572</v>
      </c>
      <c r="AM6" s="3">
        <f t="shared" si="23"/>
        <v>19.493177387914233</v>
      </c>
      <c r="AN6" s="3">
        <f t="shared" si="24"/>
        <v>9.7465886939571167</v>
      </c>
      <c r="AO6" s="3">
        <f t="shared" si="25"/>
        <v>9.7465886939571167</v>
      </c>
      <c r="AP6" s="3">
        <f t="shared" si="26"/>
        <v>3.799839646766908</v>
      </c>
      <c r="AQ6" s="3">
        <f t="shared" ref="AQ6:AQ10" si="27">1/(2*PI()*C6*1000000*F6*AM6*0.000000000001)</f>
        <v>18.143663512476063</v>
      </c>
      <c r="AR6" s="3">
        <f t="shared" ref="AR6:AR10" si="28">IF(G6&gt;0,1/(2*PI()*C6*1000000*G6*0.000000000001),0)</f>
        <v>0</v>
      </c>
      <c r="AS6" s="3">
        <f t="shared" ref="AS6:AS10" si="29">IF(G6&gt;0,1/(1/AR6+1/(AD6*AM6))+AM6*AC6,AM6*(AC6+AC6))</f>
        <v>48.732943469785575</v>
      </c>
      <c r="AT6" s="3">
        <f t="shared" ref="AT6:AT10" si="30">AM6*(AC6+AC6)</f>
        <v>48.732943469785575</v>
      </c>
      <c r="AU6" s="3">
        <f t="shared" ref="AU6:AU10" si="31">1/(1/AI6+1/AQ6+1/AS6)</f>
        <v>12.454094621086416</v>
      </c>
    </row>
    <row r="7" spans="1:48" x14ac:dyDescent="0.25">
      <c r="A7" s="8">
        <v>12</v>
      </c>
      <c r="B7" s="8">
        <v>1</v>
      </c>
      <c r="C7" s="8">
        <v>30</v>
      </c>
      <c r="D7" s="7">
        <v>5</v>
      </c>
      <c r="E7" s="8">
        <v>400</v>
      </c>
      <c r="F7" s="8">
        <v>15</v>
      </c>
      <c r="G7" s="8"/>
      <c r="H7" s="1">
        <v>20</v>
      </c>
      <c r="I7" s="1">
        <f t="shared" si="0"/>
        <v>26.020599913279625</v>
      </c>
      <c r="J7" s="5">
        <v>5</v>
      </c>
      <c r="K7" s="5">
        <v>0.14499999999999999</v>
      </c>
      <c r="L7" s="7" t="s">
        <v>8</v>
      </c>
      <c r="M7" s="8">
        <v>380</v>
      </c>
      <c r="N7" s="1">
        <f t="shared" si="1"/>
        <v>13.333333333333334</v>
      </c>
      <c r="O7" s="1">
        <v>600</v>
      </c>
      <c r="P7" s="1">
        <v>12</v>
      </c>
      <c r="Q7" s="1">
        <f t="shared" si="2"/>
        <v>14.142135623730949</v>
      </c>
      <c r="R7" s="1">
        <f t="shared" si="3"/>
        <v>16.666666666666664</v>
      </c>
      <c r="S7" s="3">
        <f t="shared" si="4"/>
        <v>1.1785113019775793</v>
      </c>
      <c r="T7" s="3">
        <f t="shared" si="5"/>
        <v>16.666666666666668</v>
      </c>
      <c r="U7" s="1">
        <f t="shared" si="6"/>
        <v>14.142135623730951</v>
      </c>
      <c r="V7" s="1">
        <f t="shared" si="7"/>
        <v>20.000000000000004</v>
      </c>
      <c r="W7" s="1">
        <f t="shared" si="8"/>
        <v>20.000000000000004</v>
      </c>
      <c r="X7" s="6">
        <f t="shared" si="9"/>
        <v>6.7</v>
      </c>
      <c r="Y7" s="6">
        <v>6</v>
      </c>
      <c r="Z7" s="6">
        <f t="shared" si="10"/>
        <v>1.6666666666666667</v>
      </c>
      <c r="AA7" s="1">
        <f t="shared" si="11"/>
        <v>12</v>
      </c>
      <c r="AB7" s="1">
        <f t="shared" si="12"/>
        <v>3.5999999999999996</v>
      </c>
      <c r="AC7" s="3">
        <f t="shared" si="13"/>
        <v>0.59999999999999987</v>
      </c>
      <c r="AD7" s="3">
        <f t="shared" si="14"/>
        <v>1.5599999999999999E-2</v>
      </c>
      <c r="AE7" s="5">
        <f t="shared" si="15"/>
        <v>2.7777777777777779E-3</v>
      </c>
      <c r="AF7" s="4">
        <f t="shared" si="16"/>
        <v>216</v>
      </c>
      <c r="AG7" s="1">
        <f t="shared" si="17"/>
        <v>268</v>
      </c>
      <c r="AH7" s="1">
        <f t="shared" si="18"/>
        <v>190.79999999999998</v>
      </c>
      <c r="AI7" s="1">
        <f t="shared" si="19"/>
        <v>111.45248474280733</v>
      </c>
      <c r="AJ7" s="1">
        <f t="shared" si="20"/>
        <v>2160</v>
      </c>
      <c r="AK7" s="1">
        <f t="shared" si="21"/>
        <v>369.3599999999999</v>
      </c>
      <c r="AL7" s="3">
        <f t="shared" si="22"/>
        <v>3.3333333333333335</v>
      </c>
      <c r="AM7" s="3">
        <f t="shared" si="23"/>
        <v>19.493177387914237</v>
      </c>
      <c r="AN7" s="3">
        <f t="shared" si="24"/>
        <v>9.7465886939571185</v>
      </c>
      <c r="AO7" s="3">
        <f t="shared" si="25"/>
        <v>9.7465886939571185</v>
      </c>
      <c r="AP7" s="3">
        <f t="shared" si="26"/>
        <v>7.9163325974310608</v>
      </c>
      <c r="AQ7" s="3">
        <f t="shared" si="27"/>
        <v>18.143663512476063</v>
      </c>
      <c r="AR7" s="3">
        <f t="shared" si="28"/>
        <v>0</v>
      </c>
      <c r="AS7" s="3">
        <f t="shared" si="29"/>
        <v>23.39181286549708</v>
      </c>
      <c r="AT7" s="3">
        <f t="shared" si="30"/>
        <v>23.39181286549708</v>
      </c>
      <c r="AU7" s="3">
        <f t="shared" si="31"/>
        <v>9.359957318372695</v>
      </c>
    </row>
    <row r="8" spans="1:48" x14ac:dyDescent="0.25">
      <c r="A8" s="8">
        <v>12</v>
      </c>
      <c r="B8" s="8">
        <v>1</v>
      </c>
      <c r="C8" s="8">
        <v>30</v>
      </c>
      <c r="D8" s="7">
        <v>5</v>
      </c>
      <c r="E8" s="8">
        <v>400</v>
      </c>
      <c r="F8" s="8">
        <v>15</v>
      </c>
      <c r="G8" s="8"/>
      <c r="H8" s="1">
        <v>20</v>
      </c>
      <c r="I8" s="1">
        <f t="shared" si="0"/>
        <v>26.020599913279625</v>
      </c>
      <c r="J8" s="5">
        <v>5</v>
      </c>
      <c r="K8" s="5">
        <v>0.14499999999999999</v>
      </c>
      <c r="L8" s="7" t="s">
        <v>8</v>
      </c>
      <c r="M8" s="8">
        <v>380</v>
      </c>
      <c r="N8" s="1">
        <f t="shared" si="1"/>
        <v>13.333333333333334</v>
      </c>
      <c r="O8" s="1">
        <v>600</v>
      </c>
      <c r="P8" s="1">
        <v>36</v>
      </c>
      <c r="Q8" s="1">
        <f t="shared" si="2"/>
        <v>14.142135623730949</v>
      </c>
      <c r="R8" s="1">
        <f t="shared" si="3"/>
        <v>5.5555555555555545</v>
      </c>
      <c r="S8" s="3">
        <f t="shared" si="4"/>
        <v>0.39283710065919303</v>
      </c>
      <c r="T8" s="3">
        <f t="shared" si="5"/>
        <v>5.5555555555555545</v>
      </c>
      <c r="U8" s="1">
        <f t="shared" si="6"/>
        <v>14.142135623730949</v>
      </c>
      <c r="V8" s="1">
        <f t="shared" si="7"/>
        <v>20</v>
      </c>
      <c r="W8" s="1">
        <f t="shared" si="8"/>
        <v>20</v>
      </c>
      <c r="X8" s="6">
        <f t="shared" si="9"/>
        <v>7.7</v>
      </c>
      <c r="Y8" s="6">
        <v>7</v>
      </c>
      <c r="Z8" s="6">
        <f t="shared" si="10"/>
        <v>0.55555555555555558</v>
      </c>
      <c r="AA8" s="1">
        <f t="shared" si="11"/>
        <v>36</v>
      </c>
      <c r="AB8" s="1">
        <f t="shared" si="12"/>
        <v>12.6</v>
      </c>
      <c r="AC8" s="3">
        <f t="shared" si="13"/>
        <v>1.8</v>
      </c>
      <c r="AD8" s="3">
        <f t="shared" si="14"/>
        <v>4.6799999999999994E-2</v>
      </c>
      <c r="AE8" s="5">
        <f t="shared" si="15"/>
        <v>9.2592592592592596E-4</v>
      </c>
      <c r="AF8" s="4">
        <f t="shared" si="16"/>
        <v>756</v>
      </c>
      <c r="AG8" s="1">
        <f t="shared" si="17"/>
        <v>924</v>
      </c>
      <c r="AH8" s="1">
        <f t="shared" si="18"/>
        <v>464.40000000000003</v>
      </c>
      <c r="AI8" s="1">
        <f t="shared" si="19"/>
        <v>309.06482281763181</v>
      </c>
      <c r="AJ8" s="1">
        <f t="shared" si="20"/>
        <v>7560</v>
      </c>
      <c r="AK8" s="1">
        <f t="shared" si="21"/>
        <v>1108.08</v>
      </c>
      <c r="AL8" s="3">
        <f t="shared" si="22"/>
        <v>2.8571428571428572</v>
      </c>
      <c r="AM8" s="3">
        <f t="shared" si="23"/>
        <v>19.49317738791423</v>
      </c>
      <c r="AN8" s="3">
        <f t="shared" si="24"/>
        <v>9.7465886939571149</v>
      </c>
      <c r="AO8" s="3">
        <f t="shared" si="25"/>
        <v>9.7465886939571149</v>
      </c>
      <c r="AP8" s="3">
        <f t="shared" si="26"/>
        <v>2.6387775324770182</v>
      </c>
      <c r="AQ8" s="3">
        <f t="shared" si="27"/>
        <v>18.143663512476067</v>
      </c>
      <c r="AR8" s="3">
        <f t="shared" si="28"/>
        <v>0</v>
      </c>
      <c r="AS8" s="3">
        <f t="shared" si="29"/>
        <v>70.175438596491233</v>
      </c>
      <c r="AT8" s="3">
        <f t="shared" si="30"/>
        <v>70.175438596491233</v>
      </c>
      <c r="AU8" s="3">
        <f t="shared" si="31"/>
        <v>13.773871745708988</v>
      </c>
    </row>
    <row r="9" spans="1:48" x14ac:dyDescent="0.25">
      <c r="A9" s="8">
        <v>12</v>
      </c>
      <c r="B9" s="8">
        <v>1</v>
      </c>
      <c r="C9" s="8">
        <v>30</v>
      </c>
      <c r="D9" s="7">
        <v>5</v>
      </c>
      <c r="E9" s="8">
        <v>400</v>
      </c>
      <c r="F9" s="8">
        <v>15</v>
      </c>
      <c r="G9" s="8"/>
      <c r="H9" s="1">
        <v>20</v>
      </c>
      <c r="I9" s="1">
        <f t="shared" si="0"/>
        <v>26.020599913279625</v>
      </c>
      <c r="J9" s="5">
        <v>5</v>
      </c>
      <c r="K9" s="5">
        <v>0.14499999999999999</v>
      </c>
      <c r="L9" s="7" t="s">
        <v>8</v>
      </c>
      <c r="M9" s="8">
        <v>380</v>
      </c>
      <c r="N9" s="1">
        <f t="shared" si="1"/>
        <v>13.333333333333334</v>
      </c>
      <c r="O9" s="1">
        <v>600</v>
      </c>
      <c r="P9" s="1">
        <v>200</v>
      </c>
      <c r="Q9" s="1">
        <f t="shared" si="2"/>
        <v>14.142135623730949</v>
      </c>
      <c r="R9" s="7">
        <f t="shared" si="3"/>
        <v>0.99999999999999989</v>
      </c>
      <c r="S9" s="3">
        <f t="shared" si="4"/>
        <v>7.0710678118654752E-2</v>
      </c>
      <c r="T9" s="3">
        <f t="shared" si="5"/>
        <v>1</v>
      </c>
      <c r="U9" s="1">
        <f t="shared" si="6"/>
        <v>14.142135623730951</v>
      </c>
      <c r="V9" s="1">
        <f t="shared" si="7"/>
        <v>20.000000000000004</v>
      </c>
      <c r="W9" s="1">
        <f t="shared" si="8"/>
        <v>20.000000000000004</v>
      </c>
      <c r="X9" s="6">
        <f t="shared" si="9"/>
        <v>7.7</v>
      </c>
      <c r="Y9" s="6">
        <v>7</v>
      </c>
      <c r="Z9" s="6">
        <f t="shared" si="10"/>
        <v>0.1</v>
      </c>
      <c r="AA9" s="1">
        <f t="shared" si="11"/>
        <v>200</v>
      </c>
      <c r="AB9" s="1">
        <f t="shared" si="12"/>
        <v>70</v>
      </c>
      <c r="AC9" s="3">
        <f t="shared" si="13"/>
        <v>9.9999999999999982</v>
      </c>
      <c r="AD9" s="3">
        <f t="shared" si="14"/>
        <v>0.25999999999999995</v>
      </c>
      <c r="AE9" s="5">
        <f t="shared" si="15"/>
        <v>1.6666666666666669E-4</v>
      </c>
      <c r="AF9" s="4">
        <f t="shared" si="16"/>
        <v>4200</v>
      </c>
      <c r="AG9" s="1">
        <f t="shared" si="17"/>
        <v>5133.333333333333</v>
      </c>
      <c r="AH9" s="1">
        <f t="shared" si="18"/>
        <v>2579.9999999999995</v>
      </c>
      <c r="AI9" s="1">
        <f t="shared" si="19"/>
        <v>1717.0267934312876</v>
      </c>
      <c r="AJ9" s="1">
        <f t="shared" si="20"/>
        <v>42000</v>
      </c>
      <c r="AK9" s="1">
        <f t="shared" si="21"/>
        <v>6155.9999999999991</v>
      </c>
      <c r="AL9" s="3">
        <f t="shared" si="22"/>
        <v>2.8571428571428572</v>
      </c>
      <c r="AM9" s="3">
        <f t="shared" si="23"/>
        <v>19.493177387914233</v>
      </c>
      <c r="AN9" s="3">
        <f t="shared" si="24"/>
        <v>9.7465886939571167</v>
      </c>
      <c r="AO9" s="3">
        <f t="shared" si="25"/>
        <v>9.7465886939571167</v>
      </c>
      <c r="AP9" s="3">
        <f t="shared" si="26"/>
        <v>0.4749799558458635</v>
      </c>
      <c r="AQ9" s="3">
        <f t="shared" si="27"/>
        <v>18.143663512476063</v>
      </c>
      <c r="AR9" s="3">
        <f t="shared" si="28"/>
        <v>0</v>
      </c>
      <c r="AS9" s="3">
        <f t="shared" si="29"/>
        <v>389.8635477582846</v>
      </c>
      <c r="AT9" s="3">
        <f t="shared" si="30"/>
        <v>389.8635477582846</v>
      </c>
      <c r="AU9" s="3">
        <f t="shared" si="31"/>
        <v>17.163533016368675</v>
      </c>
    </row>
    <row r="10" spans="1:48" x14ac:dyDescent="0.25">
      <c r="A10" s="8">
        <v>12</v>
      </c>
      <c r="B10" s="8">
        <v>1</v>
      </c>
      <c r="C10" s="8">
        <v>30</v>
      </c>
      <c r="D10" s="7">
        <v>5</v>
      </c>
      <c r="E10" s="8">
        <v>400</v>
      </c>
      <c r="F10" s="8">
        <v>15</v>
      </c>
      <c r="G10" s="8"/>
      <c r="H10" s="1">
        <v>20</v>
      </c>
      <c r="I10" s="1">
        <f t="shared" si="0"/>
        <v>26.020599913279625</v>
      </c>
      <c r="J10" s="5">
        <v>5</v>
      </c>
      <c r="K10" s="5">
        <v>0.14499999999999999</v>
      </c>
      <c r="L10" s="7" t="s">
        <v>8</v>
      </c>
      <c r="M10" s="8">
        <v>380</v>
      </c>
      <c r="N10" s="1">
        <f t="shared" si="1"/>
        <v>13.333333333333334</v>
      </c>
      <c r="O10" s="1">
        <v>600</v>
      </c>
      <c r="P10" s="1">
        <v>450</v>
      </c>
      <c r="Q10" s="1">
        <f t="shared" si="2"/>
        <v>14.142135623730949</v>
      </c>
      <c r="R10" s="7">
        <f t="shared" si="3"/>
        <v>0.44444444444444436</v>
      </c>
      <c r="S10" s="3">
        <f t="shared" si="4"/>
        <v>3.1426968052735441E-2</v>
      </c>
      <c r="T10" s="3">
        <f t="shared" si="5"/>
        <v>0.44444444444444425</v>
      </c>
      <c r="U10" s="1">
        <f t="shared" si="6"/>
        <v>14.142135623730947</v>
      </c>
      <c r="V10" s="1">
        <f t="shared" si="7"/>
        <v>19.999999999999996</v>
      </c>
      <c r="W10" s="1">
        <f t="shared" si="8"/>
        <v>19.999999999999996</v>
      </c>
      <c r="X10" s="6">
        <f t="shared" si="9"/>
        <v>7.7</v>
      </c>
      <c r="Y10" s="6">
        <v>7</v>
      </c>
      <c r="Z10" s="6">
        <f t="shared" si="10"/>
        <v>4.4444444444444439E-2</v>
      </c>
      <c r="AA10" s="1">
        <f t="shared" si="11"/>
        <v>450</v>
      </c>
      <c r="AB10" s="1">
        <f t="shared" si="12"/>
        <v>157.50000000000003</v>
      </c>
      <c r="AC10" s="3">
        <f t="shared" si="13"/>
        <v>22.500000000000004</v>
      </c>
      <c r="AD10" s="3">
        <f t="shared" si="14"/>
        <v>0.58500000000000008</v>
      </c>
      <c r="AE10" s="5">
        <f t="shared" si="15"/>
        <v>7.407407407407406E-5</v>
      </c>
      <c r="AF10" s="4">
        <f t="shared" si="16"/>
        <v>9450.0000000000018</v>
      </c>
      <c r="AG10" s="1">
        <f t="shared" si="17"/>
        <v>11550.000000000002</v>
      </c>
      <c r="AH10" s="1">
        <f t="shared" si="18"/>
        <v>5805.0000000000009</v>
      </c>
      <c r="AI10" s="1">
        <f t="shared" si="19"/>
        <v>3863.3102852203979</v>
      </c>
      <c r="AJ10" s="1">
        <f t="shared" si="20"/>
        <v>94500.000000000015</v>
      </c>
      <c r="AK10" s="1">
        <f t="shared" si="21"/>
        <v>13851.000000000002</v>
      </c>
      <c r="AL10" s="3">
        <f t="shared" si="22"/>
        <v>2.8571428571428568</v>
      </c>
      <c r="AM10" s="3">
        <f t="shared" si="23"/>
        <v>19.493177387914226</v>
      </c>
      <c r="AN10" s="3">
        <f t="shared" si="24"/>
        <v>9.7465886939571131</v>
      </c>
      <c r="AO10" s="3">
        <f t="shared" si="25"/>
        <v>9.7465886939571131</v>
      </c>
      <c r="AP10" s="3">
        <f t="shared" si="26"/>
        <v>0.2111022025981614</v>
      </c>
      <c r="AQ10" s="3">
        <f t="shared" si="27"/>
        <v>18.143663512476071</v>
      </c>
      <c r="AR10" s="3">
        <f t="shared" si="28"/>
        <v>0</v>
      </c>
      <c r="AS10" s="3">
        <f t="shared" si="29"/>
        <v>877.19298245614027</v>
      </c>
      <c r="AT10" s="3">
        <f t="shared" si="30"/>
        <v>877.19298245614027</v>
      </c>
      <c r="AU10" s="3">
        <f t="shared" si="31"/>
        <v>17.694572091448336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AAA2-82B2-400B-98A0-796900728D47}">
  <sheetPr>
    <tabColor rgb="FF92D050"/>
  </sheetPr>
  <dimension ref="A2:BC35"/>
  <sheetViews>
    <sheetView topLeftCell="O17" workbookViewId="0">
      <selection activeCell="Z25" sqref="Z25"/>
    </sheetView>
  </sheetViews>
  <sheetFormatPr defaultRowHeight="15" x14ac:dyDescent="0.25"/>
  <cols>
    <col min="3" max="3" width="10.5703125" bestFit="1" customWidth="1"/>
    <col min="10" max="10" width="10.5703125" bestFit="1" customWidth="1"/>
    <col min="12" max="12" width="10.28515625" customWidth="1"/>
    <col min="14" max="14" width="11.5703125" customWidth="1"/>
    <col min="15" max="15" width="10.42578125" customWidth="1"/>
    <col min="16" max="16" width="6.140625" customWidth="1"/>
    <col min="17" max="17" width="10.7109375" customWidth="1"/>
    <col min="18" max="18" width="9.85546875" customWidth="1"/>
    <col min="19" max="19" width="13.28515625" customWidth="1"/>
    <col min="20" max="20" width="8.140625" customWidth="1"/>
    <col min="21" max="21" width="9.85546875" customWidth="1"/>
    <col min="41" max="41" width="10.28515625" customWidth="1"/>
    <col min="42" max="42" width="8.28515625" customWidth="1"/>
    <col min="44" max="44" width="9.5703125" bestFit="1" customWidth="1"/>
  </cols>
  <sheetData>
    <row r="2" spans="1:55" x14ac:dyDescent="0.25">
      <c r="B2" t="s">
        <v>66</v>
      </c>
    </row>
    <row r="3" spans="1:55" x14ac:dyDescent="0.25">
      <c r="B3" t="s">
        <v>65</v>
      </c>
    </row>
    <row r="4" spans="1:55" x14ac:dyDescent="0.25">
      <c r="B4" t="s">
        <v>67</v>
      </c>
      <c r="AT4">
        <f>1/SQRT(2)</f>
        <v>0.70710678118654746</v>
      </c>
    </row>
    <row r="5" spans="1:55" x14ac:dyDescent="0.25">
      <c r="F5" t="s">
        <v>102</v>
      </c>
    </row>
    <row r="7" spans="1:55" x14ac:dyDescent="0.25">
      <c r="A7" t="s">
        <v>64</v>
      </c>
    </row>
    <row r="8" spans="1:55" ht="60" x14ac:dyDescent="0.25">
      <c r="A8" s="20" t="s">
        <v>52</v>
      </c>
      <c r="B8" s="20" t="s">
        <v>51</v>
      </c>
      <c r="C8" s="20" t="s">
        <v>50</v>
      </c>
      <c r="D8" s="20" t="s">
        <v>49</v>
      </c>
      <c r="E8" s="20" t="s">
        <v>48</v>
      </c>
      <c r="F8" s="20" t="s">
        <v>47</v>
      </c>
      <c r="G8" s="20" t="s">
        <v>46</v>
      </c>
      <c r="H8" s="20" t="s">
        <v>45</v>
      </c>
      <c r="I8" s="20" t="s">
        <v>44</v>
      </c>
      <c r="J8" s="20" t="s">
        <v>91</v>
      </c>
      <c r="K8" s="20" t="s">
        <v>92</v>
      </c>
      <c r="L8" s="20" t="s">
        <v>93</v>
      </c>
      <c r="M8" s="20" t="s">
        <v>40</v>
      </c>
      <c r="N8" s="20" t="s">
        <v>94</v>
      </c>
      <c r="O8" s="20" t="s">
        <v>57</v>
      </c>
      <c r="P8" s="20" t="s">
        <v>38</v>
      </c>
      <c r="Q8" s="19" t="s">
        <v>32</v>
      </c>
      <c r="R8" s="19" t="s">
        <v>33</v>
      </c>
      <c r="S8" s="19" t="s">
        <v>34</v>
      </c>
      <c r="T8" s="19" t="s">
        <v>30</v>
      </c>
      <c r="U8" s="19" t="s">
        <v>29</v>
      </c>
      <c r="V8" s="19" t="s">
        <v>56</v>
      </c>
      <c r="W8" s="19" t="s">
        <v>28</v>
      </c>
      <c r="X8" s="19" t="s">
        <v>27</v>
      </c>
      <c r="Y8" s="19" t="s">
        <v>26</v>
      </c>
      <c r="Z8" s="19" t="s">
        <v>25</v>
      </c>
      <c r="AA8" s="19" t="s">
        <v>24</v>
      </c>
      <c r="AB8" s="19" t="s">
        <v>23</v>
      </c>
      <c r="AC8" s="13" t="s">
        <v>22</v>
      </c>
      <c r="AD8" s="19" t="s">
        <v>21</v>
      </c>
      <c r="AE8" s="19" t="s">
        <v>20</v>
      </c>
      <c r="AF8" s="19" t="s">
        <v>19</v>
      </c>
      <c r="AG8" s="19" t="s">
        <v>18</v>
      </c>
      <c r="AH8" s="19" t="s">
        <v>17</v>
      </c>
      <c r="AI8" s="19" t="s">
        <v>16</v>
      </c>
      <c r="AJ8" s="19" t="s">
        <v>15</v>
      </c>
      <c r="AK8" s="19" t="s">
        <v>14</v>
      </c>
      <c r="AL8" s="20" t="s">
        <v>31</v>
      </c>
      <c r="AM8" s="19" t="s">
        <v>88</v>
      </c>
      <c r="AN8" s="19" t="s">
        <v>100</v>
      </c>
      <c r="AO8" s="19" t="s">
        <v>99</v>
      </c>
      <c r="AP8" s="19" t="s">
        <v>101</v>
      </c>
      <c r="AQ8" s="19" t="s">
        <v>10</v>
      </c>
      <c r="AR8" s="19" t="s">
        <v>13</v>
      </c>
      <c r="AS8" s="19" t="s">
        <v>103</v>
      </c>
    </row>
    <row r="9" spans="1:55" x14ac:dyDescent="0.25">
      <c r="A9" s="8">
        <v>12</v>
      </c>
      <c r="B9" s="8">
        <v>1.5E-3</v>
      </c>
      <c r="C9" s="8">
        <v>7</v>
      </c>
      <c r="D9" s="7">
        <v>0.8</v>
      </c>
      <c r="E9" s="8">
        <v>250</v>
      </c>
      <c r="F9" s="8">
        <v>8</v>
      </c>
      <c r="G9" s="8">
        <v>30</v>
      </c>
      <c r="H9" s="1">
        <f>E9/C9</f>
        <v>35.714285714285715</v>
      </c>
      <c r="I9" s="1">
        <f>20*LOG(H9)</f>
        <v>31.056839373155615</v>
      </c>
      <c r="J9" s="7">
        <v>0.41</v>
      </c>
      <c r="K9" s="7">
        <v>3.6999999999999998E-2</v>
      </c>
      <c r="L9" s="7" t="s">
        <v>63</v>
      </c>
      <c r="M9" s="8">
        <v>65</v>
      </c>
      <c r="N9" s="1">
        <f>E9/C9</f>
        <v>35.714285714285715</v>
      </c>
      <c r="O9" s="1">
        <v>150</v>
      </c>
      <c r="P9" s="1">
        <v>50</v>
      </c>
      <c r="Q9" s="6">
        <f>B9*H9</f>
        <v>5.3571428571428575E-2</v>
      </c>
      <c r="R9" s="6">
        <f>Q9/SQRT(2)</f>
        <v>3.7880720420707906E-2</v>
      </c>
      <c r="S9" s="17">
        <f>(Q9/2)^2/P9</f>
        <v>1.434948979591837E-5</v>
      </c>
      <c r="T9" s="6">
        <f>U9+0.7</f>
        <v>1.9000000000000001</v>
      </c>
      <c r="U9" s="6">
        <f>IF(B9*2+0.7&gt;A9*0.1,B9*2+0.7,A9*0.1)</f>
        <v>1.2000000000000002</v>
      </c>
      <c r="V9" s="16">
        <f>(A9-T9)/2</f>
        <v>5.05</v>
      </c>
      <c r="W9" s="6">
        <f>(A9-V9)/P9</f>
        <v>0.13900000000000001</v>
      </c>
      <c r="X9" s="1">
        <f>P9</f>
        <v>50</v>
      </c>
      <c r="Y9" s="1">
        <f>U9/W9</f>
        <v>8.6330935251798575</v>
      </c>
      <c r="Z9" s="16">
        <f>P9/H9</f>
        <v>1.4</v>
      </c>
      <c r="AA9" s="3">
        <f>0.026/W9</f>
        <v>0.18705035971223019</v>
      </c>
      <c r="AB9" s="5">
        <f>W9/O9</f>
        <v>9.2666666666666678E-4</v>
      </c>
      <c r="AC9" s="15">
        <f>O9*Y9/10</f>
        <v>129.49640287769788</v>
      </c>
      <c r="AD9" s="1">
        <f t="shared" ref="AD9:AD17" si="0">T9/(9*AB9)</f>
        <v>227.81774580335733</v>
      </c>
      <c r="AE9" s="1">
        <f t="shared" ref="AE9:AE17" si="1">(A9-T9)/(10*AB9)</f>
        <v>1089.9280575539567</v>
      </c>
      <c r="AF9" s="1">
        <f>1/(1/AD9+1/AE9)</f>
        <v>188.4316023068715</v>
      </c>
      <c r="AG9" s="1">
        <f t="shared" ref="AG9:AG17" si="2">O9*AA9</f>
        <v>28.057553956834528</v>
      </c>
      <c r="AH9" s="1">
        <f t="shared" ref="AH9:AH17" si="3">O9*(AA9+Z9)</f>
        <v>238.05755395683451</v>
      </c>
      <c r="AI9" s="3">
        <f t="shared" ref="AI9:AI17" si="4">P9/Y9</f>
        <v>5.7916666666666661</v>
      </c>
      <c r="AJ9" s="3">
        <f t="shared" ref="AJ9:AJ17" si="5">P9/(AA9+Z9)</f>
        <v>31.504986400725297</v>
      </c>
      <c r="AK9" s="3">
        <f t="shared" ref="AK9:AK17" si="6">P9/2/(AA9+Z9)</f>
        <v>15.752493200362649</v>
      </c>
      <c r="AL9" s="3">
        <f t="shared" ref="AL9:AL13" si="7">AJ9</f>
        <v>31.504986400725297</v>
      </c>
      <c r="AM9" s="3">
        <f t="shared" ref="AM9:AM17" si="8">1/(2*PI()*C9*1000000*F9*(AL9+1)*0.000000000001)</f>
        <v>87.434356076180379</v>
      </c>
      <c r="AN9" s="3">
        <f t="shared" ref="AN9:AN17" si="9">IF(G9&gt;0,1/(2*PI()*C9*1000000*G9*0.000000000001),0)</f>
        <v>757.88068138997778</v>
      </c>
      <c r="AO9" s="3">
        <f t="shared" ref="AO9:AO17" si="10">IF(G9&gt;0,1/(1/AN9+1/(O9*AA9))+O9*Z9,O9*(AA9+Z9))</f>
        <v>237.05591502563621</v>
      </c>
      <c r="AP9" s="3">
        <f t="shared" ref="AP9:AP17" si="11">O9*(Z9+AA9)</f>
        <v>238.05755395683451</v>
      </c>
      <c r="AQ9" s="3">
        <f t="shared" ref="AQ9:AQ17" si="12">1/(1/AM9+1/AO9+1/AF9)</f>
        <v>47.704162661729953</v>
      </c>
      <c r="AR9" s="3">
        <f t="shared" ref="AR9:AR17" si="13">AL9*B9</f>
        <v>4.7257479601087948E-2</v>
      </c>
      <c r="AS9" s="3">
        <f t="shared" ref="AS9:AS17" si="14">(AR9/SQRT(2))^2/P9/0.000001</f>
        <v>22.332693782472429</v>
      </c>
      <c r="AU9" t="s">
        <v>104</v>
      </c>
      <c r="AZ9" t="s">
        <v>105</v>
      </c>
    </row>
    <row r="10" spans="1:55" x14ac:dyDescent="0.25">
      <c r="A10" s="8">
        <v>12</v>
      </c>
      <c r="B10" s="8">
        <v>1.5E-3</v>
      </c>
      <c r="C10" s="8">
        <v>7</v>
      </c>
      <c r="D10" s="7">
        <v>0.8</v>
      </c>
      <c r="E10" s="8">
        <v>250</v>
      </c>
      <c r="F10" s="8">
        <v>8</v>
      </c>
      <c r="G10" s="8">
        <v>30</v>
      </c>
      <c r="H10" s="1">
        <f>E10/C10</f>
        <v>35.714285714285715</v>
      </c>
      <c r="I10" s="1">
        <f>20*LOG(H10)</f>
        <v>31.056839373155615</v>
      </c>
      <c r="J10" s="7">
        <v>0.41</v>
      </c>
      <c r="K10" s="7">
        <v>3.6999999999999998E-2</v>
      </c>
      <c r="L10" s="7" t="s">
        <v>63</v>
      </c>
      <c r="M10" s="8">
        <v>65</v>
      </c>
      <c r="N10" s="1">
        <f t="shared" ref="N10:N13" si="15">E10/C10</f>
        <v>35.714285714285715</v>
      </c>
      <c r="O10" s="1">
        <v>150</v>
      </c>
      <c r="P10" s="1">
        <v>100</v>
      </c>
      <c r="Q10" s="6">
        <f>B10*H10</f>
        <v>5.3571428571428575E-2</v>
      </c>
      <c r="R10" s="6">
        <f>Q10/SQRT(2)</f>
        <v>3.7880720420707906E-2</v>
      </c>
      <c r="S10" s="17">
        <f>(Q10/2)^2/P10</f>
        <v>7.174744897959185E-6</v>
      </c>
      <c r="T10" s="6">
        <f>U10+0.7</f>
        <v>1.9000000000000001</v>
      </c>
      <c r="U10" s="6">
        <f>IF(B10*2+0.7&gt;A10*0.1,B10*2+0.7,A10*0.1)</f>
        <v>1.2000000000000002</v>
      </c>
      <c r="V10" s="16">
        <f>(A10-T10)/2</f>
        <v>5.05</v>
      </c>
      <c r="W10" s="6">
        <f>(A10-V10)/P10</f>
        <v>6.9500000000000006E-2</v>
      </c>
      <c r="X10" s="1">
        <f>P10</f>
        <v>100</v>
      </c>
      <c r="Y10" s="1">
        <f>U10/W10</f>
        <v>17.266187050359715</v>
      </c>
      <c r="Z10" s="16">
        <f>P10/H10</f>
        <v>2.8</v>
      </c>
      <c r="AA10" s="3">
        <f>0.026/W10</f>
        <v>0.37410071942446038</v>
      </c>
      <c r="AB10" s="5">
        <f>W10/O10</f>
        <v>4.6333333333333339E-4</v>
      </c>
      <c r="AC10" s="15">
        <f>O10*Y10/10</f>
        <v>258.99280575539575</v>
      </c>
      <c r="AD10" s="1">
        <f t="shared" si="0"/>
        <v>455.63549160671465</v>
      </c>
      <c r="AE10" s="1">
        <f t="shared" si="1"/>
        <v>2179.8561151079134</v>
      </c>
      <c r="AF10" s="1">
        <f t="shared" ref="AF10:AF17" si="16">1/(1/AD10+1/AE10)</f>
        <v>376.86320461374299</v>
      </c>
      <c r="AG10" s="1">
        <f t="shared" si="2"/>
        <v>56.115107913669057</v>
      </c>
      <c r="AH10" s="1">
        <f t="shared" si="3"/>
        <v>476.11510791366902</v>
      </c>
      <c r="AI10" s="3">
        <f t="shared" si="4"/>
        <v>5.7916666666666661</v>
      </c>
      <c r="AJ10" s="3">
        <f t="shared" si="5"/>
        <v>31.504986400725297</v>
      </c>
      <c r="AK10" s="3">
        <f t="shared" si="6"/>
        <v>15.752493200362649</v>
      </c>
      <c r="AL10" s="3">
        <f t="shared" si="7"/>
        <v>31.504986400725297</v>
      </c>
      <c r="AM10" s="3">
        <f t="shared" si="8"/>
        <v>87.434356076180379</v>
      </c>
      <c r="AN10" s="3">
        <f t="shared" si="9"/>
        <v>757.88068138997778</v>
      </c>
      <c r="AO10" s="3">
        <f t="shared" si="10"/>
        <v>472.24665382884319</v>
      </c>
      <c r="AP10" s="3">
        <f t="shared" si="11"/>
        <v>476.11510791366902</v>
      </c>
      <c r="AQ10" s="3">
        <f t="shared" si="12"/>
        <v>61.697272271433732</v>
      </c>
      <c r="AR10" s="3">
        <f t="shared" si="13"/>
        <v>4.7257479601087948E-2</v>
      </c>
      <c r="AS10" s="3">
        <f t="shared" si="14"/>
        <v>11.166346891236214</v>
      </c>
      <c r="AU10">
        <v>1</v>
      </c>
      <c r="AV10">
        <v>514.17700000000002</v>
      </c>
      <c r="AW10">
        <v>389.39092468990441</v>
      </c>
      <c r="AX10" s="30">
        <f>(AV10-AW10)/AV10</f>
        <v>0.24269089303896441</v>
      </c>
      <c r="AZ10">
        <v>1</v>
      </c>
      <c r="BA10">
        <v>327.358</v>
      </c>
      <c r="BB10">
        <v>232.64088726939698</v>
      </c>
      <c r="BC10" s="30">
        <f>(BA10-BB10)/BA10</f>
        <v>0.28933801138387644</v>
      </c>
    </row>
    <row r="11" spans="1:55" x14ac:dyDescent="0.25">
      <c r="A11" s="8">
        <v>12</v>
      </c>
      <c r="B11" s="8">
        <v>1.5E-3</v>
      </c>
      <c r="C11" s="8">
        <v>7</v>
      </c>
      <c r="D11" s="7">
        <v>0.8</v>
      </c>
      <c r="E11" s="8">
        <v>250</v>
      </c>
      <c r="F11" s="8">
        <v>8</v>
      </c>
      <c r="G11" s="8">
        <v>30</v>
      </c>
      <c r="H11" s="1">
        <f>E11/C11</f>
        <v>35.714285714285715</v>
      </c>
      <c r="I11" s="1">
        <f>20*LOG(H11)</f>
        <v>31.056839373155615</v>
      </c>
      <c r="J11" s="7">
        <v>0.41</v>
      </c>
      <c r="K11" s="7">
        <v>3.6999999999999998E-2</v>
      </c>
      <c r="L11" s="7" t="s">
        <v>63</v>
      </c>
      <c r="M11" s="8">
        <v>65</v>
      </c>
      <c r="N11" s="1">
        <f t="shared" si="15"/>
        <v>35.714285714285715</v>
      </c>
      <c r="O11" s="1">
        <v>200</v>
      </c>
      <c r="P11" s="1">
        <v>200</v>
      </c>
      <c r="Q11" s="6">
        <f>B11*H11</f>
        <v>5.3571428571428575E-2</v>
      </c>
      <c r="R11" s="6">
        <f>Q11/SQRT(2)</f>
        <v>3.7880720420707906E-2</v>
      </c>
      <c r="S11" s="17">
        <f>(Q11/2)^2/P11</f>
        <v>3.5873724489795925E-6</v>
      </c>
      <c r="T11" s="6">
        <f>U11+0.7</f>
        <v>1.9000000000000001</v>
      </c>
      <c r="U11" s="6">
        <f>IF(B11*2+0.7&gt;A11*0.1,B11*2+0.7,A11*0.1)</f>
        <v>1.2000000000000002</v>
      </c>
      <c r="V11" s="16">
        <f>(A11-T11)/2</f>
        <v>5.05</v>
      </c>
      <c r="W11" s="6">
        <f>(A11-V11)/P11</f>
        <v>3.4750000000000003E-2</v>
      </c>
      <c r="X11" s="1">
        <f>P11</f>
        <v>200</v>
      </c>
      <c r="Y11" s="1">
        <f>U11/W11</f>
        <v>34.53237410071943</v>
      </c>
      <c r="Z11" s="16">
        <f>P11/H11</f>
        <v>5.6</v>
      </c>
      <c r="AA11" s="3">
        <f>0.026/W11</f>
        <v>0.74820143884892076</v>
      </c>
      <c r="AB11" s="5">
        <f>W11/O11</f>
        <v>1.7375000000000002E-4</v>
      </c>
      <c r="AC11" s="15">
        <f>O11*Y11/10</f>
        <v>690.64748201438863</v>
      </c>
      <c r="AD11" s="1">
        <f t="shared" si="0"/>
        <v>1215.0279776179057</v>
      </c>
      <c r="AE11" s="1">
        <f t="shared" si="1"/>
        <v>5812.9496402877685</v>
      </c>
      <c r="AF11" s="1">
        <f t="shared" si="16"/>
        <v>1004.9685456366479</v>
      </c>
      <c r="AG11" s="1">
        <f t="shared" si="2"/>
        <v>149.64028776978415</v>
      </c>
      <c r="AH11" s="1">
        <f t="shared" si="3"/>
        <v>1269.640287769784</v>
      </c>
      <c r="AI11" s="3">
        <f t="shared" si="4"/>
        <v>5.7916666666666661</v>
      </c>
      <c r="AJ11" s="3">
        <f t="shared" si="5"/>
        <v>31.504986400725297</v>
      </c>
      <c r="AK11" s="3">
        <f t="shared" si="6"/>
        <v>15.752493200362649</v>
      </c>
      <c r="AL11" s="3">
        <f t="shared" si="7"/>
        <v>31.504986400725297</v>
      </c>
      <c r="AM11" s="3">
        <f t="shared" si="8"/>
        <v>87.434356076180379</v>
      </c>
      <c r="AN11" s="3">
        <f t="shared" si="9"/>
        <v>757.88068138997778</v>
      </c>
      <c r="AO11" s="3">
        <f t="shared" si="10"/>
        <v>1244.9662400234761</v>
      </c>
      <c r="AP11" s="3">
        <f t="shared" si="11"/>
        <v>1269.640287769784</v>
      </c>
      <c r="AQ11" s="3">
        <f t="shared" si="12"/>
        <v>75.554708977307968</v>
      </c>
      <c r="AR11" s="3">
        <f t="shared" si="13"/>
        <v>4.7257479601087948E-2</v>
      </c>
      <c r="AS11" s="3">
        <f t="shared" si="14"/>
        <v>5.5831734456181072</v>
      </c>
      <c r="AU11">
        <v>2</v>
      </c>
      <c r="AV11">
        <v>286.75400000000002</v>
      </c>
      <c r="AW11">
        <v>230.90049864642572</v>
      </c>
      <c r="AX11" s="30">
        <f t="shared" ref="AX11:AX13" si="17">(AV11-AW11)/AV11</f>
        <v>0.19477845593635765</v>
      </c>
      <c r="AZ11">
        <v>2</v>
      </c>
      <c r="BA11">
        <v>177.982</v>
      </c>
      <c r="BB11">
        <v>130.69699853099138</v>
      </c>
      <c r="BC11" s="30">
        <f t="shared" ref="BC11:BC13" si="18">(BA11-BB11)/BA11</f>
        <v>0.26567294147165793</v>
      </c>
    </row>
    <row r="12" spans="1:55" x14ac:dyDescent="0.25">
      <c r="A12" s="8">
        <v>12</v>
      </c>
      <c r="B12" s="8">
        <v>0.1</v>
      </c>
      <c r="C12" s="8">
        <v>7</v>
      </c>
      <c r="D12" s="7">
        <v>0.8</v>
      </c>
      <c r="E12" s="8">
        <v>250</v>
      </c>
      <c r="F12" s="8">
        <v>8</v>
      </c>
      <c r="G12" s="8">
        <v>30</v>
      </c>
      <c r="H12" s="1">
        <f t="shared" ref="H12:H13" si="19">E12/C12</f>
        <v>35.714285714285715</v>
      </c>
      <c r="I12" s="1">
        <f>20*LOG(H12)</f>
        <v>31.056839373155615</v>
      </c>
      <c r="J12" s="7">
        <v>0.41</v>
      </c>
      <c r="K12" s="7">
        <v>3.6999999999999998E-2</v>
      </c>
      <c r="L12" s="7" t="s">
        <v>63</v>
      </c>
      <c r="M12" s="8">
        <v>65</v>
      </c>
      <c r="N12" s="1">
        <f t="shared" si="15"/>
        <v>35.714285714285715</v>
      </c>
      <c r="O12" s="1">
        <v>200</v>
      </c>
      <c r="P12" s="1">
        <v>450</v>
      </c>
      <c r="Q12" s="6">
        <f>B12*H12</f>
        <v>3.5714285714285716</v>
      </c>
      <c r="R12" s="6">
        <f>Q12/SQRT(2)</f>
        <v>2.5253813613805267</v>
      </c>
      <c r="S12" s="17">
        <f>(Q12/2)^2/P12</f>
        <v>7.0861678004535151E-3</v>
      </c>
      <c r="T12" s="6">
        <f>U12+0.7</f>
        <v>1.9000000000000001</v>
      </c>
      <c r="U12" s="6">
        <f>IF(B12*2+0.7&gt;A12*0.1,B12*2+0.7,A12*0.1)</f>
        <v>1.2000000000000002</v>
      </c>
      <c r="V12" s="16">
        <f>(A12-T12)/2</f>
        <v>5.05</v>
      </c>
      <c r="W12" s="6">
        <f>(A12-V12)/P12</f>
        <v>1.5444444444444445E-2</v>
      </c>
      <c r="X12" s="1">
        <f>P12</f>
        <v>450</v>
      </c>
      <c r="Y12" s="1">
        <f>U12/W12</f>
        <v>77.697841726618719</v>
      </c>
      <c r="Z12" s="16">
        <f>P12/H12</f>
        <v>12.6</v>
      </c>
      <c r="AA12" s="3">
        <f>0.026/W12</f>
        <v>1.6834532374100719</v>
      </c>
      <c r="AB12" s="5">
        <f>W12/O12</f>
        <v>7.7222222222222218E-5</v>
      </c>
      <c r="AC12" s="15">
        <f>O12*Y12/10</f>
        <v>1553.9568345323744</v>
      </c>
      <c r="AD12" s="1">
        <f t="shared" si="0"/>
        <v>2733.812949640288</v>
      </c>
      <c r="AE12" s="1">
        <f t="shared" si="1"/>
        <v>13079.136690647481</v>
      </c>
      <c r="AF12" s="1">
        <f t="shared" si="16"/>
        <v>2261.1792276824585</v>
      </c>
      <c r="AG12" s="1">
        <f t="shared" si="2"/>
        <v>336.69064748201436</v>
      </c>
      <c r="AH12" s="1">
        <f t="shared" si="3"/>
        <v>2856.6906474820144</v>
      </c>
      <c r="AI12" s="3">
        <f t="shared" si="4"/>
        <v>5.7916666666666652</v>
      </c>
      <c r="AJ12" s="3">
        <f t="shared" si="5"/>
        <v>31.504986400725294</v>
      </c>
      <c r="AK12" s="3">
        <f t="shared" si="6"/>
        <v>15.752493200362647</v>
      </c>
      <c r="AL12" s="3">
        <f t="shared" si="7"/>
        <v>31.504986400725294</v>
      </c>
      <c r="AM12" s="3">
        <f t="shared" si="8"/>
        <v>87.434356076180393</v>
      </c>
      <c r="AN12" s="3">
        <f t="shared" si="9"/>
        <v>757.88068138997778</v>
      </c>
      <c r="AO12" s="3">
        <f t="shared" si="10"/>
        <v>2753.1244484489357</v>
      </c>
      <c r="AP12" s="3">
        <f t="shared" si="11"/>
        <v>2856.6906474820144</v>
      </c>
      <c r="AQ12" s="3">
        <f t="shared" si="12"/>
        <v>81.681845084368916</v>
      </c>
      <c r="AR12" s="3">
        <f t="shared" si="13"/>
        <v>3.1504986400725294</v>
      </c>
      <c r="AS12" s="3">
        <f t="shared" si="14"/>
        <v>11028.490756776508</v>
      </c>
      <c r="AU12">
        <v>3</v>
      </c>
      <c r="AV12">
        <v>147.94900000000001</v>
      </c>
      <c r="AW12">
        <v>125.64652224896111</v>
      </c>
      <c r="AX12" s="30">
        <f t="shared" si="17"/>
        <v>0.15074436292938043</v>
      </c>
      <c r="AZ12">
        <v>3</v>
      </c>
      <c r="BA12">
        <v>92.646799999999999</v>
      </c>
      <c r="BB12">
        <v>68.714828104716247</v>
      </c>
      <c r="BC12" s="30">
        <f t="shared" si="18"/>
        <v>0.25831406908046206</v>
      </c>
    </row>
    <row r="13" spans="1:55" x14ac:dyDescent="0.25">
      <c r="A13" s="8">
        <v>12</v>
      </c>
      <c r="B13" s="8">
        <v>1.5E-3</v>
      </c>
      <c r="C13" s="8">
        <v>7</v>
      </c>
      <c r="D13" s="7">
        <v>0.8</v>
      </c>
      <c r="E13" s="8">
        <v>250</v>
      </c>
      <c r="F13" s="8">
        <v>8</v>
      </c>
      <c r="G13" s="8">
        <v>30</v>
      </c>
      <c r="H13" s="1">
        <f t="shared" si="19"/>
        <v>35.714285714285715</v>
      </c>
      <c r="I13" s="1">
        <f>20*LOG(H13)</f>
        <v>31.056839373155615</v>
      </c>
      <c r="J13" s="7">
        <v>0.41</v>
      </c>
      <c r="K13" s="7">
        <v>3.6999999999999998E-2</v>
      </c>
      <c r="L13" s="7" t="s">
        <v>63</v>
      </c>
      <c r="M13" s="8">
        <v>65</v>
      </c>
      <c r="N13" s="1">
        <f t="shared" si="15"/>
        <v>35.714285714285715</v>
      </c>
      <c r="O13" s="1">
        <v>200</v>
      </c>
      <c r="P13" s="1">
        <v>800</v>
      </c>
      <c r="Q13" s="6">
        <f>B13*H13</f>
        <v>5.3571428571428575E-2</v>
      </c>
      <c r="R13" s="6">
        <f>Q13/SQRT(2)</f>
        <v>3.7880720420707906E-2</v>
      </c>
      <c r="S13" s="17">
        <f>(Q13/2)^2/P13</f>
        <v>8.9684311224489812E-7</v>
      </c>
      <c r="T13" s="6">
        <f>U13+0.7</f>
        <v>1.9000000000000001</v>
      </c>
      <c r="U13" s="6">
        <f>IF(B13*2+0.7&gt;A13*0.1,B13*2+0.7,A13*0.1)</f>
        <v>1.2000000000000002</v>
      </c>
      <c r="V13" s="16">
        <f>(A13-T13)/2</f>
        <v>5.05</v>
      </c>
      <c r="W13" s="6">
        <f>(A13-V13)/P13</f>
        <v>8.6875000000000008E-3</v>
      </c>
      <c r="X13" s="1">
        <f>P13</f>
        <v>800</v>
      </c>
      <c r="Y13" s="1">
        <f>U13/W13</f>
        <v>138.12949640287772</v>
      </c>
      <c r="Z13" s="16">
        <f>P13/H13</f>
        <v>22.4</v>
      </c>
      <c r="AA13" s="3">
        <f>0.026/W13</f>
        <v>2.9928057553956831</v>
      </c>
      <c r="AB13" s="5">
        <f>W13/O13</f>
        <v>4.3437500000000006E-5</v>
      </c>
      <c r="AC13" s="15">
        <f>O13*Y13/10</f>
        <v>2762.5899280575545</v>
      </c>
      <c r="AD13" s="1">
        <f t="shared" si="0"/>
        <v>4860.1119104716227</v>
      </c>
      <c r="AE13" s="1">
        <f t="shared" si="1"/>
        <v>23251.798561151074</v>
      </c>
      <c r="AF13" s="1">
        <f t="shared" si="16"/>
        <v>4019.8741825465918</v>
      </c>
      <c r="AG13" s="1">
        <f t="shared" si="2"/>
        <v>598.56115107913661</v>
      </c>
      <c r="AH13" s="1">
        <f t="shared" si="3"/>
        <v>5078.5611510791359</v>
      </c>
      <c r="AI13" s="3">
        <f t="shared" si="4"/>
        <v>5.7916666666666661</v>
      </c>
      <c r="AJ13" s="3">
        <f t="shared" si="5"/>
        <v>31.504986400725297</v>
      </c>
      <c r="AK13" s="3">
        <f t="shared" si="6"/>
        <v>15.752493200362649</v>
      </c>
      <c r="AL13" s="3">
        <f t="shared" si="7"/>
        <v>31.504986400725297</v>
      </c>
      <c r="AM13" s="3">
        <f t="shared" si="8"/>
        <v>87.434356076180379</v>
      </c>
      <c r="AN13" s="3">
        <f t="shared" si="9"/>
        <v>757.88068138997778</v>
      </c>
      <c r="AO13" s="3">
        <f t="shared" si="10"/>
        <v>4814.4322787566007</v>
      </c>
      <c r="AP13" s="3">
        <f t="shared" si="11"/>
        <v>5078.5611510791359</v>
      </c>
      <c r="AQ13" s="3">
        <f t="shared" si="12"/>
        <v>84.078658546144894</v>
      </c>
      <c r="AR13" s="3">
        <f t="shared" si="13"/>
        <v>4.7257479601087948E-2</v>
      </c>
      <c r="AS13" s="3">
        <f t="shared" si="14"/>
        <v>1.3957933614045268</v>
      </c>
      <c r="AU13">
        <v>4</v>
      </c>
      <c r="AV13">
        <v>75.613100000000003</v>
      </c>
      <c r="AW13">
        <v>64.419257485380854</v>
      </c>
      <c r="AX13" s="30">
        <f t="shared" si="17"/>
        <v>0.14804104731348336</v>
      </c>
      <c r="AZ13">
        <v>4</v>
      </c>
      <c r="BA13">
        <v>50.615699999999997</v>
      </c>
      <c r="BB13">
        <v>34.54796034309944</v>
      </c>
      <c r="BC13" s="30">
        <f t="shared" si="18"/>
        <v>0.31744576597578533</v>
      </c>
    </row>
    <row r="14" spans="1:55" x14ac:dyDescent="0.25">
      <c r="A14" s="22">
        <v>12</v>
      </c>
      <c r="B14" s="22">
        <v>1.5E-3</v>
      </c>
      <c r="C14" s="22">
        <v>3.7</v>
      </c>
      <c r="D14" s="23">
        <v>0.8</v>
      </c>
      <c r="E14" s="22">
        <v>250</v>
      </c>
      <c r="F14" s="22">
        <v>8</v>
      </c>
      <c r="G14" s="22">
        <v>30</v>
      </c>
      <c r="H14" s="24">
        <v>20</v>
      </c>
      <c r="I14" s="24">
        <f t="shared" ref="I14:I17" si="20">20*LOG(H14)</f>
        <v>26.020599913279625</v>
      </c>
      <c r="J14" s="23">
        <v>0.41</v>
      </c>
      <c r="K14" s="23">
        <v>3.6999999999999998E-2</v>
      </c>
      <c r="L14" s="23" t="s">
        <v>63</v>
      </c>
      <c r="M14" s="22">
        <v>65</v>
      </c>
      <c r="N14" s="24">
        <f t="shared" ref="N14:N17" si="21">E14/C14</f>
        <v>67.567567567567565</v>
      </c>
      <c r="O14" s="24">
        <v>200</v>
      </c>
      <c r="P14" s="24">
        <v>450</v>
      </c>
      <c r="Q14" s="25">
        <f t="shared" ref="Q14:Q17" si="22">B14*H14</f>
        <v>0.03</v>
      </c>
      <c r="R14" s="25">
        <f t="shared" ref="R14:R17" si="23">Q14/SQRT(2)</f>
        <v>2.1213203435596423E-2</v>
      </c>
      <c r="S14" s="26">
        <f t="shared" ref="S14:S17" si="24">(Q14/2)^2/P14</f>
        <v>4.9999999999999998E-7</v>
      </c>
      <c r="T14" s="25">
        <f t="shared" ref="T14:T17" si="25">U14+0.7</f>
        <v>1.9000000000000001</v>
      </c>
      <c r="U14" s="25">
        <f t="shared" ref="U14:U17" si="26">IF(B14*2+0.7&gt;A14*0.1,B14*2+0.7,A14*0.1)</f>
        <v>1.2000000000000002</v>
      </c>
      <c r="V14" s="27">
        <f t="shared" ref="V14:V17" si="27">(A14-T14)/2</f>
        <v>5.05</v>
      </c>
      <c r="W14" s="25">
        <f t="shared" ref="W14:W17" si="28">(A14-V14)/P14</f>
        <v>1.5444444444444445E-2</v>
      </c>
      <c r="X14" s="24">
        <f t="shared" ref="X14:X17" si="29">P14</f>
        <v>450</v>
      </c>
      <c r="Y14" s="24">
        <f t="shared" ref="Y14:Y17" si="30">U14/W14</f>
        <v>77.697841726618719</v>
      </c>
      <c r="Z14" s="27">
        <f t="shared" ref="Z14:Z17" si="31">P14/H14</f>
        <v>22.5</v>
      </c>
      <c r="AA14" s="28">
        <f t="shared" ref="AA14:AA17" si="32">0.026/W14</f>
        <v>1.6834532374100719</v>
      </c>
      <c r="AB14" s="29">
        <f t="shared" ref="AB14:AB17" si="33">W14/O14</f>
        <v>7.7222222222222218E-5</v>
      </c>
      <c r="AC14" s="28">
        <f t="shared" ref="AC14:AC17" si="34">O14*Y14/10</f>
        <v>1553.9568345323744</v>
      </c>
      <c r="AD14" s="24">
        <f t="shared" si="0"/>
        <v>2733.812949640288</v>
      </c>
      <c r="AE14" s="24">
        <f t="shared" si="1"/>
        <v>13079.136690647481</v>
      </c>
      <c r="AF14" s="24">
        <f t="shared" si="16"/>
        <v>2261.1792276824585</v>
      </c>
      <c r="AG14" s="24">
        <f t="shared" si="2"/>
        <v>336.69064748201436</v>
      </c>
      <c r="AH14" s="24">
        <f t="shared" si="3"/>
        <v>4836.6906474820144</v>
      </c>
      <c r="AI14" s="28">
        <f t="shared" si="4"/>
        <v>5.7916666666666652</v>
      </c>
      <c r="AJ14" s="28">
        <f t="shared" si="5"/>
        <v>18.607764390896921</v>
      </c>
      <c r="AK14" s="28">
        <f t="shared" si="6"/>
        <v>9.3038821954484607</v>
      </c>
      <c r="AL14" s="28">
        <f>AJ14</f>
        <v>18.607764390896921</v>
      </c>
      <c r="AM14" s="28">
        <f t="shared" si="8"/>
        <v>274.22076675060714</v>
      </c>
      <c r="AN14" s="28">
        <f t="shared" si="9"/>
        <v>1433.8283161432012</v>
      </c>
      <c r="AO14" s="28">
        <f t="shared" si="10"/>
        <v>4772.6638878534432</v>
      </c>
      <c r="AP14" s="28">
        <f t="shared" si="11"/>
        <v>4836.6906474820144</v>
      </c>
      <c r="AQ14" s="28">
        <f t="shared" si="12"/>
        <v>232.64088726939698</v>
      </c>
      <c r="AR14" s="3">
        <f t="shared" si="13"/>
        <v>2.7911646586345384E-2</v>
      </c>
      <c r="AS14" s="3">
        <f t="shared" si="14"/>
        <v>0.86562223906782865</v>
      </c>
    </row>
    <row r="15" spans="1:55" x14ac:dyDescent="0.25">
      <c r="A15" s="22">
        <v>12</v>
      </c>
      <c r="B15" s="22">
        <v>1.5E-3</v>
      </c>
      <c r="C15" s="22">
        <v>7.1</v>
      </c>
      <c r="D15" s="23">
        <v>0.8</v>
      </c>
      <c r="E15" s="22">
        <v>250</v>
      </c>
      <c r="F15" s="22">
        <v>8</v>
      </c>
      <c r="G15" s="22">
        <v>30</v>
      </c>
      <c r="H15" s="24">
        <v>20</v>
      </c>
      <c r="I15" s="24">
        <f t="shared" si="20"/>
        <v>26.020599913279625</v>
      </c>
      <c r="J15" s="23">
        <v>0.41</v>
      </c>
      <c r="K15" s="23">
        <v>3.6999999999999998E-2</v>
      </c>
      <c r="L15" s="23" t="s">
        <v>63</v>
      </c>
      <c r="M15" s="22">
        <v>65</v>
      </c>
      <c r="N15" s="24">
        <f t="shared" si="21"/>
        <v>35.211267605633807</v>
      </c>
      <c r="O15" s="24">
        <v>200</v>
      </c>
      <c r="P15" s="24">
        <v>450</v>
      </c>
      <c r="Q15" s="25">
        <f t="shared" si="22"/>
        <v>0.03</v>
      </c>
      <c r="R15" s="25">
        <f t="shared" si="23"/>
        <v>2.1213203435596423E-2</v>
      </c>
      <c r="S15" s="26">
        <f t="shared" si="24"/>
        <v>4.9999999999999998E-7</v>
      </c>
      <c r="T15" s="25">
        <f t="shared" si="25"/>
        <v>1.9000000000000001</v>
      </c>
      <c r="U15" s="25">
        <f t="shared" si="26"/>
        <v>1.2000000000000002</v>
      </c>
      <c r="V15" s="27">
        <f t="shared" si="27"/>
        <v>5.05</v>
      </c>
      <c r="W15" s="25">
        <f t="shared" si="28"/>
        <v>1.5444444444444445E-2</v>
      </c>
      <c r="X15" s="24">
        <f t="shared" si="29"/>
        <v>450</v>
      </c>
      <c r="Y15" s="24">
        <f t="shared" si="30"/>
        <v>77.697841726618719</v>
      </c>
      <c r="Z15" s="27">
        <f t="shared" si="31"/>
        <v>22.5</v>
      </c>
      <c r="AA15" s="28">
        <f t="shared" si="32"/>
        <v>1.6834532374100719</v>
      </c>
      <c r="AB15" s="29">
        <f t="shared" si="33"/>
        <v>7.7222222222222218E-5</v>
      </c>
      <c r="AC15" s="28">
        <f t="shared" si="34"/>
        <v>1553.9568345323744</v>
      </c>
      <c r="AD15" s="24">
        <f t="shared" si="0"/>
        <v>2733.812949640288</v>
      </c>
      <c r="AE15" s="24">
        <f t="shared" si="1"/>
        <v>13079.136690647481</v>
      </c>
      <c r="AF15" s="24">
        <f t="shared" si="16"/>
        <v>2261.1792276824585</v>
      </c>
      <c r="AG15" s="24">
        <f t="shared" si="2"/>
        <v>336.69064748201436</v>
      </c>
      <c r="AH15" s="24">
        <f t="shared" si="3"/>
        <v>4836.6906474820144</v>
      </c>
      <c r="AI15" s="28">
        <f t="shared" si="4"/>
        <v>5.7916666666666652</v>
      </c>
      <c r="AJ15" s="28">
        <f t="shared" si="5"/>
        <v>18.607764390896921</v>
      </c>
      <c r="AK15" s="28">
        <f t="shared" si="6"/>
        <v>9.3038821954484607</v>
      </c>
      <c r="AL15" s="28">
        <f t="shared" ref="AL15:AL17" si="35">AJ15</f>
        <v>18.607764390896921</v>
      </c>
      <c r="AM15" s="28">
        <f t="shared" si="8"/>
        <v>142.90377985595021</v>
      </c>
      <c r="AN15" s="28">
        <f t="shared" si="9"/>
        <v>747.20630559575295</v>
      </c>
      <c r="AO15" s="28">
        <f t="shared" si="10"/>
        <v>4732.1045133666203</v>
      </c>
      <c r="AP15" s="28">
        <f t="shared" si="11"/>
        <v>4836.6906474820144</v>
      </c>
      <c r="AQ15" s="28">
        <f t="shared" si="12"/>
        <v>130.69699853099138</v>
      </c>
      <c r="AR15" s="3">
        <f t="shared" si="13"/>
        <v>2.7911646586345384E-2</v>
      </c>
      <c r="AS15" s="3">
        <f t="shared" si="14"/>
        <v>0.86562223906782865</v>
      </c>
    </row>
    <row r="16" spans="1:55" x14ac:dyDescent="0.25">
      <c r="A16" s="22">
        <v>12</v>
      </c>
      <c r="B16" s="22">
        <v>1.5E-3</v>
      </c>
      <c r="C16" s="22">
        <v>14.1</v>
      </c>
      <c r="D16" s="23">
        <v>0.8</v>
      </c>
      <c r="E16" s="22">
        <v>250</v>
      </c>
      <c r="F16" s="22">
        <v>8</v>
      </c>
      <c r="G16" s="22">
        <v>30</v>
      </c>
      <c r="H16" s="24">
        <v>20</v>
      </c>
      <c r="I16" s="24">
        <f t="shared" si="20"/>
        <v>26.020599913279625</v>
      </c>
      <c r="J16" s="23">
        <v>0.41</v>
      </c>
      <c r="K16" s="23">
        <v>3.6999999999999998E-2</v>
      </c>
      <c r="L16" s="23" t="s">
        <v>63</v>
      </c>
      <c r="M16" s="22">
        <v>65</v>
      </c>
      <c r="N16" s="24">
        <f t="shared" si="21"/>
        <v>17.730496453900709</v>
      </c>
      <c r="O16" s="24">
        <v>200</v>
      </c>
      <c r="P16" s="24">
        <v>450</v>
      </c>
      <c r="Q16" s="25">
        <f t="shared" si="22"/>
        <v>0.03</v>
      </c>
      <c r="R16" s="25">
        <f t="shared" si="23"/>
        <v>2.1213203435596423E-2</v>
      </c>
      <c r="S16" s="26">
        <f t="shared" si="24"/>
        <v>4.9999999999999998E-7</v>
      </c>
      <c r="T16" s="25">
        <f t="shared" si="25"/>
        <v>1.9000000000000001</v>
      </c>
      <c r="U16" s="25">
        <f t="shared" si="26"/>
        <v>1.2000000000000002</v>
      </c>
      <c r="V16" s="27">
        <f t="shared" si="27"/>
        <v>5.05</v>
      </c>
      <c r="W16" s="25">
        <f t="shared" si="28"/>
        <v>1.5444444444444445E-2</v>
      </c>
      <c r="X16" s="24">
        <f t="shared" si="29"/>
        <v>450</v>
      </c>
      <c r="Y16" s="24">
        <f t="shared" si="30"/>
        <v>77.697841726618719</v>
      </c>
      <c r="Z16" s="27">
        <f t="shared" si="31"/>
        <v>22.5</v>
      </c>
      <c r="AA16" s="28">
        <f t="shared" si="32"/>
        <v>1.6834532374100719</v>
      </c>
      <c r="AB16" s="29">
        <f t="shared" si="33"/>
        <v>7.7222222222222218E-5</v>
      </c>
      <c r="AC16" s="28">
        <f t="shared" si="34"/>
        <v>1553.9568345323744</v>
      </c>
      <c r="AD16" s="24">
        <f t="shared" si="0"/>
        <v>2733.812949640288</v>
      </c>
      <c r="AE16" s="24">
        <f t="shared" si="1"/>
        <v>13079.136690647481</v>
      </c>
      <c r="AF16" s="24">
        <f t="shared" si="16"/>
        <v>2261.1792276824585</v>
      </c>
      <c r="AG16" s="24">
        <f t="shared" si="2"/>
        <v>336.69064748201436</v>
      </c>
      <c r="AH16" s="24">
        <f t="shared" si="3"/>
        <v>4836.6906474820144</v>
      </c>
      <c r="AI16" s="28">
        <f t="shared" si="4"/>
        <v>5.7916666666666652</v>
      </c>
      <c r="AJ16" s="28">
        <f t="shared" si="5"/>
        <v>18.607764390896921</v>
      </c>
      <c r="AK16" s="28">
        <f t="shared" si="6"/>
        <v>9.3038821954484607</v>
      </c>
      <c r="AL16" s="28">
        <f t="shared" si="35"/>
        <v>18.607764390896921</v>
      </c>
      <c r="AM16" s="28">
        <f t="shared" si="8"/>
        <v>71.958640920372062</v>
      </c>
      <c r="AN16" s="28">
        <f t="shared" si="9"/>
        <v>376.25282054821588</v>
      </c>
      <c r="AO16" s="28">
        <f t="shared" si="10"/>
        <v>4677.6870277208873</v>
      </c>
      <c r="AP16" s="28">
        <f t="shared" si="11"/>
        <v>4836.6906474820144</v>
      </c>
      <c r="AQ16" s="28">
        <f t="shared" si="12"/>
        <v>68.714828104716247</v>
      </c>
      <c r="AR16" s="3">
        <f t="shared" si="13"/>
        <v>2.7911646586345384E-2</v>
      </c>
      <c r="AS16" s="3">
        <f t="shared" si="14"/>
        <v>0.86562223906782865</v>
      </c>
    </row>
    <row r="17" spans="1:55" x14ac:dyDescent="0.25">
      <c r="A17" s="22">
        <v>12</v>
      </c>
      <c r="B17" s="22">
        <v>1.5E-3</v>
      </c>
      <c r="C17" s="22">
        <v>28.7</v>
      </c>
      <c r="D17" s="23">
        <v>0.8</v>
      </c>
      <c r="E17" s="22">
        <v>250</v>
      </c>
      <c r="F17" s="22">
        <v>8</v>
      </c>
      <c r="G17" s="22">
        <v>30</v>
      </c>
      <c r="H17" s="24">
        <v>20</v>
      </c>
      <c r="I17" s="24">
        <f t="shared" si="20"/>
        <v>26.020599913279625</v>
      </c>
      <c r="J17" s="23">
        <v>0.41</v>
      </c>
      <c r="K17" s="23">
        <v>3.6999999999999998E-2</v>
      </c>
      <c r="L17" s="23" t="s">
        <v>63</v>
      </c>
      <c r="M17" s="22">
        <v>65</v>
      </c>
      <c r="N17" s="24">
        <f t="shared" si="21"/>
        <v>8.7108013937282234</v>
      </c>
      <c r="O17" s="24">
        <v>200</v>
      </c>
      <c r="P17" s="24">
        <v>450</v>
      </c>
      <c r="Q17" s="25">
        <f t="shared" si="22"/>
        <v>0.03</v>
      </c>
      <c r="R17" s="25">
        <f t="shared" si="23"/>
        <v>2.1213203435596423E-2</v>
      </c>
      <c r="S17" s="26">
        <f t="shared" si="24"/>
        <v>4.9999999999999998E-7</v>
      </c>
      <c r="T17" s="25">
        <f t="shared" si="25"/>
        <v>1.9000000000000001</v>
      </c>
      <c r="U17" s="25">
        <f t="shared" si="26"/>
        <v>1.2000000000000002</v>
      </c>
      <c r="V17" s="27">
        <f t="shared" si="27"/>
        <v>5.05</v>
      </c>
      <c r="W17" s="25">
        <f t="shared" si="28"/>
        <v>1.5444444444444445E-2</v>
      </c>
      <c r="X17" s="24">
        <f t="shared" si="29"/>
        <v>450</v>
      </c>
      <c r="Y17" s="24">
        <f t="shared" si="30"/>
        <v>77.697841726618719</v>
      </c>
      <c r="Z17" s="27">
        <f t="shared" si="31"/>
        <v>22.5</v>
      </c>
      <c r="AA17" s="28">
        <f t="shared" si="32"/>
        <v>1.6834532374100719</v>
      </c>
      <c r="AB17" s="29">
        <f t="shared" si="33"/>
        <v>7.7222222222222218E-5</v>
      </c>
      <c r="AC17" s="28">
        <f t="shared" si="34"/>
        <v>1553.9568345323744</v>
      </c>
      <c r="AD17" s="24">
        <f t="shared" si="0"/>
        <v>2733.812949640288</v>
      </c>
      <c r="AE17" s="24">
        <f t="shared" si="1"/>
        <v>13079.136690647481</v>
      </c>
      <c r="AF17" s="24">
        <f t="shared" si="16"/>
        <v>2261.1792276824585</v>
      </c>
      <c r="AG17" s="24">
        <f t="shared" si="2"/>
        <v>336.69064748201436</v>
      </c>
      <c r="AH17" s="24">
        <f t="shared" si="3"/>
        <v>4836.6906474820144</v>
      </c>
      <c r="AI17" s="28">
        <f t="shared" si="4"/>
        <v>5.7916666666666652</v>
      </c>
      <c r="AJ17" s="28">
        <f t="shared" si="5"/>
        <v>18.607764390896921</v>
      </c>
      <c r="AK17" s="28">
        <f t="shared" si="6"/>
        <v>9.3038821954484607</v>
      </c>
      <c r="AL17" s="28">
        <f t="shared" si="35"/>
        <v>18.607764390896921</v>
      </c>
      <c r="AM17" s="28">
        <f t="shared" si="8"/>
        <v>35.352503030566076</v>
      </c>
      <c r="AN17" s="28">
        <f t="shared" si="9"/>
        <v>184.84894668048241</v>
      </c>
      <c r="AO17" s="28">
        <f t="shared" si="10"/>
        <v>4619.3330520651298</v>
      </c>
      <c r="AP17" s="28">
        <f t="shared" si="11"/>
        <v>4836.6906474820144</v>
      </c>
      <c r="AQ17" s="28">
        <f t="shared" si="12"/>
        <v>34.54796034309944</v>
      </c>
      <c r="AR17" s="3">
        <f t="shared" si="13"/>
        <v>2.7911646586345384E-2</v>
      </c>
      <c r="AS17" s="3">
        <f t="shared" si="14"/>
        <v>0.86562223906782865</v>
      </c>
    </row>
    <row r="19" spans="1:55" x14ac:dyDescent="0.25">
      <c r="A19" t="s">
        <v>62</v>
      </c>
    </row>
    <row r="20" spans="1:55" ht="60" x14ac:dyDescent="0.25">
      <c r="A20" s="20" t="s">
        <v>52</v>
      </c>
      <c r="B20" s="20" t="s">
        <v>51</v>
      </c>
      <c r="C20" s="20" t="s">
        <v>50</v>
      </c>
      <c r="D20" s="20" t="s">
        <v>49</v>
      </c>
      <c r="E20" s="20" t="s">
        <v>48</v>
      </c>
      <c r="F20" s="20" t="s">
        <v>47</v>
      </c>
      <c r="G20" s="20" t="s">
        <v>46</v>
      </c>
      <c r="H20" s="20" t="s">
        <v>45</v>
      </c>
      <c r="I20" s="20" t="s">
        <v>44</v>
      </c>
      <c r="J20" s="20" t="s">
        <v>91</v>
      </c>
      <c r="K20" s="20" t="s">
        <v>92</v>
      </c>
      <c r="L20" s="20" t="s">
        <v>93</v>
      </c>
      <c r="M20" s="20" t="s">
        <v>40</v>
      </c>
      <c r="N20" s="20" t="s">
        <v>94</v>
      </c>
      <c r="O20" s="20" t="s">
        <v>57</v>
      </c>
      <c r="P20" s="20" t="s">
        <v>38</v>
      </c>
      <c r="Q20" s="19" t="s">
        <v>32</v>
      </c>
      <c r="R20" s="19" t="s">
        <v>33</v>
      </c>
      <c r="S20" s="19" t="s">
        <v>34</v>
      </c>
      <c r="T20" s="19" t="s">
        <v>30</v>
      </c>
      <c r="U20" s="19" t="s">
        <v>29</v>
      </c>
      <c r="V20" s="19" t="s">
        <v>56</v>
      </c>
      <c r="W20" s="19" t="s">
        <v>28</v>
      </c>
      <c r="X20" s="19" t="s">
        <v>27</v>
      </c>
      <c r="Y20" s="19" t="s">
        <v>26</v>
      </c>
      <c r="Z20" s="19" t="s">
        <v>25</v>
      </c>
      <c r="AA20" s="19" t="s">
        <v>24</v>
      </c>
      <c r="AB20" s="19" t="s">
        <v>23</v>
      </c>
      <c r="AC20" s="13" t="s">
        <v>22</v>
      </c>
      <c r="AD20" s="19" t="s">
        <v>21</v>
      </c>
      <c r="AE20" s="19" t="s">
        <v>20</v>
      </c>
      <c r="AF20" s="19" t="s">
        <v>19</v>
      </c>
      <c r="AG20" s="19" t="s">
        <v>18</v>
      </c>
      <c r="AH20" s="19" t="s">
        <v>17</v>
      </c>
      <c r="AI20" s="19" t="s">
        <v>16</v>
      </c>
      <c r="AJ20" s="19" t="s">
        <v>15</v>
      </c>
      <c r="AK20" s="19" t="s">
        <v>14</v>
      </c>
      <c r="AL20" s="20" t="s">
        <v>31</v>
      </c>
      <c r="AM20" s="19" t="s">
        <v>88</v>
      </c>
      <c r="AN20" s="19" t="s">
        <v>100</v>
      </c>
      <c r="AO20" s="19" t="s">
        <v>99</v>
      </c>
      <c r="AP20" s="19" t="s">
        <v>101</v>
      </c>
      <c r="AQ20" s="19" t="s">
        <v>10</v>
      </c>
      <c r="AR20" s="19" t="s">
        <v>13</v>
      </c>
      <c r="AS20" s="19" t="s">
        <v>103</v>
      </c>
    </row>
    <row r="21" spans="1:55" x14ac:dyDescent="0.25">
      <c r="A21" s="8">
        <v>12</v>
      </c>
      <c r="B21" s="8">
        <v>1.5E-3</v>
      </c>
      <c r="C21" s="8">
        <v>7</v>
      </c>
      <c r="D21" s="7">
        <v>0.8</v>
      </c>
      <c r="E21" s="8">
        <v>250</v>
      </c>
      <c r="F21" s="8">
        <v>8</v>
      </c>
      <c r="G21" s="8"/>
      <c r="H21" s="1">
        <f>E21/C21</f>
        <v>35.714285714285715</v>
      </c>
      <c r="I21" s="1">
        <f>20*LOG(H21)</f>
        <v>31.056839373155615</v>
      </c>
      <c r="J21" s="7">
        <v>0.505</v>
      </c>
      <c r="K21" s="7">
        <v>0.01</v>
      </c>
      <c r="L21" s="7" t="s">
        <v>55</v>
      </c>
      <c r="M21" s="8">
        <v>75</v>
      </c>
      <c r="N21" s="1">
        <f t="shared" ref="N21:N25" si="36">E21/C21</f>
        <v>35.714285714285715</v>
      </c>
      <c r="O21" s="1">
        <v>150</v>
      </c>
      <c r="P21" s="1">
        <v>50</v>
      </c>
      <c r="Q21" s="6">
        <f>B21*H21</f>
        <v>5.3571428571428575E-2</v>
      </c>
      <c r="R21" s="6">
        <f>Q21/SQRT(2)</f>
        <v>3.7880720420707906E-2</v>
      </c>
      <c r="S21" s="17">
        <f>(Q21/2)^2/P21</f>
        <v>1.434948979591837E-5</v>
      </c>
      <c r="T21" s="6">
        <f>U21+0.7</f>
        <v>1.9000000000000001</v>
      </c>
      <c r="U21" s="6">
        <f>IF(B21*2+0.7&gt;A21*0.1,B21*2+0.7,A21*0.1)</f>
        <v>1.2000000000000002</v>
      </c>
      <c r="V21" s="16">
        <f>(A21-T21)/2</f>
        <v>5.05</v>
      </c>
      <c r="W21" s="6">
        <f>(A21-V21)/P21</f>
        <v>0.13900000000000001</v>
      </c>
      <c r="X21" s="1">
        <f>P21</f>
        <v>50</v>
      </c>
      <c r="Y21" s="1">
        <f>U21/W21</f>
        <v>8.6330935251798575</v>
      </c>
      <c r="Z21" s="16">
        <f>X21/H21</f>
        <v>1.4</v>
      </c>
      <c r="AA21" s="3">
        <f>0.026/W21</f>
        <v>0.18705035971223019</v>
      </c>
      <c r="AB21" s="5">
        <f>W21/O21</f>
        <v>9.2666666666666678E-4</v>
      </c>
      <c r="AC21" s="15">
        <f>O21*Y21/10</f>
        <v>129.49640287769788</v>
      </c>
      <c r="AD21" s="1">
        <f>T21/(9*AB21)</f>
        <v>227.81774580335733</v>
      </c>
      <c r="AE21" s="1">
        <f>(A21-T21)/(10*AB21)</f>
        <v>1089.9280575539567</v>
      </c>
      <c r="AF21" s="1">
        <f t="shared" ref="AF21:AF25" si="37">1/(1/AD21+1/AE21)</f>
        <v>188.4316023068715</v>
      </c>
      <c r="AG21" s="1">
        <f>O21*AA21</f>
        <v>28.057553956834528</v>
      </c>
      <c r="AH21" s="1">
        <f>O21*(AA21+Z21)</f>
        <v>238.05755395683451</v>
      </c>
      <c r="AI21" s="3">
        <f>P21/Y21</f>
        <v>5.7916666666666661</v>
      </c>
      <c r="AJ21" s="3">
        <f>P21/(AA21+Z21)</f>
        <v>31.504986400725297</v>
      </c>
      <c r="AK21" s="3">
        <f>P21/2/(AA21+Z21)</f>
        <v>15.752493200362649</v>
      </c>
      <c r="AL21" s="3">
        <f>AK21</f>
        <v>15.752493200362649</v>
      </c>
      <c r="AM21" s="3">
        <f>1/(2*PI()*C21*1000000*F21*(AL21+1)*0.000000000001)</f>
        <v>169.64952745964365</v>
      </c>
      <c r="AN21" s="3">
        <f>IF(G21&gt;0,1/(2*PI()*C21*1000000*G21*0.000000000001),0)</f>
        <v>0</v>
      </c>
      <c r="AO21" s="3">
        <f>IF(G21&gt;0,1/(1/AN21+1/(O21*AA21))+O21*Z21,O21*(AA21+Z21))</f>
        <v>238.05755395683451</v>
      </c>
      <c r="AP21" s="3">
        <f>O21*(Z21+AA21)</f>
        <v>238.05755395683451</v>
      </c>
      <c r="AQ21" s="3">
        <f>1/(1/AM21+1/AO21+1/AF21)</f>
        <v>64.926062310943621</v>
      </c>
      <c r="AR21" s="3">
        <f>AL21*B21</f>
        <v>2.3628739800543974E-2</v>
      </c>
      <c r="AS21" s="3">
        <f>(AR21/SQRT(2))^2/P21/0.000001</f>
        <v>5.5831734456181072</v>
      </c>
      <c r="AU21" t="s">
        <v>104</v>
      </c>
      <c r="AZ21" t="s">
        <v>106</v>
      </c>
    </row>
    <row r="22" spans="1:55" x14ac:dyDescent="0.25">
      <c r="A22" s="8">
        <v>12</v>
      </c>
      <c r="B22" s="8">
        <v>1.5E-3</v>
      </c>
      <c r="C22" s="8">
        <v>3.7</v>
      </c>
      <c r="D22" s="7">
        <v>0.8</v>
      </c>
      <c r="E22" s="8">
        <v>250</v>
      </c>
      <c r="F22" s="8">
        <v>8</v>
      </c>
      <c r="G22" s="8"/>
      <c r="H22" s="1">
        <v>20</v>
      </c>
      <c r="I22" s="1">
        <f>20*LOG(H22)</f>
        <v>26.020599913279625</v>
      </c>
      <c r="J22" s="7">
        <v>0.505</v>
      </c>
      <c r="K22" s="7">
        <v>0.01</v>
      </c>
      <c r="L22" s="7" t="s">
        <v>55</v>
      </c>
      <c r="M22" s="8">
        <v>75</v>
      </c>
      <c r="N22" s="1">
        <f t="shared" si="36"/>
        <v>67.567567567567565</v>
      </c>
      <c r="O22" s="1">
        <v>200</v>
      </c>
      <c r="P22" s="1">
        <v>450</v>
      </c>
      <c r="Q22" s="6">
        <f>B22*H22</f>
        <v>0.03</v>
      </c>
      <c r="R22" s="6">
        <f>Q22/SQRT(2)</f>
        <v>2.1213203435596423E-2</v>
      </c>
      <c r="S22" s="17">
        <f>(Q22/2)^2/P22</f>
        <v>4.9999999999999998E-7</v>
      </c>
      <c r="T22" s="6">
        <f>U22+0.7</f>
        <v>1.9000000000000001</v>
      </c>
      <c r="U22" s="6">
        <f>IF(B22*2+0.7&gt;A22*0.1,B22*2+0.7,A22*0.1)</f>
        <v>1.2000000000000002</v>
      </c>
      <c r="V22" s="16">
        <f>(A22-T22)/2</f>
        <v>5.05</v>
      </c>
      <c r="W22" s="6">
        <f>(A22-V22)/P22</f>
        <v>1.5444444444444445E-2</v>
      </c>
      <c r="X22" s="1">
        <f>P22</f>
        <v>450</v>
      </c>
      <c r="Y22" s="1">
        <f>U22/W22</f>
        <v>77.697841726618719</v>
      </c>
      <c r="Z22" s="16">
        <f t="shared" ref="Z22:Z25" si="38">X22/H22</f>
        <v>22.5</v>
      </c>
      <c r="AA22" s="3">
        <f>0.026/W22</f>
        <v>1.6834532374100719</v>
      </c>
      <c r="AB22" s="5">
        <f>W22/O22</f>
        <v>7.7222222222222218E-5</v>
      </c>
      <c r="AC22" s="15">
        <f>O22*Y22/10</f>
        <v>1553.9568345323744</v>
      </c>
      <c r="AD22" s="1">
        <f>T22/(9*AB22)</f>
        <v>2733.812949640288</v>
      </c>
      <c r="AE22" s="1">
        <f>(A22-T22)/(10*AB22)</f>
        <v>13079.136690647481</v>
      </c>
      <c r="AF22" s="1">
        <f t="shared" si="37"/>
        <v>2261.1792276824585</v>
      </c>
      <c r="AG22" s="1">
        <f>O22*AA22</f>
        <v>336.69064748201436</v>
      </c>
      <c r="AH22" s="1">
        <f>O22*(AA22+Z22)</f>
        <v>4836.6906474820144</v>
      </c>
      <c r="AI22" s="3">
        <f>P22/Y22</f>
        <v>5.7916666666666652</v>
      </c>
      <c r="AJ22" s="3">
        <f>P22/(AA22+Z22)</f>
        <v>18.607764390896921</v>
      </c>
      <c r="AK22" s="3">
        <f>P22/2/(AA22+Z22)</f>
        <v>9.3038821954484607</v>
      </c>
      <c r="AL22" s="3">
        <f t="shared" ref="AL22:AL25" si="39">AJ22</f>
        <v>18.607764390896921</v>
      </c>
      <c r="AM22" s="3">
        <f>1/(2*PI()*C22*1000000*F22*(AL22+1)*0.000000000001)</f>
        <v>274.22076675060714</v>
      </c>
      <c r="AN22" s="3">
        <f>IF(G22&gt;0,1/(2*PI()*C22*1000000*G22*0.000000000001),0)</f>
        <v>0</v>
      </c>
      <c r="AO22" s="3">
        <f>IF(G22&gt;0,1/(1/AN22+1/(O22*AA22))+O22*Z22,O22*(AA22+Z22))</f>
        <v>4836.6906474820144</v>
      </c>
      <c r="AP22" s="3">
        <f>O22*(Z22+AA22)</f>
        <v>4836.6906474820144</v>
      </c>
      <c r="AQ22" s="3">
        <f>1/(1/AM22+1/AO22+1/AF22)</f>
        <v>232.79109932112715</v>
      </c>
      <c r="AR22" s="3">
        <f>AL22*B22</f>
        <v>2.7911646586345384E-2</v>
      </c>
      <c r="AS22" s="3">
        <f>(AR22/SQRT(2))^2/P22/0.000001</f>
        <v>0.86562223906782865</v>
      </c>
      <c r="AU22">
        <v>1</v>
      </c>
      <c r="AV22">
        <v>534.22299999999996</v>
      </c>
      <c r="AW22">
        <v>389.81193557003519</v>
      </c>
      <c r="AX22" s="30">
        <f>(AV22-AW22)/AV22</f>
        <v>0.27031981855885046</v>
      </c>
      <c r="AZ22">
        <v>1</v>
      </c>
      <c r="BA22">
        <v>346.88600000000002</v>
      </c>
      <c r="BB22">
        <v>232.79109932112715</v>
      </c>
      <c r="BC22" s="30">
        <f t="shared" ref="BC22:BC25" si="40">(BA22-BB22)/BA22</f>
        <v>0.32891180583497998</v>
      </c>
    </row>
    <row r="23" spans="1:55" x14ac:dyDescent="0.25">
      <c r="A23" s="8">
        <v>12</v>
      </c>
      <c r="B23" s="8">
        <v>1.5E-3</v>
      </c>
      <c r="C23" s="8">
        <v>7.1</v>
      </c>
      <c r="D23" s="7">
        <v>0.8</v>
      </c>
      <c r="E23" s="8">
        <v>250</v>
      </c>
      <c r="F23" s="8">
        <v>8</v>
      </c>
      <c r="G23" s="8"/>
      <c r="H23" s="1">
        <v>20</v>
      </c>
      <c r="I23" s="1">
        <f>20*LOG(H23)</f>
        <v>26.020599913279625</v>
      </c>
      <c r="J23" s="7">
        <v>0.505</v>
      </c>
      <c r="K23" s="7">
        <v>0.01</v>
      </c>
      <c r="L23" s="7" t="s">
        <v>55</v>
      </c>
      <c r="M23" s="8">
        <v>75</v>
      </c>
      <c r="N23" s="1">
        <f t="shared" si="36"/>
        <v>35.211267605633807</v>
      </c>
      <c r="O23" s="1">
        <v>200</v>
      </c>
      <c r="P23" s="1">
        <v>450</v>
      </c>
      <c r="Q23" s="6">
        <f>B23*H23</f>
        <v>0.03</v>
      </c>
      <c r="R23" s="6">
        <f>Q23/SQRT(2)</f>
        <v>2.1213203435596423E-2</v>
      </c>
      <c r="S23" s="17">
        <f>(Q23/2)^2/P23</f>
        <v>4.9999999999999998E-7</v>
      </c>
      <c r="T23" s="6">
        <f>U23+0.7</f>
        <v>1.9000000000000001</v>
      </c>
      <c r="U23" s="6">
        <f>IF(B23*2+0.7&gt;A23*0.1,B23*2+0.7,A23*0.1)</f>
        <v>1.2000000000000002</v>
      </c>
      <c r="V23" s="16">
        <f>(A23-T23)/2</f>
        <v>5.05</v>
      </c>
      <c r="W23" s="6">
        <f>(A23-V23)/P23</f>
        <v>1.5444444444444445E-2</v>
      </c>
      <c r="X23" s="1">
        <f>P23</f>
        <v>450</v>
      </c>
      <c r="Y23" s="1">
        <f>U23/W23</f>
        <v>77.697841726618719</v>
      </c>
      <c r="Z23" s="16">
        <f t="shared" si="38"/>
        <v>22.5</v>
      </c>
      <c r="AA23" s="3">
        <f>0.026/W23</f>
        <v>1.6834532374100719</v>
      </c>
      <c r="AB23" s="5">
        <f>W23/O23</f>
        <v>7.7222222222222218E-5</v>
      </c>
      <c r="AC23" s="15">
        <f>O23*Y23/10</f>
        <v>1553.9568345323744</v>
      </c>
      <c r="AD23" s="1">
        <f>T23/(9*AB23)</f>
        <v>2733.812949640288</v>
      </c>
      <c r="AE23" s="1">
        <f>(A23-T23)/(10*AB23)</f>
        <v>13079.136690647481</v>
      </c>
      <c r="AF23" s="1">
        <f t="shared" si="37"/>
        <v>2261.1792276824585</v>
      </c>
      <c r="AG23" s="1">
        <f>O23*AA23</f>
        <v>336.69064748201436</v>
      </c>
      <c r="AH23" s="1">
        <f>O23*(AA23+Z23)</f>
        <v>4836.6906474820144</v>
      </c>
      <c r="AI23" s="3">
        <f>P23/Y23</f>
        <v>5.7916666666666652</v>
      </c>
      <c r="AJ23" s="3">
        <f>P23/(AA23+Z23)</f>
        <v>18.607764390896921</v>
      </c>
      <c r="AK23" s="3">
        <f>P23/2/(AA23+Z23)</f>
        <v>9.3038821954484607</v>
      </c>
      <c r="AL23" s="3">
        <f t="shared" si="39"/>
        <v>18.607764390896921</v>
      </c>
      <c r="AM23" s="3">
        <f>1/(2*PI()*C23*1000000*F23*(AL23+1)*0.000000000001)</f>
        <v>142.90377985595021</v>
      </c>
      <c r="AN23" s="3">
        <f>IF(G23&gt;0,1/(2*PI()*C23*1000000*G23*0.000000000001),0)</f>
        <v>0</v>
      </c>
      <c r="AO23" s="3">
        <f>IF(G23&gt;0,1/(1/AN23+1/(O23*AA23))+O23*Z23,O23*(AA23+Z23))</f>
        <v>4836.6906474820144</v>
      </c>
      <c r="AP23" s="3">
        <f>O23*(Z23+AA23)</f>
        <v>4836.6906474820144</v>
      </c>
      <c r="AQ23" s="3">
        <f>1/(1/AM23+1/AO23+1/AF23)</f>
        <v>130.77510052967628</v>
      </c>
      <c r="AR23" s="3">
        <f>AL23*B23</f>
        <v>2.7911646586345384E-2</v>
      </c>
      <c r="AS23" s="3">
        <f>(AR23/SQRT(2))^2/P23/0.000001</f>
        <v>0.86562223906782865</v>
      </c>
      <c r="AU23">
        <v>2</v>
      </c>
      <c r="AV23">
        <v>299.61799999999999</v>
      </c>
      <c r="AW23">
        <v>231.1443806093142</v>
      </c>
      <c r="AX23" s="30">
        <f t="shared" ref="AX23:AX25" si="41">(AV23-AW23)/AV23</f>
        <v>0.22853640098620842</v>
      </c>
      <c r="AZ23">
        <v>2</v>
      </c>
      <c r="BA23">
        <v>189.04499999999999</v>
      </c>
      <c r="BB23">
        <v>130.77510052967628</v>
      </c>
      <c r="BC23" s="30">
        <f t="shared" si="40"/>
        <v>0.30823295760439956</v>
      </c>
    </row>
    <row r="24" spans="1:55" x14ac:dyDescent="0.25">
      <c r="A24" s="8">
        <v>12</v>
      </c>
      <c r="B24" s="8">
        <v>1.5E-3</v>
      </c>
      <c r="C24" s="8">
        <v>14.1</v>
      </c>
      <c r="D24" s="7">
        <v>0.8</v>
      </c>
      <c r="E24" s="8">
        <v>250</v>
      </c>
      <c r="F24" s="8">
        <v>8</v>
      </c>
      <c r="G24" s="8"/>
      <c r="H24" s="1">
        <v>20</v>
      </c>
      <c r="I24" s="1">
        <f>20*LOG(H24)</f>
        <v>26.020599913279625</v>
      </c>
      <c r="J24" s="7">
        <v>0.505</v>
      </c>
      <c r="K24" s="7">
        <v>0.01</v>
      </c>
      <c r="L24" s="7" t="s">
        <v>55</v>
      </c>
      <c r="M24" s="8">
        <v>75</v>
      </c>
      <c r="N24" s="1">
        <f t="shared" si="36"/>
        <v>17.730496453900709</v>
      </c>
      <c r="O24" s="1">
        <v>200</v>
      </c>
      <c r="P24" s="1">
        <v>450</v>
      </c>
      <c r="Q24" s="6">
        <f>B24*H24</f>
        <v>0.03</v>
      </c>
      <c r="R24" s="6">
        <f>Q24/SQRT(2)</f>
        <v>2.1213203435596423E-2</v>
      </c>
      <c r="S24" s="17">
        <f>(Q24/2)^2/P24</f>
        <v>4.9999999999999998E-7</v>
      </c>
      <c r="T24" s="6">
        <f>U24+0.7</f>
        <v>1.9000000000000001</v>
      </c>
      <c r="U24" s="6">
        <f>IF(B24*2+0.7&gt;A24*0.1,B24*2+0.7,A24*0.1)</f>
        <v>1.2000000000000002</v>
      </c>
      <c r="V24" s="16">
        <f>(A24-T24)/2</f>
        <v>5.05</v>
      </c>
      <c r="W24" s="6">
        <f>(A24-V24)/P24</f>
        <v>1.5444444444444445E-2</v>
      </c>
      <c r="X24" s="1">
        <f>P24</f>
        <v>450</v>
      </c>
      <c r="Y24" s="1">
        <f>U24/W24</f>
        <v>77.697841726618719</v>
      </c>
      <c r="Z24" s="16">
        <f t="shared" si="38"/>
        <v>22.5</v>
      </c>
      <c r="AA24" s="3">
        <f>0.026/W24</f>
        <v>1.6834532374100719</v>
      </c>
      <c r="AB24" s="5">
        <f>W24/O24</f>
        <v>7.7222222222222218E-5</v>
      </c>
      <c r="AC24" s="15">
        <f>O24*Y24/10</f>
        <v>1553.9568345323744</v>
      </c>
      <c r="AD24" s="1">
        <f>T24/(9*AB24)</f>
        <v>2733.812949640288</v>
      </c>
      <c r="AE24" s="1">
        <f>(A24-T24)/(10*AB24)</f>
        <v>13079.136690647481</v>
      </c>
      <c r="AF24" s="1">
        <f t="shared" si="37"/>
        <v>2261.1792276824585</v>
      </c>
      <c r="AG24" s="1">
        <f>O24*AA24</f>
        <v>336.69064748201436</v>
      </c>
      <c r="AH24" s="1">
        <f>O24*(AA24+Z24)</f>
        <v>4836.6906474820144</v>
      </c>
      <c r="AI24" s="3">
        <f>P24/Y24</f>
        <v>5.7916666666666652</v>
      </c>
      <c r="AJ24" s="3">
        <f>P24/(AA24+Z24)</f>
        <v>18.607764390896921</v>
      </c>
      <c r="AK24" s="3">
        <f>P24/2/(AA24+Z24)</f>
        <v>9.3038821954484607</v>
      </c>
      <c r="AL24" s="3">
        <f t="shared" si="39"/>
        <v>18.607764390896921</v>
      </c>
      <c r="AM24" s="3">
        <f>1/(2*PI()*C24*1000000*F24*(AL24+1)*0.000000000001)</f>
        <v>71.958640920372062</v>
      </c>
      <c r="AN24" s="3">
        <f>IF(G24&gt;0,1/(2*PI()*C24*1000000*G24*0.000000000001),0)</f>
        <v>0</v>
      </c>
      <c r="AO24" s="3">
        <f>IF(G24&gt;0,1/(1/AN24+1/(O24*AA24))+O24*Z24,O24*(AA24+Z24))</f>
        <v>4836.6906474820144</v>
      </c>
      <c r="AP24" s="3">
        <f>O24*(Z24+AA24)</f>
        <v>4836.6906474820144</v>
      </c>
      <c r="AQ24" s="3">
        <f>1/(1/AM24+1/AO24+1/AF24)</f>
        <v>68.748028117406406</v>
      </c>
      <c r="AR24" s="3">
        <f>AL24*B24</f>
        <v>2.7911646586345384E-2</v>
      </c>
      <c r="AS24" s="3">
        <f>(AR24/SQRT(2))^2/P24/0.000001</f>
        <v>0.86562223906782865</v>
      </c>
      <c r="AU24">
        <v>3</v>
      </c>
      <c r="AV24">
        <v>154.72900000000001</v>
      </c>
      <c r="AW24">
        <v>125.75757060937751</v>
      </c>
      <c r="AX24" s="30">
        <f t="shared" si="41"/>
        <v>0.18723981535861087</v>
      </c>
      <c r="AZ24">
        <v>3</v>
      </c>
      <c r="BA24">
        <v>98.076099999999997</v>
      </c>
      <c r="BB24">
        <v>68.748028117406406</v>
      </c>
      <c r="BC24" s="30">
        <f t="shared" si="40"/>
        <v>0.29903383069467071</v>
      </c>
    </row>
    <row r="25" spans="1:55" x14ac:dyDescent="0.25">
      <c r="A25" s="8">
        <v>12</v>
      </c>
      <c r="B25" s="8">
        <v>1.5E-3</v>
      </c>
      <c r="C25" s="8">
        <v>28.7</v>
      </c>
      <c r="D25" s="7">
        <v>0.8</v>
      </c>
      <c r="E25" s="8">
        <v>250</v>
      </c>
      <c r="F25" s="8">
        <v>8</v>
      </c>
      <c r="G25" s="8"/>
      <c r="H25" s="1">
        <v>30</v>
      </c>
      <c r="I25" s="1">
        <f>20*LOG(H25)</f>
        <v>29.542425094393248</v>
      </c>
      <c r="J25" s="7">
        <v>0.505</v>
      </c>
      <c r="K25" s="7">
        <v>0.01</v>
      </c>
      <c r="L25" s="7" t="s">
        <v>55</v>
      </c>
      <c r="M25" s="8">
        <v>75</v>
      </c>
      <c r="N25" s="1">
        <f t="shared" si="36"/>
        <v>8.7108013937282234</v>
      </c>
      <c r="O25" s="1">
        <v>200</v>
      </c>
      <c r="P25" s="1">
        <v>200</v>
      </c>
      <c r="Q25" s="6">
        <f>B25*H25</f>
        <v>4.4999999999999998E-2</v>
      </c>
      <c r="R25" s="6">
        <f>Q25/SQRT(2)</f>
        <v>3.1819805153394637E-2</v>
      </c>
      <c r="S25" s="17">
        <f>(Q25/2)^2/P25</f>
        <v>2.5312499999999997E-6</v>
      </c>
      <c r="T25" s="6">
        <f>U25+0.7</f>
        <v>1.9000000000000001</v>
      </c>
      <c r="U25" s="6">
        <f>IF(B25*2+0.7&gt;A25*0.1,B25*2+0.7,A25*0.1)</f>
        <v>1.2000000000000002</v>
      </c>
      <c r="V25" s="16">
        <f>(A25-T25)/2</f>
        <v>5.05</v>
      </c>
      <c r="W25" s="6">
        <f>(A25-V25)/P25</f>
        <v>3.4750000000000003E-2</v>
      </c>
      <c r="X25" s="1">
        <f>P25</f>
        <v>200</v>
      </c>
      <c r="Y25" s="1">
        <f>U25/W25</f>
        <v>34.53237410071943</v>
      </c>
      <c r="Z25" s="16">
        <f t="shared" si="38"/>
        <v>6.666666666666667</v>
      </c>
      <c r="AA25" s="3">
        <f>0.026/W25</f>
        <v>0.74820143884892076</v>
      </c>
      <c r="AB25" s="5">
        <f>W25/O25</f>
        <v>1.7375000000000002E-4</v>
      </c>
      <c r="AC25" s="15">
        <f>O25*Y25/10</f>
        <v>690.64748201438863</v>
      </c>
      <c r="AD25" s="1">
        <f>T25/(9*AB25)</f>
        <v>1215.0279776179057</v>
      </c>
      <c r="AE25" s="1">
        <f>(A25-T25)/(10*AB25)</f>
        <v>5812.9496402877685</v>
      </c>
      <c r="AF25" s="1">
        <f t="shared" si="37"/>
        <v>1004.9685456366479</v>
      </c>
      <c r="AG25" s="1">
        <f>O25*AA25</f>
        <v>149.64028776978415</v>
      </c>
      <c r="AH25" s="1">
        <f>O25*(AA25+Z25)</f>
        <v>1482.9736211031175</v>
      </c>
      <c r="AI25" s="3">
        <f>P25/Y25</f>
        <v>5.7916666666666661</v>
      </c>
      <c r="AJ25" s="3">
        <f>P25/(AA25+Z25)</f>
        <v>26.972833117723155</v>
      </c>
      <c r="AK25" s="3">
        <f>P25/2/(AA25+Z25)</f>
        <v>13.486416558861578</v>
      </c>
      <c r="AL25" s="3">
        <f t="shared" si="39"/>
        <v>26.972833117723155</v>
      </c>
      <c r="AM25" s="3">
        <f>1/(2*PI()*C25*1000000*F25*(AL25+1)*0.000000000001)</f>
        <v>24.780598630627033</v>
      </c>
      <c r="AN25" s="3">
        <f>IF(G25&gt;0,1/(2*PI()*C25*1000000*G25*0.000000000001),0)</f>
        <v>0</v>
      </c>
      <c r="AO25" s="3">
        <f>IF(G25&gt;0,1/(1/AN25+1/(O25*AA25))+O25*Z25,O25*(AA25+Z25))</f>
        <v>1482.9736211031175</v>
      </c>
      <c r="AP25" s="3">
        <f>O25*(Z25+AA25)</f>
        <v>1482.9736211031175</v>
      </c>
      <c r="AQ25" s="3">
        <f>1/(1/AM25+1/AO25+1/AF25)</f>
        <v>23.796193929824451</v>
      </c>
      <c r="AR25" s="3">
        <f>AL25*B25</f>
        <v>4.0459249676584735E-2</v>
      </c>
      <c r="AS25" s="3">
        <f>(AR25/SQRT(2))^2/P25/0.000001</f>
        <v>4.0923772109805547</v>
      </c>
      <c r="AU25">
        <v>4</v>
      </c>
      <c r="AV25">
        <v>78.7517</v>
      </c>
      <c r="AW25">
        <v>64.459654653640882</v>
      </c>
      <c r="AX25" s="30">
        <f t="shared" si="41"/>
        <v>0.181482372397791</v>
      </c>
      <c r="AZ25">
        <v>4</v>
      </c>
      <c r="BA25">
        <v>52.788499999999999</v>
      </c>
      <c r="BB25">
        <v>34.559575846871908</v>
      </c>
      <c r="BC25" s="30">
        <f t="shared" si="40"/>
        <v>0.34531998736709874</v>
      </c>
    </row>
    <row r="28" spans="1:55" ht="26.25" x14ac:dyDescent="0.4">
      <c r="A28" s="34" t="s">
        <v>135</v>
      </c>
    </row>
    <row r="29" spans="1:55" x14ac:dyDescent="0.25">
      <c r="A29" t="s">
        <v>53</v>
      </c>
    </row>
    <row r="30" spans="1:55" ht="60" x14ac:dyDescent="0.25">
      <c r="A30" s="20" t="s">
        <v>52</v>
      </c>
      <c r="B30" s="20" t="s">
        <v>51</v>
      </c>
      <c r="C30" s="20" t="s">
        <v>50</v>
      </c>
      <c r="D30" s="20" t="s">
        <v>49</v>
      </c>
      <c r="E30" s="20" t="s">
        <v>48</v>
      </c>
      <c r="F30" s="20" t="s">
        <v>47</v>
      </c>
      <c r="G30" s="20" t="s">
        <v>46</v>
      </c>
      <c r="H30" s="20" t="s">
        <v>45</v>
      </c>
      <c r="I30" s="20" t="s">
        <v>44</v>
      </c>
      <c r="J30" s="20" t="s">
        <v>43</v>
      </c>
      <c r="K30" s="20" t="s">
        <v>42</v>
      </c>
      <c r="L30" s="20" t="s">
        <v>41</v>
      </c>
      <c r="M30" s="20" t="s">
        <v>40</v>
      </c>
      <c r="N30" s="20" t="s">
        <v>94</v>
      </c>
      <c r="O30" s="20" t="s">
        <v>57</v>
      </c>
      <c r="P30" s="20" t="s">
        <v>38</v>
      </c>
      <c r="Q30" s="19" t="s">
        <v>32</v>
      </c>
      <c r="R30" s="19" t="s">
        <v>33</v>
      </c>
      <c r="S30" s="19" t="s">
        <v>82</v>
      </c>
      <c r="T30" s="19" t="s">
        <v>30</v>
      </c>
      <c r="U30" s="19" t="s">
        <v>29</v>
      </c>
      <c r="V30" s="19" t="s">
        <v>56</v>
      </c>
      <c r="W30" s="19" t="s">
        <v>28</v>
      </c>
      <c r="X30" s="19" t="s">
        <v>27</v>
      </c>
      <c r="Y30" s="19" t="s">
        <v>26</v>
      </c>
      <c r="Z30" s="19" t="s">
        <v>25</v>
      </c>
      <c r="AA30" s="19" t="s">
        <v>24</v>
      </c>
      <c r="AB30" s="19" t="s">
        <v>23</v>
      </c>
      <c r="AC30" s="13" t="s">
        <v>22</v>
      </c>
      <c r="AD30" s="19" t="s">
        <v>21</v>
      </c>
      <c r="AE30" s="19" t="s">
        <v>20</v>
      </c>
      <c r="AF30" s="19" t="s">
        <v>19</v>
      </c>
      <c r="AG30" s="19" t="s">
        <v>18</v>
      </c>
      <c r="AH30" s="19" t="s">
        <v>17</v>
      </c>
      <c r="AI30" s="19" t="s">
        <v>16</v>
      </c>
      <c r="AJ30" s="19" t="s">
        <v>15</v>
      </c>
      <c r="AK30" s="19" t="s">
        <v>14</v>
      </c>
      <c r="AL30" s="20" t="s">
        <v>31</v>
      </c>
      <c r="AM30" s="31" t="s">
        <v>88</v>
      </c>
      <c r="AN30" s="31" t="s">
        <v>100</v>
      </c>
      <c r="AO30" s="31" t="s">
        <v>99</v>
      </c>
      <c r="AP30" s="31" t="s">
        <v>101</v>
      </c>
      <c r="AQ30" s="31" t="s">
        <v>10</v>
      </c>
      <c r="AR30" s="19" t="s">
        <v>13</v>
      </c>
      <c r="AS30" s="19" t="s">
        <v>103</v>
      </c>
      <c r="AZ30" t="s">
        <v>106</v>
      </c>
    </row>
    <row r="31" spans="1:55" x14ac:dyDescent="0.25">
      <c r="A31" s="8">
        <v>12</v>
      </c>
      <c r="B31" s="8">
        <v>1.5E-3</v>
      </c>
      <c r="C31" s="8">
        <v>30</v>
      </c>
      <c r="D31" s="7">
        <v>5</v>
      </c>
      <c r="E31" s="8">
        <v>400</v>
      </c>
      <c r="F31" s="8">
        <v>15</v>
      </c>
      <c r="G31" s="8"/>
      <c r="H31" s="1">
        <v>30</v>
      </c>
      <c r="I31" s="1">
        <f>20*LOG(H31)</f>
        <v>29.542425094393248</v>
      </c>
      <c r="J31" s="7">
        <v>5</v>
      </c>
      <c r="K31" s="7">
        <v>0.14499999999999999</v>
      </c>
      <c r="L31" s="7" t="s">
        <v>8</v>
      </c>
      <c r="M31" s="8">
        <v>380</v>
      </c>
      <c r="N31" s="1">
        <f t="shared" ref="N31:N35" si="42">E31/C31</f>
        <v>13.333333333333334</v>
      </c>
      <c r="O31" s="1">
        <v>600</v>
      </c>
      <c r="P31" s="1">
        <v>50</v>
      </c>
      <c r="Q31" s="6">
        <f>B31*H31</f>
        <v>4.4999999999999998E-2</v>
      </c>
      <c r="R31" s="6">
        <f>Q31/SQRT(2)</f>
        <v>3.1819805153394637E-2</v>
      </c>
      <c r="S31" s="7">
        <f>(Q31/2)^2/P31/0.000001</f>
        <v>10.125</v>
      </c>
      <c r="T31" s="6">
        <f>U31+0.7</f>
        <v>1.9000000000000001</v>
      </c>
      <c r="U31" s="6">
        <f>IF(B31*2+0.7&gt;A31*0.1,B31*2+0.7,A31*0.1)</f>
        <v>1.2000000000000002</v>
      </c>
      <c r="V31" s="16">
        <f>(A31-T31)/2</f>
        <v>5.05</v>
      </c>
      <c r="W31" s="6">
        <f>(A31-V31)/P31</f>
        <v>0.13900000000000001</v>
      </c>
      <c r="X31" s="1">
        <f>P31</f>
        <v>50</v>
      </c>
      <c r="Y31" s="1">
        <f>U31/W31</f>
        <v>8.6330935251798575</v>
      </c>
      <c r="Z31" s="16">
        <f t="shared" ref="Z31:Z35" si="43">X31/H31</f>
        <v>1.6666666666666667</v>
      </c>
      <c r="AA31" s="3">
        <f>0.026/W31</f>
        <v>0.18705035971223019</v>
      </c>
      <c r="AB31" s="5">
        <f>W31/O31</f>
        <v>2.316666666666667E-4</v>
      </c>
      <c r="AC31" s="15">
        <f>O31*Y31/10</f>
        <v>517.9856115107915</v>
      </c>
      <c r="AD31" s="1">
        <f>T31/(9*AB31)</f>
        <v>911.2709832134293</v>
      </c>
      <c r="AE31" s="1">
        <f>(A31-T31)/(10*AB31)</f>
        <v>4359.7122302158268</v>
      </c>
      <c r="AF31" s="1">
        <f t="shared" ref="AF31:AF35" si="44">1/(1/AD31+1/AE31)</f>
        <v>753.72640922748599</v>
      </c>
      <c r="AG31" s="1">
        <f>O31*AA31</f>
        <v>112.23021582733811</v>
      </c>
      <c r="AH31" s="1">
        <f>O31*(AA31+Z31)</f>
        <v>1112.230215827338</v>
      </c>
      <c r="AI31" s="3">
        <f>P31/Y31</f>
        <v>5.7916666666666661</v>
      </c>
      <c r="AJ31" s="3">
        <f>P31/(AA31+Z31)</f>
        <v>26.972833117723155</v>
      </c>
      <c r="AK31" s="3">
        <f>P31/2/(AA31+Z31)</f>
        <v>13.486416558861578</v>
      </c>
      <c r="AL31" s="3">
        <f>AK31</f>
        <v>13.486416558861578</v>
      </c>
      <c r="AM31" s="3">
        <f>1/(2*PI()*C31*1000000*F31*(AL31+1)*0.000000000001)</f>
        <v>24.414433333340298</v>
      </c>
      <c r="AN31" s="3">
        <f>IF(G31&gt;0,1/(2*PI()*C31*1000000*G31*0.000000000001),0)</f>
        <v>0</v>
      </c>
      <c r="AO31" s="3">
        <f>IF(G31&gt;0,1/(1/AN31+1/(O31*AA31))+O31*Z31,O31*(AA31+Z31))</f>
        <v>1112.230215827338</v>
      </c>
      <c r="AP31" s="3">
        <f>O31*(Z31+AA31)</f>
        <v>1112.230215827338</v>
      </c>
      <c r="AQ31" s="3">
        <f t="shared" ref="AQ31:AQ35" si="45">1/(1/AM31+1/AO31+1/AF31)</f>
        <v>23.15607393090173</v>
      </c>
      <c r="AR31" s="3">
        <f>AL31*B31</f>
        <v>2.0229624838292368E-2</v>
      </c>
      <c r="AS31" s="3">
        <f>(AR31/SQRT(2))^2/P31/0.000001</f>
        <v>4.0923772109805547</v>
      </c>
      <c r="AU31">
        <v>1</v>
      </c>
      <c r="AV31">
        <v>37.107799999999997</v>
      </c>
      <c r="AW31">
        <v>80.18532911780612</v>
      </c>
      <c r="AX31" s="30">
        <f>(AV31-AW31)/AV31</f>
        <v>-1.1608753177985793</v>
      </c>
      <c r="AZ31">
        <v>1</v>
      </c>
      <c r="BA31">
        <v>30.418600000000001</v>
      </c>
      <c r="BB31">
        <v>58.227386904197623</v>
      </c>
      <c r="BC31" s="30">
        <f t="shared" ref="BC31:BC34" si="46">(BA31-BB31)/BA31</f>
        <v>-0.91420337899172277</v>
      </c>
    </row>
    <row r="32" spans="1:55" x14ac:dyDescent="0.25">
      <c r="A32" s="8">
        <v>12</v>
      </c>
      <c r="B32" s="8">
        <v>1.5E-3</v>
      </c>
      <c r="C32" s="8">
        <v>3.7</v>
      </c>
      <c r="D32" s="7">
        <v>5</v>
      </c>
      <c r="E32" s="8">
        <v>400</v>
      </c>
      <c r="F32" s="8">
        <v>15</v>
      </c>
      <c r="G32" s="8"/>
      <c r="H32" s="1">
        <v>30</v>
      </c>
      <c r="I32" s="1">
        <f>20*LOG(H32)</f>
        <v>29.542425094393248</v>
      </c>
      <c r="J32" s="7">
        <v>5</v>
      </c>
      <c r="K32" s="7">
        <v>0.14499999999999999</v>
      </c>
      <c r="L32" s="7" t="s">
        <v>8</v>
      </c>
      <c r="M32" s="8">
        <v>380</v>
      </c>
      <c r="N32" s="1">
        <f t="shared" si="42"/>
        <v>108.1081081081081</v>
      </c>
      <c r="O32" s="1">
        <v>600</v>
      </c>
      <c r="P32" s="1">
        <v>15</v>
      </c>
      <c r="Q32" s="6">
        <f>B32*H32</f>
        <v>4.4999999999999998E-2</v>
      </c>
      <c r="R32" s="6">
        <f>Q32/SQRT(2)</f>
        <v>3.1819805153394637E-2</v>
      </c>
      <c r="S32" s="7">
        <f t="shared" ref="S32:S35" si="47">(Q32/2)^2/P32/0.000001</f>
        <v>33.75</v>
      </c>
      <c r="T32" s="6">
        <f>U32+0.7</f>
        <v>1.9000000000000001</v>
      </c>
      <c r="U32" s="6">
        <f>IF(B32*2+0.7&gt;A32*0.1,B32*2+0.7,A32*0.1)</f>
        <v>1.2000000000000002</v>
      </c>
      <c r="V32" s="16">
        <f>(A32-T32)/2</f>
        <v>5.05</v>
      </c>
      <c r="W32" s="6">
        <f>(A32-V32)/P32</f>
        <v>0.46333333333333332</v>
      </c>
      <c r="X32" s="1">
        <f>P32</f>
        <v>15</v>
      </c>
      <c r="Y32" s="1">
        <f>U32/W32</f>
        <v>2.5899280575539572</v>
      </c>
      <c r="Z32" s="16">
        <f t="shared" si="43"/>
        <v>0.5</v>
      </c>
      <c r="AA32" s="3">
        <f>0.026/W32</f>
        <v>5.6115107913669061E-2</v>
      </c>
      <c r="AB32" s="5">
        <f>W32/O32</f>
        <v>7.7222222222222221E-4</v>
      </c>
      <c r="AC32" s="15">
        <f>O32*Y32/10</f>
        <v>155.39568345323744</v>
      </c>
      <c r="AD32" s="1">
        <f>T32/(9*AB32)</f>
        <v>273.38129496402883</v>
      </c>
      <c r="AE32" s="1">
        <f>(A32-T32)/(10*AB32)</f>
        <v>1307.9136690647481</v>
      </c>
      <c r="AF32" s="1">
        <f t="shared" si="44"/>
        <v>226.11792276824585</v>
      </c>
      <c r="AG32" s="1">
        <f>O32*AA32</f>
        <v>33.669064748201436</v>
      </c>
      <c r="AH32" s="1">
        <f>O32*(AA32+Z32)</f>
        <v>333.66906474820144</v>
      </c>
      <c r="AI32" s="3">
        <f>P32/Y32</f>
        <v>5.7916666666666661</v>
      </c>
      <c r="AJ32" s="3">
        <f>P32/(AA32+Z32)</f>
        <v>26.972833117723159</v>
      </c>
      <c r="AK32" s="3">
        <f>P32/2/(AA32+Z32)</f>
        <v>13.486416558861579</v>
      </c>
      <c r="AL32" s="3">
        <f t="shared" ref="AL32:AL35" si="48">AK32</f>
        <v>13.486416558861579</v>
      </c>
      <c r="AM32" s="3">
        <f>1/(2*PI()*C32*1000000*F32*(AL32+1)*0.000000000001)</f>
        <v>197.95486486492129</v>
      </c>
      <c r="AN32" s="3">
        <f>IF(G32&gt;0,1/(2*PI()*C32*1000000*G32*0.000000000001),0)</f>
        <v>0</v>
      </c>
      <c r="AO32" s="3">
        <f>IF(G32&gt;0,1/(1/AN32+1/(O32*AA32))+O32*Z32,O32*(AA32+Z32))</f>
        <v>333.66906474820144</v>
      </c>
      <c r="AP32" s="3">
        <f>O32*(Z32+AA32)</f>
        <v>333.66906474820144</v>
      </c>
      <c r="AQ32" s="3">
        <f>1/(1/AM32+1/AO32+1/AF32)</f>
        <v>80.18532911780612</v>
      </c>
      <c r="AR32" s="3">
        <f>AL32*B32</f>
        <v>2.0229624838292371E-2</v>
      </c>
      <c r="AS32" s="3">
        <f>(AR32/SQRT(2))^2/P32/0.000001</f>
        <v>13.641257369935184</v>
      </c>
      <c r="AU32">
        <v>2</v>
      </c>
      <c r="AV32">
        <v>20.767299999999999</v>
      </c>
      <c r="AW32">
        <v>58.434520232072153</v>
      </c>
      <c r="AX32" s="30">
        <f t="shared" ref="AX32:AX34" si="49">(AV32-AW32)/AV32</f>
        <v>-1.8137755140086653</v>
      </c>
      <c r="AZ32">
        <v>2</v>
      </c>
      <c r="BA32">
        <v>16.847899999999999</v>
      </c>
      <c r="BB32">
        <v>38.258866138507528</v>
      </c>
      <c r="BC32" s="30">
        <f t="shared" si="46"/>
        <v>-1.2708388664763877</v>
      </c>
    </row>
    <row r="33" spans="1:55" x14ac:dyDescent="0.25">
      <c r="A33" s="8">
        <v>12</v>
      </c>
      <c r="B33" s="8">
        <v>1.5E-3</v>
      </c>
      <c r="C33" s="8">
        <v>7.1</v>
      </c>
      <c r="D33" s="7">
        <v>5</v>
      </c>
      <c r="E33" s="8">
        <v>400</v>
      </c>
      <c r="F33" s="8">
        <v>15</v>
      </c>
      <c r="G33" s="8"/>
      <c r="H33" s="1">
        <v>30</v>
      </c>
      <c r="I33" s="1">
        <f>20*LOG(H33)</f>
        <v>29.542425094393248</v>
      </c>
      <c r="J33" s="7">
        <v>5</v>
      </c>
      <c r="K33" s="7">
        <v>0.14499999999999999</v>
      </c>
      <c r="L33" s="7" t="s">
        <v>8</v>
      </c>
      <c r="M33" s="8">
        <v>380</v>
      </c>
      <c r="N33" s="1">
        <f t="shared" si="42"/>
        <v>56.338028169014088</v>
      </c>
      <c r="O33" s="1">
        <v>600</v>
      </c>
      <c r="P33" s="1">
        <v>15</v>
      </c>
      <c r="Q33" s="6">
        <f>B33*H33</f>
        <v>4.4999999999999998E-2</v>
      </c>
      <c r="R33" s="6">
        <f>Q33/SQRT(2)</f>
        <v>3.1819805153394637E-2</v>
      </c>
      <c r="S33" s="7">
        <f t="shared" si="47"/>
        <v>33.75</v>
      </c>
      <c r="T33" s="6">
        <f>U33+0.7</f>
        <v>1.9000000000000001</v>
      </c>
      <c r="U33" s="6">
        <f>IF(B33*2+0.7&gt;A33*0.1,B33*2+0.7,A33*0.1)</f>
        <v>1.2000000000000002</v>
      </c>
      <c r="V33" s="16">
        <f>(A33-T33)/2</f>
        <v>5.05</v>
      </c>
      <c r="W33" s="6">
        <f>(A33-V33)/P33</f>
        <v>0.46333333333333332</v>
      </c>
      <c r="X33" s="1">
        <f>P33</f>
        <v>15</v>
      </c>
      <c r="Y33" s="1">
        <f>U33/W33</f>
        <v>2.5899280575539572</v>
      </c>
      <c r="Z33" s="16">
        <f t="shared" si="43"/>
        <v>0.5</v>
      </c>
      <c r="AA33" s="3">
        <f>0.026/W33</f>
        <v>5.6115107913669061E-2</v>
      </c>
      <c r="AB33" s="5">
        <f>W33/O33</f>
        <v>7.7222222222222221E-4</v>
      </c>
      <c r="AC33" s="15">
        <f>O33*Y33/10</f>
        <v>155.39568345323744</v>
      </c>
      <c r="AD33" s="1">
        <f>T33/(9*AB33)</f>
        <v>273.38129496402883</v>
      </c>
      <c r="AE33" s="1">
        <f>(A33-T33)/(10*AB33)</f>
        <v>1307.9136690647481</v>
      </c>
      <c r="AF33" s="1">
        <f t="shared" si="44"/>
        <v>226.11792276824585</v>
      </c>
      <c r="AG33" s="1">
        <f>O33*AA33</f>
        <v>33.669064748201436</v>
      </c>
      <c r="AH33" s="1">
        <f>O33*(AA33+Z33)</f>
        <v>333.66906474820144</v>
      </c>
      <c r="AI33" s="3">
        <f>P33/Y33</f>
        <v>5.7916666666666661</v>
      </c>
      <c r="AJ33" s="3">
        <f>P33/(AA33+Z33)</f>
        <v>26.972833117723159</v>
      </c>
      <c r="AK33" s="3">
        <f>P33/2/(AA33+Z33)</f>
        <v>13.486416558861579</v>
      </c>
      <c r="AL33" s="3">
        <f t="shared" si="48"/>
        <v>13.486416558861579</v>
      </c>
      <c r="AM33" s="3">
        <f>1/(2*PI()*C33*1000000*F33*(AL33+1)*0.000000000001)</f>
        <v>103.15957746481816</v>
      </c>
      <c r="AN33" s="3">
        <f>IF(G33&gt;0,1/(2*PI()*C33*1000000*G33*0.000000000001),0)</f>
        <v>0</v>
      </c>
      <c r="AO33" s="3">
        <f>IF(G33&gt;0,1/(1/AN33+1/(O33*AA33))+O33*Z33,O33*(AA33+Z33))</f>
        <v>333.66906474820144</v>
      </c>
      <c r="AP33" s="3">
        <f>O33*(Z33+AA33)</f>
        <v>333.66906474820144</v>
      </c>
      <c r="AQ33" s="3">
        <f t="shared" si="45"/>
        <v>58.434520232072153</v>
      </c>
      <c r="AR33" s="3">
        <f>AL33*B33</f>
        <v>2.0229624838292371E-2</v>
      </c>
      <c r="AS33" s="3">
        <f>(AR33/SQRT(2))^2/P33/0.000001</f>
        <v>13.641257369935184</v>
      </c>
      <c r="AU33">
        <v>3</v>
      </c>
      <c r="AV33">
        <v>10.6654</v>
      </c>
      <c r="AW33">
        <v>37.49480662683068</v>
      </c>
      <c r="AX33" s="30">
        <f t="shared" si="49"/>
        <v>-2.5155555934921034</v>
      </c>
      <c r="AZ33">
        <v>3</v>
      </c>
      <c r="BA33">
        <v>8.6322600000000005</v>
      </c>
      <c r="BB33">
        <v>22.425359026669128</v>
      </c>
      <c r="BC33" s="30">
        <f t="shared" si="46"/>
        <v>-1.5978549101474151</v>
      </c>
    </row>
    <row r="34" spans="1:55" x14ac:dyDescent="0.25">
      <c r="A34" s="8">
        <v>12</v>
      </c>
      <c r="B34" s="8">
        <v>1.5E-3</v>
      </c>
      <c r="C34" s="8">
        <v>14.1</v>
      </c>
      <c r="D34" s="7">
        <v>5</v>
      </c>
      <c r="E34" s="8">
        <v>400</v>
      </c>
      <c r="F34" s="8">
        <v>15</v>
      </c>
      <c r="G34" s="8"/>
      <c r="H34" s="1">
        <v>30</v>
      </c>
      <c r="I34" s="1">
        <f>20*LOG(H34)</f>
        <v>29.542425094393248</v>
      </c>
      <c r="J34" s="7">
        <v>5</v>
      </c>
      <c r="K34" s="7">
        <v>0.14499999999999999</v>
      </c>
      <c r="L34" s="7" t="s">
        <v>8</v>
      </c>
      <c r="M34" s="8">
        <v>380</v>
      </c>
      <c r="N34" s="1">
        <f t="shared" si="42"/>
        <v>28.368794326241137</v>
      </c>
      <c r="O34" s="1">
        <v>600</v>
      </c>
      <c r="P34" s="1">
        <v>15</v>
      </c>
      <c r="Q34" s="6">
        <f>B34*H34</f>
        <v>4.4999999999999998E-2</v>
      </c>
      <c r="R34" s="6">
        <f>Q34/SQRT(2)</f>
        <v>3.1819805153394637E-2</v>
      </c>
      <c r="S34" s="7">
        <f t="shared" si="47"/>
        <v>33.75</v>
      </c>
      <c r="T34" s="6">
        <f>U34+0.7</f>
        <v>1.9000000000000001</v>
      </c>
      <c r="U34" s="6">
        <f>IF(B34*2+0.7&gt;A34*0.1,B34*2+0.7,A34*0.1)</f>
        <v>1.2000000000000002</v>
      </c>
      <c r="V34" s="16">
        <f>(A34-T34)/2</f>
        <v>5.05</v>
      </c>
      <c r="W34" s="6">
        <f>(A34-V34)/P34</f>
        <v>0.46333333333333332</v>
      </c>
      <c r="X34" s="1">
        <f>P34</f>
        <v>15</v>
      </c>
      <c r="Y34" s="1">
        <f>U34/W34</f>
        <v>2.5899280575539572</v>
      </c>
      <c r="Z34" s="16">
        <f t="shared" si="43"/>
        <v>0.5</v>
      </c>
      <c r="AA34" s="3">
        <f>0.026/W34</f>
        <v>5.6115107913669061E-2</v>
      </c>
      <c r="AB34" s="5">
        <f>W34/O34</f>
        <v>7.7222222222222221E-4</v>
      </c>
      <c r="AC34" s="15">
        <f>O34*Y34/10</f>
        <v>155.39568345323744</v>
      </c>
      <c r="AD34" s="1">
        <f>T34/(9*AB34)</f>
        <v>273.38129496402883</v>
      </c>
      <c r="AE34" s="1">
        <f>(A34-T34)/(10*AB34)</f>
        <v>1307.9136690647481</v>
      </c>
      <c r="AF34" s="1">
        <f t="shared" si="44"/>
        <v>226.11792276824585</v>
      </c>
      <c r="AG34" s="1">
        <f>O34*AA34</f>
        <v>33.669064748201436</v>
      </c>
      <c r="AH34" s="1">
        <f>O34*(AA34+Z34)</f>
        <v>333.66906474820144</v>
      </c>
      <c r="AI34" s="3">
        <f>P34/Y34</f>
        <v>5.7916666666666661</v>
      </c>
      <c r="AJ34" s="3">
        <f>P34/(AA34+Z34)</f>
        <v>26.972833117723159</v>
      </c>
      <c r="AK34" s="3">
        <f>P34/2/(AA34+Z34)</f>
        <v>13.486416558861579</v>
      </c>
      <c r="AL34" s="3">
        <f t="shared" si="48"/>
        <v>13.486416558861579</v>
      </c>
      <c r="AM34" s="3">
        <f>1/(2*PI()*C34*1000000*F34*(AL34+1)*0.000000000001)</f>
        <v>51.945602836894238</v>
      </c>
      <c r="AN34" s="3">
        <f>IF(G34&gt;0,1/(2*PI()*C34*1000000*G34*0.000000000001),0)</f>
        <v>0</v>
      </c>
      <c r="AO34" s="3">
        <f>IF(G34&gt;0,1/(1/AN34+1/(O34*AA34))+O34*Z34,O34*(AA34+Z34))</f>
        <v>333.66906474820144</v>
      </c>
      <c r="AP34" s="3">
        <f>O34*(Z34+AA34)</f>
        <v>333.66906474820144</v>
      </c>
      <c r="AQ34" s="3">
        <f t="shared" si="45"/>
        <v>37.49480662683068</v>
      </c>
      <c r="AR34" s="3">
        <f>AL34*B34</f>
        <v>2.0229624838292371E-2</v>
      </c>
      <c r="AS34" s="3">
        <f>(AR34/SQRT(2))^2/P34/0.000001</f>
        <v>13.641257369935184</v>
      </c>
      <c r="AU34">
        <v>4</v>
      </c>
      <c r="AV34">
        <v>5.3234199999999996</v>
      </c>
      <c r="AW34">
        <v>21.457420562982168</v>
      </c>
      <c r="AX34" s="30">
        <f t="shared" si="49"/>
        <v>-3.0307585279730267</v>
      </c>
      <c r="AZ34">
        <v>4</v>
      </c>
      <c r="BA34">
        <v>4.3352500000000003</v>
      </c>
      <c r="BB34">
        <v>12.036086449200413</v>
      </c>
      <c r="BC34" s="30">
        <f t="shared" si="46"/>
        <v>-1.7763304190532061</v>
      </c>
    </row>
    <row r="35" spans="1:55" x14ac:dyDescent="0.25">
      <c r="A35" s="8">
        <v>12</v>
      </c>
      <c r="B35" s="8">
        <v>1.5E-3</v>
      </c>
      <c r="C35" s="8">
        <v>28.7</v>
      </c>
      <c r="D35" s="7">
        <v>5</v>
      </c>
      <c r="E35" s="8">
        <v>400</v>
      </c>
      <c r="F35" s="8">
        <v>15</v>
      </c>
      <c r="G35" s="8"/>
      <c r="H35" s="1">
        <v>30</v>
      </c>
      <c r="I35" s="1">
        <f>20*LOG(H35)</f>
        <v>29.542425094393248</v>
      </c>
      <c r="J35" s="7">
        <v>5</v>
      </c>
      <c r="K35" s="7">
        <v>0.14499999999999999</v>
      </c>
      <c r="L35" s="7" t="s">
        <v>8</v>
      </c>
      <c r="M35" s="8">
        <v>380</v>
      </c>
      <c r="N35" s="1">
        <f t="shared" si="42"/>
        <v>13.937282229965158</v>
      </c>
      <c r="O35" s="1">
        <v>600</v>
      </c>
      <c r="P35" s="1">
        <v>15</v>
      </c>
      <c r="Q35" s="6">
        <f>B35*H35</f>
        <v>4.4999999999999998E-2</v>
      </c>
      <c r="R35" s="6">
        <f>Q35/SQRT(2)</f>
        <v>3.1819805153394637E-2</v>
      </c>
      <c r="S35" s="7">
        <f t="shared" si="47"/>
        <v>33.75</v>
      </c>
      <c r="T35" s="6">
        <f>U35+0.7</f>
        <v>1.9000000000000001</v>
      </c>
      <c r="U35" s="6">
        <f>IF(B35*2+0.7&gt;A35*0.1,B35*2+0.7,A35*0.1)</f>
        <v>1.2000000000000002</v>
      </c>
      <c r="V35" s="16">
        <f>(A35-T35)/2</f>
        <v>5.05</v>
      </c>
      <c r="W35" s="6">
        <f>(A35-V35)/P35</f>
        <v>0.46333333333333332</v>
      </c>
      <c r="X35" s="1">
        <f>P35</f>
        <v>15</v>
      </c>
      <c r="Y35" s="1">
        <f>U35/W35</f>
        <v>2.5899280575539572</v>
      </c>
      <c r="Z35" s="16">
        <f t="shared" si="43"/>
        <v>0.5</v>
      </c>
      <c r="AA35" s="3">
        <f>0.026/W35</f>
        <v>5.6115107913669061E-2</v>
      </c>
      <c r="AB35" s="5">
        <f>W35/O35</f>
        <v>7.7222222222222221E-4</v>
      </c>
      <c r="AC35" s="15">
        <f>O35*Y35/10</f>
        <v>155.39568345323744</v>
      </c>
      <c r="AD35" s="1">
        <f>T35/(9*AB35)</f>
        <v>273.38129496402883</v>
      </c>
      <c r="AE35" s="1">
        <f>(A35-T35)/(10*AB35)</f>
        <v>1307.9136690647481</v>
      </c>
      <c r="AF35" s="1">
        <f t="shared" si="44"/>
        <v>226.11792276824585</v>
      </c>
      <c r="AG35" s="1">
        <f>O35*AA35</f>
        <v>33.669064748201436</v>
      </c>
      <c r="AH35" s="1">
        <f>O35*(AA35+Z35)</f>
        <v>333.66906474820144</v>
      </c>
      <c r="AI35" s="3">
        <f>P35/Y35</f>
        <v>5.7916666666666661</v>
      </c>
      <c r="AJ35" s="3">
        <f>P35/(AA35+Z35)</f>
        <v>26.972833117723159</v>
      </c>
      <c r="AK35" s="3">
        <f>P35/2/(AA35+Z35)</f>
        <v>13.486416558861579</v>
      </c>
      <c r="AL35" s="3">
        <f t="shared" si="48"/>
        <v>13.486416558861579</v>
      </c>
      <c r="AM35" s="3">
        <f>1/(2*PI()*C35*1000000*F35*(AL35+1)*0.000000000001)</f>
        <v>25.520313588857455</v>
      </c>
      <c r="AN35" s="3">
        <f>IF(G35&gt;0,1/(2*PI()*C35*1000000*G35*0.000000000001),0)</f>
        <v>0</v>
      </c>
      <c r="AO35" s="3">
        <f>IF(G35&gt;0,1/(1/AN35+1/(O35*AA35))+O35*Z35,O35*(AA35+Z35))</f>
        <v>333.66906474820144</v>
      </c>
      <c r="AP35" s="3">
        <f>O35*(Z35+AA35)</f>
        <v>333.66906474820144</v>
      </c>
      <c r="AQ35" s="3">
        <f t="shared" si="45"/>
        <v>21.457420562982168</v>
      </c>
      <c r="AR35" s="3">
        <f>AL35*B35</f>
        <v>2.0229624838292371E-2</v>
      </c>
      <c r="AS35" s="3">
        <f>(AR35/SQRT(2))^2/P35/0.000001</f>
        <v>13.641257369935184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2334-0AA6-4459-8B79-1B5BB59A3EA0}">
  <sheetPr>
    <tabColor rgb="FF92D050"/>
  </sheetPr>
  <dimension ref="A2:AE22"/>
  <sheetViews>
    <sheetView topLeftCell="A10" workbookViewId="0">
      <selection activeCell="F29" sqref="F29"/>
    </sheetView>
  </sheetViews>
  <sheetFormatPr defaultRowHeight="15" x14ac:dyDescent="0.25"/>
  <cols>
    <col min="7" max="8" width="12.28515625" customWidth="1"/>
    <col min="12" max="12" width="7.5703125" customWidth="1"/>
    <col min="13" max="13" width="7.42578125" customWidth="1"/>
    <col min="18" max="18" width="10" bestFit="1" customWidth="1"/>
    <col min="19" max="19" width="10.7109375" customWidth="1"/>
    <col min="21" max="21" width="10.7109375" customWidth="1"/>
    <col min="22" max="22" width="9.5703125" customWidth="1"/>
    <col min="23" max="23" width="13" customWidth="1"/>
    <col min="24" max="24" width="11" customWidth="1"/>
    <col min="25" max="25" width="11.7109375" customWidth="1"/>
    <col min="26" max="27" width="11.5703125" customWidth="1"/>
    <col min="28" max="28" width="12.28515625" customWidth="1"/>
    <col min="29" max="29" width="12" customWidth="1"/>
  </cols>
  <sheetData>
    <row r="2" spans="1:29" x14ac:dyDescent="0.25">
      <c r="A2" t="s">
        <v>111</v>
      </c>
    </row>
    <row r="3" spans="1:29" ht="45" x14ac:dyDescent="0.25">
      <c r="A3" s="20" t="s">
        <v>52</v>
      </c>
      <c r="B3" s="20" t="s">
        <v>51</v>
      </c>
      <c r="C3" s="20" t="s">
        <v>10</v>
      </c>
      <c r="D3" s="20" t="s">
        <v>50</v>
      </c>
      <c r="E3" s="20" t="s">
        <v>115</v>
      </c>
      <c r="F3" s="20" t="s">
        <v>112</v>
      </c>
      <c r="G3" s="20" t="s">
        <v>113</v>
      </c>
      <c r="H3" s="20" t="s">
        <v>114</v>
      </c>
      <c r="I3" s="20" t="s">
        <v>83</v>
      </c>
      <c r="J3" s="20" t="s">
        <v>84</v>
      </c>
      <c r="K3" s="20" t="s">
        <v>117</v>
      </c>
      <c r="L3" s="20" t="s">
        <v>38</v>
      </c>
      <c r="M3" s="20" t="s">
        <v>123</v>
      </c>
      <c r="N3" s="20" t="s">
        <v>90</v>
      </c>
      <c r="O3" s="19" t="s">
        <v>116</v>
      </c>
      <c r="P3" s="19" t="s">
        <v>71</v>
      </c>
      <c r="Q3" s="19" t="s">
        <v>118</v>
      </c>
      <c r="R3" s="19" t="s">
        <v>79</v>
      </c>
      <c r="S3" s="19" t="s">
        <v>88</v>
      </c>
      <c r="T3" s="19" t="s">
        <v>86</v>
      </c>
      <c r="U3" s="19" t="s">
        <v>85</v>
      </c>
      <c r="V3" s="19" t="s">
        <v>124</v>
      </c>
      <c r="W3" s="19" t="s">
        <v>10</v>
      </c>
      <c r="X3" s="19" t="s">
        <v>87</v>
      </c>
      <c r="Y3" s="19" t="s">
        <v>32</v>
      </c>
      <c r="Z3" s="19" t="s">
        <v>125</v>
      </c>
      <c r="AA3" s="19" t="s">
        <v>33</v>
      </c>
      <c r="AB3" s="21" t="s">
        <v>120</v>
      </c>
      <c r="AC3" s="19" t="s">
        <v>119</v>
      </c>
    </row>
    <row r="4" spans="1:29" x14ac:dyDescent="0.25">
      <c r="A4" s="8">
        <v>12</v>
      </c>
      <c r="B4" s="8">
        <v>0.5</v>
      </c>
      <c r="C4" s="8">
        <v>1</v>
      </c>
      <c r="D4" s="8">
        <v>3.7</v>
      </c>
      <c r="E4" s="8">
        <v>0.2</v>
      </c>
      <c r="F4" s="7">
        <v>1.56</v>
      </c>
      <c r="G4" s="8">
        <v>2.75</v>
      </c>
      <c r="H4" s="8">
        <v>9.8400000000000001E-2</v>
      </c>
      <c r="I4" s="8">
        <v>11</v>
      </c>
      <c r="J4" s="8">
        <v>20</v>
      </c>
      <c r="K4" s="7">
        <v>2.2999999999999998</v>
      </c>
      <c r="L4" s="1">
        <v>100</v>
      </c>
      <c r="M4" s="16">
        <v>0</v>
      </c>
      <c r="N4" s="1">
        <v>4700</v>
      </c>
      <c r="O4" s="6">
        <f>H4/(G4-F4)^2</f>
        <v>6.9486618176682446E-2</v>
      </c>
      <c r="P4" s="7">
        <f>2*O4*(K4-F4)</f>
        <v>0.10284019490148999</v>
      </c>
      <c r="Q4" s="7">
        <f>O4*(K4-F4)^2</f>
        <v>3.8050872113551286E-2</v>
      </c>
      <c r="R4" s="1">
        <f>-P4*L4</f>
        <v>-10.284019490148999</v>
      </c>
      <c r="S4" s="1">
        <f>1/(2*PI()*D4*1000000*I4*0.000000000001*(-R4))</f>
        <v>380.24440404401389</v>
      </c>
      <c r="T4" s="1">
        <f>1/(2*PI()*D4*1000000*J4*0.000000000001)</f>
        <v>2150.7424742148019</v>
      </c>
      <c r="U4" s="1">
        <f>1/(2*PI()*D4*1000000*(I4*(-R4)+J4)*0.000000000001)</f>
        <v>323.11814706940072</v>
      </c>
      <c r="V4" s="1">
        <f>1/(1/S4+1/T4+1/N4)</f>
        <v>302.33318165375039</v>
      </c>
      <c r="W4" s="1">
        <f>M4+V4</f>
        <v>302.33318165375039</v>
      </c>
      <c r="X4" s="5">
        <f>B4*W4/(C4+M4+W4)</f>
        <v>0.49835164752740191</v>
      </c>
      <c r="Y4" s="6">
        <f>-X4*R4</f>
        <v>5.1250580561196655</v>
      </c>
      <c r="Z4" s="1">
        <f>Y4/B4</f>
        <v>10.250116112239331</v>
      </c>
      <c r="AA4" s="6">
        <f>Y4/SQRT(2)</f>
        <v>3.6239633054569604</v>
      </c>
      <c r="AB4" s="3">
        <f>(A4-Y4)</f>
        <v>6.8749419438803345</v>
      </c>
      <c r="AC4" s="7">
        <f>(Y4/2)^2/L4/0.001</f>
        <v>65.665550196492717</v>
      </c>
    </row>
    <row r="5" spans="1:29" x14ac:dyDescent="0.25">
      <c r="A5" s="8">
        <v>12</v>
      </c>
      <c r="B5" s="8">
        <v>0.5</v>
      </c>
      <c r="C5" s="8">
        <v>1</v>
      </c>
      <c r="D5" s="8">
        <v>7.1</v>
      </c>
      <c r="E5" s="8">
        <v>0.2</v>
      </c>
      <c r="F5" s="7">
        <v>1.56</v>
      </c>
      <c r="G5" s="8">
        <v>2.75</v>
      </c>
      <c r="H5" s="8">
        <v>9.8400000000000001E-2</v>
      </c>
      <c r="I5" s="8">
        <v>11</v>
      </c>
      <c r="J5" s="8">
        <v>20</v>
      </c>
      <c r="K5" s="7">
        <v>2.2999999999999998</v>
      </c>
      <c r="L5" s="1">
        <v>100</v>
      </c>
      <c r="M5" s="16">
        <v>0</v>
      </c>
      <c r="N5" s="1">
        <v>4700</v>
      </c>
      <c r="O5" s="6">
        <f>H5/(G5-F5)^2</f>
        <v>6.9486618176682446E-2</v>
      </c>
      <c r="P5" s="7">
        <f>2*O5*(K5-F5)</f>
        <v>0.10284019490148999</v>
      </c>
      <c r="Q5" s="7">
        <f>O5*(K5-F5)^2</f>
        <v>3.8050872113551286E-2</v>
      </c>
      <c r="R5" s="1">
        <f>-P5*L5</f>
        <v>-10.284019490148999</v>
      </c>
      <c r="S5" s="1">
        <f>1/(2*PI()*D5*1000000*I5*0.000000000001*(-R5))</f>
        <v>198.15553450181011</v>
      </c>
      <c r="T5" s="1">
        <f>1/(2*PI()*D5*1000000*J5*0.000000000001)</f>
        <v>1120.8094583936293</v>
      </c>
      <c r="U5" s="1">
        <f>1/(2*PI()*D5*1000000*(I5*(-R5)+J5)*0.000000000001)</f>
        <v>168.3855132615187</v>
      </c>
      <c r="V5" s="1">
        <f t="shared" ref="V5:V7" si="0">1/(1/S5+1/T5+1/N5)</f>
        <v>162.56147138991477</v>
      </c>
      <c r="W5" s="1">
        <f t="shared" ref="W5:W7" si="1">M5+V5</f>
        <v>162.56147138991477</v>
      </c>
      <c r="X5" s="5">
        <f>B5*W5/(C5+M5+W5)</f>
        <v>0.49694304535321737</v>
      </c>
      <c r="Y5" s="6">
        <f>-X5*R5</f>
        <v>5.1105719639064855</v>
      </c>
      <c r="Z5" s="1">
        <f>Y5/B5</f>
        <v>10.221143927812971</v>
      </c>
      <c r="AA5" s="6">
        <f>Y5/SQRT(2)</f>
        <v>3.6137200914201273</v>
      </c>
      <c r="AB5" s="3">
        <f>(A5-Y5)</f>
        <v>6.8894280360935145</v>
      </c>
      <c r="AC5" s="7">
        <f>(Y5/2)^2/L5/0.001</f>
        <v>65.294864495667468</v>
      </c>
    </row>
    <row r="6" spans="1:29" x14ac:dyDescent="0.25">
      <c r="A6" s="8">
        <v>12</v>
      </c>
      <c r="B6" s="8">
        <v>0.5</v>
      </c>
      <c r="C6" s="8">
        <v>1</v>
      </c>
      <c r="D6" s="8">
        <v>14.1</v>
      </c>
      <c r="E6" s="8">
        <v>0.2</v>
      </c>
      <c r="F6" s="7">
        <v>1.56</v>
      </c>
      <c r="G6" s="8">
        <v>2.75</v>
      </c>
      <c r="H6" s="8">
        <v>9.8400000000000001E-2</v>
      </c>
      <c r="I6" s="8">
        <v>11</v>
      </c>
      <c r="J6" s="8">
        <v>20</v>
      </c>
      <c r="K6" s="7">
        <v>2.2999999999999998</v>
      </c>
      <c r="L6" s="1">
        <v>100</v>
      </c>
      <c r="M6" s="16">
        <v>0</v>
      </c>
      <c r="N6" s="1">
        <v>4700</v>
      </c>
      <c r="O6" s="6">
        <f>H6/(G6-F6)^2</f>
        <v>6.9486618176682446E-2</v>
      </c>
      <c r="P6" s="7">
        <f>2*O6*(K6-F6)</f>
        <v>0.10284019490148999</v>
      </c>
      <c r="Q6" s="7">
        <f>O6*(K6-F6)^2</f>
        <v>3.8050872113551286E-2</v>
      </c>
      <c r="R6" s="1">
        <f>-P6*L6</f>
        <v>-10.284019490148999</v>
      </c>
      <c r="S6" s="1">
        <f>1/(2*PI()*D6*1000000*I6*0.000000000001*(-R6))</f>
        <v>99.780446451266073</v>
      </c>
      <c r="T6" s="1">
        <f>1/(2*PI()*D6*1000000*J6*0.000000000001)</f>
        <v>564.37923082232385</v>
      </c>
      <c r="U6" s="1">
        <f>1/(2*PI()*D6*1000000*(I6*(-R6)+J6)*0.000000000001)</f>
        <v>84.789868379913656</v>
      </c>
      <c r="V6" s="1">
        <f t="shared" si="0"/>
        <v>83.287331805132524</v>
      </c>
      <c r="W6" s="1">
        <f t="shared" si="1"/>
        <v>83.287331805132524</v>
      </c>
      <c r="X6" s="5">
        <f>B6*W6/(C6+M6+W6)</f>
        <v>0.49406791045235632</v>
      </c>
      <c r="Y6" s="6">
        <f>-X6*R6</f>
        <v>5.0810040205492228</v>
      </c>
      <c r="Z6" s="1">
        <f>Y6/B6</f>
        <v>10.162008041098446</v>
      </c>
      <c r="AA6" s="6">
        <f>Y6/SQRT(2)</f>
        <v>3.5928123981664672</v>
      </c>
      <c r="AB6" s="3">
        <f>(A6-Y6)</f>
        <v>6.9189959794507772</v>
      </c>
      <c r="AC6" s="7">
        <f>(Y6/2)^2/L6/0.001</f>
        <v>64.541504642093415</v>
      </c>
    </row>
    <row r="7" spans="1:29" x14ac:dyDescent="0.25">
      <c r="A7" s="8">
        <v>12</v>
      </c>
      <c r="B7" s="8">
        <v>0.5</v>
      </c>
      <c r="C7" s="8">
        <v>1</v>
      </c>
      <c r="D7" s="8">
        <v>28.7</v>
      </c>
      <c r="E7" s="8">
        <v>0.2</v>
      </c>
      <c r="F7" s="7">
        <v>1.56</v>
      </c>
      <c r="G7" s="8">
        <v>2.75</v>
      </c>
      <c r="H7" s="8">
        <v>9.8400000000000001E-2</v>
      </c>
      <c r="I7" s="8">
        <v>11</v>
      </c>
      <c r="J7" s="8">
        <v>20</v>
      </c>
      <c r="K7" s="7">
        <v>2.2999999999999998</v>
      </c>
      <c r="L7" s="1">
        <v>100</v>
      </c>
      <c r="M7" s="16">
        <v>0</v>
      </c>
      <c r="N7" s="1">
        <v>4700</v>
      </c>
      <c r="O7" s="6">
        <f>H7/(G7-F7)^2</f>
        <v>6.9486618176682446E-2</v>
      </c>
      <c r="P7" s="7">
        <f>2*O7*(K7-F7)</f>
        <v>0.10284019490148999</v>
      </c>
      <c r="Q7" s="7">
        <f>O7*(K7-F7)^2</f>
        <v>3.8050872113551286E-2</v>
      </c>
      <c r="R7" s="1">
        <f>-P7*L7</f>
        <v>-10.284019490148999</v>
      </c>
      <c r="S7" s="1">
        <f>1/(2*PI()*D7*1000000*I7*0.000000000001*(-R7))</f>
        <v>49.021055573618533</v>
      </c>
      <c r="T7" s="1">
        <f>1/(2*PI()*D7*1000000*J7*0.000000000001)</f>
        <v>277.27342002072356</v>
      </c>
      <c r="U7" s="1">
        <f>1/(2*PI()*D7*1000000*(I7*(-R7)+J7)*0.000000000001)</f>
        <v>41.65634648629905</v>
      </c>
      <c r="V7" s="1">
        <f t="shared" si="0"/>
        <v>41.29038761543476</v>
      </c>
      <c r="W7" s="1">
        <f t="shared" si="1"/>
        <v>41.29038761543476</v>
      </c>
      <c r="X7" s="5">
        <f>B7*W7/(C7+M7+W7)</f>
        <v>0.48817698233114526</v>
      </c>
      <c r="Y7" s="6">
        <f>-X7*R7</f>
        <v>5.020421600935622</v>
      </c>
      <c r="Z7" s="1">
        <f>Y7/B7</f>
        <v>10.040843201871244</v>
      </c>
      <c r="AA7" s="6">
        <f>Y7/SQRT(2)</f>
        <v>3.549974158437001</v>
      </c>
      <c r="AB7" s="3">
        <f>(A7-Y7)</f>
        <v>6.979578399064378</v>
      </c>
      <c r="AC7" s="7">
        <f>(Y7/2)^2/L7/0.001</f>
        <v>63.011582627852491</v>
      </c>
    </row>
    <row r="9" spans="1:29" x14ac:dyDescent="0.25">
      <c r="A9" t="s">
        <v>126</v>
      </c>
    </row>
    <row r="10" spans="1:29" ht="45" x14ac:dyDescent="0.25">
      <c r="A10" s="20" t="s">
        <v>52</v>
      </c>
      <c r="B10" s="20" t="s">
        <v>51</v>
      </c>
      <c r="C10" s="20" t="s">
        <v>10</v>
      </c>
      <c r="D10" s="20" t="s">
        <v>50</v>
      </c>
      <c r="E10" s="20" t="s">
        <v>115</v>
      </c>
      <c r="F10" s="20" t="s">
        <v>112</v>
      </c>
      <c r="G10" s="20" t="s">
        <v>113</v>
      </c>
      <c r="H10" s="20" t="s">
        <v>114</v>
      </c>
      <c r="I10" s="20" t="s">
        <v>83</v>
      </c>
      <c r="J10" s="20" t="s">
        <v>84</v>
      </c>
      <c r="K10" s="20" t="s">
        <v>117</v>
      </c>
      <c r="L10" s="20" t="s">
        <v>38</v>
      </c>
      <c r="M10" s="20" t="s">
        <v>123</v>
      </c>
      <c r="N10" s="20" t="s">
        <v>90</v>
      </c>
      <c r="O10" s="19" t="s">
        <v>116</v>
      </c>
      <c r="P10" s="19" t="s">
        <v>71</v>
      </c>
      <c r="Q10" s="19" t="s">
        <v>118</v>
      </c>
      <c r="R10" s="19" t="s">
        <v>79</v>
      </c>
      <c r="S10" s="19" t="s">
        <v>88</v>
      </c>
      <c r="T10" s="19" t="s">
        <v>86</v>
      </c>
      <c r="U10" s="19" t="s">
        <v>85</v>
      </c>
      <c r="V10" s="19" t="s">
        <v>124</v>
      </c>
      <c r="W10" s="19" t="s">
        <v>10</v>
      </c>
      <c r="X10" s="19" t="s">
        <v>87</v>
      </c>
      <c r="Y10" s="19" t="s">
        <v>32</v>
      </c>
      <c r="Z10" s="19" t="s">
        <v>125</v>
      </c>
      <c r="AA10" s="19" t="s">
        <v>33</v>
      </c>
      <c r="AB10" s="21" t="s">
        <v>120</v>
      </c>
      <c r="AC10" s="19" t="s">
        <v>119</v>
      </c>
    </row>
    <row r="11" spans="1:29" x14ac:dyDescent="0.25">
      <c r="A11" s="8">
        <v>12</v>
      </c>
      <c r="B11" s="8">
        <v>0.5</v>
      </c>
      <c r="C11" s="8">
        <v>1</v>
      </c>
      <c r="D11" s="8">
        <v>3.7</v>
      </c>
      <c r="E11" s="8">
        <v>0.5</v>
      </c>
      <c r="F11" s="7">
        <v>2</v>
      </c>
      <c r="G11" s="8">
        <v>4</v>
      </c>
      <c r="H11" s="8">
        <v>0.20069999999999999</v>
      </c>
      <c r="I11" s="8">
        <v>17</v>
      </c>
      <c r="J11" s="8">
        <v>24</v>
      </c>
      <c r="K11" s="7">
        <v>3</v>
      </c>
      <c r="L11" s="1">
        <v>100</v>
      </c>
      <c r="M11" s="16">
        <v>0</v>
      </c>
      <c r="N11" s="1">
        <v>4700</v>
      </c>
      <c r="O11" s="6">
        <f>H11/(G11-F11)^2</f>
        <v>5.0174999999999997E-2</v>
      </c>
      <c r="P11" s="7">
        <f>2*O11*(K11-F11)</f>
        <v>0.10034999999999999</v>
      </c>
      <c r="Q11" s="7">
        <f>O11*(K11-F11)^2</f>
        <v>5.0174999999999997E-2</v>
      </c>
      <c r="R11" s="1">
        <f>-P11*L11</f>
        <v>-10.035</v>
      </c>
      <c r="S11" s="1">
        <f>1/(2*PI()*D11*1000000*I11*0.000000000001*(-R11))</f>
        <v>252.14601532457596</v>
      </c>
      <c r="T11" s="1">
        <f>1/(2*PI()*D11*1000000*J11*0.000000000001)</f>
        <v>1792.2853951790012</v>
      </c>
      <c r="U11" s="1">
        <f>1/(2*PI()*D11*1000000*(I11*(-R11)+J11)*0.000000000001)</f>
        <v>221.04807155526115</v>
      </c>
      <c r="V11" s="1">
        <f>1/(1/S11+1/T11+1/N11)</f>
        <v>211.11883509428557</v>
      </c>
      <c r="W11" s="1">
        <f>M11+V11</f>
        <v>211.11883509428557</v>
      </c>
      <c r="X11" s="5">
        <f>B11*W11/(C11+M11+W11)</f>
        <v>0.49764283072845583</v>
      </c>
      <c r="Y11" s="6">
        <f>-X11*R11</f>
        <v>4.9938458063600546</v>
      </c>
      <c r="Z11" s="1">
        <f>Y11/B11</f>
        <v>9.9876916127201092</v>
      </c>
      <c r="AA11" s="6">
        <f>Y11/SQRT(2)</f>
        <v>3.531182233877197</v>
      </c>
      <c r="AB11" s="3">
        <f>(A11-Y11)</f>
        <v>7.0061541936399454</v>
      </c>
      <c r="AC11" s="7">
        <f>(Y11/2)^2/L11/0.001</f>
        <v>62.346239844249766</v>
      </c>
    </row>
    <row r="12" spans="1:29" x14ac:dyDescent="0.25">
      <c r="A12" s="8">
        <v>12</v>
      </c>
      <c r="B12" s="8">
        <v>0.5</v>
      </c>
      <c r="C12" s="8">
        <v>1</v>
      </c>
      <c r="D12" s="8">
        <v>7.1</v>
      </c>
      <c r="E12" s="8">
        <v>0.5</v>
      </c>
      <c r="F12" s="7">
        <v>2</v>
      </c>
      <c r="G12" s="8">
        <v>4</v>
      </c>
      <c r="H12" s="8">
        <v>0.20069999999999999</v>
      </c>
      <c r="I12" s="8">
        <v>17</v>
      </c>
      <c r="J12" s="8">
        <v>24</v>
      </c>
      <c r="K12" s="7">
        <v>3</v>
      </c>
      <c r="L12" s="1">
        <v>100</v>
      </c>
      <c r="M12" s="16">
        <v>0</v>
      </c>
      <c r="N12" s="1">
        <v>4700</v>
      </c>
      <c r="O12" s="6">
        <f>H12/(G12-F12)^2</f>
        <v>5.0174999999999997E-2</v>
      </c>
      <c r="P12" s="7">
        <f>2*O12*(K12-F12)</f>
        <v>0.10034999999999999</v>
      </c>
      <c r="Q12" s="7">
        <f>O12*(K12-F12)^2</f>
        <v>5.0174999999999997E-2</v>
      </c>
      <c r="R12" s="1">
        <f>-P12*L12</f>
        <v>-10.035</v>
      </c>
      <c r="S12" s="1">
        <f>1/(2*PI()*D12*1000000*I12*0.000000000001*(-R12))</f>
        <v>131.40003615506072</v>
      </c>
      <c r="T12" s="1">
        <f>1/(2*PI()*D12*1000000*J12*0.000000000001)</f>
        <v>934.00788199469116</v>
      </c>
      <c r="U12" s="1">
        <f>1/(2*PI()*D12*1000000*(I12*(-R12)+J12)*0.000000000001)</f>
        <v>115.19406545837553</v>
      </c>
      <c r="V12" s="1">
        <f t="shared" ref="V12:V14" si="2">1/(1/S12+1/T12+1/N12)</f>
        <v>112.43827357617123</v>
      </c>
      <c r="W12" s="1">
        <f t="shared" ref="W12:W14" si="3">M12+V12</f>
        <v>112.43827357617123</v>
      </c>
      <c r="X12" s="5">
        <f>B12*W12/(C12+M12+W12)</f>
        <v>0.49559231655915265</v>
      </c>
      <c r="Y12" s="6">
        <f>-X12*R12</f>
        <v>4.9732688966710965</v>
      </c>
      <c r="Z12" s="1">
        <f>Y12/B12</f>
        <v>9.946537793342193</v>
      </c>
      <c r="AA12" s="6">
        <f>Y12/SQRT(2)</f>
        <v>3.5166321615002714</v>
      </c>
      <c r="AB12" s="3">
        <f>(A12-Y12)</f>
        <v>7.0267311033289035</v>
      </c>
      <c r="AC12" s="7">
        <f>(Y12/2)^2/L12/0.001</f>
        <v>61.833508796490364</v>
      </c>
    </row>
    <row r="13" spans="1:29" x14ac:dyDescent="0.25">
      <c r="A13" s="8">
        <v>12</v>
      </c>
      <c r="B13" s="8">
        <v>0.5</v>
      </c>
      <c r="C13" s="8">
        <v>1</v>
      </c>
      <c r="D13" s="8">
        <v>14.1</v>
      </c>
      <c r="E13" s="8">
        <v>0.5</v>
      </c>
      <c r="F13" s="7">
        <v>2</v>
      </c>
      <c r="G13" s="8">
        <v>4</v>
      </c>
      <c r="H13" s="8">
        <v>0.20069999999999999</v>
      </c>
      <c r="I13" s="8">
        <v>17</v>
      </c>
      <c r="J13" s="8">
        <v>24</v>
      </c>
      <c r="K13" s="7">
        <v>3</v>
      </c>
      <c r="L13" s="1">
        <v>100</v>
      </c>
      <c r="M13" s="16">
        <v>0</v>
      </c>
      <c r="N13" s="1">
        <v>4700</v>
      </c>
      <c r="O13" s="6">
        <f>H13/(G13-F13)^2</f>
        <v>5.0174999999999997E-2</v>
      </c>
      <c r="P13" s="7">
        <f>2*O13*(K13-F13)</f>
        <v>0.10034999999999999</v>
      </c>
      <c r="Q13" s="7">
        <f>O13*(K13-F13)^2</f>
        <v>5.0174999999999997E-2</v>
      </c>
      <c r="R13" s="1">
        <f>-P13*L13</f>
        <v>-10.035</v>
      </c>
      <c r="S13" s="1">
        <f>1/(2*PI()*D13*1000000*I13*0.000000000001*(-R13))</f>
        <v>66.165975652548312</v>
      </c>
      <c r="T13" s="1">
        <f>1/(2*PI()*D13*1000000*J13*0.000000000001)</f>
        <v>470.31602568526989</v>
      </c>
      <c r="U13" s="1">
        <f>1/(2*PI()*D13*1000000*(I13*(-R13)+J13)*0.000000000001)</f>
        <v>58.005522323011782</v>
      </c>
      <c r="V13" s="1">
        <f t="shared" si="2"/>
        <v>57.29836874696408</v>
      </c>
      <c r="W13" s="1">
        <f t="shared" si="3"/>
        <v>57.29836874696408</v>
      </c>
      <c r="X13" s="5">
        <f>B13*W13/(C13+M13+W13)</f>
        <v>0.49142343069374411</v>
      </c>
      <c r="Y13" s="6">
        <f>-X13*R13</f>
        <v>4.9314341270117223</v>
      </c>
      <c r="Z13" s="1">
        <f>Y13/B13</f>
        <v>9.8628682540234447</v>
      </c>
      <c r="AA13" s="6">
        <f>Y13/SQRT(2)</f>
        <v>3.4870505121847506</v>
      </c>
      <c r="AB13" s="3">
        <f>(A13-Y13)</f>
        <v>7.0685658729882777</v>
      </c>
      <c r="AC13" s="7">
        <f>(Y13/2)^2/L13/0.001</f>
        <v>60.79760637263967</v>
      </c>
    </row>
    <row r="14" spans="1:29" x14ac:dyDescent="0.25">
      <c r="A14" s="8">
        <v>12</v>
      </c>
      <c r="B14" s="8">
        <v>0.5</v>
      </c>
      <c r="C14" s="8">
        <v>1</v>
      </c>
      <c r="D14" s="8">
        <v>28.7</v>
      </c>
      <c r="E14" s="8">
        <v>0.5</v>
      </c>
      <c r="F14" s="7">
        <v>2</v>
      </c>
      <c r="G14" s="8">
        <v>4</v>
      </c>
      <c r="H14" s="8">
        <v>0.20069999999999999</v>
      </c>
      <c r="I14" s="8">
        <v>17</v>
      </c>
      <c r="J14" s="8">
        <v>24</v>
      </c>
      <c r="K14" s="7">
        <v>3</v>
      </c>
      <c r="L14" s="1">
        <v>100</v>
      </c>
      <c r="M14" s="16">
        <v>0</v>
      </c>
      <c r="N14" s="1">
        <v>4700</v>
      </c>
      <c r="O14" s="6">
        <f>H14/(G14-F14)^2</f>
        <v>5.0174999999999997E-2</v>
      </c>
      <c r="P14" s="7">
        <f>2*O14*(K14-F14)</f>
        <v>0.10034999999999999</v>
      </c>
      <c r="Q14" s="7">
        <f>O14*(K14-F14)^2</f>
        <v>5.0174999999999997E-2</v>
      </c>
      <c r="R14" s="1">
        <f>-P14*L14</f>
        <v>-10.035</v>
      </c>
      <c r="S14" s="1">
        <f>1/(2*PI()*D14*1000000*I14*0.000000000001*(-R14))</f>
        <v>32.506629153342544</v>
      </c>
      <c r="T14" s="1">
        <f>1/(2*PI()*D14*1000000*J14*0.000000000001)</f>
        <v>231.06118335060299</v>
      </c>
      <c r="U14" s="1">
        <f>1/(2*PI()*D14*1000000*(I14*(-R14)+J14)*0.000000000001)</f>
        <v>28.497486576810669</v>
      </c>
      <c r="V14" s="1">
        <f t="shared" si="2"/>
        <v>28.325739263102474</v>
      </c>
      <c r="W14" s="1">
        <f t="shared" si="3"/>
        <v>28.325739263102474</v>
      </c>
      <c r="X14" s="5">
        <f>B14*W14/(C14+M14+W14)</f>
        <v>0.4829501314352509</v>
      </c>
      <c r="Y14" s="6">
        <f>-X14*R14</f>
        <v>4.8464045689527424</v>
      </c>
      <c r="Z14" s="1">
        <f>Y14/B14</f>
        <v>9.6928091379054848</v>
      </c>
      <c r="AA14" s="6">
        <f>Y14/SQRT(2)</f>
        <v>3.4269255350799508</v>
      </c>
      <c r="AB14" s="3">
        <f>(A14-Y14)</f>
        <v>7.1535954310472576</v>
      </c>
      <c r="AC14" s="7">
        <f>(Y14/2)^2/L14/0.001</f>
        <v>58.71909311491504</v>
      </c>
    </row>
    <row r="16" spans="1:29" x14ac:dyDescent="0.25">
      <c r="A16" t="s">
        <v>121</v>
      </c>
    </row>
    <row r="17" spans="1:31" ht="45" x14ac:dyDescent="0.25">
      <c r="A17" s="20" t="s">
        <v>52</v>
      </c>
      <c r="B17" s="20" t="s">
        <v>51</v>
      </c>
      <c r="C17" s="20" t="s">
        <v>10</v>
      </c>
      <c r="D17" s="20" t="s">
        <v>50</v>
      </c>
      <c r="E17" s="20" t="s">
        <v>115</v>
      </c>
      <c r="F17" s="20" t="s">
        <v>112</v>
      </c>
      <c r="G17" s="20" t="s">
        <v>113</v>
      </c>
      <c r="H17" s="20" t="s">
        <v>114</v>
      </c>
      <c r="I17" s="20" t="s">
        <v>83</v>
      </c>
      <c r="J17" s="20" t="s">
        <v>84</v>
      </c>
      <c r="K17" s="20" t="s">
        <v>117</v>
      </c>
      <c r="L17" s="20" t="s">
        <v>38</v>
      </c>
      <c r="M17" s="20" t="s">
        <v>123</v>
      </c>
      <c r="N17" s="20" t="s">
        <v>122</v>
      </c>
      <c r="O17" s="19" t="s">
        <v>116</v>
      </c>
      <c r="P17" s="19" t="s">
        <v>71</v>
      </c>
      <c r="Q17" s="19" t="s">
        <v>118</v>
      </c>
      <c r="R17" s="19" t="s">
        <v>79</v>
      </c>
      <c r="S17" s="19" t="s">
        <v>88</v>
      </c>
      <c r="T17" s="19" t="s">
        <v>86</v>
      </c>
      <c r="U17" s="19" t="s">
        <v>85</v>
      </c>
      <c r="V17" s="19" t="s">
        <v>124</v>
      </c>
      <c r="W17" s="19" t="s">
        <v>10</v>
      </c>
      <c r="X17" s="19" t="s">
        <v>87</v>
      </c>
      <c r="Y17" s="19" t="s">
        <v>32</v>
      </c>
      <c r="Z17" s="19" t="s">
        <v>125</v>
      </c>
      <c r="AA17" s="19" t="s">
        <v>33</v>
      </c>
      <c r="AB17" s="21" t="s">
        <v>120</v>
      </c>
      <c r="AC17" s="19" t="s">
        <v>119</v>
      </c>
      <c r="AD17" s="18"/>
      <c r="AE17" s="18"/>
    </row>
    <row r="18" spans="1:31" x14ac:dyDescent="0.25">
      <c r="A18" s="8">
        <v>12</v>
      </c>
      <c r="B18" s="8">
        <v>3</v>
      </c>
      <c r="C18" s="8">
        <v>1</v>
      </c>
      <c r="D18" s="8">
        <v>3.7</v>
      </c>
      <c r="E18" s="8">
        <v>5</v>
      </c>
      <c r="F18" s="7">
        <v>3.13</v>
      </c>
      <c r="G18" s="8">
        <v>5</v>
      </c>
      <c r="H18" s="8">
        <v>0.73919999999999997</v>
      </c>
      <c r="I18" s="8">
        <v>2</v>
      </c>
      <c r="J18" s="8">
        <v>40</v>
      </c>
      <c r="K18" s="7">
        <v>4.5</v>
      </c>
      <c r="L18" s="16">
        <v>33</v>
      </c>
      <c r="M18" s="16">
        <v>1</v>
      </c>
      <c r="N18" s="1">
        <v>10000</v>
      </c>
      <c r="O18" s="6">
        <f>H18/(G18-F18)^2</f>
        <v>0.2113872286882667</v>
      </c>
      <c r="P18" s="7">
        <f>2*O18*(K18-F18)</f>
        <v>0.57920100660585083</v>
      </c>
      <c r="Q18" s="7">
        <f>O18*(K18-F18)^2</f>
        <v>0.39675268952500781</v>
      </c>
      <c r="R18" s="1">
        <f>-P18*L18</f>
        <v>-19.113633217993076</v>
      </c>
      <c r="S18" s="1">
        <f>1/(2*PI()*D18*1000000*I18*0.000000000001*(-R18))</f>
        <v>1125.2400052283879</v>
      </c>
      <c r="T18" s="1">
        <f>1/(2*PI()*D18*1000000*J18*0.000000000001)</f>
        <v>1075.3712371074009</v>
      </c>
      <c r="U18" s="1">
        <f>1/(2*PI()*D18*1000000*(I18*(-R18)+J18)*0.000000000001)</f>
        <v>549.87028748467571</v>
      </c>
      <c r="V18" s="1">
        <f>1/(1/S18+1/T18+1/N18)</f>
        <v>521.21047226238181</v>
      </c>
      <c r="W18" s="1">
        <f>M18+V18</f>
        <v>522.21047226238181</v>
      </c>
      <c r="X18" s="5">
        <f>B18*W18/(C18+M18+W18)</f>
        <v>2.9885542156872504</v>
      </c>
      <c r="Y18" s="6">
        <f>-X18*R18</f>
        <v>57.122129130733072</v>
      </c>
      <c r="Z18" s="1">
        <f>Y18/B18</f>
        <v>19.040709710244357</v>
      </c>
      <c r="AA18" s="6">
        <f>Y18/SQRT(2)</f>
        <v>40.391444864154977</v>
      </c>
      <c r="AB18" s="3">
        <f>(A18-Y18)</f>
        <v>-45.122129130733072</v>
      </c>
      <c r="AC18" s="7">
        <f>(Y18/2)^2/L18/0.001</f>
        <v>24719.224518395029</v>
      </c>
    </row>
    <row r="19" spans="1:31" x14ac:dyDescent="0.25">
      <c r="A19" s="8">
        <v>12</v>
      </c>
      <c r="B19" s="8">
        <v>0.90200000000000002</v>
      </c>
      <c r="C19" s="8">
        <v>1</v>
      </c>
      <c r="D19" s="8">
        <v>7.1</v>
      </c>
      <c r="E19" s="8">
        <v>5</v>
      </c>
      <c r="F19" s="7">
        <v>3.13</v>
      </c>
      <c r="G19" s="8">
        <v>5</v>
      </c>
      <c r="H19" s="8">
        <v>0.73919999999999997</v>
      </c>
      <c r="I19" s="8">
        <v>2</v>
      </c>
      <c r="J19" s="8">
        <v>40</v>
      </c>
      <c r="K19" s="7">
        <v>4.5</v>
      </c>
      <c r="L19" s="16">
        <v>25</v>
      </c>
      <c r="M19" s="16">
        <v>56</v>
      </c>
      <c r="N19" s="1">
        <v>10000</v>
      </c>
      <c r="O19" s="6">
        <f>H19/(G19-F19)^2</f>
        <v>0.2113872286882667</v>
      </c>
      <c r="P19" s="7">
        <f>2*O19*(K19-F19)</f>
        <v>0.57920100660585083</v>
      </c>
      <c r="Q19" s="7">
        <f>O19*(K19-F19)^2</f>
        <v>0.39675268952500781</v>
      </c>
      <c r="R19" s="1">
        <f>-P19*L19</f>
        <v>-14.480025165146271</v>
      </c>
      <c r="S19" s="1">
        <f>1/(2*PI()*D19*1000000*I19*0.000000000001*(-R19))</f>
        <v>774.03833599090808</v>
      </c>
      <c r="T19" s="1">
        <f>1/(2*PI()*D19*1000000*J19*0.000000000001)</f>
        <v>560.40472919681463</v>
      </c>
      <c r="U19" s="1">
        <f>1/(2*PI()*D19*1000000*(I19*(-R19)+J19)*0.000000000001)</f>
        <v>325.06051054933289</v>
      </c>
      <c r="V19" s="1">
        <f t="shared" ref="V19:V22" si="4">1/(1/S19+1/T19+1/N19)</f>
        <v>314.82673657671228</v>
      </c>
      <c r="W19" s="1">
        <f t="shared" ref="W19:W22" si="5">M19+V19</f>
        <v>370.82673657671228</v>
      </c>
      <c r="X19" s="5">
        <f>B19*W19/(C19+M19+W19)</f>
        <v>0.78182518247598787</v>
      </c>
      <c r="Y19" s="6">
        <f>-X19*R19</f>
        <v>11.320848316997379</v>
      </c>
      <c r="Z19" s="1">
        <f>Y19/B19</f>
        <v>12.550829619731019</v>
      </c>
      <c r="AA19" s="6">
        <f>Y19/SQRT(2)</f>
        <v>8.0050486137331607</v>
      </c>
      <c r="AB19" s="3">
        <f>(A19-Y19)</f>
        <v>0.67915168300262074</v>
      </c>
      <c r="AC19" s="7">
        <f>(Y19/2)^2/L19/0.001</f>
        <v>1281.6160661646238</v>
      </c>
    </row>
    <row r="20" spans="1:31" x14ac:dyDescent="0.25">
      <c r="A20" s="8">
        <v>12</v>
      </c>
      <c r="B20" s="8">
        <v>0.90200000000000002</v>
      </c>
      <c r="C20" s="8">
        <v>1</v>
      </c>
      <c r="D20" s="8">
        <v>14.1</v>
      </c>
      <c r="E20" s="8">
        <v>5</v>
      </c>
      <c r="F20" s="7">
        <v>3.13</v>
      </c>
      <c r="G20" s="8">
        <v>5</v>
      </c>
      <c r="H20" s="8">
        <v>0.73919999999999997</v>
      </c>
      <c r="I20" s="8">
        <v>2</v>
      </c>
      <c r="J20" s="8">
        <v>40</v>
      </c>
      <c r="K20" s="7">
        <v>4.5</v>
      </c>
      <c r="L20" s="16">
        <v>25</v>
      </c>
      <c r="M20" s="16">
        <v>56</v>
      </c>
      <c r="N20" s="1">
        <v>10000</v>
      </c>
      <c r="O20" s="6">
        <f>H20/(G20-F20)^2</f>
        <v>0.2113872286882667</v>
      </c>
      <c r="P20" s="7">
        <f>2*O20*(K20-F20)</f>
        <v>0.57920100660585083</v>
      </c>
      <c r="Q20" s="7">
        <f>O20*(K20-F20)^2</f>
        <v>0.39675268952500781</v>
      </c>
      <c r="R20" s="1">
        <f>-P20*L20</f>
        <v>-14.480025165146271</v>
      </c>
      <c r="S20" s="1">
        <f>1/(2*PI()*D20*1000000*I20*0.000000000001*(-R20))</f>
        <v>389.76398478974795</v>
      </c>
      <c r="T20" s="1">
        <f>1/(2*PI()*D20*1000000*J20*0.000000000001)</f>
        <v>282.18961541116192</v>
      </c>
      <c r="U20" s="1">
        <f>1/(2*PI()*D20*1000000*(I20*(-R20)+J20)*0.000000000001)</f>
        <v>163.68295212058601</v>
      </c>
      <c r="V20" s="1">
        <f t="shared" si="4"/>
        <v>161.0468890968649</v>
      </c>
      <c r="W20" s="1">
        <f t="shared" si="5"/>
        <v>217.0468890968649</v>
      </c>
      <c r="X20" s="5">
        <f>B20*W20/(C20+M20+W20)</f>
        <v>0.71438976961410727</v>
      </c>
      <c r="Y20" s="6">
        <f>-X20*R20</f>
        <v>10.34438184173532</v>
      </c>
      <c r="Z20" s="1">
        <f>Y20/B20</f>
        <v>11.468272551812992</v>
      </c>
      <c r="AA20" s="6">
        <f>Y20/SQRT(2)</f>
        <v>7.314582547474032</v>
      </c>
      <c r="AB20" s="3">
        <f>(A20-Y20)</f>
        <v>1.6556181582646801</v>
      </c>
      <c r="AC20" s="7">
        <f>(Y20/2)^2/L20/0.001</f>
        <v>1070.0623568762342</v>
      </c>
    </row>
    <row r="21" spans="1:31" x14ac:dyDescent="0.25">
      <c r="A21" s="8">
        <v>12</v>
      </c>
      <c r="B21" s="8">
        <v>2.2599999999999998</v>
      </c>
      <c r="C21" s="8">
        <v>1</v>
      </c>
      <c r="D21" s="8">
        <v>28.7</v>
      </c>
      <c r="E21" s="8">
        <v>5</v>
      </c>
      <c r="F21" s="7">
        <v>3.13</v>
      </c>
      <c r="G21" s="8">
        <v>5</v>
      </c>
      <c r="H21" s="8">
        <v>0.73919999999999997</v>
      </c>
      <c r="I21" s="8">
        <v>2</v>
      </c>
      <c r="J21" s="8">
        <v>40</v>
      </c>
      <c r="K21" s="7">
        <v>4.5</v>
      </c>
      <c r="L21" s="16">
        <v>12.5</v>
      </c>
      <c r="M21" s="16">
        <v>56</v>
      </c>
      <c r="N21" s="1">
        <v>10000</v>
      </c>
      <c r="O21" s="6">
        <f>H21/(G21-F21)^2</f>
        <v>0.2113872286882667</v>
      </c>
      <c r="P21" s="7">
        <f>2*O21*(K21-F21)</f>
        <v>0.57920100660585083</v>
      </c>
      <c r="Q21" s="7">
        <f>O21*(K21-F21)^2</f>
        <v>0.39675268952500781</v>
      </c>
      <c r="R21" s="1">
        <f>-P21*L21</f>
        <v>-7.2400125825731356</v>
      </c>
      <c r="S21" s="1">
        <f>1/(2*PI()*D21*1000000*I21*0.000000000001*(-R21))</f>
        <v>382.97367146588476</v>
      </c>
      <c r="T21" s="1">
        <f>1/(2*PI()*D21*1000000*J21*0.000000000001)</f>
        <v>138.63671001036178</v>
      </c>
      <c r="U21" s="1">
        <f>1/(2*PI()*D21*1000000*(I21*(-R21)+J21)*0.000000000001)</f>
        <v>101.78902053742441</v>
      </c>
      <c r="V21" s="1">
        <f t="shared" ref="V21" si="6">1/(1/S21+1/T21+1/N21)</f>
        <v>100.76336016371199</v>
      </c>
      <c r="W21" s="1">
        <f t="shared" ref="W21" si="7">M21+V21</f>
        <v>156.76336016371198</v>
      </c>
      <c r="X21" s="5">
        <f>B21*W21/(C21+M21+W21)</f>
        <v>1.6573709998694703</v>
      </c>
      <c r="Y21" s="6">
        <f>-X21*R21</f>
        <v>11.999386893046784</v>
      </c>
      <c r="Z21" s="1">
        <f>Y21/B21</f>
        <v>5.309463227011852</v>
      </c>
      <c r="AA21" s="6">
        <f>Y21/SQRT(2)</f>
        <v>8.4848478421543589</v>
      </c>
      <c r="AB21" s="3">
        <f>(A21-Y21)</f>
        <v>6.1310695321559194E-4</v>
      </c>
      <c r="AC21" s="7">
        <f>(Y21/2)^2/L21/0.001</f>
        <v>2879.7057161804591</v>
      </c>
    </row>
    <row r="22" spans="1:31" x14ac:dyDescent="0.25">
      <c r="A22" s="8">
        <v>12</v>
      </c>
      <c r="B22" s="8">
        <v>0.90200000000000002</v>
      </c>
      <c r="C22" s="8">
        <v>1</v>
      </c>
      <c r="D22" s="8">
        <v>28.7</v>
      </c>
      <c r="E22" s="8">
        <v>5</v>
      </c>
      <c r="F22" s="7">
        <v>3.13</v>
      </c>
      <c r="G22" s="8">
        <v>5</v>
      </c>
      <c r="H22" s="8">
        <v>0.73919999999999997</v>
      </c>
      <c r="I22" s="8">
        <v>2</v>
      </c>
      <c r="J22" s="8">
        <v>40</v>
      </c>
      <c r="K22" s="7">
        <v>4.5</v>
      </c>
      <c r="L22" s="16">
        <v>25</v>
      </c>
      <c r="M22" s="16">
        <v>56</v>
      </c>
      <c r="N22" s="1">
        <v>10000</v>
      </c>
      <c r="O22" s="6">
        <f>H22/(G22-F22)^2</f>
        <v>0.2113872286882667</v>
      </c>
      <c r="P22" s="7">
        <f>2*O22*(K22-F22)</f>
        <v>0.57920100660585083</v>
      </c>
      <c r="Q22" s="7">
        <f>O22*(K22-F22)^2</f>
        <v>0.39675268952500781</v>
      </c>
      <c r="R22" s="1">
        <f>-P22*L22</f>
        <v>-14.480025165146271</v>
      </c>
      <c r="S22" s="1">
        <f>1/(2*PI()*D22*1000000*I22*0.000000000001*(-R22))</f>
        <v>191.48683573294238</v>
      </c>
      <c r="T22" s="1">
        <f>1/(2*PI()*D22*1000000*J22*0.000000000001)</f>
        <v>138.63671001036178</v>
      </c>
      <c r="U22" s="1">
        <f>1/(2*PI()*D22*1000000*(I22*(-R22)+J22)*0.000000000001)</f>
        <v>80.415666372831467</v>
      </c>
      <c r="V22" s="1">
        <f t="shared" si="4"/>
        <v>79.774157171999732</v>
      </c>
      <c r="W22" s="1">
        <f t="shared" si="5"/>
        <v>135.77415717199972</v>
      </c>
      <c r="X22" s="5">
        <f>B22*W22/(C22+M22+W22)</f>
        <v>0.63529412637957139</v>
      </c>
      <c r="Y22" s="6">
        <f>-X22*R22</f>
        <v>9.1990749372458094</v>
      </c>
      <c r="Z22" s="1">
        <f>Y22/B22</f>
        <v>10.198530972556329</v>
      </c>
      <c r="AA22" s="6">
        <f>Y22/SQRT(2)</f>
        <v>6.5047282687697257</v>
      </c>
      <c r="AB22" s="3">
        <f>(A22-Y22)</f>
        <v>2.8009250627541906</v>
      </c>
      <c r="AC22" s="7">
        <f>(Y22/2)^2/L22/0.001</f>
        <v>846.22979701063991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4FBA-D2CF-4A48-AF47-2CDDDC2F3359}">
  <sheetPr>
    <tabColor rgb="FF92D050"/>
  </sheetPr>
  <dimension ref="A2:AE19"/>
  <sheetViews>
    <sheetView topLeftCell="B1" workbookViewId="0">
      <selection activeCell="K4" sqref="K4"/>
    </sheetView>
  </sheetViews>
  <sheetFormatPr defaultRowHeight="15" x14ac:dyDescent="0.25"/>
  <cols>
    <col min="17" max="17" width="11.5703125" bestFit="1" customWidth="1"/>
    <col min="19" max="19" width="13.42578125" customWidth="1"/>
    <col min="20" max="20" width="12.42578125" customWidth="1"/>
    <col min="22" max="22" width="10.85546875" customWidth="1"/>
    <col min="23" max="25" width="10" bestFit="1" customWidth="1"/>
    <col min="28" max="28" width="10.7109375" customWidth="1"/>
    <col min="29" max="29" width="15.5703125" customWidth="1"/>
    <col min="30" max="30" width="13" customWidth="1"/>
  </cols>
  <sheetData>
    <row r="2" spans="1:31" x14ac:dyDescent="0.25">
      <c r="A2" t="s">
        <v>74</v>
      </c>
    </row>
    <row r="3" spans="1:31" ht="30" x14ac:dyDescent="0.25">
      <c r="A3" s="20" t="s">
        <v>52</v>
      </c>
      <c r="B3" s="20" t="s">
        <v>51</v>
      </c>
      <c r="C3" s="20" t="s">
        <v>10</v>
      </c>
      <c r="D3" s="20" t="s">
        <v>50</v>
      </c>
      <c r="E3" s="20" t="s">
        <v>68</v>
      </c>
      <c r="F3" s="20" t="s">
        <v>69</v>
      </c>
      <c r="G3" s="20" t="s">
        <v>83</v>
      </c>
      <c r="H3" s="20" t="s">
        <v>84</v>
      </c>
      <c r="I3" s="20" t="s">
        <v>90</v>
      </c>
      <c r="J3" s="19" t="s">
        <v>70</v>
      </c>
      <c r="K3" s="19" t="s">
        <v>72</v>
      </c>
      <c r="L3" s="20" t="s">
        <v>78</v>
      </c>
      <c r="M3" s="19" t="s">
        <v>71</v>
      </c>
      <c r="N3" s="19" t="s">
        <v>75</v>
      </c>
      <c r="O3" s="20" t="s">
        <v>76</v>
      </c>
      <c r="P3" s="19" t="s">
        <v>81</v>
      </c>
      <c r="Q3" s="20" t="s">
        <v>38</v>
      </c>
      <c r="R3" s="19" t="s">
        <v>89</v>
      </c>
      <c r="S3" s="19" t="s">
        <v>80</v>
      </c>
      <c r="T3" s="19" t="s">
        <v>79</v>
      </c>
      <c r="U3" s="19" t="s">
        <v>77</v>
      </c>
      <c r="V3" s="19" t="s">
        <v>88</v>
      </c>
      <c r="W3" s="19" t="s">
        <v>86</v>
      </c>
      <c r="X3" s="19" t="s">
        <v>85</v>
      </c>
      <c r="Y3" s="19" t="s">
        <v>10</v>
      </c>
      <c r="Z3" s="19" t="s">
        <v>87</v>
      </c>
      <c r="AA3" s="19" t="s">
        <v>32</v>
      </c>
      <c r="AB3" s="19" t="s">
        <v>33</v>
      </c>
      <c r="AC3" s="19" t="s">
        <v>82</v>
      </c>
      <c r="AD3" s="18"/>
      <c r="AE3" s="18"/>
    </row>
    <row r="4" spans="1:31" x14ac:dyDescent="0.25">
      <c r="A4" s="8">
        <v>12</v>
      </c>
      <c r="B4" s="8">
        <v>5.0000000000000001E-4</v>
      </c>
      <c r="C4" s="8">
        <v>1</v>
      </c>
      <c r="D4" s="8">
        <v>3.7</v>
      </c>
      <c r="E4" s="7">
        <v>-3.41</v>
      </c>
      <c r="F4" s="8">
        <v>4.6019999999999998E-2</v>
      </c>
      <c r="G4" s="8">
        <v>1.8</v>
      </c>
      <c r="H4" s="8">
        <v>4.3</v>
      </c>
      <c r="I4" s="8">
        <f>1000000</f>
        <v>1000000</v>
      </c>
      <c r="J4" s="6">
        <f>-2*F4/E4</f>
        <v>2.6991202346041052E-2</v>
      </c>
      <c r="K4" s="7">
        <f>F4*(1-L4/E4)^2</f>
        <v>7.8682125196721762E-3</v>
      </c>
      <c r="L4" s="7">
        <v>-2</v>
      </c>
      <c r="M4" s="7">
        <f>J4*(1-L4/E4)</f>
        <v>1.1160585134286772E-2</v>
      </c>
      <c r="N4" s="16">
        <f>-L4/K4</f>
        <v>254.18733861084482</v>
      </c>
      <c r="O4" s="3">
        <v>4.13</v>
      </c>
      <c r="P4" s="1">
        <f>(A4-O4)/K4</f>
        <v>1000.2271774336743</v>
      </c>
      <c r="Q4" s="1">
        <f>P4</f>
        <v>1000.2271774336743</v>
      </c>
      <c r="R4" s="1">
        <f>Q4*P4/(Q4+P4)</f>
        <v>500.11358871683717</v>
      </c>
      <c r="S4" s="1">
        <f>O4-ABS(E4)</f>
        <v>0.71999999999999975</v>
      </c>
      <c r="T4" s="1">
        <f>-M4*R4</f>
        <v>-5.5815602836879412</v>
      </c>
      <c r="U4" s="1">
        <f>-M4*R4/(1+M4*N4)</f>
        <v>-1.4547134935304988</v>
      </c>
      <c r="V4" s="1">
        <f>1/(2*PI()*D4*1000000*G4*0.000000000001*(-T4))</f>
        <v>4281.4441460438675</v>
      </c>
      <c r="W4" s="1">
        <f>1/(2*PI()*D4*1000000*H4*0.000000000001)</f>
        <v>10003.45336844094</v>
      </c>
      <c r="X4" s="1">
        <f>1/(2*PI()*D4*1000000*(G4*(-T4)+H4)*0.000000000001)</f>
        <v>2998.217300551556</v>
      </c>
      <c r="Y4" s="1">
        <f>1/(1/V4+1/W4+1/I4)</f>
        <v>2989.254864899855</v>
      </c>
      <c r="Z4" s="5">
        <f>B4*Y4/(Y4+C4)</f>
        <v>4.9983279017254715E-4</v>
      </c>
      <c r="AA4" s="6">
        <f>-Z4*T4</f>
        <v>2.7898468501120176E-3</v>
      </c>
      <c r="AB4" s="6">
        <f>AA4/SQRT(2)</f>
        <v>1.9727196261861372E-3</v>
      </c>
      <c r="AC4" s="17">
        <f>(AA4/2)^2/Q4/0.000001</f>
        <v>1.9453694177381162E-3</v>
      </c>
    </row>
    <row r="5" spans="1:31" x14ac:dyDescent="0.25">
      <c r="A5" s="8">
        <v>12</v>
      </c>
      <c r="B5" s="8">
        <v>1.5E-3</v>
      </c>
      <c r="C5" s="8">
        <v>1</v>
      </c>
      <c r="D5" s="8">
        <v>7.1</v>
      </c>
      <c r="E5" s="7">
        <v>-3.41</v>
      </c>
      <c r="F5" s="8">
        <v>4.6019999999999998E-2</v>
      </c>
      <c r="G5" s="8">
        <v>1.8</v>
      </c>
      <c r="H5" s="8">
        <v>4.3</v>
      </c>
      <c r="I5" s="8">
        <f t="shared" ref="I5:I8" si="0">1000000</f>
        <v>1000000</v>
      </c>
      <c r="J5" s="6">
        <f>-2*F5/E5</f>
        <v>2.6991202346041052E-2</v>
      </c>
      <c r="K5" s="7">
        <f>F5*(1-L5/E5)^2</f>
        <v>7.8682125196721762E-3</v>
      </c>
      <c r="L5" s="7">
        <v>-2</v>
      </c>
      <c r="M5" s="7">
        <f>J5*(1-L5/E5)</f>
        <v>1.1160585134286772E-2</v>
      </c>
      <c r="N5" s="16">
        <f>-L5/K5</f>
        <v>254.18733861084482</v>
      </c>
      <c r="O5" s="3">
        <v>4.13</v>
      </c>
      <c r="P5" s="1">
        <f>(A5-O5)/K5</f>
        <v>1000.2271774336743</v>
      </c>
      <c r="Q5" s="1">
        <f t="shared" ref="Q5:Q8" si="1">P5</f>
        <v>1000.2271774336743</v>
      </c>
      <c r="R5" s="1">
        <f t="shared" ref="R5:R8" si="2">Q5*P5/(Q5+P5)</f>
        <v>500.11358871683717</v>
      </c>
      <c r="S5" s="1">
        <f>O5-ABS(E5)</f>
        <v>0.71999999999999975</v>
      </c>
      <c r="T5" s="1">
        <f t="shared" ref="T5:T8" si="3">-M5*R5</f>
        <v>-5.5815602836879412</v>
      </c>
      <c r="U5" s="1">
        <f>-M5*R5/(1+M5*N5)</f>
        <v>-1.4547134935304988</v>
      </c>
      <c r="V5" s="1">
        <f>1/(2*PI()*D5*1000000*G5*0.000000000001*(-T5))</f>
        <v>2231.175118360889</v>
      </c>
      <c r="W5" s="1">
        <f>1/(2*PI()*D5*1000000*H5*0.000000000001)</f>
        <v>5213.0672483424623</v>
      </c>
      <c r="X5" s="1">
        <f>1/(2*PI()*D5*1000000*(G5*(-T5)+H5)*0.000000000001)</f>
        <v>1562.4512693015151</v>
      </c>
      <c r="Y5" s="1">
        <f>1/(1/V5+1/W5+1/I5)</f>
        <v>1560.0138237225119</v>
      </c>
      <c r="Z5" s="5">
        <f>B5*Y5/(Y5+C5)</f>
        <v>1.4990390860239644E-3</v>
      </c>
      <c r="AA5" s="6">
        <f>-Z5*T5</f>
        <v>8.3669770262472312E-3</v>
      </c>
      <c r="AB5" s="6">
        <f>AA5/SQRT(2)</f>
        <v>5.9163461932914708E-3</v>
      </c>
      <c r="AC5" s="17">
        <f>(AA5/2)^2/Q5/0.000001</f>
        <v>1.749760107932858E-2</v>
      </c>
    </row>
    <row r="6" spans="1:31" x14ac:dyDescent="0.25">
      <c r="A6" s="8">
        <v>12</v>
      </c>
      <c r="B6" s="8">
        <v>2E-3</v>
      </c>
      <c r="C6" s="8">
        <v>1</v>
      </c>
      <c r="D6" s="8">
        <v>14.1</v>
      </c>
      <c r="E6" s="7">
        <v>-3.41</v>
      </c>
      <c r="F6" s="8">
        <v>4.6019999999999998E-2</v>
      </c>
      <c r="G6" s="8">
        <v>1.8</v>
      </c>
      <c r="H6" s="8">
        <v>4.3</v>
      </c>
      <c r="I6" s="8">
        <f t="shared" si="0"/>
        <v>1000000</v>
      </c>
      <c r="J6" s="6">
        <f>-2*F6/E6</f>
        <v>2.6991202346041052E-2</v>
      </c>
      <c r="K6" s="7">
        <f>F6*(1-L6/E6)^2</f>
        <v>7.8682125196721762E-3</v>
      </c>
      <c r="L6" s="7">
        <v>-2</v>
      </c>
      <c r="M6" s="7">
        <f>J6*(1-L6/E6)</f>
        <v>1.1160585134286772E-2</v>
      </c>
      <c r="N6" s="16">
        <f>-L6/K6</f>
        <v>254.18733861084482</v>
      </c>
      <c r="O6" s="3">
        <v>4.13</v>
      </c>
      <c r="P6" s="1">
        <f>(A6-O6)/K6</f>
        <v>1000.2271774336743</v>
      </c>
      <c r="Q6" s="1">
        <f t="shared" si="1"/>
        <v>1000.2271774336743</v>
      </c>
      <c r="R6" s="1">
        <f t="shared" si="2"/>
        <v>500.11358871683717</v>
      </c>
      <c r="S6" s="1">
        <f>O6-ABS(E6)</f>
        <v>0.71999999999999975</v>
      </c>
      <c r="T6" s="1">
        <f t="shared" si="3"/>
        <v>-5.5815602836879412</v>
      </c>
      <c r="U6" s="1">
        <f>-M6*R6/(1+M6*N6)</f>
        <v>-1.4547134935304988</v>
      </c>
      <c r="V6" s="1">
        <f>1/(2*PI()*D6*1000000*G6*0.000000000001*(-T6))</f>
        <v>1123.4995276852701</v>
      </c>
      <c r="W6" s="1">
        <f>1/(2*PI()*D6*1000000*H6*0.000000000001)</f>
        <v>2625.0196782433668</v>
      </c>
      <c r="X6" s="1">
        <f>1/(2*PI()*D6*1000000*(G6*(-T6)+H6)*0.000000000001)</f>
        <v>786.76624198870604</v>
      </c>
      <c r="Y6" s="1">
        <f>1/(1/V6+1/W6+1/I6)</f>
        <v>786.1477274954965</v>
      </c>
      <c r="Z6" s="5">
        <f>B6*Y6/(Y6+C6)</f>
        <v>1.9974591808752805E-3</v>
      </c>
      <c r="AA6" s="6">
        <f>-Z6*T6</f>
        <v>1.1148938832261313E-2</v>
      </c>
      <c r="AB6" s="6">
        <f>AA6/SQRT(2)</f>
        <v>7.8834902513260016E-3</v>
      </c>
      <c r="AC6" s="17">
        <f>(AA6/2)^2/Q6/0.000001</f>
        <v>3.1067651402060251E-2</v>
      </c>
    </row>
    <row r="7" spans="1:31" x14ac:dyDescent="0.25">
      <c r="A7" s="8">
        <v>12</v>
      </c>
      <c r="B7" s="8">
        <v>5.0000000000000001E-3</v>
      </c>
      <c r="C7" s="8">
        <v>1</v>
      </c>
      <c r="D7" s="8">
        <v>28.7</v>
      </c>
      <c r="E7" s="7">
        <v>-3.41</v>
      </c>
      <c r="F7" s="8">
        <v>4.6019999999999998E-2</v>
      </c>
      <c r="G7" s="8">
        <v>1.8</v>
      </c>
      <c r="H7" s="8">
        <v>4.3</v>
      </c>
      <c r="I7" s="8">
        <f t="shared" si="0"/>
        <v>1000000</v>
      </c>
      <c r="J7" s="6">
        <f>-2*F7/E7</f>
        <v>2.6991202346041052E-2</v>
      </c>
      <c r="K7" s="7">
        <f>F7*(1-L7/E7)^2</f>
        <v>2.2986451956897518E-2</v>
      </c>
      <c r="L7" s="7">
        <v>-1</v>
      </c>
      <c r="M7" s="7">
        <f>J7*(1-L7/E7)</f>
        <v>1.9075893740163913E-2</v>
      </c>
      <c r="N7" s="16">
        <f>-L7/K7</f>
        <v>43.503886631791872</v>
      </c>
      <c r="O7" s="3">
        <v>4</v>
      </c>
      <c r="P7" s="1">
        <f>(A7-O7)/K7</f>
        <v>348.03109305433497</v>
      </c>
      <c r="Q7" s="1">
        <v>50</v>
      </c>
      <c r="R7" s="1">
        <f t="shared" si="2"/>
        <v>43.719083650435508</v>
      </c>
      <c r="S7" s="1">
        <f>O7-ABS(E7)</f>
        <v>0.58999999999999986</v>
      </c>
      <c r="T7" s="16">
        <f t="shared" si="3"/>
        <v>-0.83398059413304515</v>
      </c>
      <c r="U7" s="16">
        <f>-M7*R7/(1+M7*N7)</f>
        <v>-0.45575810246272991</v>
      </c>
      <c r="V7" s="1">
        <f>1/(2*PI()*D7*1000000*G7*0.000000000001*(-T7))</f>
        <v>3694.1096707539891</v>
      </c>
      <c r="W7" s="1">
        <f>1/(2*PI()*D7*1000000*H7*0.000000000001)</f>
        <v>1289.6438140498772</v>
      </c>
      <c r="X7" s="1">
        <f>1/(2*PI()*D7*1000000*(G7*(-T7)+H7)*0.000000000001)</f>
        <v>955.92322129014758</v>
      </c>
      <c r="Y7" s="1">
        <f>1/(1/V7+1/W7+1/I7)</f>
        <v>955.01030476325309</v>
      </c>
      <c r="Z7" s="5">
        <f>B7*Y7/(Y7+C7)</f>
        <v>4.9947699308521172E-3</v>
      </c>
      <c r="AA7" s="6">
        <f>-Z7*T7</f>
        <v>4.1655411944899173E-3</v>
      </c>
      <c r="AB7" s="6">
        <f>AA7/SQRT(2)</f>
        <v>2.9454824259357317E-3</v>
      </c>
      <c r="AC7" s="17">
        <f>(AA7/2)^2/Q7/0.000001</f>
        <v>8.6758667214962448E-2</v>
      </c>
    </row>
    <row r="8" spans="1:31" x14ac:dyDescent="0.25">
      <c r="A8" s="8">
        <v>12</v>
      </c>
      <c r="B8" s="8">
        <v>0.01</v>
      </c>
      <c r="C8" s="8">
        <v>1</v>
      </c>
      <c r="D8" s="8">
        <v>1E-4</v>
      </c>
      <c r="E8" s="7">
        <v>-3.41</v>
      </c>
      <c r="F8" s="8">
        <v>4.6019999999999998E-2</v>
      </c>
      <c r="G8" s="8">
        <v>1.8</v>
      </c>
      <c r="H8" s="8">
        <v>4.3</v>
      </c>
      <c r="I8" s="8">
        <f t="shared" si="0"/>
        <v>1000000</v>
      </c>
      <c r="J8" s="6">
        <f>-2*F8/E8</f>
        <v>2.6991202346041052E-2</v>
      </c>
      <c r="K8" s="7">
        <f>F8*(1-L8/E8)^2</f>
        <v>7.8682125196721762E-3</v>
      </c>
      <c r="L8" s="7">
        <v>-2</v>
      </c>
      <c r="M8" s="7">
        <f>J8*(1-L8/E8)</f>
        <v>1.1160585134286772E-2</v>
      </c>
      <c r="N8" s="16">
        <f>-L8/K8</f>
        <v>254.18733861084482</v>
      </c>
      <c r="O8" s="3">
        <v>4.13</v>
      </c>
      <c r="P8" s="1">
        <f>(A8-O8)/K8</f>
        <v>1000.2271774336743</v>
      </c>
      <c r="Q8" s="1">
        <f t="shared" si="1"/>
        <v>1000.2271774336743</v>
      </c>
      <c r="R8" s="1">
        <f t="shared" si="2"/>
        <v>500.11358871683717</v>
      </c>
      <c r="S8" s="1">
        <f>O8-ABS(E8)</f>
        <v>0.71999999999999975</v>
      </c>
      <c r="T8" s="1">
        <f t="shared" si="3"/>
        <v>-5.5815602836879412</v>
      </c>
      <c r="U8" s="1">
        <f>-M8*R8/(1+M8*N8)</f>
        <v>-1.4547134935304988</v>
      </c>
      <c r="V8" s="1">
        <f>1/(2*PI()*D8*1000000*G8*0.000000000001*(-T8))</f>
        <v>158413433.40362313</v>
      </c>
      <c r="W8" s="1">
        <f>1/(2*PI()*D8*1000000*H8*0.000000000001)</f>
        <v>370127774.63231474</v>
      </c>
      <c r="X8" s="1">
        <f>1/(2*PI()*D8*1000000*(G8*(-T8)+H8)*0.000000000001)</f>
        <v>110934040.12040758</v>
      </c>
      <c r="Y8" s="1">
        <f>1/(1/V8+1/W8+1/I8)</f>
        <v>991066.16719163989</v>
      </c>
      <c r="Z8" s="5">
        <f>B8*Y8/(Y8+C8)</f>
        <v>9.9999899098665249E-3</v>
      </c>
      <c r="AA8" s="6">
        <f>-Z8*T8</f>
        <v>5.581554651819115E-2</v>
      </c>
      <c r="AB8" s="6">
        <f>AA8/SQRT(2)</f>
        <v>3.9467551438646151E-2</v>
      </c>
      <c r="AC8" s="17">
        <f>(AA8/2)^2/Q8/0.000001</f>
        <v>0.77866691273016886</v>
      </c>
    </row>
    <row r="10" spans="1:31" x14ac:dyDescent="0.25">
      <c r="Y10" t="s">
        <v>104</v>
      </c>
    </row>
    <row r="11" spans="1:31" x14ac:dyDescent="0.25">
      <c r="Y11">
        <v>1</v>
      </c>
      <c r="Z11">
        <v>2207.66</v>
      </c>
      <c r="AA11">
        <v>2989.254864899855</v>
      </c>
      <c r="AB11" s="30">
        <f t="shared" ref="AB11:AB14" si="4">(Z11-AA11)/Z11</f>
        <v>-0.35403769824151143</v>
      </c>
    </row>
    <row r="12" spans="1:31" x14ac:dyDescent="0.25">
      <c r="Y12">
        <v>2</v>
      </c>
      <c r="Z12">
        <v>1173.3800000000001</v>
      </c>
      <c r="AA12">
        <v>1560.0138237225119</v>
      </c>
      <c r="AB12" s="30">
        <f t="shared" si="4"/>
        <v>-0.32950435811289758</v>
      </c>
    </row>
    <row r="13" spans="1:31" x14ac:dyDescent="0.25">
      <c r="Y13">
        <v>3</v>
      </c>
      <c r="Z13">
        <v>593.12900000000002</v>
      </c>
      <c r="AA13">
        <v>786.1477274954965</v>
      </c>
      <c r="AB13" s="30">
        <f t="shared" si="4"/>
        <v>-0.3254245324297016</v>
      </c>
    </row>
    <row r="14" spans="1:31" x14ac:dyDescent="0.25">
      <c r="Y14">
        <v>4</v>
      </c>
      <c r="Z14">
        <v>296.58699999999999</v>
      </c>
      <c r="AA14">
        <v>386.38040899168897</v>
      </c>
      <c r="AB14" s="30">
        <f t="shared" si="4"/>
        <v>-0.30275571414690794</v>
      </c>
    </row>
    <row r="15" spans="1:31" x14ac:dyDescent="0.25">
      <c r="Y15" t="s">
        <v>107</v>
      </c>
    </row>
    <row r="16" spans="1:31" x14ac:dyDescent="0.25">
      <c r="Y16">
        <v>1</v>
      </c>
      <c r="Z16">
        <v>1380.21</v>
      </c>
      <c r="AA16">
        <v>1760.2609767086808</v>
      </c>
      <c r="AB16" s="30">
        <f>(Z16-AA16)/Z16</f>
        <v>-0.2753573562781611</v>
      </c>
    </row>
    <row r="17" spans="25:28" x14ac:dyDescent="0.25">
      <c r="Y17">
        <v>2</v>
      </c>
      <c r="Z17">
        <v>735.15499999999997</v>
      </c>
      <c r="AA17">
        <v>918.09299957388646</v>
      </c>
      <c r="AB17" s="30">
        <f t="shared" ref="AB17:AB19" si="5">(Z17-AA17)/Z17</f>
        <v>-0.2488427604707667</v>
      </c>
    </row>
    <row r="18" spans="25:28" x14ac:dyDescent="0.25">
      <c r="Y18">
        <v>3</v>
      </c>
      <c r="Z18">
        <v>375.75900000000001</v>
      </c>
      <c r="AA18">
        <v>462.51295789621201</v>
      </c>
      <c r="AB18" s="30">
        <f t="shared" si="5"/>
        <v>-0.23087659349799206</v>
      </c>
    </row>
    <row r="19" spans="25:28" x14ac:dyDescent="0.25">
      <c r="Y19">
        <v>4</v>
      </c>
      <c r="Z19">
        <v>196.46600000000001</v>
      </c>
      <c r="AA19">
        <v>227.28109633929824</v>
      </c>
      <c r="AB19" s="30">
        <f t="shared" si="5"/>
        <v>-0.15684696761423469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ED0D-5E93-4554-BAB0-29A66369E353}">
  <dimension ref="A2:T363"/>
  <sheetViews>
    <sheetView topLeftCell="M1" workbookViewId="0">
      <selection activeCell="U22" sqref="U22"/>
    </sheetView>
  </sheetViews>
  <sheetFormatPr defaultRowHeight="15" x14ac:dyDescent="0.25"/>
  <cols>
    <col min="3" max="3" width="13.7109375" bestFit="1" customWidth="1"/>
    <col min="4" max="5" width="12" customWidth="1"/>
    <col min="7" max="10" width="9.140625" customWidth="1"/>
    <col min="11" max="11" width="11.42578125" customWidth="1"/>
    <col min="12" max="12" width="11.7109375" customWidth="1"/>
    <col min="13" max="14" width="9.140625" customWidth="1"/>
    <col min="20" max="20" width="13.42578125" customWidth="1"/>
  </cols>
  <sheetData>
    <row r="2" spans="1:20" x14ac:dyDescent="0.25">
      <c r="B2" t="s">
        <v>126</v>
      </c>
      <c r="C2">
        <v>360</v>
      </c>
      <c r="F2">
        <v>0.1</v>
      </c>
    </row>
    <row r="3" spans="1:20" ht="30" x14ac:dyDescent="0.25">
      <c r="A3" s="20" t="s">
        <v>50</v>
      </c>
      <c r="B3" s="20" t="s">
        <v>52</v>
      </c>
      <c r="C3" s="20" t="s">
        <v>137</v>
      </c>
      <c r="D3" s="20" t="s">
        <v>136</v>
      </c>
      <c r="E3" s="20" t="s">
        <v>140</v>
      </c>
      <c r="F3" s="20" t="s">
        <v>139</v>
      </c>
      <c r="G3" s="20" t="s">
        <v>117</v>
      </c>
      <c r="H3" s="20" t="s">
        <v>138</v>
      </c>
      <c r="I3" s="20" t="s">
        <v>115</v>
      </c>
      <c r="J3" s="20" t="s">
        <v>112</v>
      </c>
      <c r="K3" s="20" t="s">
        <v>113</v>
      </c>
      <c r="L3" s="20" t="s">
        <v>114</v>
      </c>
      <c r="M3" s="20" t="s">
        <v>83</v>
      </c>
      <c r="N3" s="20" t="s">
        <v>84</v>
      </c>
      <c r="O3" s="20" t="s">
        <v>143</v>
      </c>
      <c r="P3" s="19" t="s">
        <v>116</v>
      </c>
      <c r="Q3" s="19" t="s">
        <v>71</v>
      </c>
      <c r="R3" s="19" t="s">
        <v>118</v>
      </c>
      <c r="S3" s="19" t="s">
        <v>141</v>
      </c>
      <c r="T3" s="36" t="s">
        <v>142</v>
      </c>
    </row>
    <row r="4" spans="1:20" x14ac:dyDescent="0.25">
      <c r="A4" s="8">
        <v>28.7</v>
      </c>
      <c r="B4" s="8">
        <v>12</v>
      </c>
      <c r="C4" s="35">
        <f>1/(A4*1000000)/$C$2</f>
        <v>9.6786682152535808E-11</v>
      </c>
      <c r="D4" s="35">
        <f>C4</f>
        <v>9.6786682152535808E-11</v>
      </c>
      <c r="E4" s="8">
        <f>D4*360*(A4*1000000)</f>
        <v>1</v>
      </c>
      <c r="F4" s="8">
        <f>$F$2</f>
        <v>0.1</v>
      </c>
      <c r="G4" s="7">
        <v>3</v>
      </c>
      <c r="H4" s="35">
        <f>G4+F4*SIN(D4)</f>
        <v>3.0000000000096785</v>
      </c>
      <c r="I4" s="8">
        <v>0.5</v>
      </c>
      <c r="J4" s="7">
        <v>2</v>
      </c>
      <c r="K4" s="8">
        <v>4</v>
      </c>
      <c r="L4" s="8">
        <v>0.20069999999999999</v>
      </c>
      <c r="M4" s="8">
        <v>17</v>
      </c>
      <c r="N4" s="8">
        <v>24</v>
      </c>
      <c r="O4" s="1">
        <v>100</v>
      </c>
      <c r="P4" s="6">
        <f>L4/(K4-J4)^2</f>
        <v>5.0174999999999997E-2</v>
      </c>
      <c r="Q4" s="7">
        <f>2*P4*(H4-J4)</f>
        <v>0.10035000000097123</v>
      </c>
      <c r="R4" s="7">
        <f>P4*(G4-J4)^2</f>
        <v>5.0174999999999997E-2</v>
      </c>
      <c r="S4" s="7">
        <f>P4*(H4-J4)^2</f>
        <v>5.0175000000971234E-2</v>
      </c>
      <c r="T4" s="1">
        <f>O4*0.000001*(S4)/C4</f>
        <v>51840.810001003476</v>
      </c>
    </row>
    <row r="5" spans="1:20" x14ac:dyDescent="0.25">
      <c r="A5" s="8">
        <v>28.7</v>
      </c>
      <c r="B5" s="8">
        <v>12</v>
      </c>
      <c r="C5" s="35">
        <f t="shared" ref="C5:C68" si="0">1/(A5*1000000)/$C$2</f>
        <v>9.6786682152535808E-11</v>
      </c>
      <c r="D5" s="35">
        <f>D4+C5</f>
        <v>1.9357336430507162E-10</v>
      </c>
      <c r="E5" s="8">
        <f t="shared" ref="E5:E68" si="1">D5*360*(A5*1000000)</f>
        <v>2</v>
      </c>
      <c r="F5" s="8">
        <f t="shared" ref="F5:F68" si="2">$F$2</f>
        <v>0.1</v>
      </c>
      <c r="G5" s="7">
        <v>3</v>
      </c>
      <c r="H5" s="35">
        <f t="shared" ref="H5:H68" si="3">G5+F5*SIN(2*PI()*A5*1000000*D5)</f>
        <v>3.0034899496702501</v>
      </c>
      <c r="I5" s="8">
        <v>0.5</v>
      </c>
      <c r="J5" s="7">
        <v>2</v>
      </c>
      <c r="K5" s="8">
        <v>4</v>
      </c>
      <c r="L5" s="8">
        <v>0.20069999999999999</v>
      </c>
      <c r="M5" s="8">
        <v>17</v>
      </c>
      <c r="N5" s="8">
        <v>24</v>
      </c>
      <c r="O5" s="1">
        <v>100</v>
      </c>
      <c r="P5" s="6">
        <f t="shared" ref="P5:P67" si="4">L5/(K5-J5)^2</f>
        <v>5.0174999999999997E-2</v>
      </c>
      <c r="Q5" s="7">
        <f t="shared" ref="Q5:Q68" si="5">2*P5*(H5-J5)</f>
        <v>0.10070021644940959</v>
      </c>
      <c r="R5" s="7">
        <f t="shared" ref="R5:R67" si="6">P5*(G5-J5)^2</f>
        <v>5.0174999999999997E-2</v>
      </c>
      <c r="S5" s="7">
        <f t="shared" ref="S5:S68" si="7">P5*(H5-J5)^2</f>
        <v>5.0525827568300659E-2</v>
      </c>
      <c r="T5" s="16">
        <f>O5*0.000001*(S5-S4)/(D5-D4)</f>
        <v>362.47504256476134</v>
      </c>
    </row>
    <row r="6" spans="1:20" x14ac:dyDescent="0.25">
      <c r="A6" s="8">
        <v>28.7</v>
      </c>
      <c r="B6" s="8">
        <v>12</v>
      </c>
      <c r="C6" s="35">
        <f t="shared" si="0"/>
        <v>9.6786682152535808E-11</v>
      </c>
      <c r="D6" s="35">
        <f t="shared" ref="D6:D69" si="8">D5+C6</f>
        <v>2.9036004645760744E-10</v>
      </c>
      <c r="E6" s="8">
        <f t="shared" si="1"/>
        <v>3</v>
      </c>
      <c r="F6" s="8">
        <f t="shared" si="2"/>
        <v>0.1</v>
      </c>
      <c r="G6" s="7">
        <v>3</v>
      </c>
      <c r="H6" s="35">
        <f t="shared" si="3"/>
        <v>3.0052335956242944</v>
      </c>
      <c r="I6" s="8">
        <v>0.5</v>
      </c>
      <c r="J6" s="7">
        <v>2</v>
      </c>
      <c r="K6" s="8">
        <v>4</v>
      </c>
      <c r="L6" s="8">
        <v>0.20069999999999999</v>
      </c>
      <c r="M6" s="8">
        <v>17</v>
      </c>
      <c r="N6" s="8">
        <v>24</v>
      </c>
      <c r="O6" s="1">
        <v>100</v>
      </c>
      <c r="P6" s="6">
        <f t="shared" si="4"/>
        <v>5.0174999999999997E-2</v>
      </c>
      <c r="Q6" s="7">
        <f t="shared" si="5"/>
        <v>0.10087519132089794</v>
      </c>
      <c r="R6" s="7">
        <f t="shared" si="6"/>
        <v>5.0174999999999997E-2</v>
      </c>
      <c r="S6" s="7">
        <f t="shared" si="7"/>
        <v>5.0701565640397427E-2</v>
      </c>
      <c r="T6" s="1">
        <f>O6*0.000001*(S6-S5)/C6</f>
        <v>181.57257609038044</v>
      </c>
    </row>
    <row r="7" spans="1:20" x14ac:dyDescent="0.25">
      <c r="A7" s="8">
        <v>28.7</v>
      </c>
      <c r="B7" s="8">
        <v>12</v>
      </c>
      <c r="C7" s="35">
        <f t="shared" si="0"/>
        <v>9.6786682152535808E-11</v>
      </c>
      <c r="D7" s="35">
        <f t="shared" si="8"/>
        <v>3.8714672861014323E-10</v>
      </c>
      <c r="E7" s="8">
        <f t="shared" si="1"/>
        <v>4</v>
      </c>
      <c r="F7" s="8">
        <f t="shared" si="2"/>
        <v>0.1</v>
      </c>
      <c r="G7" s="7">
        <v>3</v>
      </c>
      <c r="H7" s="35">
        <f t="shared" si="3"/>
        <v>3.0069756473744125</v>
      </c>
      <c r="I7" s="8">
        <v>0.5</v>
      </c>
      <c r="J7" s="7">
        <v>2</v>
      </c>
      <c r="K7" s="8">
        <v>4</v>
      </c>
      <c r="L7" s="8">
        <v>0.20069999999999999</v>
      </c>
      <c r="M7" s="8">
        <v>17</v>
      </c>
      <c r="N7" s="8">
        <v>24</v>
      </c>
      <c r="O7" s="1">
        <v>100</v>
      </c>
      <c r="P7" s="6">
        <f t="shared" si="4"/>
        <v>5.0174999999999997E-2</v>
      </c>
      <c r="Q7" s="7">
        <f t="shared" si="5"/>
        <v>0.10105000621402228</v>
      </c>
      <c r="R7" s="7">
        <f t="shared" si="6"/>
        <v>5.0174999999999997E-2</v>
      </c>
      <c r="S7" s="7">
        <f t="shared" si="7"/>
        <v>5.0877447712276744E-2</v>
      </c>
      <c r="T7" s="1">
        <f t="shared" ref="T7:T69" si="9">IF(S7-S6&gt;0, O7*0.000001*(S7-S6)/C7, 0)</f>
        <v>181.72135666571052</v>
      </c>
    </row>
    <row r="8" spans="1:20" x14ac:dyDescent="0.25">
      <c r="A8" s="8">
        <v>28.7</v>
      </c>
      <c r="B8" s="8">
        <v>12</v>
      </c>
      <c r="C8" s="35">
        <f t="shared" si="0"/>
        <v>9.6786682152535808E-11</v>
      </c>
      <c r="D8" s="35">
        <f t="shared" si="8"/>
        <v>4.8393341076267903E-10</v>
      </c>
      <c r="E8" s="8">
        <f t="shared" si="1"/>
        <v>5</v>
      </c>
      <c r="F8" s="8">
        <f t="shared" si="2"/>
        <v>0.1</v>
      </c>
      <c r="G8" s="7">
        <v>3</v>
      </c>
      <c r="H8" s="35">
        <f t="shared" si="3"/>
        <v>3.008715574274766</v>
      </c>
      <c r="I8" s="8">
        <v>0.5</v>
      </c>
      <c r="J8" s="7">
        <v>2</v>
      </c>
      <c r="K8" s="8">
        <v>4</v>
      </c>
      <c r="L8" s="8">
        <v>0.20069999999999999</v>
      </c>
      <c r="M8" s="8">
        <v>17</v>
      </c>
      <c r="N8" s="8">
        <v>24</v>
      </c>
      <c r="O8" s="1">
        <v>100</v>
      </c>
      <c r="P8" s="6">
        <f t="shared" si="4"/>
        <v>5.0174999999999997E-2</v>
      </c>
      <c r="Q8" s="7">
        <f t="shared" si="5"/>
        <v>0.10122460787847276</v>
      </c>
      <c r="R8" s="7">
        <f t="shared" si="6"/>
        <v>5.0174999999999997E-2</v>
      </c>
      <c r="S8" s="7">
        <f t="shared" si="7"/>
        <v>5.1053419233435829E-2</v>
      </c>
      <c r="T8" s="1">
        <f t="shared" si="9"/>
        <v>181.81377566156672</v>
      </c>
    </row>
    <row r="9" spans="1:20" x14ac:dyDescent="0.25">
      <c r="A9" s="8">
        <v>28.7</v>
      </c>
      <c r="B9" s="8">
        <v>12</v>
      </c>
      <c r="C9" s="35">
        <f t="shared" si="0"/>
        <v>9.6786682152535808E-11</v>
      </c>
      <c r="D9" s="35">
        <f t="shared" si="8"/>
        <v>5.8072009291521487E-10</v>
      </c>
      <c r="E9" s="8">
        <f t="shared" si="1"/>
        <v>6</v>
      </c>
      <c r="F9" s="8">
        <f t="shared" si="2"/>
        <v>0.1</v>
      </c>
      <c r="G9" s="7">
        <v>3</v>
      </c>
      <c r="H9" s="35">
        <f t="shared" si="3"/>
        <v>3.0104528463267655</v>
      </c>
      <c r="I9" s="8">
        <v>0.5</v>
      </c>
      <c r="J9" s="7">
        <v>2</v>
      </c>
      <c r="K9" s="8">
        <v>4</v>
      </c>
      <c r="L9" s="8">
        <v>0.20069999999999999</v>
      </c>
      <c r="M9" s="8">
        <v>17</v>
      </c>
      <c r="N9" s="8">
        <v>24</v>
      </c>
      <c r="O9" s="1">
        <v>100</v>
      </c>
      <c r="P9" s="6">
        <f t="shared" si="4"/>
        <v>5.0174999999999997E-2</v>
      </c>
      <c r="Q9" s="7">
        <f t="shared" si="5"/>
        <v>0.1013989431288909</v>
      </c>
      <c r="R9" s="7">
        <f t="shared" si="6"/>
        <v>5.0174999999999997E-2</v>
      </c>
      <c r="S9" s="7">
        <f t="shared" si="7"/>
        <v>5.1229425349556816E-2</v>
      </c>
      <c r="T9" s="1">
        <f t="shared" si="9"/>
        <v>181.84951917620398</v>
      </c>
    </row>
    <row r="10" spans="1:20" x14ac:dyDescent="0.25">
      <c r="A10" s="8">
        <v>28.7</v>
      </c>
      <c r="B10" s="8">
        <v>12</v>
      </c>
      <c r="C10" s="35">
        <f t="shared" si="0"/>
        <v>9.6786682152535808E-11</v>
      </c>
      <c r="D10" s="35">
        <f t="shared" si="8"/>
        <v>6.7750677506775072E-10</v>
      </c>
      <c r="E10" s="8">
        <f t="shared" si="1"/>
        <v>7.0000000000000009</v>
      </c>
      <c r="F10" s="8">
        <f t="shared" si="2"/>
        <v>0.1</v>
      </c>
      <c r="G10" s="7">
        <v>3</v>
      </c>
      <c r="H10" s="35">
        <f t="shared" si="3"/>
        <v>3.0121869343405145</v>
      </c>
      <c r="I10" s="8">
        <v>0.5</v>
      </c>
      <c r="J10" s="7">
        <v>2</v>
      </c>
      <c r="K10" s="8">
        <v>4</v>
      </c>
      <c r="L10" s="8">
        <v>0.20069999999999999</v>
      </c>
      <c r="M10" s="8">
        <v>17</v>
      </c>
      <c r="N10" s="8">
        <v>24</v>
      </c>
      <c r="O10" s="1">
        <v>100</v>
      </c>
      <c r="P10" s="6">
        <f t="shared" si="4"/>
        <v>5.0174999999999997E-2</v>
      </c>
      <c r="Q10" s="7">
        <f t="shared" si="5"/>
        <v>0.10157295886107062</v>
      </c>
      <c r="R10" s="7">
        <f t="shared" si="6"/>
        <v>5.0174999999999997E-2</v>
      </c>
      <c r="S10" s="7">
        <f t="shared" si="7"/>
        <v>5.1405410920741142E-2</v>
      </c>
      <c r="T10" s="1">
        <f t="shared" si="9"/>
        <v>181.82829214764516</v>
      </c>
    </row>
    <row r="11" spans="1:20" x14ac:dyDescent="0.25">
      <c r="A11" s="8">
        <v>28.7</v>
      </c>
      <c r="B11" s="8">
        <v>12</v>
      </c>
      <c r="C11" s="35">
        <f t="shared" si="0"/>
        <v>9.6786682152535808E-11</v>
      </c>
      <c r="D11" s="35">
        <f t="shared" si="8"/>
        <v>7.7429345722028657E-10</v>
      </c>
      <c r="E11" s="8">
        <f t="shared" si="1"/>
        <v>8.0000000000000018</v>
      </c>
      <c r="F11" s="8">
        <f t="shared" si="2"/>
        <v>0.1</v>
      </c>
      <c r="G11" s="7">
        <v>3</v>
      </c>
      <c r="H11" s="35">
        <f t="shared" si="3"/>
        <v>3.0139173100960064</v>
      </c>
      <c r="I11" s="8">
        <v>0.5</v>
      </c>
      <c r="J11" s="7">
        <v>2</v>
      </c>
      <c r="K11" s="8">
        <v>4</v>
      </c>
      <c r="L11" s="8">
        <v>0.20069999999999999</v>
      </c>
      <c r="M11" s="8">
        <v>17</v>
      </c>
      <c r="N11" s="8">
        <v>24</v>
      </c>
      <c r="O11" s="1">
        <v>100</v>
      </c>
      <c r="P11" s="6">
        <f t="shared" si="4"/>
        <v>5.0174999999999997E-2</v>
      </c>
      <c r="Q11" s="7">
        <f t="shared" si="5"/>
        <v>0.10174660206813424</v>
      </c>
      <c r="R11" s="7">
        <f t="shared" si="6"/>
        <v>5.0174999999999997E-2</v>
      </c>
      <c r="S11" s="7">
        <f t="shared" si="7"/>
        <v>5.1581320540165718E-2</v>
      </c>
      <c r="T11" s="1">
        <f t="shared" si="9"/>
        <v>181.7498187894719</v>
      </c>
    </row>
    <row r="12" spans="1:20" x14ac:dyDescent="0.25">
      <c r="A12" s="8">
        <v>28.7</v>
      </c>
      <c r="B12" s="8">
        <v>12</v>
      </c>
      <c r="C12" s="35">
        <f t="shared" si="0"/>
        <v>9.6786682152535808E-11</v>
      </c>
      <c r="D12" s="35">
        <f t="shared" si="8"/>
        <v>8.7108013937282241E-10</v>
      </c>
      <c r="E12" s="8">
        <f t="shared" si="1"/>
        <v>9</v>
      </c>
      <c r="F12" s="8">
        <f t="shared" si="2"/>
        <v>0.1</v>
      </c>
      <c r="G12" s="7">
        <v>3</v>
      </c>
      <c r="H12" s="35">
        <f t="shared" si="3"/>
        <v>3.0156434465040229</v>
      </c>
      <c r="I12" s="8">
        <v>0.5</v>
      </c>
      <c r="J12" s="7">
        <v>2</v>
      </c>
      <c r="K12" s="8">
        <v>4</v>
      </c>
      <c r="L12" s="8">
        <v>0.20069999999999999</v>
      </c>
      <c r="M12" s="8">
        <v>17</v>
      </c>
      <c r="N12" s="8">
        <v>24</v>
      </c>
      <c r="O12" s="1">
        <v>100</v>
      </c>
      <c r="P12" s="6">
        <f t="shared" si="4"/>
        <v>5.0174999999999997E-2</v>
      </c>
      <c r="Q12" s="7">
        <f t="shared" si="5"/>
        <v>0.1019198198566787</v>
      </c>
      <c r="R12" s="7">
        <f t="shared" si="6"/>
        <v>5.0174999999999997E-2</v>
      </c>
      <c r="S12" s="7">
        <f t="shared" si="7"/>
        <v>5.1757098553153157E-2</v>
      </c>
      <c r="T12" s="1">
        <f t="shared" si="9"/>
        <v>181.61384301862194</v>
      </c>
    </row>
    <row r="13" spans="1:20" x14ac:dyDescent="0.25">
      <c r="A13" s="8">
        <v>28.7</v>
      </c>
      <c r="B13" s="8">
        <v>12</v>
      </c>
      <c r="C13" s="35">
        <f t="shared" si="0"/>
        <v>9.6786682152535808E-11</v>
      </c>
      <c r="D13" s="35">
        <f t="shared" si="8"/>
        <v>9.6786682152535826E-10</v>
      </c>
      <c r="E13" s="8">
        <f t="shared" si="1"/>
        <v>10.000000000000002</v>
      </c>
      <c r="F13" s="8">
        <f t="shared" si="2"/>
        <v>0.1</v>
      </c>
      <c r="G13" s="7">
        <v>3</v>
      </c>
      <c r="H13" s="35">
        <f t="shared" si="3"/>
        <v>3.0173648177666932</v>
      </c>
      <c r="I13" s="8">
        <v>0.5</v>
      </c>
      <c r="J13" s="7">
        <v>2</v>
      </c>
      <c r="K13" s="8">
        <v>4</v>
      </c>
      <c r="L13" s="8">
        <v>0.20069999999999999</v>
      </c>
      <c r="M13" s="8">
        <v>17</v>
      </c>
      <c r="N13" s="8">
        <v>24</v>
      </c>
      <c r="O13" s="1">
        <v>100</v>
      </c>
      <c r="P13" s="6">
        <f t="shared" si="4"/>
        <v>5.0174999999999997E-2</v>
      </c>
      <c r="Q13" s="7">
        <f t="shared" si="5"/>
        <v>0.10209255946288766</v>
      </c>
      <c r="R13" s="7">
        <f t="shared" si="6"/>
        <v>5.0174999999999997E-2</v>
      </c>
      <c r="S13" s="7">
        <f t="shared" si="7"/>
        <v>5.1932689076647991E-2</v>
      </c>
      <c r="T13" s="1">
        <f t="shared" si="9"/>
        <v>181.42012887486254</v>
      </c>
    </row>
    <row r="14" spans="1:20" x14ac:dyDescent="0.25">
      <c r="A14" s="8">
        <v>28.7</v>
      </c>
      <c r="B14" s="8">
        <v>12</v>
      </c>
      <c r="C14" s="35">
        <f t="shared" si="0"/>
        <v>9.6786682152535808E-11</v>
      </c>
      <c r="D14" s="35">
        <f t="shared" si="8"/>
        <v>1.0646535036778941E-9</v>
      </c>
      <c r="E14" s="8">
        <f t="shared" si="1"/>
        <v>11.000000000000002</v>
      </c>
      <c r="F14" s="8">
        <f t="shared" si="2"/>
        <v>0.1</v>
      </c>
      <c r="G14" s="7">
        <v>3</v>
      </c>
      <c r="H14" s="35">
        <f t="shared" si="3"/>
        <v>3.0190808995376543</v>
      </c>
      <c r="I14" s="8">
        <v>0.5</v>
      </c>
      <c r="J14" s="7">
        <v>2</v>
      </c>
      <c r="K14" s="8">
        <v>4</v>
      </c>
      <c r="L14" s="8">
        <v>0.20069999999999999</v>
      </c>
      <c r="M14" s="8">
        <v>17</v>
      </c>
      <c r="N14" s="8">
        <v>24</v>
      </c>
      <c r="O14" s="1">
        <v>100</v>
      </c>
      <c r="P14" s="6">
        <f t="shared" si="4"/>
        <v>5.0174999999999997E-2</v>
      </c>
      <c r="Q14" s="7">
        <f t="shared" si="5"/>
        <v>0.1022647682686036</v>
      </c>
      <c r="R14" s="7">
        <f t="shared" si="6"/>
        <v>5.0174999999999997E-2</v>
      </c>
      <c r="S14" s="7">
        <f t="shared" si="7"/>
        <v>5.2108036019089171E-2</v>
      </c>
      <c r="T14" s="1">
        <f t="shared" si="9"/>
        <v>181.16846093022767</v>
      </c>
    </row>
    <row r="15" spans="1:20" x14ac:dyDescent="0.25">
      <c r="A15" s="8">
        <v>28.7</v>
      </c>
      <c r="B15" s="8">
        <v>12</v>
      </c>
      <c r="C15" s="35">
        <f t="shared" si="0"/>
        <v>9.6786682152535808E-11</v>
      </c>
      <c r="D15" s="35">
        <f t="shared" si="8"/>
        <v>1.16144018583043E-9</v>
      </c>
      <c r="E15" s="8">
        <f t="shared" si="1"/>
        <v>12.000000000000002</v>
      </c>
      <c r="F15" s="8">
        <f t="shared" si="2"/>
        <v>0.1</v>
      </c>
      <c r="G15" s="7">
        <v>3</v>
      </c>
      <c r="H15" s="35">
        <f t="shared" si="3"/>
        <v>3.0207911690817761</v>
      </c>
      <c r="I15" s="8">
        <v>0.5</v>
      </c>
      <c r="J15" s="7">
        <v>2</v>
      </c>
      <c r="K15" s="8">
        <v>4</v>
      </c>
      <c r="L15" s="8">
        <v>0.20069999999999999</v>
      </c>
      <c r="M15" s="8">
        <v>17</v>
      </c>
      <c r="N15" s="8">
        <v>24</v>
      </c>
      <c r="O15" s="1">
        <v>100</v>
      </c>
      <c r="P15" s="6">
        <f t="shared" si="4"/>
        <v>5.0174999999999997E-2</v>
      </c>
      <c r="Q15" s="7">
        <f t="shared" si="5"/>
        <v>0.10243639381735622</v>
      </c>
      <c r="R15" s="7">
        <f t="shared" si="6"/>
        <v>5.0174999999999997E-2</v>
      </c>
      <c r="S15" s="7">
        <f t="shared" si="7"/>
        <v>5.228308310067014E-2</v>
      </c>
      <c r="T15" s="1">
        <f t="shared" si="9"/>
        <v>180.85864468945692</v>
      </c>
    </row>
    <row r="16" spans="1:20" x14ac:dyDescent="0.25">
      <c r="A16" s="8">
        <v>28.7</v>
      </c>
      <c r="B16" s="8">
        <v>12</v>
      </c>
      <c r="C16" s="35">
        <f t="shared" si="0"/>
        <v>9.6786682152535808E-11</v>
      </c>
      <c r="D16" s="35">
        <f t="shared" si="8"/>
        <v>1.2582268679829658E-9</v>
      </c>
      <c r="E16" s="8">
        <f t="shared" si="1"/>
        <v>13.000000000000004</v>
      </c>
      <c r="F16" s="8">
        <f t="shared" si="2"/>
        <v>0.1</v>
      </c>
      <c r="G16" s="7">
        <v>3</v>
      </c>
      <c r="H16" s="35">
        <f t="shared" si="3"/>
        <v>3.0224951054343867</v>
      </c>
      <c r="I16" s="8">
        <v>0.5</v>
      </c>
      <c r="J16" s="7">
        <v>2</v>
      </c>
      <c r="K16" s="8">
        <v>4</v>
      </c>
      <c r="L16" s="8">
        <v>0.20069999999999999</v>
      </c>
      <c r="M16" s="8">
        <v>17</v>
      </c>
      <c r="N16" s="8">
        <v>24</v>
      </c>
      <c r="O16" s="1">
        <v>100</v>
      </c>
      <c r="P16" s="6">
        <f t="shared" si="4"/>
        <v>5.0174999999999997E-2</v>
      </c>
      <c r="Q16" s="7">
        <f t="shared" si="5"/>
        <v>0.1026073838303407</v>
      </c>
      <c r="R16" s="7">
        <f t="shared" si="6"/>
        <v>5.0174999999999997E-2</v>
      </c>
      <c r="S16" s="7">
        <f t="shared" si="7"/>
        <v>5.2457773873975405E-2</v>
      </c>
      <c r="T16" s="1">
        <f t="shared" si="9"/>
        <v>180.490506979</v>
      </c>
    </row>
    <row r="17" spans="1:20" x14ac:dyDescent="0.25">
      <c r="A17" s="8">
        <v>28.7</v>
      </c>
      <c r="B17" s="8">
        <v>12</v>
      </c>
      <c r="C17" s="35">
        <f t="shared" si="0"/>
        <v>9.6786682152535808E-11</v>
      </c>
      <c r="D17" s="35">
        <f t="shared" si="8"/>
        <v>1.3550135501355016E-9</v>
      </c>
      <c r="E17" s="8">
        <f t="shared" si="1"/>
        <v>14.000000000000002</v>
      </c>
      <c r="F17" s="8">
        <f t="shared" si="2"/>
        <v>0.1</v>
      </c>
      <c r="G17" s="7">
        <v>3</v>
      </c>
      <c r="H17" s="35">
        <f t="shared" si="3"/>
        <v>3.0241921895599666</v>
      </c>
      <c r="I17" s="8">
        <v>0.5</v>
      </c>
      <c r="J17" s="7">
        <v>2</v>
      </c>
      <c r="K17" s="8">
        <v>4</v>
      </c>
      <c r="L17" s="8">
        <v>0.20069999999999999</v>
      </c>
      <c r="M17" s="8">
        <v>17</v>
      </c>
      <c r="N17" s="8">
        <v>24</v>
      </c>
      <c r="O17" s="1">
        <v>100</v>
      </c>
      <c r="P17" s="6">
        <f t="shared" si="4"/>
        <v>5.0174999999999997E-2</v>
      </c>
      <c r="Q17" s="7">
        <f t="shared" si="5"/>
        <v>0.10277768622234264</v>
      </c>
      <c r="R17" s="7">
        <f t="shared" si="6"/>
        <v>5.0174999999999997E-2</v>
      </c>
      <c r="S17" s="7">
        <f t="shared" si="7"/>
        <v>5.2632051744984164E-2</v>
      </c>
      <c r="T17" s="1">
        <f t="shared" si="9"/>
        <v>180.06389632624939</v>
      </c>
    </row>
    <row r="18" spans="1:20" x14ac:dyDescent="0.25">
      <c r="A18" s="8">
        <v>28.7</v>
      </c>
      <c r="B18" s="8">
        <v>12</v>
      </c>
      <c r="C18" s="35">
        <f t="shared" si="0"/>
        <v>9.6786682152535808E-11</v>
      </c>
      <c r="D18" s="35">
        <f t="shared" si="8"/>
        <v>1.4518002322880375E-9</v>
      </c>
      <c r="E18" s="8">
        <f t="shared" si="1"/>
        <v>15.000000000000002</v>
      </c>
      <c r="F18" s="8">
        <f t="shared" si="2"/>
        <v>0.1</v>
      </c>
      <c r="G18" s="7">
        <v>3</v>
      </c>
      <c r="H18" s="35">
        <f t="shared" si="3"/>
        <v>3.0258819045102521</v>
      </c>
      <c r="I18" s="8">
        <v>0.5</v>
      </c>
      <c r="J18" s="7">
        <v>2</v>
      </c>
      <c r="K18" s="8">
        <v>4</v>
      </c>
      <c r="L18" s="8">
        <v>0.20069999999999999</v>
      </c>
      <c r="M18" s="8">
        <v>17</v>
      </c>
      <c r="N18" s="8">
        <v>24</v>
      </c>
      <c r="O18" s="1">
        <v>100</v>
      </c>
      <c r="P18" s="6">
        <f t="shared" si="4"/>
        <v>5.0174999999999997E-2</v>
      </c>
      <c r="Q18" s="7">
        <f t="shared" si="5"/>
        <v>0.10294724911760379</v>
      </c>
      <c r="R18" s="7">
        <f t="shared" si="6"/>
        <v>5.0174999999999997E-2</v>
      </c>
      <c r="S18" s="7">
        <f t="shared" si="7"/>
        <v>5.2805859994429376E-2</v>
      </c>
      <c r="T18" s="1">
        <f t="shared" si="9"/>
        <v>179.57868332679305</v>
      </c>
    </row>
    <row r="19" spans="1:20" x14ac:dyDescent="0.25">
      <c r="A19" s="8">
        <v>28.7</v>
      </c>
      <c r="B19" s="8">
        <v>12</v>
      </c>
      <c r="C19" s="35">
        <f t="shared" si="0"/>
        <v>9.6786682152535808E-11</v>
      </c>
      <c r="D19" s="35">
        <f t="shared" si="8"/>
        <v>1.5485869144405733E-9</v>
      </c>
      <c r="E19" s="8">
        <f t="shared" si="1"/>
        <v>16.000000000000004</v>
      </c>
      <c r="F19" s="8">
        <f t="shared" si="2"/>
        <v>0.1</v>
      </c>
      <c r="G19" s="7">
        <v>3</v>
      </c>
      <c r="H19" s="35">
        <f t="shared" si="3"/>
        <v>3.0275637355816998</v>
      </c>
      <c r="I19" s="8">
        <v>0.5</v>
      </c>
      <c r="J19" s="7">
        <v>2</v>
      </c>
      <c r="K19" s="8">
        <v>4</v>
      </c>
      <c r="L19" s="8">
        <v>0.20069999999999999</v>
      </c>
      <c r="M19" s="8">
        <v>17</v>
      </c>
      <c r="N19" s="8">
        <v>24</v>
      </c>
      <c r="O19" s="1">
        <v>100</v>
      </c>
      <c r="P19" s="6">
        <f t="shared" si="4"/>
        <v>5.0174999999999997E-2</v>
      </c>
      <c r="Q19" s="7">
        <f t="shared" si="5"/>
        <v>0.10311602086562356</v>
      </c>
      <c r="R19" s="7">
        <f t="shared" si="6"/>
        <v>5.0174999999999997E-2</v>
      </c>
      <c r="S19" s="7">
        <f t="shared" si="7"/>
        <v>5.2979141799500327E-2</v>
      </c>
      <c r="T19" s="1">
        <f t="shared" si="9"/>
        <v>179.03476099930728</v>
      </c>
    </row>
    <row r="20" spans="1:20" x14ac:dyDescent="0.25">
      <c r="A20" s="8">
        <v>28.7</v>
      </c>
      <c r="B20" s="8">
        <v>12</v>
      </c>
      <c r="C20" s="35">
        <f t="shared" si="0"/>
        <v>9.6786682152535808E-11</v>
      </c>
      <c r="D20" s="35">
        <f t="shared" si="8"/>
        <v>1.6453735965931092E-9</v>
      </c>
      <c r="E20" s="8">
        <f t="shared" si="1"/>
        <v>17.000000000000004</v>
      </c>
      <c r="F20" s="8">
        <f t="shared" si="2"/>
        <v>0.1</v>
      </c>
      <c r="G20" s="7">
        <v>3</v>
      </c>
      <c r="H20" s="35">
        <f t="shared" si="3"/>
        <v>3.0292371704722738</v>
      </c>
      <c r="I20" s="8">
        <v>0.5</v>
      </c>
      <c r="J20" s="7">
        <v>2</v>
      </c>
      <c r="K20" s="8">
        <v>4</v>
      </c>
      <c r="L20" s="8">
        <v>0.20069999999999999</v>
      </c>
      <c r="M20" s="8">
        <v>17</v>
      </c>
      <c r="N20" s="8">
        <v>24</v>
      </c>
      <c r="O20" s="1">
        <v>100</v>
      </c>
      <c r="P20" s="6">
        <f t="shared" si="4"/>
        <v>5.0174999999999997E-2</v>
      </c>
      <c r="Q20" s="7">
        <f t="shared" si="5"/>
        <v>0.10328395005689267</v>
      </c>
      <c r="R20" s="7">
        <f t="shared" si="6"/>
        <v>5.0174999999999997E-2</v>
      </c>
      <c r="S20" s="7">
        <f t="shared" si="7"/>
        <v>5.3151840255877922E-2</v>
      </c>
      <c r="T20" s="1">
        <f t="shared" si="9"/>
        <v>178.43204512933048</v>
      </c>
    </row>
    <row r="21" spans="1:20" x14ac:dyDescent="0.25">
      <c r="A21" s="8">
        <v>28.7</v>
      </c>
      <c r="B21" s="8">
        <v>12</v>
      </c>
      <c r="C21" s="35">
        <f t="shared" si="0"/>
        <v>9.6786682152535808E-11</v>
      </c>
      <c r="D21" s="35">
        <f t="shared" si="8"/>
        <v>1.742160278745645E-9</v>
      </c>
      <c r="E21" s="8">
        <f t="shared" si="1"/>
        <v>18.000000000000004</v>
      </c>
      <c r="F21" s="8">
        <f t="shared" si="2"/>
        <v>0.1</v>
      </c>
      <c r="G21" s="7">
        <v>3</v>
      </c>
      <c r="H21" s="35">
        <f t="shared" si="3"/>
        <v>3.0309016994374947</v>
      </c>
      <c r="I21" s="8">
        <v>0.5</v>
      </c>
      <c r="J21" s="7">
        <v>2</v>
      </c>
      <c r="K21" s="8">
        <v>4</v>
      </c>
      <c r="L21" s="8">
        <v>0.20069999999999999</v>
      </c>
      <c r="M21" s="8">
        <v>17</v>
      </c>
      <c r="N21" s="8">
        <v>24</v>
      </c>
      <c r="O21" s="1">
        <v>100</v>
      </c>
      <c r="P21" s="6">
        <f t="shared" si="4"/>
        <v>5.0174999999999997E-2</v>
      </c>
      <c r="Q21" s="7">
        <f t="shared" si="5"/>
        <v>0.10345098553855259</v>
      </c>
      <c r="R21" s="7">
        <f t="shared" si="6"/>
        <v>5.0174999999999997E-2</v>
      </c>
      <c r="S21" s="7">
        <f t="shared" si="7"/>
        <v>5.3323898400088769E-2</v>
      </c>
      <c r="T21" s="1">
        <f t="shared" si="9"/>
        <v>177.77047459864747</v>
      </c>
    </row>
    <row r="22" spans="1:20" x14ac:dyDescent="0.25">
      <c r="A22" s="8">
        <v>28.7</v>
      </c>
      <c r="B22" s="8">
        <v>12</v>
      </c>
      <c r="C22" s="35">
        <f t="shared" si="0"/>
        <v>9.6786682152535808E-11</v>
      </c>
      <c r="D22" s="35">
        <f t="shared" si="8"/>
        <v>1.8389469608981809E-9</v>
      </c>
      <c r="E22" s="8">
        <f t="shared" si="1"/>
        <v>19.000000000000004</v>
      </c>
      <c r="F22" s="8">
        <f t="shared" si="2"/>
        <v>0.1</v>
      </c>
      <c r="G22" s="7">
        <v>3</v>
      </c>
      <c r="H22" s="35">
        <f t="shared" si="3"/>
        <v>3.0325568154457159</v>
      </c>
      <c r="I22" s="8">
        <v>0.5</v>
      </c>
      <c r="J22" s="7">
        <v>2</v>
      </c>
      <c r="K22" s="8">
        <v>4</v>
      </c>
      <c r="L22" s="8">
        <v>0.20069999999999999</v>
      </c>
      <c r="M22" s="8">
        <v>17</v>
      </c>
      <c r="N22" s="8">
        <v>24</v>
      </c>
      <c r="O22" s="1">
        <v>100</v>
      </c>
      <c r="P22" s="6">
        <f t="shared" si="4"/>
        <v>5.0174999999999997E-2</v>
      </c>
      <c r="Q22" s="7">
        <f t="shared" si="5"/>
        <v>0.10361707642997758</v>
      </c>
      <c r="R22" s="7">
        <f t="shared" si="6"/>
        <v>5.0174999999999997E-2</v>
      </c>
      <c r="S22" s="7">
        <f t="shared" si="7"/>
        <v>5.3495259232166505E-2</v>
      </c>
      <c r="T22" s="1">
        <f t="shared" si="9"/>
        <v>177.05001170271626</v>
      </c>
    </row>
    <row r="23" spans="1:20" x14ac:dyDescent="0.25">
      <c r="A23" s="8">
        <v>28.7</v>
      </c>
      <c r="B23" s="8">
        <v>12</v>
      </c>
      <c r="C23" s="35">
        <f t="shared" si="0"/>
        <v>9.6786682152535808E-11</v>
      </c>
      <c r="D23" s="35">
        <f t="shared" si="8"/>
        <v>1.9357336430507165E-9</v>
      </c>
      <c r="E23" s="8">
        <f t="shared" si="1"/>
        <v>20.000000000000004</v>
      </c>
      <c r="F23" s="8">
        <f t="shared" si="2"/>
        <v>0.1</v>
      </c>
      <c r="G23" s="7">
        <v>3</v>
      </c>
      <c r="H23" s="35">
        <f t="shared" si="3"/>
        <v>3.0342020143325668</v>
      </c>
      <c r="I23" s="8">
        <v>0.5</v>
      </c>
      <c r="J23" s="7">
        <v>2</v>
      </c>
      <c r="K23" s="8">
        <v>4</v>
      </c>
      <c r="L23" s="8">
        <v>0.20069999999999999</v>
      </c>
      <c r="M23" s="8">
        <v>17</v>
      </c>
      <c r="N23" s="8">
        <v>24</v>
      </c>
      <c r="O23" s="1">
        <v>100</v>
      </c>
      <c r="P23" s="6">
        <f t="shared" si="4"/>
        <v>5.0174999999999997E-2</v>
      </c>
      <c r="Q23" s="7">
        <f t="shared" si="5"/>
        <v>0.10378217213827307</v>
      </c>
      <c r="R23" s="7">
        <f t="shared" si="6"/>
        <v>5.0174999999999997E-2</v>
      </c>
      <c r="S23" s="7">
        <f t="shared" si="7"/>
        <v>5.3665865738605593E-2</v>
      </c>
      <c r="T23" s="1">
        <f t="shared" si="9"/>
        <v>176.27064245286653</v>
      </c>
    </row>
    <row r="24" spans="1:20" x14ac:dyDescent="0.25">
      <c r="A24" s="8">
        <v>28.7</v>
      </c>
      <c r="B24" s="8">
        <v>12</v>
      </c>
      <c r="C24" s="35">
        <f t="shared" si="0"/>
        <v>9.6786682152535808E-11</v>
      </c>
      <c r="D24" s="35">
        <f t="shared" si="8"/>
        <v>2.0325203252032524E-9</v>
      </c>
      <c r="E24" s="8">
        <f t="shared" si="1"/>
        <v>21.000000000000004</v>
      </c>
      <c r="F24" s="8">
        <f t="shared" si="2"/>
        <v>0.1</v>
      </c>
      <c r="G24" s="7">
        <v>3</v>
      </c>
      <c r="H24" s="35">
        <f t="shared" si="3"/>
        <v>3.03583679495453</v>
      </c>
      <c r="I24" s="8">
        <v>0.5</v>
      </c>
      <c r="J24" s="7">
        <v>2</v>
      </c>
      <c r="K24" s="8">
        <v>4</v>
      </c>
      <c r="L24" s="8">
        <v>0.20069999999999999</v>
      </c>
      <c r="M24" s="8">
        <v>17</v>
      </c>
      <c r="N24" s="8">
        <v>24</v>
      </c>
      <c r="O24" s="1">
        <v>100</v>
      </c>
      <c r="P24" s="6">
        <f t="shared" si="4"/>
        <v>5.0174999999999997E-2</v>
      </c>
      <c r="Q24" s="7">
        <f t="shared" si="5"/>
        <v>0.10394622237368707</v>
      </c>
      <c r="R24" s="7">
        <f t="shared" si="6"/>
        <v>5.0174999999999997E-2</v>
      </c>
      <c r="S24" s="7">
        <f t="shared" si="7"/>
        <v>5.383566091559544E-2</v>
      </c>
      <c r="T24" s="1">
        <f t="shared" si="9"/>
        <v>175.43237686590965</v>
      </c>
    </row>
    <row r="25" spans="1:20" x14ac:dyDescent="0.25">
      <c r="A25" s="8">
        <v>28.7</v>
      </c>
      <c r="B25" s="8">
        <v>12</v>
      </c>
      <c r="C25" s="35">
        <f t="shared" si="0"/>
        <v>9.6786682152535808E-11</v>
      </c>
      <c r="D25" s="35">
        <f t="shared" si="8"/>
        <v>2.1293070073557882E-9</v>
      </c>
      <c r="E25" s="8">
        <f t="shared" si="1"/>
        <v>22.000000000000004</v>
      </c>
      <c r="F25" s="8">
        <f t="shared" si="2"/>
        <v>0.1</v>
      </c>
      <c r="G25" s="7">
        <v>3</v>
      </c>
      <c r="H25" s="35">
        <f t="shared" si="3"/>
        <v>3.0374606593415914</v>
      </c>
      <c r="I25" s="8">
        <v>0.5</v>
      </c>
      <c r="J25" s="7">
        <v>2</v>
      </c>
      <c r="K25" s="8">
        <v>4</v>
      </c>
      <c r="L25" s="8">
        <v>0.20069999999999999</v>
      </c>
      <c r="M25" s="8">
        <v>17</v>
      </c>
      <c r="N25" s="8">
        <v>24</v>
      </c>
      <c r="O25" s="1">
        <v>100</v>
      </c>
      <c r="P25" s="6">
        <f t="shared" si="4"/>
        <v>5.0174999999999997E-2</v>
      </c>
      <c r="Q25" s="7">
        <f t="shared" si="5"/>
        <v>0.10410917716492869</v>
      </c>
      <c r="R25" s="7">
        <f t="shared" si="6"/>
        <v>5.0174999999999997E-2</v>
      </c>
      <c r="S25" s="7">
        <f t="shared" si="7"/>
        <v>5.4004587792518731E-2</v>
      </c>
      <c r="T25" s="1">
        <f t="shared" si="9"/>
        <v>174.53524923714397</v>
      </c>
    </row>
    <row r="26" spans="1:20" x14ac:dyDescent="0.25">
      <c r="A26" s="8">
        <v>28.7</v>
      </c>
      <c r="B26" s="8">
        <v>12</v>
      </c>
      <c r="C26" s="35">
        <f t="shared" si="0"/>
        <v>9.6786682152535808E-11</v>
      </c>
      <c r="D26" s="35">
        <f t="shared" si="8"/>
        <v>2.2260936895083241E-9</v>
      </c>
      <c r="E26" s="8">
        <f t="shared" si="1"/>
        <v>23.000000000000004</v>
      </c>
      <c r="F26" s="8">
        <f t="shared" si="2"/>
        <v>0.1</v>
      </c>
      <c r="G26" s="7">
        <v>3</v>
      </c>
      <c r="H26" s="35">
        <f t="shared" si="3"/>
        <v>3.0390731128489272</v>
      </c>
      <c r="I26" s="8">
        <v>0.5</v>
      </c>
      <c r="J26" s="7">
        <v>2</v>
      </c>
      <c r="K26" s="8">
        <v>4</v>
      </c>
      <c r="L26" s="8">
        <v>0.20069999999999999</v>
      </c>
      <c r="M26" s="8">
        <v>17</v>
      </c>
      <c r="N26" s="8">
        <v>24</v>
      </c>
      <c r="O26" s="1">
        <v>100</v>
      </c>
      <c r="P26" s="6">
        <f t="shared" si="4"/>
        <v>5.0174999999999997E-2</v>
      </c>
      <c r="Q26" s="7">
        <f t="shared" si="5"/>
        <v>0.10427098687438985</v>
      </c>
      <c r="R26" s="7">
        <f t="shared" si="6"/>
        <v>5.0174999999999997E-2</v>
      </c>
      <c r="S26" s="7">
        <f t="shared" si="7"/>
        <v>5.4172589455700942E-2</v>
      </c>
      <c r="T26" s="1">
        <f t="shared" si="9"/>
        <v>173.57931839986091</v>
      </c>
    </row>
    <row r="27" spans="1:20" x14ac:dyDescent="0.25">
      <c r="A27" s="8">
        <v>28.7</v>
      </c>
      <c r="B27" s="8">
        <v>12</v>
      </c>
      <c r="C27" s="35">
        <f t="shared" si="0"/>
        <v>9.6786682152535808E-11</v>
      </c>
      <c r="D27" s="35">
        <f t="shared" si="8"/>
        <v>2.3228803716608599E-9</v>
      </c>
      <c r="E27" s="8">
        <f t="shared" si="1"/>
        <v>24.000000000000004</v>
      </c>
      <c r="F27" s="8">
        <f t="shared" si="2"/>
        <v>0.1</v>
      </c>
      <c r="G27" s="7">
        <v>3</v>
      </c>
      <c r="H27" s="35">
        <f t="shared" si="3"/>
        <v>3.04067366430758</v>
      </c>
      <c r="I27" s="8">
        <v>0.5</v>
      </c>
      <c r="J27" s="7">
        <v>2</v>
      </c>
      <c r="K27" s="8">
        <v>4</v>
      </c>
      <c r="L27" s="8">
        <v>0.20069999999999999</v>
      </c>
      <c r="M27" s="8">
        <v>17</v>
      </c>
      <c r="N27" s="8">
        <v>24</v>
      </c>
      <c r="O27" s="1">
        <v>100</v>
      </c>
      <c r="P27" s="6">
        <f t="shared" si="4"/>
        <v>5.0174999999999997E-2</v>
      </c>
      <c r="Q27" s="7">
        <f t="shared" si="5"/>
        <v>0.10443160221326565</v>
      </c>
      <c r="R27" s="7">
        <f t="shared" si="6"/>
        <v>5.0174999999999997E-2</v>
      </c>
      <c r="S27" s="7">
        <f t="shared" si="7"/>
        <v>5.4339609072395378E-2</v>
      </c>
      <c r="T27" s="1">
        <f t="shared" si="9"/>
        <v>172.56466796869125</v>
      </c>
    </row>
    <row r="28" spans="1:20" x14ac:dyDescent="0.25">
      <c r="A28" s="8">
        <v>28.7</v>
      </c>
      <c r="B28" s="8">
        <v>12</v>
      </c>
      <c r="C28" s="35">
        <f t="shared" si="0"/>
        <v>9.6786682152535808E-11</v>
      </c>
      <c r="D28" s="35">
        <f t="shared" si="8"/>
        <v>2.4196670538133958E-9</v>
      </c>
      <c r="E28" s="8">
        <f t="shared" si="1"/>
        <v>25.000000000000004</v>
      </c>
      <c r="F28" s="8">
        <f t="shared" si="2"/>
        <v>0.1</v>
      </c>
      <c r="G28" s="7">
        <v>3</v>
      </c>
      <c r="H28" s="35">
        <f t="shared" si="3"/>
        <v>3.0422618261740699</v>
      </c>
      <c r="I28" s="8">
        <v>0.5</v>
      </c>
      <c r="J28" s="7">
        <v>2</v>
      </c>
      <c r="K28" s="8">
        <v>4</v>
      </c>
      <c r="L28" s="8">
        <v>0.20069999999999999</v>
      </c>
      <c r="M28" s="8">
        <v>17</v>
      </c>
      <c r="N28" s="8">
        <v>24</v>
      </c>
      <c r="O28" s="1">
        <v>100</v>
      </c>
      <c r="P28" s="6">
        <f t="shared" si="4"/>
        <v>5.0174999999999997E-2</v>
      </c>
      <c r="Q28" s="7">
        <f t="shared" si="5"/>
        <v>0.10459097425656791</v>
      </c>
      <c r="R28" s="7">
        <f t="shared" si="6"/>
        <v>5.0174999999999997E-2</v>
      </c>
      <c r="S28" s="7">
        <f t="shared" si="7"/>
        <v>5.4505589914987801E-2</v>
      </c>
      <c r="T28" s="1">
        <f t="shared" si="9"/>
        <v>171.49140656649092</v>
      </c>
    </row>
    <row r="29" spans="1:20" x14ac:dyDescent="0.25">
      <c r="A29" s="8">
        <v>28.7</v>
      </c>
      <c r="B29" s="8">
        <v>12</v>
      </c>
      <c r="C29" s="35">
        <f t="shared" si="0"/>
        <v>9.6786682152535808E-11</v>
      </c>
      <c r="D29" s="35">
        <f t="shared" si="8"/>
        <v>2.5164537359659316E-9</v>
      </c>
      <c r="E29" s="8">
        <f t="shared" si="1"/>
        <v>26.000000000000007</v>
      </c>
      <c r="F29" s="8">
        <f t="shared" si="2"/>
        <v>0.1</v>
      </c>
      <c r="G29" s="7">
        <v>3</v>
      </c>
      <c r="H29" s="35">
        <f t="shared" si="3"/>
        <v>3.0438371146789076</v>
      </c>
      <c r="I29" s="8">
        <v>0.5</v>
      </c>
      <c r="J29" s="7">
        <v>2</v>
      </c>
      <c r="K29" s="8">
        <v>4</v>
      </c>
      <c r="L29" s="8">
        <v>0.20069999999999999</v>
      </c>
      <c r="M29" s="8">
        <v>17</v>
      </c>
      <c r="N29" s="8">
        <v>24</v>
      </c>
      <c r="O29" s="1">
        <v>100</v>
      </c>
      <c r="P29" s="6">
        <f t="shared" si="4"/>
        <v>5.0174999999999997E-2</v>
      </c>
      <c r="Q29" s="7">
        <f t="shared" si="5"/>
        <v>0.10474905445802837</v>
      </c>
      <c r="R29" s="7">
        <f t="shared" si="6"/>
        <v>5.0174999999999997E-2</v>
      </c>
      <c r="S29" s="7">
        <f t="shared" si="7"/>
        <v>5.4670475385406044E-2</v>
      </c>
      <c r="T29" s="1">
        <f t="shared" si="9"/>
        <v>170.35966803612823</v>
      </c>
    </row>
    <row r="30" spans="1:20" x14ac:dyDescent="0.25">
      <c r="A30" s="8">
        <v>28.7</v>
      </c>
      <c r="B30" s="8">
        <v>12</v>
      </c>
      <c r="C30" s="35">
        <f t="shared" si="0"/>
        <v>9.6786682152535808E-11</v>
      </c>
      <c r="D30" s="35">
        <f t="shared" si="8"/>
        <v>2.6132404181184674E-9</v>
      </c>
      <c r="E30" s="8">
        <f t="shared" si="1"/>
        <v>27.000000000000007</v>
      </c>
      <c r="F30" s="8">
        <f t="shared" si="2"/>
        <v>0.1</v>
      </c>
      <c r="G30" s="7">
        <v>3</v>
      </c>
      <c r="H30" s="35">
        <f t="shared" si="3"/>
        <v>3.0453990499739545</v>
      </c>
      <c r="I30" s="8">
        <v>0.5</v>
      </c>
      <c r="J30" s="7">
        <v>2</v>
      </c>
      <c r="K30" s="8">
        <v>4</v>
      </c>
      <c r="L30" s="8">
        <v>0.20069999999999999</v>
      </c>
      <c r="M30" s="8">
        <v>17</v>
      </c>
      <c r="N30" s="8">
        <v>24</v>
      </c>
      <c r="O30" s="1">
        <v>100</v>
      </c>
      <c r="P30" s="6">
        <f t="shared" si="4"/>
        <v>5.0174999999999997E-2</v>
      </c>
      <c r="Q30" s="7">
        <f t="shared" si="5"/>
        <v>0.10490579466488632</v>
      </c>
      <c r="R30" s="7">
        <f t="shared" si="6"/>
        <v>5.0174999999999997E-2</v>
      </c>
      <c r="S30" s="7">
        <f t="shared" si="7"/>
        <v>5.4834209039717453E-2</v>
      </c>
      <c r="T30" s="1">
        <f t="shared" si="9"/>
        <v>169.16961163454863</v>
      </c>
    </row>
    <row r="31" spans="1:20" x14ac:dyDescent="0.25">
      <c r="A31" s="8">
        <v>28.7</v>
      </c>
      <c r="B31" s="8">
        <v>12</v>
      </c>
      <c r="C31" s="35">
        <f t="shared" si="0"/>
        <v>9.6786682152535808E-11</v>
      </c>
      <c r="D31" s="35">
        <f t="shared" si="8"/>
        <v>2.7100271002710033E-9</v>
      </c>
      <c r="E31" s="8">
        <f t="shared" si="1"/>
        <v>28.000000000000004</v>
      </c>
      <c r="F31" s="8">
        <f t="shared" si="2"/>
        <v>0.1</v>
      </c>
      <c r="G31" s="7">
        <v>3</v>
      </c>
      <c r="H31" s="35">
        <f t="shared" si="3"/>
        <v>3.046947156278589</v>
      </c>
      <c r="I31" s="8">
        <v>0.5</v>
      </c>
      <c r="J31" s="7">
        <v>2</v>
      </c>
      <c r="K31" s="8">
        <v>4</v>
      </c>
      <c r="L31" s="8">
        <v>0.20069999999999999</v>
      </c>
      <c r="M31" s="8">
        <v>17</v>
      </c>
      <c r="N31" s="8">
        <v>24</v>
      </c>
      <c r="O31" s="1">
        <v>100</v>
      </c>
      <c r="P31" s="6">
        <f t="shared" si="4"/>
        <v>5.0174999999999997E-2</v>
      </c>
      <c r="Q31" s="7">
        <f t="shared" si="5"/>
        <v>0.1050611471325564</v>
      </c>
      <c r="R31" s="7">
        <f t="shared" si="6"/>
        <v>5.0174999999999997E-2</v>
      </c>
      <c r="S31" s="7">
        <f t="shared" si="7"/>
        <v>5.4996734612898182E-2</v>
      </c>
      <c r="T31" s="1">
        <f t="shared" si="9"/>
        <v>167.92142221032893</v>
      </c>
    </row>
    <row r="32" spans="1:20" x14ac:dyDescent="0.25">
      <c r="A32" s="8">
        <v>28.7</v>
      </c>
      <c r="B32" s="8">
        <v>12</v>
      </c>
      <c r="C32" s="35">
        <f t="shared" si="0"/>
        <v>9.6786682152535808E-11</v>
      </c>
      <c r="D32" s="35">
        <f t="shared" si="8"/>
        <v>2.8068137824235391E-9</v>
      </c>
      <c r="E32" s="8">
        <f t="shared" si="1"/>
        <v>29.000000000000007</v>
      </c>
      <c r="F32" s="8">
        <f t="shared" si="2"/>
        <v>0.1</v>
      </c>
      <c r="G32" s="7">
        <v>3</v>
      </c>
      <c r="H32" s="35">
        <f t="shared" si="3"/>
        <v>3.0484809620246338</v>
      </c>
      <c r="I32" s="8">
        <v>0.5</v>
      </c>
      <c r="J32" s="7">
        <v>2</v>
      </c>
      <c r="K32" s="8">
        <v>4</v>
      </c>
      <c r="L32" s="8">
        <v>0.20069999999999999</v>
      </c>
      <c r="M32" s="8">
        <v>17</v>
      </c>
      <c r="N32" s="8">
        <v>24</v>
      </c>
      <c r="O32" s="1">
        <v>100</v>
      </c>
      <c r="P32" s="6">
        <f t="shared" si="4"/>
        <v>5.0174999999999997E-2</v>
      </c>
      <c r="Q32" s="7">
        <f t="shared" si="5"/>
        <v>0.105215064539172</v>
      </c>
      <c r="R32" s="7">
        <f t="shared" si="6"/>
        <v>5.0174999999999997E-2</v>
      </c>
      <c r="S32" s="7">
        <f t="shared" si="7"/>
        <v>5.5157996043757498E-2</v>
      </c>
      <c r="T32" s="1">
        <f t="shared" si="9"/>
        <v>166.61531036384562</v>
      </c>
    </row>
    <row r="33" spans="1:20" x14ac:dyDescent="0.25">
      <c r="A33" s="8">
        <v>28.7</v>
      </c>
      <c r="B33" s="8">
        <v>12</v>
      </c>
      <c r="C33" s="35">
        <f t="shared" si="0"/>
        <v>9.6786682152535808E-11</v>
      </c>
      <c r="D33" s="35">
        <f t="shared" si="8"/>
        <v>2.903600464576075E-9</v>
      </c>
      <c r="E33" s="8">
        <f t="shared" si="1"/>
        <v>30.000000000000004</v>
      </c>
      <c r="F33" s="8">
        <f t="shared" si="2"/>
        <v>0.1</v>
      </c>
      <c r="G33" s="7">
        <v>3</v>
      </c>
      <c r="H33" s="35">
        <f t="shared" si="3"/>
        <v>3.05</v>
      </c>
      <c r="I33" s="8">
        <v>0.5</v>
      </c>
      <c r="J33" s="7">
        <v>2</v>
      </c>
      <c r="K33" s="8">
        <v>4</v>
      </c>
      <c r="L33" s="8">
        <v>0.20069999999999999</v>
      </c>
      <c r="M33" s="8">
        <v>17</v>
      </c>
      <c r="N33" s="8">
        <v>24</v>
      </c>
      <c r="O33" s="1">
        <v>100</v>
      </c>
      <c r="P33" s="6">
        <f t="shared" si="4"/>
        <v>5.0174999999999997E-2</v>
      </c>
      <c r="Q33" s="7">
        <f t="shared" si="5"/>
        <v>0.10536749999999998</v>
      </c>
      <c r="R33" s="7">
        <f t="shared" si="6"/>
        <v>5.0174999999999997E-2</v>
      </c>
      <c r="S33" s="7">
        <f t="shared" si="7"/>
        <v>5.5317937499999977E-2</v>
      </c>
      <c r="T33" s="1">
        <f t="shared" si="9"/>
        <v>165.25151258972832</v>
      </c>
    </row>
    <row r="34" spans="1:20" x14ac:dyDescent="0.25">
      <c r="A34" s="8">
        <v>28.7</v>
      </c>
      <c r="B34" s="8">
        <v>12</v>
      </c>
      <c r="C34" s="35">
        <f t="shared" si="0"/>
        <v>9.6786682152535808E-11</v>
      </c>
      <c r="D34" s="35">
        <f t="shared" si="8"/>
        <v>3.0003871467286108E-9</v>
      </c>
      <c r="E34" s="8">
        <f t="shared" si="1"/>
        <v>31.000000000000007</v>
      </c>
      <c r="F34" s="8">
        <f t="shared" si="2"/>
        <v>0.1</v>
      </c>
      <c r="G34" s="7">
        <v>3</v>
      </c>
      <c r="H34" s="35">
        <f t="shared" si="3"/>
        <v>3.0515038074910055</v>
      </c>
      <c r="I34" s="8">
        <v>0.5</v>
      </c>
      <c r="J34" s="7">
        <v>2</v>
      </c>
      <c r="K34" s="8">
        <v>4</v>
      </c>
      <c r="L34" s="8">
        <v>0.20069999999999999</v>
      </c>
      <c r="M34" s="8">
        <v>17</v>
      </c>
      <c r="N34" s="8">
        <v>24</v>
      </c>
      <c r="O34" s="1">
        <v>100</v>
      </c>
      <c r="P34" s="6">
        <f t="shared" si="4"/>
        <v>5.0174999999999997E-2</v>
      </c>
      <c r="Q34" s="7">
        <f t="shared" si="5"/>
        <v>0.10551840708172239</v>
      </c>
      <c r="R34" s="7">
        <f t="shared" si="6"/>
        <v>5.0174999999999997E-2</v>
      </c>
      <c r="S34" s="7">
        <f t="shared" si="7"/>
        <v>5.5476503403408491E-2</v>
      </c>
      <c r="T34" s="1">
        <f t="shared" si="9"/>
        <v>163.8302914016767</v>
      </c>
    </row>
    <row r="35" spans="1:20" x14ac:dyDescent="0.25">
      <c r="A35" s="8">
        <v>28.7</v>
      </c>
      <c r="B35" s="8">
        <v>12</v>
      </c>
      <c r="C35" s="35">
        <f t="shared" si="0"/>
        <v>9.6786682152535808E-11</v>
      </c>
      <c r="D35" s="35">
        <f t="shared" si="8"/>
        <v>3.0971738288811467E-9</v>
      </c>
      <c r="E35" s="8">
        <f t="shared" si="1"/>
        <v>32.000000000000007</v>
      </c>
      <c r="F35" s="8">
        <f t="shared" si="2"/>
        <v>0.1</v>
      </c>
      <c r="G35" s="7">
        <v>3</v>
      </c>
      <c r="H35" s="35">
        <f t="shared" si="3"/>
        <v>3.0529919264233203</v>
      </c>
      <c r="I35" s="8">
        <v>0.5</v>
      </c>
      <c r="J35" s="7">
        <v>2</v>
      </c>
      <c r="K35" s="8">
        <v>4</v>
      </c>
      <c r="L35" s="8">
        <v>0.20069999999999999</v>
      </c>
      <c r="M35" s="8">
        <v>17</v>
      </c>
      <c r="N35" s="8">
        <v>24</v>
      </c>
      <c r="O35" s="1">
        <v>100</v>
      </c>
      <c r="P35" s="6">
        <f t="shared" si="4"/>
        <v>5.0174999999999997E-2</v>
      </c>
      <c r="Q35" s="7">
        <f t="shared" si="5"/>
        <v>0.10566773981658019</v>
      </c>
      <c r="R35" s="7">
        <f t="shared" si="6"/>
        <v>5.0174999999999997E-2</v>
      </c>
      <c r="S35" s="7">
        <f t="shared" si="7"/>
        <v>5.5633638455129475E-2</v>
      </c>
      <c r="T35" s="1">
        <f t="shared" si="9"/>
        <v>162.35193543812102</v>
      </c>
    </row>
    <row r="36" spans="1:20" x14ac:dyDescent="0.25">
      <c r="A36" s="8">
        <v>28.7</v>
      </c>
      <c r="B36" s="8">
        <v>12</v>
      </c>
      <c r="C36" s="35">
        <f t="shared" si="0"/>
        <v>9.6786682152535808E-11</v>
      </c>
      <c r="D36" s="35">
        <f t="shared" si="8"/>
        <v>3.1939605110336825E-9</v>
      </c>
      <c r="E36" s="8">
        <f t="shared" si="1"/>
        <v>33.000000000000007</v>
      </c>
      <c r="F36" s="8">
        <f t="shared" si="2"/>
        <v>0.1</v>
      </c>
      <c r="G36" s="7">
        <v>3</v>
      </c>
      <c r="H36" s="35">
        <f t="shared" si="3"/>
        <v>3.0544639035015027</v>
      </c>
      <c r="I36" s="8">
        <v>0.5</v>
      </c>
      <c r="J36" s="7">
        <v>2</v>
      </c>
      <c r="K36" s="8">
        <v>4</v>
      </c>
      <c r="L36" s="8">
        <v>0.20069999999999999</v>
      </c>
      <c r="M36" s="8">
        <v>17</v>
      </c>
      <c r="N36" s="8">
        <v>24</v>
      </c>
      <c r="O36" s="1">
        <v>100</v>
      </c>
      <c r="P36" s="6">
        <f t="shared" si="4"/>
        <v>5.0174999999999997E-2</v>
      </c>
      <c r="Q36" s="7">
        <f t="shared" si="5"/>
        <v>0.10581545271637578</v>
      </c>
      <c r="R36" s="7">
        <f t="shared" si="6"/>
        <v>5.0174999999999997E-2</v>
      </c>
      <c r="S36" s="7">
        <f t="shared" si="7"/>
        <v>5.578928766104415E-2</v>
      </c>
      <c r="T36" s="1">
        <f t="shared" si="9"/>
        <v>160.81675955104217</v>
      </c>
    </row>
    <row r="37" spans="1:20" x14ac:dyDescent="0.25">
      <c r="A37" s="8">
        <v>28.7</v>
      </c>
      <c r="B37" s="8">
        <v>12</v>
      </c>
      <c r="C37" s="35">
        <f t="shared" si="0"/>
        <v>9.6786682152535808E-11</v>
      </c>
      <c r="D37" s="35">
        <f t="shared" si="8"/>
        <v>3.2907471931862184E-9</v>
      </c>
      <c r="E37" s="8">
        <f t="shared" si="1"/>
        <v>34.000000000000007</v>
      </c>
      <c r="F37" s="8">
        <f t="shared" si="2"/>
        <v>0.1</v>
      </c>
      <c r="G37" s="7">
        <v>3</v>
      </c>
      <c r="H37" s="35">
        <f t="shared" si="3"/>
        <v>3.0559192903470747</v>
      </c>
      <c r="I37" s="8">
        <v>0.5</v>
      </c>
      <c r="J37" s="7">
        <v>2</v>
      </c>
      <c r="K37" s="8">
        <v>4</v>
      </c>
      <c r="L37" s="8">
        <v>0.20069999999999999</v>
      </c>
      <c r="M37" s="8">
        <v>17</v>
      </c>
      <c r="N37" s="8">
        <v>24</v>
      </c>
      <c r="O37" s="1">
        <v>100</v>
      </c>
      <c r="P37" s="6">
        <f t="shared" si="4"/>
        <v>5.0174999999999997E-2</v>
      </c>
      <c r="Q37" s="7">
        <f t="shared" si="5"/>
        <v>0.10596150078632893</v>
      </c>
      <c r="R37" s="7">
        <f t="shared" si="6"/>
        <v>5.0174999999999997E-2</v>
      </c>
      <c r="S37" s="7">
        <f t="shared" si="7"/>
        <v>5.5943396357205716E-2</v>
      </c>
      <c r="T37" s="1">
        <f t="shared" si="9"/>
        <v>159.2251048741299</v>
      </c>
    </row>
    <row r="38" spans="1:20" x14ac:dyDescent="0.25">
      <c r="A38" s="8">
        <v>28.7</v>
      </c>
      <c r="B38" s="8">
        <v>12</v>
      </c>
      <c r="C38" s="35">
        <f t="shared" si="0"/>
        <v>9.6786682152535808E-11</v>
      </c>
      <c r="D38" s="35">
        <f t="shared" si="8"/>
        <v>3.3875338753387542E-9</v>
      </c>
      <c r="E38" s="8">
        <f t="shared" si="1"/>
        <v>35.000000000000007</v>
      </c>
      <c r="F38" s="8">
        <f t="shared" si="2"/>
        <v>0.1</v>
      </c>
      <c r="G38" s="7">
        <v>3</v>
      </c>
      <c r="H38" s="35">
        <f t="shared" si="3"/>
        <v>3.0573576436351044</v>
      </c>
      <c r="I38" s="8">
        <v>0.5</v>
      </c>
      <c r="J38" s="7">
        <v>2</v>
      </c>
      <c r="K38" s="8">
        <v>4</v>
      </c>
      <c r="L38" s="8">
        <v>0.20069999999999999</v>
      </c>
      <c r="M38" s="8">
        <v>17</v>
      </c>
      <c r="N38" s="8">
        <v>24</v>
      </c>
      <c r="O38" s="1">
        <v>100</v>
      </c>
      <c r="P38" s="6">
        <f t="shared" si="4"/>
        <v>5.0174999999999997E-2</v>
      </c>
      <c r="Q38" s="7">
        <f t="shared" si="5"/>
        <v>0.10610583953878272</v>
      </c>
      <c r="R38" s="7">
        <f t="shared" si="6"/>
        <v>5.0174999999999997E-2</v>
      </c>
      <c r="S38" s="7">
        <f t="shared" si="7"/>
        <v>5.6095910235325896E-2</v>
      </c>
      <c r="T38" s="1">
        <f t="shared" si="9"/>
        <v>157.57733887377069</v>
      </c>
    </row>
    <row r="39" spans="1:20" x14ac:dyDescent="0.25">
      <c r="A39" s="8">
        <v>28.7</v>
      </c>
      <c r="B39" s="8">
        <v>12</v>
      </c>
      <c r="C39" s="35">
        <f t="shared" si="0"/>
        <v>9.6786682152535808E-11</v>
      </c>
      <c r="D39" s="35">
        <f t="shared" si="8"/>
        <v>3.4843205574912901E-9</v>
      </c>
      <c r="E39" s="8">
        <f t="shared" si="1"/>
        <v>36.000000000000007</v>
      </c>
      <c r="F39" s="8">
        <f t="shared" si="2"/>
        <v>0.1</v>
      </c>
      <c r="G39" s="7">
        <v>3</v>
      </c>
      <c r="H39" s="35">
        <f t="shared" si="3"/>
        <v>3.0587785252292474</v>
      </c>
      <c r="I39" s="8">
        <v>0.5</v>
      </c>
      <c r="J39" s="7">
        <v>2</v>
      </c>
      <c r="K39" s="8">
        <v>4</v>
      </c>
      <c r="L39" s="8">
        <v>0.20069999999999999</v>
      </c>
      <c r="M39" s="8">
        <v>17</v>
      </c>
      <c r="N39" s="8">
        <v>24</v>
      </c>
      <c r="O39" s="1">
        <v>100</v>
      </c>
      <c r="P39" s="6">
        <f t="shared" si="4"/>
        <v>5.0174999999999997E-2</v>
      </c>
      <c r="Q39" s="7">
        <f t="shared" si="5"/>
        <v>0.10624842500675498</v>
      </c>
      <c r="R39" s="7">
        <f t="shared" si="6"/>
        <v>5.0174999999999997E-2</v>
      </c>
      <c r="S39" s="7">
        <f t="shared" si="7"/>
        <v>5.6246775368291167E-2</v>
      </c>
      <c r="T39" s="1">
        <f t="shared" si="9"/>
        <v>155.87385537971775</v>
      </c>
    </row>
    <row r="40" spans="1:20" x14ac:dyDescent="0.25">
      <c r="A40" s="8">
        <v>28.7</v>
      </c>
      <c r="B40" s="8">
        <v>12</v>
      </c>
      <c r="C40" s="35">
        <f t="shared" si="0"/>
        <v>9.6786682152535808E-11</v>
      </c>
      <c r="D40" s="35">
        <f t="shared" si="8"/>
        <v>3.5811072396438259E-9</v>
      </c>
      <c r="E40" s="8">
        <f t="shared" si="1"/>
        <v>37.000000000000014</v>
      </c>
      <c r="F40" s="8">
        <f t="shared" si="2"/>
        <v>0.1</v>
      </c>
      <c r="G40" s="7">
        <v>3</v>
      </c>
      <c r="H40" s="35">
        <f t="shared" si="3"/>
        <v>3.060181502315205</v>
      </c>
      <c r="I40" s="8">
        <v>0.5</v>
      </c>
      <c r="J40" s="7">
        <v>2</v>
      </c>
      <c r="K40" s="8">
        <v>4</v>
      </c>
      <c r="L40" s="8">
        <v>0.20069999999999999</v>
      </c>
      <c r="M40" s="8">
        <v>17</v>
      </c>
      <c r="N40" s="8">
        <v>24</v>
      </c>
      <c r="O40" s="1">
        <v>100</v>
      </c>
      <c r="P40" s="6">
        <f t="shared" si="4"/>
        <v>5.0174999999999997E-2</v>
      </c>
      <c r="Q40" s="7">
        <f t="shared" si="5"/>
        <v>0.10638921375733082</v>
      </c>
      <c r="R40" s="7">
        <f t="shared" si="6"/>
        <v>5.0174999999999997E-2</v>
      </c>
      <c r="S40" s="7">
        <f t="shared" si="7"/>
        <v>5.6395938235690231E-2</v>
      </c>
      <c r="T40" s="1">
        <f t="shared" si="9"/>
        <v>154.1150745967125</v>
      </c>
    </row>
    <row r="41" spans="1:20" x14ac:dyDescent="0.25">
      <c r="A41" s="8">
        <v>28.7</v>
      </c>
      <c r="B41" s="8">
        <v>12</v>
      </c>
      <c r="C41" s="35">
        <f t="shared" si="0"/>
        <v>9.6786682152535808E-11</v>
      </c>
      <c r="D41" s="35">
        <f t="shared" si="8"/>
        <v>3.6778939217963618E-9</v>
      </c>
      <c r="E41" s="8">
        <f t="shared" si="1"/>
        <v>38.000000000000007</v>
      </c>
      <c r="F41" s="8">
        <f t="shared" si="2"/>
        <v>0.1</v>
      </c>
      <c r="G41" s="7">
        <v>3</v>
      </c>
      <c r="H41" s="35">
        <f t="shared" si="3"/>
        <v>3.0615661475325657</v>
      </c>
      <c r="I41" s="8">
        <v>0.5</v>
      </c>
      <c r="J41" s="7">
        <v>2</v>
      </c>
      <c r="K41" s="8">
        <v>4</v>
      </c>
      <c r="L41" s="8">
        <v>0.20069999999999999</v>
      </c>
      <c r="M41" s="8">
        <v>17</v>
      </c>
      <c r="N41" s="8">
        <v>24</v>
      </c>
      <c r="O41" s="1">
        <v>100</v>
      </c>
      <c r="P41" s="6">
        <f t="shared" si="4"/>
        <v>5.0174999999999997E-2</v>
      </c>
      <c r="Q41" s="7">
        <f t="shared" si="5"/>
        <v>0.10652816290489296</v>
      </c>
      <c r="R41" s="7">
        <f t="shared" si="6"/>
        <v>5.0174999999999997E-2</v>
      </c>
      <c r="S41" s="7">
        <f t="shared" si="7"/>
        <v>5.6543345749334395E-2</v>
      </c>
      <c r="T41" s="1">
        <f t="shared" si="9"/>
        <v>152.30144309715033</v>
      </c>
    </row>
    <row r="42" spans="1:20" x14ac:dyDescent="0.25">
      <c r="A42" s="8">
        <v>28.7</v>
      </c>
      <c r="B42" s="8">
        <v>12</v>
      </c>
      <c r="C42" s="35">
        <f t="shared" si="0"/>
        <v>9.6786682152535808E-11</v>
      </c>
      <c r="D42" s="35">
        <f t="shared" si="8"/>
        <v>3.7746806039488972E-9</v>
      </c>
      <c r="E42" s="8">
        <f t="shared" si="1"/>
        <v>39.000000000000007</v>
      </c>
      <c r="F42" s="8">
        <f t="shared" si="2"/>
        <v>0.1</v>
      </c>
      <c r="G42" s="7">
        <v>3</v>
      </c>
      <c r="H42" s="35">
        <f t="shared" si="3"/>
        <v>3.0629320391049837</v>
      </c>
      <c r="I42" s="8">
        <v>0.5</v>
      </c>
      <c r="J42" s="7">
        <v>2</v>
      </c>
      <c r="K42" s="8">
        <v>4</v>
      </c>
      <c r="L42" s="8">
        <v>0.20069999999999999</v>
      </c>
      <c r="M42" s="8">
        <v>17</v>
      </c>
      <c r="N42" s="8">
        <v>24</v>
      </c>
      <c r="O42" s="1">
        <v>100</v>
      </c>
      <c r="P42" s="6">
        <f t="shared" si="4"/>
        <v>5.0174999999999997E-2</v>
      </c>
      <c r="Q42" s="7">
        <f t="shared" si="5"/>
        <v>0.10666523012418511</v>
      </c>
      <c r="R42" s="7">
        <f t="shared" si="6"/>
        <v>5.0174999999999997E-2</v>
      </c>
      <c r="S42" s="7">
        <f t="shared" si="7"/>
        <v>5.66889452787512E-2</v>
      </c>
      <c r="T42" s="1">
        <f t="shared" si="9"/>
        <v>150.43343379344319</v>
      </c>
    </row>
    <row r="43" spans="1:20" x14ac:dyDescent="0.25">
      <c r="A43" s="8">
        <v>28.7</v>
      </c>
      <c r="B43" s="8">
        <v>12</v>
      </c>
      <c r="C43" s="35">
        <f t="shared" si="0"/>
        <v>9.6786682152535808E-11</v>
      </c>
      <c r="D43" s="35">
        <f t="shared" si="8"/>
        <v>3.871467286101433E-9</v>
      </c>
      <c r="E43" s="8">
        <f t="shared" si="1"/>
        <v>40.000000000000007</v>
      </c>
      <c r="F43" s="8">
        <f t="shared" si="2"/>
        <v>0.1</v>
      </c>
      <c r="G43" s="7">
        <v>3</v>
      </c>
      <c r="H43" s="35">
        <f t="shared" si="3"/>
        <v>3.0642787609686541</v>
      </c>
      <c r="I43" s="8">
        <v>0.5</v>
      </c>
      <c r="J43" s="7">
        <v>2</v>
      </c>
      <c r="K43" s="8">
        <v>4</v>
      </c>
      <c r="L43" s="8">
        <v>0.20069999999999999</v>
      </c>
      <c r="M43" s="8">
        <v>17</v>
      </c>
      <c r="N43" s="8">
        <v>24</v>
      </c>
      <c r="O43" s="1">
        <v>100</v>
      </c>
      <c r="P43" s="6">
        <f t="shared" si="4"/>
        <v>5.0174999999999997E-2</v>
      </c>
      <c r="Q43" s="7">
        <f t="shared" si="5"/>
        <v>0.10680037366320444</v>
      </c>
      <c r="R43" s="7">
        <f t="shared" si="6"/>
        <v>5.0174999999999997E-2</v>
      </c>
      <c r="S43" s="7">
        <f t="shared" si="7"/>
        <v>5.6832684676632252E-2</v>
      </c>
      <c r="T43" s="1">
        <f t="shared" si="9"/>
        <v>148.51154589070228</v>
      </c>
    </row>
    <row r="44" spans="1:20" x14ac:dyDescent="0.25">
      <c r="A44" s="8">
        <v>28.7</v>
      </c>
      <c r="B44" s="8">
        <v>12</v>
      </c>
      <c r="C44" s="35">
        <f t="shared" si="0"/>
        <v>9.6786682152535808E-11</v>
      </c>
      <c r="D44" s="35">
        <f t="shared" si="8"/>
        <v>3.9682539682539689E-9</v>
      </c>
      <c r="E44" s="8">
        <f t="shared" si="1"/>
        <v>41.000000000000007</v>
      </c>
      <c r="F44" s="8">
        <f t="shared" si="2"/>
        <v>0.1</v>
      </c>
      <c r="G44" s="7">
        <v>3</v>
      </c>
      <c r="H44" s="35">
        <f t="shared" si="3"/>
        <v>3.0656059028990508</v>
      </c>
      <c r="I44" s="8">
        <v>0.5</v>
      </c>
      <c r="J44" s="7">
        <v>2</v>
      </c>
      <c r="K44" s="8">
        <v>4</v>
      </c>
      <c r="L44" s="8">
        <v>0.20069999999999999</v>
      </c>
      <c r="M44" s="8">
        <v>17</v>
      </c>
      <c r="N44" s="8">
        <v>24</v>
      </c>
      <c r="O44" s="1">
        <v>100</v>
      </c>
      <c r="P44" s="6">
        <f t="shared" si="4"/>
        <v>5.0174999999999997E-2</v>
      </c>
      <c r="Q44" s="7">
        <f t="shared" si="5"/>
        <v>0.10693355235591974</v>
      </c>
      <c r="R44" s="7">
        <f t="shared" si="6"/>
        <v>5.0174999999999997E-2</v>
      </c>
      <c r="S44" s="7">
        <f t="shared" si="7"/>
        <v>5.6974512304216386E-2</v>
      </c>
      <c r="T44" s="1">
        <f t="shared" si="9"/>
        <v>146.53630481992784</v>
      </c>
    </row>
    <row r="45" spans="1:20" x14ac:dyDescent="0.25">
      <c r="A45" s="8">
        <v>28.7</v>
      </c>
      <c r="B45" s="8">
        <v>12</v>
      </c>
      <c r="C45" s="35">
        <f t="shared" si="0"/>
        <v>9.6786682152535808E-11</v>
      </c>
      <c r="D45" s="35">
        <f t="shared" si="8"/>
        <v>4.0650406504065047E-9</v>
      </c>
      <c r="E45" s="8">
        <f t="shared" si="1"/>
        <v>42.000000000000007</v>
      </c>
      <c r="F45" s="8">
        <f t="shared" si="2"/>
        <v>0.1</v>
      </c>
      <c r="G45" s="7">
        <v>3</v>
      </c>
      <c r="H45" s="35">
        <f t="shared" si="3"/>
        <v>3.0669130606358856</v>
      </c>
      <c r="I45" s="8">
        <v>0.5</v>
      </c>
      <c r="J45" s="7">
        <v>2</v>
      </c>
      <c r="K45" s="8">
        <v>4</v>
      </c>
      <c r="L45" s="8">
        <v>0.20069999999999999</v>
      </c>
      <c r="M45" s="8">
        <v>17</v>
      </c>
      <c r="N45" s="8">
        <v>24</v>
      </c>
      <c r="O45" s="1">
        <v>100</v>
      </c>
      <c r="P45" s="6">
        <f t="shared" si="4"/>
        <v>5.0174999999999997E-2</v>
      </c>
      <c r="Q45" s="7">
        <f t="shared" si="5"/>
        <v>0.10706472563481112</v>
      </c>
      <c r="R45" s="7">
        <f t="shared" si="6"/>
        <v>5.0174999999999997E-2</v>
      </c>
      <c r="S45" s="7">
        <f t="shared" si="7"/>
        <v>5.7114377056588846E-2</v>
      </c>
      <c r="T45" s="1">
        <f t="shared" si="9"/>
        <v>144.50826215122507</v>
      </c>
    </row>
    <row r="46" spans="1:20" x14ac:dyDescent="0.25">
      <c r="A46" s="8">
        <v>28.7</v>
      </c>
      <c r="B46" s="8">
        <v>12</v>
      </c>
      <c r="C46" s="35">
        <f t="shared" si="0"/>
        <v>9.6786682152535808E-11</v>
      </c>
      <c r="D46" s="35">
        <f t="shared" si="8"/>
        <v>4.1618273325590406E-9</v>
      </c>
      <c r="E46" s="8">
        <f t="shared" si="1"/>
        <v>43.000000000000007</v>
      </c>
      <c r="F46" s="8">
        <f t="shared" si="2"/>
        <v>0.1</v>
      </c>
      <c r="G46" s="7">
        <v>3</v>
      </c>
      <c r="H46" s="35">
        <f t="shared" si="3"/>
        <v>3.0681998360062499</v>
      </c>
      <c r="I46" s="8">
        <v>0.5</v>
      </c>
      <c r="J46" s="7">
        <v>2</v>
      </c>
      <c r="K46" s="8">
        <v>4</v>
      </c>
      <c r="L46" s="8">
        <v>0.20069999999999999</v>
      </c>
      <c r="M46" s="8">
        <v>17</v>
      </c>
      <c r="N46" s="8">
        <v>24</v>
      </c>
      <c r="O46" s="1">
        <v>100</v>
      </c>
      <c r="P46" s="6">
        <f t="shared" si="4"/>
        <v>5.0174999999999997E-2</v>
      </c>
      <c r="Q46" s="7">
        <f t="shared" si="5"/>
        <v>0.10719385354322718</v>
      </c>
      <c r="R46" s="7">
        <f t="shared" si="6"/>
        <v>5.0174999999999997E-2</v>
      </c>
      <c r="S46" s="7">
        <f t="shared" si="7"/>
        <v>5.7252228387876622E-2</v>
      </c>
      <c r="T46" s="1">
        <f t="shared" si="9"/>
        <v>142.42799548653051</v>
      </c>
    </row>
    <row r="47" spans="1:20" x14ac:dyDescent="0.25">
      <c r="A47" s="8">
        <v>28.7</v>
      </c>
      <c r="B47" s="8">
        <v>12</v>
      </c>
      <c r="C47" s="35">
        <f t="shared" si="0"/>
        <v>9.6786682152535808E-11</v>
      </c>
      <c r="D47" s="35">
        <f t="shared" si="8"/>
        <v>4.2586140147115764E-9</v>
      </c>
      <c r="E47" s="8">
        <f t="shared" si="1"/>
        <v>44.000000000000007</v>
      </c>
      <c r="F47" s="8">
        <f t="shared" si="2"/>
        <v>0.1</v>
      </c>
      <c r="G47" s="7">
        <v>3</v>
      </c>
      <c r="H47" s="35">
        <f t="shared" si="3"/>
        <v>3.0694658370458998</v>
      </c>
      <c r="I47" s="8">
        <v>0.5</v>
      </c>
      <c r="J47" s="7">
        <v>2</v>
      </c>
      <c r="K47" s="8">
        <v>4</v>
      </c>
      <c r="L47" s="8">
        <v>0.20069999999999999</v>
      </c>
      <c r="M47" s="8">
        <v>17</v>
      </c>
      <c r="N47" s="8">
        <v>24</v>
      </c>
      <c r="O47" s="1">
        <v>100</v>
      </c>
      <c r="P47" s="6">
        <f t="shared" si="4"/>
        <v>5.0174999999999997E-2</v>
      </c>
      <c r="Q47" s="7">
        <f t="shared" si="5"/>
        <v>0.10732089674755604</v>
      </c>
      <c r="R47" s="7">
        <f t="shared" si="6"/>
        <v>5.0174999999999997E-2</v>
      </c>
      <c r="S47" s="7">
        <f t="shared" si="7"/>
        <v>5.7388016336320812E-2</v>
      </c>
      <c r="T47" s="1">
        <f t="shared" si="9"/>
        <v>140.29610833253665</v>
      </c>
    </row>
    <row r="48" spans="1:20" x14ac:dyDescent="0.25">
      <c r="A48" s="8">
        <v>28.7</v>
      </c>
      <c r="B48" s="8">
        <v>12</v>
      </c>
      <c r="C48" s="35">
        <f t="shared" si="0"/>
        <v>9.6786682152535808E-11</v>
      </c>
      <c r="D48" s="35">
        <f t="shared" si="8"/>
        <v>4.3554006968641123E-9</v>
      </c>
      <c r="E48" s="8">
        <f t="shared" si="1"/>
        <v>45.000000000000007</v>
      </c>
      <c r="F48" s="8">
        <f t="shared" si="2"/>
        <v>0.1</v>
      </c>
      <c r="G48" s="7">
        <v>3</v>
      </c>
      <c r="H48" s="35">
        <f t="shared" si="3"/>
        <v>3.0707106781186546</v>
      </c>
      <c r="I48" s="8">
        <v>0.5</v>
      </c>
      <c r="J48" s="7">
        <v>2</v>
      </c>
      <c r="K48" s="8">
        <v>4</v>
      </c>
      <c r="L48" s="8">
        <v>0.20069999999999999</v>
      </c>
      <c r="M48" s="8">
        <v>17</v>
      </c>
      <c r="N48" s="8">
        <v>24</v>
      </c>
      <c r="O48" s="1">
        <v>100</v>
      </c>
      <c r="P48" s="6">
        <f t="shared" si="4"/>
        <v>5.0174999999999997E-2</v>
      </c>
      <c r="Q48" s="7">
        <f t="shared" si="5"/>
        <v>0.10744581654920698</v>
      </c>
      <c r="R48" s="7">
        <f t="shared" si="6"/>
        <v>5.0174999999999997E-2</v>
      </c>
      <c r="S48" s="7">
        <f t="shared" si="7"/>
        <v>5.7521691549206985E-2</v>
      </c>
      <c r="T48" s="1">
        <f t="shared" si="9"/>
        <v>138.11322995399468</v>
      </c>
    </row>
    <row r="49" spans="1:20" x14ac:dyDescent="0.25">
      <c r="A49" s="8">
        <v>28.7</v>
      </c>
      <c r="B49" s="8">
        <v>12</v>
      </c>
      <c r="C49" s="35">
        <f t="shared" si="0"/>
        <v>9.6786682152535808E-11</v>
      </c>
      <c r="D49" s="35">
        <f t="shared" si="8"/>
        <v>4.4521873790166481E-9</v>
      </c>
      <c r="E49" s="8">
        <f t="shared" si="1"/>
        <v>46.000000000000007</v>
      </c>
      <c r="F49" s="8">
        <f t="shared" si="2"/>
        <v>0.1</v>
      </c>
      <c r="G49" s="7">
        <v>3</v>
      </c>
      <c r="H49" s="35">
        <f t="shared" si="3"/>
        <v>3.0719339800338652</v>
      </c>
      <c r="I49" s="8">
        <v>0.5</v>
      </c>
      <c r="J49" s="7">
        <v>2</v>
      </c>
      <c r="K49" s="8">
        <v>4</v>
      </c>
      <c r="L49" s="8">
        <v>0.20069999999999999</v>
      </c>
      <c r="M49" s="8">
        <v>17</v>
      </c>
      <c r="N49" s="8">
        <v>24</v>
      </c>
      <c r="O49" s="1">
        <v>100</v>
      </c>
      <c r="P49" s="6">
        <f t="shared" si="4"/>
        <v>5.0174999999999997E-2</v>
      </c>
      <c r="Q49" s="7">
        <f t="shared" si="5"/>
        <v>0.10756857489639837</v>
      </c>
      <c r="R49" s="7">
        <f t="shared" si="6"/>
        <v>5.0174999999999997E-2</v>
      </c>
      <c r="S49" s="7">
        <f t="shared" si="7"/>
        <v>5.7653205307633612E-2</v>
      </c>
      <c r="T49" s="1">
        <f t="shared" si="9"/>
        <v>135.88001520639082</v>
      </c>
    </row>
    <row r="50" spans="1:20" x14ac:dyDescent="0.25">
      <c r="A50" s="8">
        <v>28.7</v>
      </c>
      <c r="B50" s="8">
        <v>12</v>
      </c>
      <c r="C50" s="35">
        <f t="shared" si="0"/>
        <v>9.6786682152535808E-11</v>
      </c>
      <c r="D50" s="35">
        <f t="shared" si="8"/>
        <v>4.548974061169184E-9</v>
      </c>
      <c r="E50" s="8">
        <f t="shared" si="1"/>
        <v>47.000000000000014</v>
      </c>
      <c r="F50" s="8">
        <f t="shared" si="2"/>
        <v>0.1</v>
      </c>
      <c r="G50" s="7">
        <v>3</v>
      </c>
      <c r="H50" s="35">
        <f t="shared" si="3"/>
        <v>3.0731353701619168</v>
      </c>
      <c r="I50" s="8">
        <v>0.5</v>
      </c>
      <c r="J50" s="7">
        <v>2</v>
      </c>
      <c r="K50" s="8">
        <v>4</v>
      </c>
      <c r="L50" s="8">
        <v>0.20069999999999999</v>
      </c>
      <c r="M50" s="8">
        <v>17</v>
      </c>
      <c r="N50" s="8">
        <v>24</v>
      </c>
      <c r="O50" s="1">
        <v>100</v>
      </c>
      <c r="P50" s="6">
        <f t="shared" si="4"/>
        <v>5.0174999999999997E-2</v>
      </c>
      <c r="Q50" s="7">
        <f t="shared" si="5"/>
        <v>0.10768913439574836</v>
      </c>
      <c r="R50" s="7">
        <f t="shared" si="6"/>
        <v>5.0174999999999997E-2</v>
      </c>
      <c r="S50" s="7">
        <f t="shared" si="7"/>
        <v>5.7782509551098912E-2</v>
      </c>
      <c r="T50" s="1">
        <f t="shared" si="9"/>
        <v>133.59714434834819</v>
      </c>
    </row>
    <row r="51" spans="1:20" x14ac:dyDescent="0.25">
      <c r="A51" s="8">
        <v>28.7</v>
      </c>
      <c r="B51" s="8">
        <v>12</v>
      </c>
      <c r="C51" s="35">
        <f t="shared" si="0"/>
        <v>9.6786682152535808E-11</v>
      </c>
      <c r="D51" s="35">
        <f t="shared" si="8"/>
        <v>4.6457607433217198E-9</v>
      </c>
      <c r="E51" s="8">
        <f t="shared" si="1"/>
        <v>48.000000000000007</v>
      </c>
      <c r="F51" s="8">
        <f t="shared" si="2"/>
        <v>0.1</v>
      </c>
      <c r="G51" s="7">
        <v>3</v>
      </c>
      <c r="H51" s="35">
        <f t="shared" si="3"/>
        <v>3.0743144825477393</v>
      </c>
      <c r="I51" s="8">
        <v>0.5</v>
      </c>
      <c r="J51" s="7">
        <v>2</v>
      </c>
      <c r="K51" s="8">
        <v>4</v>
      </c>
      <c r="L51" s="8">
        <v>0.20069999999999999</v>
      </c>
      <c r="M51" s="8">
        <v>17</v>
      </c>
      <c r="N51" s="8">
        <v>24</v>
      </c>
      <c r="O51" s="1">
        <v>100</v>
      </c>
      <c r="P51" s="6">
        <f t="shared" si="4"/>
        <v>5.0174999999999997E-2</v>
      </c>
      <c r="Q51" s="7">
        <f t="shared" si="5"/>
        <v>0.10780745832366563</v>
      </c>
      <c r="R51" s="7">
        <f t="shared" si="6"/>
        <v>5.0174999999999997E-2</v>
      </c>
      <c r="S51" s="7">
        <f t="shared" si="7"/>
        <v>5.7909556901887906E-2</v>
      </c>
      <c r="T51" s="1">
        <f t="shared" si="9"/>
        <v>131.26532283518785</v>
      </c>
    </row>
    <row r="52" spans="1:20" x14ac:dyDescent="0.25">
      <c r="A52" s="8">
        <v>28.7</v>
      </c>
      <c r="B52" s="8">
        <v>12</v>
      </c>
      <c r="C52" s="35">
        <f t="shared" si="0"/>
        <v>9.6786682152535808E-11</v>
      </c>
      <c r="D52" s="35">
        <f t="shared" si="8"/>
        <v>4.7425474254742557E-9</v>
      </c>
      <c r="E52" s="8">
        <f t="shared" si="1"/>
        <v>49.000000000000014</v>
      </c>
      <c r="F52" s="8">
        <f t="shared" si="2"/>
        <v>0.1</v>
      </c>
      <c r="G52" s="7">
        <v>3</v>
      </c>
      <c r="H52" s="35">
        <f t="shared" si="3"/>
        <v>3.0754709580222772</v>
      </c>
      <c r="I52" s="8">
        <v>0.5</v>
      </c>
      <c r="J52" s="7">
        <v>2</v>
      </c>
      <c r="K52" s="8">
        <v>4</v>
      </c>
      <c r="L52" s="8">
        <v>0.20069999999999999</v>
      </c>
      <c r="M52" s="8">
        <v>17</v>
      </c>
      <c r="N52" s="8">
        <v>24</v>
      </c>
      <c r="O52" s="1">
        <v>100</v>
      </c>
      <c r="P52" s="6">
        <f t="shared" si="4"/>
        <v>5.0174999999999997E-2</v>
      </c>
      <c r="Q52" s="7">
        <f t="shared" si="5"/>
        <v>0.10792351063753551</v>
      </c>
      <c r="R52" s="7">
        <f t="shared" si="6"/>
        <v>5.0174999999999997E-2</v>
      </c>
      <c r="S52" s="7">
        <f t="shared" si="7"/>
        <v>5.8034300689238871E-2</v>
      </c>
      <c r="T52" s="1">
        <f t="shared" si="9"/>
        <v>128.88528109101779</v>
      </c>
    </row>
    <row r="53" spans="1:20" x14ac:dyDescent="0.25">
      <c r="A53" s="8">
        <v>28.7</v>
      </c>
      <c r="B53" s="8">
        <v>12</v>
      </c>
      <c r="C53" s="35">
        <f t="shared" si="0"/>
        <v>9.6786682152535808E-11</v>
      </c>
      <c r="D53" s="35">
        <f t="shared" si="8"/>
        <v>4.8393341076267915E-9</v>
      </c>
      <c r="E53" s="8">
        <f t="shared" si="1"/>
        <v>50.000000000000007</v>
      </c>
      <c r="F53" s="8">
        <f t="shared" si="2"/>
        <v>0.1</v>
      </c>
      <c r="G53" s="7">
        <v>3</v>
      </c>
      <c r="H53" s="35">
        <f t="shared" si="3"/>
        <v>3.0766044443118976</v>
      </c>
      <c r="I53" s="8">
        <v>0.5</v>
      </c>
      <c r="J53" s="7">
        <v>2</v>
      </c>
      <c r="K53" s="8">
        <v>4</v>
      </c>
      <c r="L53" s="8">
        <v>0.20069999999999999</v>
      </c>
      <c r="M53" s="8">
        <v>17</v>
      </c>
      <c r="N53" s="8">
        <v>24</v>
      </c>
      <c r="O53" s="1">
        <v>100</v>
      </c>
      <c r="P53" s="6">
        <f t="shared" si="4"/>
        <v>5.0174999999999997E-2</v>
      </c>
      <c r="Q53" s="7">
        <f t="shared" si="5"/>
        <v>0.10803725598669892</v>
      </c>
      <c r="R53" s="7">
        <f t="shared" si="6"/>
        <v>5.0174999999999997E-2</v>
      </c>
      <c r="S53" s="7">
        <f t="shared" si="7"/>
        <v>5.8156694973271111E-2</v>
      </c>
      <c r="T53" s="1">
        <f t="shared" si="9"/>
        <v>126.45777426211042</v>
      </c>
    </row>
    <row r="54" spans="1:20" x14ac:dyDescent="0.25">
      <c r="A54" s="8">
        <v>28.7</v>
      </c>
      <c r="B54" s="8">
        <v>12</v>
      </c>
      <c r="C54" s="35">
        <f t="shared" si="0"/>
        <v>9.6786682152535808E-11</v>
      </c>
      <c r="D54" s="35">
        <f t="shared" si="8"/>
        <v>4.9361207897793274E-9</v>
      </c>
      <c r="E54" s="8">
        <f t="shared" si="1"/>
        <v>51.000000000000014</v>
      </c>
      <c r="F54" s="8">
        <f t="shared" si="2"/>
        <v>0.1</v>
      </c>
      <c r="G54" s="7">
        <v>3</v>
      </c>
      <c r="H54" s="35">
        <f t="shared" si="3"/>
        <v>3.0777145961456971</v>
      </c>
      <c r="I54" s="8">
        <v>0.5</v>
      </c>
      <c r="J54" s="7">
        <v>2</v>
      </c>
      <c r="K54" s="8">
        <v>4</v>
      </c>
      <c r="L54" s="8">
        <v>0.20069999999999999</v>
      </c>
      <c r="M54" s="8">
        <v>17</v>
      </c>
      <c r="N54" s="8">
        <v>24</v>
      </c>
      <c r="O54" s="1">
        <v>100</v>
      </c>
      <c r="P54" s="6">
        <f t="shared" si="4"/>
        <v>5.0174999999999997E-2</v>
      </c>
      <c r="Q54" s="7">
        <f t="shared" si="5"/>
        <v>0.1081486597232207</v>
      </c>
      <c r="R54" s="7">
        <f t="shared" si="6"/>
        <v>5.0174999999999997E-2</v>
      </c>
      <c r="S54" s="7">
        <f t="shared" si="7"/>
        <v>5.8276694568654606E-2</v>
      </c>
      <c r="T54" s="1">
        <f t="shared" si="9"/>
        <v>123.98358195022712</v>
      </c>
    </row>
    <row r="55" spans="1:20" x14ac:dyDescent="0.25">
      <c r="A55" s="8">
        <v>28.7</v>
      </c>
      <c r="B55" s="8">
        <v>12</v>
      </c>
      <c r="C55" s="35">
        <f t="shared" si="0"/>
        <v>9.6786682152535808E-11</v>
      </c>
      <c r="D55" s="35">
        <f t="shared" si="8"/>
        <v>5.0329074719318632E-9</v>
      </c>
      <c r="E55" s="8">
        <f t="shared" si="1"/>
        <v>52.000000000000014</v>
      </c>
      <c r="F55" s="8">
        <f t="shared" si="2"/>
        <v>0.1</v>
      </c>
      <c r="G55" s="7">
        <v>3</v>
      </c>
      <c r="H55" s="35">
        <f t="shared" si="3"/>
        <v>3.0788010753606723</v>
      </c>
      <c r="I55" s="8">
        <v>0.5</v>
      </c>
      <c r="J55" s="7">
        <v>2</v>
      </c>
      <c r="K55" s="8">
        <v>4</v>
      </c>
      <c r="L55" s="8">
        <v>0.20069999999999999</v>
      </c>
      <c r="M55" s="8">
        <v>17</v>
      </c>
      <c r="N55" s="8">
        <v>24</v>
      </c>
      <c r="O55" s="1">
        <v>100</v>
      </c>
      <c r="P55" s="6">
        <f t="shared" si="4"/>
        <v>5.0174999999999997E-2</v>
      </c>
      <c r="Q55" s="7">
        <f t="shared" si="5"/>
        <v>0.10825768791244346</v>
      </c>
      <c r="R55" s="7">
        <f t="shared" si="6"/>
        <v>5.0174999999999997E-2</v>
      </c>
      <c r="S55" s="7">
        <f t="shared" si="7"/>
        <v>5.8394255068002027E-2</v>
      </c>
      <c r="T55" s="1">
        <f t="shared" si="9"/>
        <v>121.46350792575458</v>
      </c>
    </row>
    <row r="56" spans="1:20" x14ac:dyDescent="0.25">
      <c r="A56" s="8">
        <v>28.7</v>
      </c>
      <c r="B56" s="8">
        <v>12</v>
      </c>
      <c r="C56" s="35">
        <f t="shared" si="0"/>
        <v>9.6786682152535808E-11</v>
      </c>
      <c r="D56" s="35">
        <f t="shared" si="8"/>
        <v>5.129694154084399E-9</v>
      </c>
      <c r="E56" s="8">
        <f t="shared" si="1"/>
        <v>53.000000000000007</v>
      </c>
      <c r="F56" s="8">
        <f t="shared" si="2"/>
        <v>0.1</v>
      </c>
      <c r="G56" s="7">
        <v>3</v>
      </c>
      <c r="H56" s="35">
        <f t="shared" si="3"/>
        <v>3.0798635510047294</v>
      </c>
      <c r="I56" s="8">
        <v>0.5</v>
      </c>
      <c r="J56" s="7">
        <v>2</v>
      </c>
      <c r="K56" s="8">
        <v>4</v>
      </c>
      <c r="L56" s="8">
        <v>0.20069999999999999</v>
      </c>
      <c r="M56" s="8">
        <v>17</v>
      </c>
      <c r="N56" s="8">
        <v>24</v>
      </c>
      <c r="O56" s="1">
        <v>100</v>
      </c>
      <c r="P56" s="6">
        <f t="shared" si="4"/>
        <v>5.0174999999999997E-2</v>
      </c>
      <c r="Q56" s="7">
        <f t="shared" si="5"/>
        <v>0.1083643073433246</v>
      </c>
      <c r="R56" s="7">
        <f t="shared" si="6"/>
        <v>5.0174999999999997E-2</v>
      </c>
      <c r="S56" s="7">
        <f t="shared" si="7"/>
        <v>5.8509332864965187E-2</v>
      </c>
      <c r="T56" s="1">
        <f t="shared" si="9"/>
        <v>118.8983798223372</v>
      </c>
    </row>
    <row r="57" spans="1:20" x14ac:dyDescent="0.25">
      <c r="A57" s="8">
        <v>28.7</v>
      </c>
      <c r="B57" s="8">
        <v>12</v>
      </c>
      <c r="C57" s="35">
        <f t="shared" si="0"/>
        <v>9.6786682152535808E-11</v>
      </c>
      <c r="D57" s="35">
        <f t="shared" si="8"/>
        <v>5.2264808362369349E-9</v>
      </c>
      <c r="E57" s="8">
        <f t="shared" si="1"/>
        <v>54.000000000000014</v>
      </c>
      <c r="F57" s="8">
        <f t="shared" si="2"/>
        <v>0.1</v>
      </c>
      <c r="G57" s="7">
        <v>3</v>
      </c>
      <c r="H57" s="35">
        <f t="shared" si="3"/>
        <v>3.0809016994374949</v>
      </c>
      <c r="I57" s="8">
        <v>0.5</v>
      </c>
      <c r="J57" s="7">
        <v>2</v>
      </c>
      <c r="K57" s="8">
        <v>4</v>
      </c>
      <c r="L57" s="8">
        <v>0.20069999999999999</v>
      </c>
      <c r="M57" s="8">
        <v>17</v>
      </c>
      <c r="N57" s="8">
        <v>24</v>
      </c>
      <c r="O57" s="1">
        <v>100</v>
      </c>
      <c r="P57" s="6">
        <f t="shared" si="4"/>
        <v>5.0174999999999997E-2</v>
      </c>
      <c r="Q57" s="7">
        <f t="shared" si="5"/>
        <v>0.10846848553855261</v>
      </c>
      <c r="R57" s="7">
        <f t="shared" si="6"/>
        <v>5.0174999999999997E-2</v>
      </c>
      <c r="S57" s="7">
        <f t="shared" si="7"/>
        <v>5.8621885177016421E-2</v>
      </c>
      <c r="T57" s="1">
        <f t="shared" si="9"/>
        <v>116.28904881133491</v>
      </c>
    </row>
    <row r="58" spans="1:20" x14ac:dyDescent="0.25">
      <c r="A58" s="8">
        <v>28.7</v>
      </c>
      <c r="B58" s="8">
        <v>12</v>
      </c>
      <c r="C58" s="35">
        <f t="shared" si="0"/>
        <v>9.6786682152535808E-11</v>
      </c>
      <c r="D58" s="35">
        <f t="shared" si="8"/>
        <v>5.3232675183894707E-9</v>
      </c>
      <c r="E58" s="8">
        <f t="shared" si="1"/>
        <v>55.000000000000014</v>
      </c>
      <c r="F58" s="8">
        <f t="shared" si="2"/>
        <v>0.1</v>
      </c>
      <c r="G58" s="7">
        <v>3</v>
      </c>
      <c r="H58" s="35">
        <f t="shared" si="3"/>
        <v>3.0819152044288991</v>
      </c>
      <c r="I58" s="8">
        <v>0.5</v>
      </c>
      <c r="J58" s="7">
        <v>2</v>
      </c>
      <c r="K58" s="8">
        <v>4</v>
      </c>
      <c r="L58" s="8">
        <v>0.20069999999999999</v>
      </c>
      <c r="M58" s="8">
        <v>17</v>
      </c>
      <c r="N58" s="8">
        <v>24</v>
      </c>
      <c r="O58" s="1">
        <v>100</v>
      </c>
      <c r="P58" s="6">
        <f t="shared" si="4"/>
        <v>5.0174999999999997E-2</v>
      </c>
      <c r="Q58" s="7">
        <f t="shared" si="5"/>
        <v>0.10857019076444002</v>
      </c>
      <c r="R58" s="7">
        <f t="shared" si="6"/>
        <v>5.0174999999999997E-2</v>
      </c>
      <c r="S58" s="7">
        <f t="shared" si="7"/>
        <v>5.8731870067896853E-2</v>
      </c>
      <c r="T58" s="1">
        <f t="shared" si="9"/>
        <v>113.63638925766274</v>
      </c>
    </row>
    <row r="59" spans="1:20" x14ac:dyDescent="0.25">
      <c r="A59" s="8">
        <v>28.7</v>
      </c>
      <c r="B59" s="8">
        <v>12</v>
      </c>
      <c r="C59" s="35">
        <f t="shared" si="0"/>
        <v>9.6786682152535808E-11</v>
      </c>
      <c r="D59" s="35">
        <f t="shared" si="8"/>
        <v>5.4200542005420066E-9</v>
      </c>
      <c r="E59" s="8">
        <f t="shared" si="1"/>
        <v>56.000000000000007</v>
      </c>
      <c r="F59" s="8">
        <f t="shared" si="2"/>
        <v>0.1</v>
      </c>
      <c r="G59" s="7">
        <v>3</v>
      </c>
      <c r="H59" s="35">
        <f t="shared" si="3"/>
        <v>3.082903757255504</v>
      </c>
      <c r="I59" s="8">
        <v>0.5</v>
      </c>
      <c r="J59" s="7">
        <v>2</v>
      </c>
      <c r="K59" s="8">
        <v>4</v>
      </c>
      <c r="L59" s="8">
        <v>0.20069999999999999</v>
      </c>
      <c r="M59" s="8">
        <v>17</v>
      </c>
      <c r="N59" s="8">
        <v>24</v>
      </c>
      <c r="O59" s="1">
        <v>100</v>
      </c>
      <c r="P59" s="6">
        <f t="shared" si="4"/>
        <v>5.0174999999999997E-2</v>
      </c>
      <c r="Q59" s="7">
        <f t="shared" si="5"/>
        <v>0.10866939204058983</v>
      </c>
      <c r="R59" s="7">
        <f t="shared" si="6"/>
        <v>5.0174999999999997E-2</v>
      </c>
      <c r="S59" s="7">
        <f t="shared" si="7"/>
        <v>5.8839246469713044E-2</v>
      </c>
      <c r="T59" s="1">
        <f t="shared" si="9"/>
        <v>110.94129835648828</v>
      </c>
    </row>
    <row r="60" spans="1:20" x14ac:dyDescent="0.25">
      <c r="A60" s="8">
        <v>28.7</v>
      </c>
      <c r="B60" s="8">
        <v>12</v>
      </c>
      <c r="C60" s="35">
        <f t="shared" si="0"/>
        <v>9.6786682152535808E-11</v>
      </c>
      <c r="D60" s="35">
        <f t="shared" si="8"/>
        <v>5.5168408826945424E-9</v>
      </c>
      <c r="E60" s="8">
        <f t="shared" si="1"/>
        <v>57.000000000000007</v>
      </c>
      <c r="F60" s="8">
        <f t="shared" si="2"/>
        <v>0.1</v>
      </c>
      <c r="G60" s="7">
        <v>3</v>
      </c>
      <c r="H60" s="35">
        <f t="shared" si="3"/>
        <v>3.0838670567945425</v>
      </c>
      <c r="I60" s="8">
        <v>0.5</v>
      </c>
      <c r="J60" s="7">
        <v>2</v>
      </c>
      <c r="K60" s="8">
        <v>4</v>
      </c>
      <c r="L60" s="8">
        <v>0.20069999999999999</v>
      </c>
      <c r="M60" s="8">
        <v>17</v>
      </c>
      <c r="N60" s="8">
        <v>24</v>
      </c>
      <c r="O60" s="1">
        <v>100</v>
      </c>
      <c r="P60" s="6">
        <f t="shared" si="4"/>
        <v>5.0174999999999997E-2</v>
      </c>
      <c r="Q60" s="7">
        <f t="shared" si="5"/>
        <v>0.10876605914933234</v>
      </c>
      <c r="R60" s="7">
        <f t="shared" si="6"/>
        <v>5.0174999999999997E-2</v>
      </c>
      <c r="S60" s="7">
        <f t="shared" si="7"/>
        <v>5.8943974204663983E-2</v>
      </c>
      <c r="T60" s="1">
        <f t="shared" si="9"/>
        <v>108.20469575131047</v>
      </c>
    </row>
    <row r="61" spans="1:20" x14ac:dyDescent="0.25">
      <c r="A61" s="8">
        <v>28.7</v>
      </c>
      <c r="B61" s="8">
        <v>12</v>
      </c>
      <c r="C61" s="35">
        <f t="shared" si="0"/>
        <v>9.6786682152535808E-11</v>
      </c>
      <c r="D61" s="35">
        <f t="shared" si="8"/>
        <v>5.6136275648470783E-9</v>
      </c>
      <c r="E61" s="8">
        <f t="shared" si="1"/>
        <v>58.000000000000014</v>
      </c>
      <c r="F61" s="8">
        <f t="shared" si="2"/>
        <v>0.1</v>
      </c>
      <c r="G61" s="7">
        <v>3</v>
      </c>
      <c r="H61" s="35">
        <f t="shared" si="3"/>
        <v>3.0848048096156426</v>
      </c>
      <c r="I61" s="8">
        <v>0.5</v>
      </c>
      <c r="J61" s="7">
        <v>2</v>
      </c>
      <c r="K61" s="8">
        <v>4</v>
      </c>
      <c r="L61" s="8">
        <v>0.20069999999999999</v>
      </c>
      <c r="M61" s="8">
        <v>17</v>
      </c>
      <c r="N61" s="8">
        <v>24</v>
      </c>
      <c r="O61" s="1">
        <v>100</v>
      </c>
      <c r="P61" s="6">
        <f t="shared" si="4"/>
        <v>5.0174999999999997E-2</v>
      </c>
      <c r="Q61" s="7">
        <f t="shared" si="5"/>
        <v>0.10886016264492973</v>
      </c>
      <c r="R61" s="7">
        <f t="shared" si="6"/>
        <v>5.0174999999999997E-2</v>
      </c>
      <c r="S61" s="7">
        <f t="shared" si="7"/>
        <v>5.9046014006380446E-2</v>
      </c>
      <c r="T61" s="1">
        <f t="shared" si="9"/>
        <v>105.4275231334488</v>
      </c>
    </row>
    <row r="62" spans="1:20" x14ac:dyDescent="0.25">
      <c r="A62" s="8">
        <v>28.7</v>
      </c>
      <c r="B62" s="8">
        <v>12</v>
      </c>
      <c r="C62" s="35">
        <f t="shared" si="0"/>
        <v>9.6786682152535808E-11</v>
      </c>
      <c r="D62" s="35">
        <f t="shared" si="8"/>
        <v>5.7104142469996141E-9</v>
      </c>
      <c r="E62" s="8">
        <f t="shared" si="1"/>
        <v>59.000000000000014</v>
      </c>
      <c r="F62" s="8">
        <f t="shared" si="2"/>
        <v>0.1</v>
      </c>
      <c r="G62" s="7">
        <v>3</v>
      </c>
      <c r="H62" s="35">
        <f t="shared" si="3"/>
        <v>3.0857167300702111</v>
      </c>
      <c r="I62" s="8">
        <v>0.5</v>
      </c>
      <c r="J62" s="7">
        <v>2</v>
      </c>
      <c r="K62" s="8">
        <v>4</v>
      </c>
      <c r="L62" s="8">
        <v>0.20069999999999999</v>
      </c>
      <c r="M62" s="8">
        <v>17</v>
      </c>
      <c r="N62" s="8">
        <v>24</v>
      </c>
      <c r="O62" s="1">
        <v>100</v>
      </c>
      <c r="P62" s="6">
        <f t="shared" si="4"/>
        <v>5.0174999999999997E-2</v>
      </c>
      <c r="Q62" s="7">
        <f t="shared" si="5"/>
        <v>0.10895167386254567</v>
      </c>
      <c r="R62" s="7">
        <f t="shared" si="6"/>
        <v>5.0174999999999997E-2</v>
      </c>
      <c r="S62" s="7">
        <f t="shared" si="7"/>
        <v>5.9145327540859584E-2</v>
      </c>
      <c r="T62" s="1">
        <f t="shared" si="9"/>
        <v>102.6107438238456</v>
      </c>
    </row>
    <row r="63" spans="1:20" x14ac:dyDescent="0.25">
      <c r="A63" s="8">
        <v>28.7</v>
      </c>
      <c r="B63" s="8">
        <v>12</v>
      </c>
      <c r="C63" s="35">
        <f t="shared" si="0"/>
        <v>9.6786682152535808E-11</v>
      </c>
      <c r="D63" s="35">
        <f t="shared" si="8"/>
        <v>5.80720092915215E-9</v>
      </c>
      <c r="E63" s="8">
        <f t="shared" si="1"/>
        <v>60.000000000000007</v>
      </c>
      <c r="F63" s="8">
        <f t="shared" si="2"/>
        <v>0.1</v>
      </c>
      <c r="G63" s="7">
        <v>3</v>
      </c>
      <c r="H63" s="35">
        <f t="shared" si="3"/>
        <v>3.0866025403784438</v>
      </c>
      <c r="I63" s="8">
        <v>0.5</v>
      </c>
      <c r="J63" s="7">
        <v>2</v>
      </c>
      <c r="K63" s="8">
        <v>4</v>
      </c>
      <c r="L63" s="8">
        <v>0.20069999999999999</v>
      </c>
      <c r="M63" s="8">
        <v>17</v>
      </c>
      <c r="N63" s="8">
        <v>24</v>
      </c>
      <c r="O63" s="1">
        <v>100</v>
      </c>
      <c r="P63" s="6">
        <f t="shared" si="4"/>
        <v>5.0174999999999997E-2</v>
      </c>
      <c r="Q63" s="7">
        <f t="shared" si="5"/>
        <v>0.10904056492697684</v>
      </c>
      <c r="R63" s="7">
        <f t="shared" si="6"/>
        <v>5.0174999999999997E-2</v>
      </c>
      <c r="S63" s="7">
        <f t="shared" si="7"/>
        <v>5.9241877426976841E-2</v>
      </c>
      <c r="T63" s="1">
        <f t="shared" si="9"/>
        <v>99.755342336350225</v>
      </c>
    </row>
    <row r="64" spans="1:20" x14ac:dyDescent="0.25">
      <c r="A64" s="8">
        <v>28.7</v>
      </c>
      <c r="B64" s="8">
        <v>12</v>
      </c>
      <c r="C64" s="35">
        <f t="shared" si="0"/>
        <v>9.6786682152535808E-11</v>
      </c>
      <c r="D64" s="35">
        <f t="shared" si="8"/>
        <v>5.9039876113046858E-9</v>
      </c>
      <c r="E64" s="8">
        <f t="shared" si="1"/>
        <v>61.000000000000014</v>
      </c>
      <c r="F64" s="8">
        <f t="shared" si="2"/>
        <v>0.1</v>
      </c>
      <c r="G64" s="7">
        <v>3</v>
      </c>
      <c r="H64" s="35">
        <f t="shared" si="3"/>
        <v>3.0874619707139397</v>
      </c>
      <c r="I64" s="8">
        <v>0.5</v>
      </c>
      <c r="J64" s="7">
        <v>2</v>
      </c>
      <c r="K64" s="8">
        <v>4</v>
      </c>
      <c r="L64" s="8">
        <v>0.20069999999999999</v>
      </c>
      <c r="M64" s="8">
        <v>17</v>
      </c>
      <c r="N64" s="8">
        <v>24</v>
      </c>
      <c r="O64" s="1">
        <v>100</v>
      </c>
      <c r="P64" s="6">
        <f t="shared" si="4"/>
        <v>5.0174999999999997E-2</v>
      </c>
      <c r="Q64" s="7">
        <f t="shared" si="5"/>
        <v>0.10912680876114385</v>
      </c>
      <c r="R64" s="7">
        <f t="shared" si="6"/>
        <v>5.0174999999999997E-2</v>
      </c>
      <c r="S64" s="7">
        <f t="shared" si="7"/>
        <v>5.9335627256558346E-2</v>
      </c>
      <c r="T64" s="1">
        <f t="shared" si="9"/>
        <v>96.862323923610745</v>
      </c>
    </row>
    <row r="65" spans="1:20" x14ac:dyDescent="0.25">
      <c r="A65" s="8">
        <v>28.7</v>
      </c>
      <c r="B65" s="8">
        <v>12</v>
      </c>
      <c r="C65" s="35">
        <f t="shared" si="0"/>
        <v>9.6786682152535808E-11</v>
      </c>
      <c r="D65" s="35">
        <f t="shared" si="8"/>
        <v>6.0007742934572217E-9</v>
      </c>
      <c r="E65" s="8">
        <f t="shared" si="1"/>
        <v>62.000000000000014</v>
      </c>
      <c r="F65" s="8">
        <f t="shared" si="2"/>
        <v>0.1</v>
      </c>
      <c r="G65" s="7">
        <v>3</v>
      </c>
      <c r="H65" s="35">
        <f t="shared" si="3"/>
        <v>3.0882947592858927</v>
      </c>
      <c r="I65" s="8">
        <v>0.5</v>
      </c>
      <c r="J65" s="7">
        <v>2</v>
      </c>
      <c r="K65" s="8">
        <v>4</v>
      </c>
      <c r="L65" s="8">
        <v>0.20069999999999999</v>
      </c>
      <c r="M65" s="8">
        <v>17</v>
      </c>
      <c r="N65" s="8">
        <v>24</v>
      </c>
      <c r="O65" s="1">
        <v>100</v>
      </c>
      <c r="P65" s="6">
        <f t="shared" si="4"/>
        <v>5.0174999999999997E-2</v>
      </c>
      <c r="Q65" s="7">
        <f t="shared" si="5"/>
        <v>0.10921037909433932</v>
      </c>
      <c r="R65" s="7">
        <f t="shared" si="6"/>
        <v>5.0174999999999997E-2</v>
      </c>
      <c r="S65" s="7">
        <f t="shared" si="7"/>
        <v>5.9426541613997554E-2</v>
      </c>
      <c r="T65" s="1">
        <f t="shared" si="9"/>
        <v>93.932714106189351</v>
      </c>
    </row>
    <row r="66" spans="1:20" x14ac:dyDescent="0.25">
      <c r="A66" s="8">
        <v>28.7</v>
      </c>
      <c r="B66" s="8">
        <v>12</v>
      </c>
      <c r="C66" s="35">
        <f t="shared" si="0"/>
        <v>9.6786682152535808E-11</v>
      </c>
      <c r="D66" s="35">
        <f t="shared" si="8"/>
        <v>6.0975609756097575E-9</v>
      </c>
      <c r="E66" s="8">
        <f t="shared" si="1"/>
        <v>63.000000000000021</v>
      </c>
      <c r="F66" s="8">
        <f t="shared" si="2"/>
        <v>0.1</v>
      </c>
      <c r="G66" s="7">
        <v>3</v>
      </c>
      <c r="H66" s="35">
        <f t="shared" si="3"/>
        <v>3.0891006524188369</v>
      </c>
      <c r="I66" s="8">
        <v>0.5</v>
      </c>
      <c r="J66" s="7">
        <v>2</v>
      </c>
      <c r="K66" s="8">
        <v>4</v>
      </c>
      <c r="L66" s="8">
        <v>0.20069999999999999</v>
      </c>
      <c r="M66" s="8">
        <v>17</v>
      </c>
      <c r="N66" s="8">
        <v>24</v>
      </c>
      <c r="O66" s="1">
        <v>100</v>
      </c>
      <c r="P66" s="6">
        <f t="shared" si="4"/>
        <v>5.0174999999999997E-2</v>
      </c>
      <c r="Q66" s="7">
        <f t="shared" si="5"/>
        <v>0.10929125047023028</v>
      </c>
      <c r="R66" s="7">
        <f t="shared" si="6"/>
        <v>5.0174999999999997E-2</v>
      </c>
      <c r="S66" s="7">
        <f t="shared" si="7"/>
        <v>5.9514586095399155E-2</v>
      </c>
      <c r="T66" s="1">
        <f t="shared" si="9"/>
        <v>90.967558184134703</v>
      </c>
    </row>
    <row r="67" spans="1:20" x14ac:dyDescent="0.25">
      <c r="A67" s="8">
        <v>28.7</v>
      </c>
      <c r="B67" s="8">
        <v>12</v>
      </c>
      <c r="C67" s="35">
        <f t="shared" si="0"/>
        <v>9.6786682152535808E-11</v>
      </c>
      <c r="D67" s="35">
        <f t="shared" si="8"/>
        <v>6.1943476577622934E-9</v>
      </c>
      <c r="E67" s="8">
        <f t="shared" si="1"/>
        <v>64.000000000000014</v>
      </c>
      <c r="F67" s="8">
        <f t="shared" si="2"/>
        <v>0.1</v>
      </c>
      <c r="G67" s="7">
        <v>3</v>
      </c>
      <c r="H67" s="35">
        <f t="shared" si="3"/>
        <v>3.0898794046299165</v>
      </c>
      <c r="I67" s="8">
        <v>0.5</v>
      </c>
      <c r="J67" s="7">
        <v>2</v>
      </c>
      <c r="K67" s="8">
        <v>4</v>
      </c>
      <c r="L67" s="8">
        <v>0.20069999999999999</v>
      </c>
      <c r="M67" s="8">
        <v>17</v>
      </c>
      <c r="N67" s="8">
        <v>24</v>
      </c>
      <c r="O67" s="1">
        <v>100</v>
      </c>
      <c r="P67" s="6">
        <f t="shared" si="4"/>
        <v>5.0174999999999997E-2</v>
      </c>
      <c r="Q67" s="7">
        <f t="shared" si="5"/>
        <v>0.10936939825461212</v>
      </c>
      <c r="R67" s="7">
        <f t="shared" si="6"/>
        <v>5.0174999999999997E-2</v>
      </c>
      <c r="S67" s="7">
        <f t="shared" si="7"/>
        <v>5.9599727327234439E-2</v>
      </c>
      <c r="T67" s="1">
        <f t="shared" si="9"/>
        <v>87.967920732215404</v>
      </c>
    </row>
    <row r="68" spans="1:20" x14ac:dyDescent="0.25">
      <c r="A68" s="8">
        <v>28.7</v>
      </c>
      <c r="B68" s="8">
        <v>12</v>
      </c>
      <c r="C68" s="35">
        <f t="shared" si="0"/>
        <v>9.6786682152535808E-11</v>
      </c>
      <c r="D68" s="35">
        <f t="shared" si="8"/>
        <v>6.2911343399148292E-9</v>
      </c>
      <c r="E68" s="8">
        <f t="shared" si="1"/>
        <v>65.000000000000014</v>
      </c>
      <c r="F68" s="8">
        <f t="shared" si="2"/>
        <v>0.1</v>
      </c>
      <c r="G68" s="7">
        <v>3</v>
      </c>
      <c r="H68" s="35">
        <f t="shared" si="3"/>
        <v>3.0906307787036651</v>
      </c>
      <c r="I68" s="8">
        <v>0.5</v>
      </c>
      <c r="J68" s="7">
        <v>2</v>
      </c>
      <c r="K68" s="8">
        <v>4</v>
      </c>
      <c r="L68" s="8">
        <v>0.20069999999999999</v>
      </c>
      <c r="M68" s="8">
        <v>17</v>
      </c>
      <c r="N68" s="8">
        <v>24</v>
      </c>
      <c r="O68" s="1">
        <v>100</v>
      </c>
      <c r="P68" s="6">
        <f t="shared" ref="P68:P131" si="10">L68/(K68-J68)^2</f>
        <v>5.0174999999999997E-2</v>
      </c>
      <c r="Q68" s="7">
        <f t="shared" si="5"/>
        <v>0.10944479864291279</v>
      </c>
      <c r="R68" s="7">
        <f t="shared" ref="R68:R131" si="11">P68*(G68-J68)^2</f>
        <v>5.0174999999999997E-2</v>
      </c>
      <c r="S68" s="7">
        <f t="shared" si="7"/>
        <v>5.9681932984492904E-2</v>
      </c>
      <c r="T68" s="1">
        <f t="shared" si="9"/>
        <v>84.93488507944582</v>
      </c>
    </row>
    <row r="69" spans="1:20" x14ac:dyDescent="0.25">
      <c r="A69" s="8">
        <v>28.7</v>
      </c>
      <c r="B69" s="8">
        <v>12</v>
      </c>
      <c r="C69" s="35">
        <f t="shared" ref="C69:C132" si="12">1/(A69*1000000)/$C$2</f>
        <v>9.6786682152535808E-11</v>
      </c>
      <c r="D69" s="35">
        <f t="shared" si="8"/>
        <v>6.3879210220673651E-9</v>
      </c>
      <c r="E69" s="8">
        <f t="shared" ref="E69:E132" si="13">D69*360*(A69*1000000)</f>
        <v>66.000000000000014</v>
      </c>
      <c r="F69" s="8">
        <f t="shared" ref="F69:F132" si="14">$F$2</f>
        <v>0.1</v>
      </c>
      <c r="G69" s="7">
        <v>3</v>
      </c>
      <c r="H69" s="35">
        <f t="shared" ref="H69:H132" si="15">G69+F69*SIN(2*PI()*A69*1000000*D69)</f>
        <v>3.0913545457642599</v>
      </c>
      <c r="I69" s="8">
        <v>0.5</v>
      </c>
      <c r="J69" s="7">
        <v>2</v>
      </c>
      <c r="K69" s="8">
        <v>4</v>
      </c>
      <c r="L69" s="8">
        <v>0.20069999999999999</v>
      </c>
      <c r="M69" s="8">
        <v>17</v>
      </c>
      <c r="N69" s="8">
        <v>24</v>
      </c>
      <c r="O69" s="1">
        <v>100</v>
      </c>
      <c r="P69" s="6">
        <f t="shared" si="10"/>
        <v>5.0174999999999997E-2</v>
      </c>
      <c r="Q69" s="7">
        <f t="shared" ref="Q69:Q132" si="16">2*P69*(H69-J69)</f>
        <v>0.10951742866744348</v>
      </c>
      <c r="R69" s="7">
        <f t="shared" si="11"/>
        <v>5.0174999999999997E-2</v>
      </c>
      <c r="S69" s="7">
        <f t="shared" ref="S69:S132" si="17">P69*(H69-J69)^2</f>
        <v>5.9761171808313758E-2</v>
      </c>
      <c r="T69" s="1">
        <f t="shared" si="9"/>
        <v>81.869552771706466</v>
      </c>
    </row>
    <row r="70" spans="1:20" x14ac:dyDescent="0.25">
      <c r="A70" s="8">
        <v>28.7</v>
      </c>
      <c r="B70" s="8">
        <v>12</v>
      </c>
      <c r="C70" s="35">
        <f t="shared" si="12"/>
        <v>9.6786682152535808E-11</v>
      </c>
      <c r="D70" s="35">
        <f t="shared" ref="D70:D133" si="18">D69+C70</f>
        <v>6.4847077042199009E-9</v>
      </c>
      <c r="E70" s="8">
        <f t="shared" si="13"/>
        <v>67.000000000000014</v>
      </c>
      <c r="F70" s="8">
        <f t="shared" si="14"/>
        <v>0.1</v>
      </c>
      <c r="G70" s="7">
        <v>3</v>
      </c>
      <c r="H70" s="35">
        <f t="shared" si="15"/>
        <v>3.092050485345244</v>
      </c>
      <c r="I70" s="8">
        <v>0.5</v>
      </c>
      <c r="J70" s="7">
        <v>2</v>
      </c>
      <c r="K70" s="8">
        <v>4</v>
      </c>
      <c r="L70" s="8">
        <v>0.20069999999999999</v>
      </c>
      <c r="M70" s="8">
        <v>17</v>
      </c>
      <c r="N70" s="8">
        <v>24</v>
      </c>
      <c r="O70" s="1">
        <v>100</v>
      </c>
      <c r="P70" s="6">
        <f t="shared" si="10"/>
        <v>5.0174999999999997E-2</v>
      </c>
      <c r="Q70" s="7">
        <f t="shared" si="16"/>
        <v>0.10958726620439523</v>
      </c>
      <c r="R70" s="7">
        <f t="shared" si="11"/>
        <v>5.0174999999999997E-2</v>
      </c>
      <c r="S70" s="7">
        <f t="shared" si="17"/>
        <v>5.9837413623084125E-2</v>
      </c>
      <c r="T70" s="1">
        <f t="shared" ref="T70:T133" si="19">IF(S70-S69&gt;0, O70*0.000001*(S70-S69)/C70, 0)</f>
        <v>78.773043020743131</v>
      </c>
    </row>
    <row r="71" spans="1:20" x14ac:dyDescent="0.25">
      <c r="A71" s="8">
        <v>28.7</v>
      </c>
      <c r="B71" s="8">
        <v>12</v>
      </c>
      <c r="C71" s="35">
        <f t="shared" si="12"/>
        <v>9.6786682152535808E-11</v>
      </c>
      <c r="D71" s="35">
        <f t="shared" si="18"/>
        <v>6.5814943863724367E-9</v>
      </c>
      <c r="E71" s="8">
        <f t="shared" si="13"/>
        <v>68.000000000000014</v>
      </c>
      <c r="F71" s="8">
        <f t="shared" si="14"/>
        <v>0.1</v>
      </c>
      <c r="G71" s="7">
        <v>3</v>
      </c>
      <c r="H71" s="35">
        <f t="shared" si="15"/>
        <v>3.0927183854566787</v>
      </c>
      <c r="I71" s="8">
        <v>0.5</v>
      </c>
      <c r="J71" s="7">
        <v>2</v>
      </c>
      <c r="K71" s="8">
        <v>4</v>
      </c>
      <c r="L71" s="8">
        <v>0.20069999999999999</v>
      </c>
      <c r="M71" s="8">
        <v>17</v>
      </c>
      <c r="N71" s="8">
        <v>24</v>
      </c>
      <c r="O71" s="1">
        <v>100</v>
      </c>
      <c r="P71" s="6">
        <f t="shared" si="10"/>
        <v>5.0174999999999997E-2</v>
      </c>
      <c r="Q71" s="7">
        <f t="shared" si="16"/>
        <v>0.10965428998057769</v>
      </c>
      <c r="R71" s="7">
        <f t="shared" si="11"/>
        <v>5.0174999999999997E-2</v>
      </c>
      <c r="S71" s="7">
        <f t="shared" si="17"/>
        <v>5.991062935298766E-2</v>
      </c>
      <c r="T71" s="1">
        <f t="shared" si="19"/>
        <v>75.64649213633227</v>
      </c>
    </row>
    <row r="72" spans="1:20" x14ac:dyDescent="0.25">
      <c r="A72" s="8">
        <v>28.7</v>
      </c>
      <c r="B72" s="8">
        <v>12</v>
      </c>
      <c r="C72" s="35">
        <f t="shared" si="12"/>
        <v>9.6786682152535808E-11</v>
      </c>
      <c r="D72" s="35">
        <f t="shared" si="18"/>
        <v>6.6782810685249726E-9</v>
      </c>
      <c r="E72" s="8">
        <f t="shared" si="13"/>
        <v>69.000000000000014</v>
      </c>
      <c r="F72" s="8">
        <f t="shared" si="14"/>
        <v>0.1</v>
      </c>
      <c r="G72" s="7">
        <v>3</v>
      </c>
      <c r="H72" s="35">
        <f t="shared" si="15"/>
        <v>3.09335804264972</v>
      </c>
      <c r="I72" s="8">
        <v>0.5</v>
      </c>
      <c r="J72" s="7">
        <v>2</v>
      </c>
      <c r="K72" s="8">
        <v>4</v>
      </c>
      <c r="L72" s="8">
        <v>0.20069999999999999</v>
      </c>
      <c r="M72" s="8">
        <v>17</v>
      </c>
      <c r="N72" s="8">
        <v>24</v>
      </c>
      <c r="O72" s="1">
        <v>100</v>
      </c>
      <c r="P72" s="6">
        <f t="shared" si="10"/>
        <v>5.0174999999999997E-2</v>
      </c>
      <c r="Q72" s="7">
        <f t="shared" si="16"/>
        <v>0.1097184795798994</v>
      </c>
      <c r="R72" s="7">
        <f t="shared" si="11"/>
        <v>5.0174999999999997E-2</v>
      </c>
      <c r="S72" s="7">
        <f t="shared" si="17"/>
        <v>5.9980791037991046E-2</v>
      </c>
      <c r="T72" s="1">
        <f t="shared" si="19"/>
        <v>72.491052945498922</v>
      </c>
    </row>
    <row r="73" spans="1:20" x14ac:dyDescent="0.25">
      <c r="A73" s="8">
        <v>28.7</v>
      </c>
      <c r="B73" s="8">
        <v>12</v>
      </c>
      <c r="C73" s="35">
        <f t="shared" si="12"/>
        <v>9.6786682152535808E-11</v>
      </c>
      <c r="D73" s="35">
        <f t="shared" si="18"/>
        <v>6.7750677506775084E-9</v>
      </c>
      <c r="E73" s="8">
        <f t="shared" si="13"/>
        <v>70.000000000000014</v>
      </c>
      <c r="F73" s="8">
        <f t="shared" si="14"/>
        <v>0.1</v>
      </c>
      <c r="G73" s="7">
        <v>3</v>
      </c>
      <c r="H73" s="35">
        <f t="shared" si="15"/>
        <v>3.0939692620785908</v>
      </c>
      <c r="I73" s="8">
        <v>0.5</v>
      </c>
      <c r="J73" s="7">
        <v>2</v>
      </c>
      <c r="K73" s="8">
        <v>4</v>
      </c>
      <c r="L73" s="8">
        <v>0.20069999999999999</v>
      </c>
      <c r="M73" s="8">
        <v>17</v>
      </c>
      <c r="N73" s="8">
        <v>24</v>
      </c>
      <c r="O73" s="1">
        <v>100</v>
      </c>
      <c r="P73" s="6">
        <f t="shared" si="10"/>
        <v>5.0174999999999997E-2</v>
      </c>
      <c r="Q73" s="7">
        <f t="shared" si="16"/>
        <v>0.10977981544958658</v>
      </c>
      <c r="R73" s="7">
        <f t="shared" si="11"/>
        <v>5.0174999999999997E-2</v>
      </c>
      <c r="S73" s="7">
        <f t="shared" si="17"/>
        <v>6.0047871849254059E-2</v>
      </c>
      <c r="T73" s="1">
        <f t="shared" si="19"/>
        <v>69.307894196944247</v>
      </c>
    </row>
    <row r="74" spans="1:20" x14ac:dyDescent="0.25">
      <c r="A74" s="8">
        <v>28.7</v>
      </c>
      <c r="B74" s="8">
        <v>12</v>
      </c>
      <c r="C74" s="35">
        <f t="shared" si="12"/>
        <v>9.6786682152535808E-11</v>
      </c>
      <c r="D74" s="35">
        <f t="shared" si="18"/>
        <v>6.8718544328300443E-9</v>
      </c>
      <c r="E74" s="8">
        <f t="shared" si="13"/>
        <v>71.000000000000014</v>
      </c>
      <c r="F74" s="8">
        <f t="shared" si="14"/>
        <v>0.1</v>
      </c>
      <c r="G74" s="7">
        <v>3</v>
      </c>
      <c r="H74" s="35">
        <f t="shared" si="15"/>
        <v>3.0945518575599316</v>
      </c>
      <c r="I74" s="8">
        <v>0.5</v>
      </c>
      <c r="J74" s="7">
        <v>2</v>
      </c>
      <c r="K74" s="8">
        <v>4</v>
      </c>
      <c r="L74" s="8">
        <v>0.20069999999999999</v>
      </c>
      <c r="M74" s="8">
        <v>17</v>
      </c>
      <c r="N74" s="8">
        <v>24</v>
      </c>
      <c r="O74" s="1">
        <v>100</v>
      </c>
      <c r="P74" s="6">
        <f t="shared" si="10"/>
        <v>5.0174999999999997E-2</v>
      </c>
      <c r="Q74" s="7">
        <f t="shared" si="16"/>
        <v>0.10983827890613913</v>
      </c>
      <c r="R74" s="7">
        <f t="shared" si="11"/>
        <v>5.0174999999999997E-2</v>
      </c>
      <c r="S74" s="7">
        <f t="shared" si="17"/>
        <v>6.0111846103950213E-2</v>
      </c>
      <c r="T74" s="1">
        <f t="shared" si="19"/>
        <v>66.09819995206675</v>
      </c>
    </row>
    <row r="75" spans="1:20" x14ac:dyDescent="0.25">
      <c r="A75" s="8">
        <v>28.7</v>
      </c>
      <c r="B75" s="8">
        <v>12</v>
      </c>
      <c r="C75" s="35">
        <f t="shared" si="12"/>
        <v>9.6786682152535808E-11</v>
      </c>
      <c r="D75" s="35">
        <f t="shared" si="18"/>
        <v>6.9686411149825801E-9</v>
      </c>
      <c r="E75" s="8">
        <f t="shared" si="13"/>
        <v>72.000000000000014</v>
      </c>
      <c r="F75" s="8">
        <f t="shared" si="14"/>
        <v>0.1</v>
      </c>
      <c r="G75" s="7">
        <v>3</v>
      </c>
      <c r="H75" s="35">
        <f t="shared" si="15"/>
        <v>3.0951056516295155</v>
      </c>
      <c r="I75" s="8">
        <v>0.5</v>
      </c>
      <c r="J75" s="7">
        <v>2</v>
      </c>
      <c r="K75" s="8">
        <v>4</v>
      </c>
      <c r="L75" s="8">
        <v>0.20069999999999999</v>
      </c>
      <c r="M75" s="8">
        <v>17</v>
      </c>
      <c r="N75" s="8">
        <v>24</v>
      </c>
      <c r="O75" s="1">
        <v>100</v>
      </c>
      <c r="P75" s="6">
        <f t="shared" si="10"/>
        <v>5.0174999999999997E-2</v>
      </c>
      <c r="Q75" s="7">
        <f t="shared" si="16"/>
        <v>0.10989385214102187</v>
      </c>
      <c r="R75" s="7">
        <f t="shared" si="11"/>
        <v>5.0174999999999997E-2</v>
      </c>
      <c r="S75" s="7">
        <f t="shared" si="17"/>
        <v>6.0172689279485693E-2</v>
      </c>
      <c r="T75" s="1">
        <f t="shared" si="19"/>
        <v>62.863168963257841</v>
      </c>
    </row>
    <row r="76" spans="1:20" x14ac:dyDescent="0.25">
      <c r="A76" s="8">
        <v>28.7</v>
      </c>
      <c r="B76" s="8">
        <v>12</v>
      </c>
      <c r="C76" s="35">
        <f t="shared" si="12"/>
        <v>9.6786682152535808E-11</v>
      </c>
      <c r="D76" s="35">
        <f t="shared" si="18"/>
        <v>7.065427797135116E-9</v>
      </c>
      <c r="E76" s="8">
        <f t="shared" si="13"/>
        <v>73.000000000000014</v>
      </c>
      <c r="F76" s="8">
        <f t="shared" si="14"/>
        <v>0.1</v>
      </c>
      <c r="G76" s="7">
        <v>3</v>
      </c>
      <c r="H76" s="35">
        <f t="shared" si="15"/>
        <v>3.0956304755963036</v>
      </c>
      <c r="I76" s="8">
        <v>0.5</v>
      </c>
      <c r="J76" s="7">
        <v>2</v>
      </c>
      <c r="K76" s="8">
        <v>4</v>
      </c>
      <c r="L76" s="8">
        <v>0.20069999999999999</v>
      </c>
      <c r="M76" s="8">
        <v>17</v>
      </c>
      <c r="N76" s="8">
        <v>24</v>
      </c>
      <c r="O76" s="1">
        <v>100</v>
      </c>
      <c r="P76" s="6">
        <f t="shared" si="10"/>
        <v>5.0174999999999997E-2</v>
      </c>
      <c r="Q76" s="7">
        <f t="shared" si="16"/>
        <v>0.10994651822608906</v>
      </c>
      <c r="R76" s="7">
        <f t="shared" si="11"/>
        <v>5.0174999999999997E-2</v>
      </c>
      <c r="S76" s="7">
        <f t="shared" si="17"/>
        <v>6.0230378027103806E-2</v>
      </c>
      <c r="T76" s="1">
        <f t="shared" si="19"/>
        <v>59.604014039034794</v>
      </c>
    </row>
    <row r="77" spans="1:20" x14ac:dyDescent="0.25">
      <c r="A77" s="8">
        <v>28.7</v>
      </c>
      <c r="B77" s="8">
        <v>12</v>
      </c>
      <c r="C77" s="35">
        <f t="shared" si="12"/>
        <v>9.6786682152535808E-11</v>
      </c>
      <c r="D77" s="35">
        <f t="shared" si="18"/>
        <v>7.1622144792876518E-9</v>
      </c>
      <c r="E77" s="8">
        <f t="shared" si="13"/>
        <v>74.000000000000028</v>
      </c>
      <c r="F77" s="8">
        <f t="shared" si="14"/>
        <v>0.1</v>
      </c>
      <c r="G77" s="7">
        <v>3</v>
      </c>
      <c r="H77" s="35">
        <f t="shared" si="15"/>
        <v>3.0961261695938318</v>
      </c>
      <c r="I77" s="8">
        <v>0.5</v>
      </c>
      <c r="J77" s="7">
        <v>2</v>
      </c>
      <c r="K77" s="8">
        <v>4</v>
      </c>
      <c r="L77" s="8">
        <v>0.20069999999999999</v>
      </c>
      <c r="M77" s="8">
        <v>17</v>
      </c>
      <c r="N77" s="8">
        <v>24</v>
      </c>
      <c r="O77" s="1">
        <v>100</v>
      </c>
      <c r="P77" s="6">
        <f t="shared" si="10"/>
        <v>5.0174999999999997E-2</v>
      </c>
      <c r="Q77" s="7">
        <f t="shared" si="16"/>
        <v>0.10999626111874101</v>
      </c>
      <c r="R77" s="7">
        <f t="shared" si="11"/>
        <v>5.0174999999999997E-2</v>
      </c>
      <c r="S77" s="7">
        <f t="shared" si="17"/>
        <v>6.0284890184864257E-2</v>
      </c>
      <c r="T77" s="1">
        <f t="shared" si="19"/>
        <v>56.321961398097095</v>
      </c>
    </row>
    <row r="78" spans="1:20" x14ac:dyDescent="0.25">
      <c r="A78" s="8">
        <v>28.7</v>
      </c>
      <c r="B78" s="8">
        <v>12</v>
      </c>
      <c r="C78" s="35">
        <f t="shared" si="12"/>
        <v>9.6786682152535808E-11</v>
      </c>
      <c r="D78" s="35">
        <f t="shared" si="18"/>
        <v>7.2590011614401877E-9</v>
      </c>
      <c r="E78" s="8">
        <f t="shared" si="13"/>
        <v>75.000000000000014</v>
      </c>
      <c r="F78" s="8">
        <f t="shared" si="14"/>
        <v>0.1</v>
      </c>
      <c r="G78" s="7">
        <v>3</v>
      </c>
      <c r="H78" s="35">
        <f t="shared" si="15"/>
        <v>3.0965925826289067</v>
      </c>
      <c r="I78" s="8">
        <v>0.5</v>
      </c>
      <c r="J78" s="7">
        <v>2</v>
      </c>
      <c r="K78" s="8">
        <v>4</v>
      </c>
      <c r="L78" s="8">
        <v>0.20069999999999999</v>
      </c>
      <c r="M78" s="8">
        <v>17</v>
      </c>
      <c r="N78" s="8">
        <v>24</v>
      </c>
      <c r="O78" s="1">
        <v>100</v>
      </c>
      <c r="P78" s="6">
        <f t="shared" si="10"/>
        <v>5.0174999999999997E-2</v>
      </c>
      <c r="Q78" s="7">
        <f t="shared" si="16"/>
        <v>0.11004306566681078</v>
      </c>
      <c r="R78" s="7">
        <f t="shared" si="11"/>
        <v>5.0174999999999997E-2</v>
      </c>
      <c r="S78" s="7">
        <f t="shared" si="17"/>
        <v>6.03362047899852E-2</v>
      </c>
      <c r="T78" s="1">
        <f t="shared" si="19"/>
        <v>53.018250010958468</v>
      </c>
    </row>
    <row r="79" spans="1:20" x14ac:dyDescent="0.25">
      <c r="A79" s="8">
        <v>28.7</v>
      </c>
      <c r="B79" s="8">
        <v>12</v>
      </c>
      <c r="C79" s="35">
        <f t="shared" si="12"/>
        <v>9.6786682152535808E-11</v>
      </c>
      <c r="D79" s="35">
        <f t="shared" si="18"/>
        <v>7.3557878435927235E-9</v>
      </c>
      <c r="E79" s="8">
        <f t="shared" si="13"/>
        <v>76.000000000000014</v>
      </c>
      <c r="F79" s="8">
        <f t="shared" si="14"/>
        <v>0.1</v>
      </c>
      <c r="G79" s="7">
        <v>3</v>
      </c>
      <c r="H79" s="35">
        <f t="shared" si="15"/>
        <v>3.0970295726275996</v>
      </c>
      <c r="I79" s="8">
        <v>0.5</v>
      </c>
      <c r="J79" s="7">
        <v>2</v>
      </c>
      <c r="K79" s="8">
        <v>4</v>
      </c>
      <c r="L79" s="8">
        <v>0.20069999999999999</v>
      </c>
      <c r="M79" s="8">
        <v>17</v>
      </c>
      <c r="N79" s="8">
        <v>24</v>
      </c>
      <c r="O79" s="1">
        <v>100</v>
      </c>
      <c r="P79" s="6">
        <f t="shared" si="10"/>
        <v>5.0174999999999997E-2</v>
      </c>
      <c r="Q79" s="7">
        <f t="shared" si="16"/>
        <v>0.11008691761317961</v>
      </c>
      <c r="R79" s="7">
        <f t="shared" si="11"/>
        <v>5.0174999999999997E-2</v>
      </c>
      <c r="S79" s="7">
        <f t="shared" si="17"/>
        <v>6.0384302090538099E-2</v>
      </c>
      <c r="T79" s="1">
        <f t="shared" si="19"/>
        <v>49.694130931255202</v>
      </c>
    </row>
    <row r="80" spans="1:20" x14ac:dyDescent="0.25">
      <c r="A80" s="8">
        <v>28.7</v>
      </c>
      <c r="B80" s="8">
        <v>12</v>
      </c>
      <c r="C80" s="35">
        <f t="shared" si="12"/>
        <v>9.6786682152535808E-11</v>
      </c>
      <c r="D80" s="35">
        <f t="shared" si="18"/>
        <v>7.4525745257452594E-9</v>
      </c>
      <c r="E80" s="8">
        <f t="shared" si="13"/>
        <v>77.000000000000028</v>
      </c>
      <c r="F80" s="8">
        <f t="shared" si="14"/>
        <v>0.1</v>
      </c>
      <c r="G80" s="7">
        <v>3</v>
      </c>
      <c r="H80" s="35">
        <f t="shared" si="15"/>
        <v>3.0974370064785237</v>
      </c>
      <c r="I80" s="8">
        <v>0.5</v>
      </c>
      <c r="J80" s="7">
        <v>2</v>
      </c>
      <c r="K80" s="8">
        <v>4</v>
      </c>
      <c r="L80" s="8">
        <v>0.20069999999999999</v>
      </c>
      <c r="M80" s="8">
        <v>17</v>
      </c>
      <c r="N80" s="8">
        <v>24</v>
      </c>
      <c r="O80" s="1">
        <v>100</v>
      </c>
      <c r="P80" s="6">
        <f t="shared" si="10"/>
        <v>5.0174999999999997E-2</v>
      </c>
      <c r="Q80" s="7">
        <f t="shared" si="16"/>
        <v>0.11012780360011985</v>
      </c>
      <c r="R80" s="7">
        <f t="shared" si="11"/>
        <v>5.0174999999999997E-2</v>
      </c>
      <c r="S80" s="7">
        <f t="shared" si="17"/>
        <v>6.0429163556485151E-2</v>
      </c>
      <c r="T80" s="1">
        <f t="shared" si="19"/>
        <v>46.350866616494109</v>
      </c>
    </row>
    <row r="81" spans="1:20" x14ac:dyDescent="0.25">
      <c r="A81" s="8">
        <v>28.7</v>
      </c>
      <c r="B81" s="8">
        <v>12</v>
      </c>
      <c r="C81" s="35">
        <f t="shared" si="12"/>
        <v>9.6786682152535808E-11</v>
      </c>
      <c r="D81" s="35">
        <f t="shared" si="18"/>
        <v>7.5493612078977944E-9</v>
      </c>
      <c r="E81" s="8">
        <f t="shared" si="13"/>
        <v>78.000000000000014</v>
      </c>
      <c r="F81" s="8">
        <f t="shared" si="14"/>
        <v>0.1</v>
      </c>
      <c r="G81" s="7">
        <v>3</v>
      </c>
      <c r="H81" s="35">
        <f t="shared" si="15"/>
        <v>3.0978147600733807</v>
      </c>
      <c r="I81" s="8">
        <v>0.5</v>
      </c>
      <c r="J81" s="7">
        <v>2</v>
      </c>
      <c r="K81" s="8">
        <v>4</v>
      </c>
      <c r="L81" s="8">
        <v>0.20069999999999999</v>
      </c>
      <c r="M81" s="8">
        <v>17</v>
      </c>
      <c r="N81" s="8">
        <v>24</v>
      </c>
      <c r="O81" s="1">
        <v>100</v>
      </c>
      <c r="P81" s="6">
        <f t="shared" si="10"/>
        <v>5.0174999999999997E-2</v>
      </c>
      <c r="Q81" s="7">
        <f t="shared" si="16"/>
        <v>0.11016571117336375</v>
      </c>
      <c r="R81" s="7">
        <f t="shared" si="11"/>
        <v>5.0174999999999997E-2</v>
      </c>
      <c r="S81" s="7">
        <f t="shared" si="17"/>
        <v>6.0470771890049846E-2</v>
      </c>
      <c r="T81" s="1">
        <f t="shared" si="19"/>
        <v>42.989730239043105</v>
      </c>
    </row>
    <row r="82" spans="1:20" x14ac:dyDescent="0.25">
      <c r="A82" s="8">
        <v>28.7</v>
      </c>
      <c r="B82" s="8">
        <v>12</v>
      </c>
      <c r="C82" s="35">
        <f t="shared" si="12"/>
        <v>9.6786682152535808E-11</v>
      </c>
      <c r="D82" s="35">
        <f t="shared" si="18"/>
        <v>7.6461478900503294E-9</v>
      </c>
      <c r="E82" s="8">
        <f t="shared" si="13"/>
        <v>79</v>
      </c>
      <c r="F82" s="8">
        <f t="shared" si="14"/>
        <v>0.1</v>
      </c>
      <c r="G82" s="7">
        <v>3</v>
      </c>
      <c r="H82" s="35">
        <f t="shared" si="15"/>
        <v>3.0981627183447662</v>
      </c>
      <c r="I82" s="8">
        <v>0.5</v>
      </c>
      <c r="J82" s="7">
        <v>2</v>
      </c>
      <c r="K82" s="8">
        <v>4</v>
      </c>
      <c r="L82" s="8">
        <v>0.20069999999999999</v>
      </c>
      <c r="M82" s="8">
        <v>17</v>
      </c>
      <c r="N82" s="8">
        <v>24</v>
      </c>
      <c r="O82" s="1">
        <v>100</v>
      </c>
      <c r="P82" s="6">
        <f t="shared" si="10"/>
        <v>5.0174999999999997E-2</v>
      </c>
      <c r="Q82" s="7">
        <f t="shared" si="16"/>
        <v>0.11020062878589729</v>
      </c>
      <c r="R82" s="7">
        <f t="shared" si="11"/>
        <v>5.0174999999999997E-2</v>
      </c>
      <c r="S82" s="7">
        <f t="shared" si="17"/>
        <v>6.0509111035411726E-2</v>
      </c>
      <c r="T82" s="1">
        <f t="shared" si="19"/>
        <v>39.612004987895034</v>
      </c>
    </row>
    <row r="83" spans="1:20" x14ac:dyDescent="0.25">
      <c r="A83" s="8">
        <v>28.7</v>
      </c>
      <c r="B83" s="8">
        <v>12</v>
      </c>
      <c r="C83" s="35">
        <f t="shared" si="12"/>
        <v>9.6786682152535808E-11</v>
      </c>
      <c r="D83" s="35">
        <f t="shared" si="18"/>
        <v>7.7429345722028644E-9</v>
      </c>
      <c r="E83" s="8">
        <f t="shared" si="13"/>
        <v>80</v>
      </c>
      <c r="F83" s="8">
        <f t="shared" si="14"/>
        <v>0.1</v>
      </c>
      <c r="G83" s="7">
        <v>3</v>
      </c>
      <c r="H83" s="35">
        <f t="shared" si="15"/>
        <v>3.0984807753012209</v>
      </c>
      <c r="I83" s="8">
        <v>0.5</v>
      </c>
      <c r="J83" s="7">
        <v>2</v>
      </c>
      <c r="K83" s="8">
        <v>4</v>
      </c>
      <c r="L83" s="8">
        <v>0.20069999999999999</v>
      </c>
      <c r="M83" s="8">
        <v>17</v>
      </c>
      <c r="N83" s="8">
        <v>24</v>
      </c>
      <c r="O83" s="1">
        <v>100</v>
      </c>
      <c r="P83" s="6">
        <f t="shared" si="10"/>
        <v>5.0174999999999997E-2</v>
      </c>
      <c r="Q83" s="7">
        <f t="shared" si="16"/>
        <v>0.11023254580147751</v>
      </c>
      <c r="R83" s="7">
        <f t="shared" si="11"/>
        <v>5.0174999999999997E-2</v>
      </c>
      <c r="S83" s="7">
        <f t="shared" si="17"/>
        <v>6.0544166187717186E-2</v>
      </c>
      <c r="T83" s="1">
        <f t="shared" si="19"/>
        <v>36.218983362000259</v>
      </c>
    </row>
    <row r="84" spans="1:20" x14ac:dyDescent="0.25">
      <c r="A84" s="8">
        <v>28.7</v>
      </c>
      <c r="B84" s="8">
        <v>12</v>
      </c>
      <c r="C84" s="35">
        <f t="shared" si="12"/>
        <v>9.6786682152535808E-11</v>
      </c>
      <c r="D84" s="35">
        <f t="shared" si="18"/>
        <v>7.8397212543553994E-9</v>
      </c>
      <c r="E84" s="8">
        <f t="shared" si="13"/>
        <v>80.999999999999986</v>
      </c>
      <c r="F84" s="8">
        <f t="shared" si="14"/>
        <v>0.1</v>
      </c>
      <c r="G84" s="7">
        <v>3</v>
      </c>
      <c r="H84" s="35">
        <f t="shared" si="15"/>
        <v>3.0987688340595136</v>
      </c>
      <c r="I84" s="8">
        <v>0.5</v>
      </c>
      <c r="J84" s="7">
        <v>2</v>
      </c>
      <c r="K84" s="8">
        <v>4</v>
      </c>
      <c r="L84" s="8">
        <v>0.20069999999999999</v>
      </c>
      <c r="M84" s="8">
        <v>17</v>
      </c>
      <c r="N84" s="8">
        <v>24</v>
      </c>
      <c r="O84" s="1">
        <v>100</v>
      </c>
      <c r="P84" s="6">
        <f t="shared" si="10"/>
        <v>5.0174999999999997E-2</v>
      </c>
      <c r="Q84" s="7">
        <f t="shared" si="16"/>
        <v>0.11026145249787218</v>
      </c>
      <c r="R84" s="7">
        <f t="shared" si="11"/>
        <v>5.0174999999999997E-2</v>
      </c>
      <c r="S84" s="7">
        <f t="shared" si="17"/>
        <v>6.0575923801397737E-2</v>
      </c>
      <c r="T84" s="1">
        <f t="shared" si="19"/>
        <v>32.811966454745431</v>
      </c>
    </row>
    <row r="85" spans="1:20" x14ac:dyDescent="0.25">
      <c r="A85" s="8">
        <v>28.7</v>
      </c>
      <c r="B85" s="8">
        <v>12</v>
      </c>
      <c r="C85" s="35">
        <f t="shared" si="12"/>
        <v>9.6786682152535808E-11</v>
      </c>
      <c r="D85" s="35">
        <f t="shared" si="18"/>
        <v>7.9365079365079345E-9</v>
      </c>
      <c r="E85" s="8">
        <f t="shared" si="13"/>
        <v>81.999999999999986</v>
      </c>
      <c r="F85" s="8">
        <f t="shared" si="14"/>
        <v>0.1</v>
      </c>
      <c r="G85" s="7">
        <v>3</v>
      </c>
      <c r="H85" s="35">
        <f t="shared" si="15"/>
        <v>3.0990268068741571</v>
      </c>
      <c r="I85" s="8">
        <v>0.5</v>
      </c>
      <c r="J85" s="7">
        <v>2</v>
      </c>
      <c r="K85" s="8">
        <v>4</v>
      </c>
      <c r="L85" s="8">
        <v>0.20069999999999999</v>
      </c>
      <c r="M85" s="8">
        <v>17</v>
      </c>
      <c r="N85" s="8">
        <v>24</v>
      </c>
      <c r="O85" s="1">
        <v>100</v>
      </c>
      <c r="P85" s="6">
        <f t="shared" si="10"/>
        <v>5.0174999999999997E-2</v>
      </c>
      <c r="Q85" s="7">
        <f t="shared" si="16"/>
        <v>0.11028734006982166</v>
      </c>
      <c r="R85" s="7">
        <f t="shared" si="11"/>
        <v>5.0174999999999997E-2</v>
      </c>
      <c r="S85" s="7">
        <f t="shared" si="17"/>
        <v>6.0604371597790183E-2</v>
      </c>
      <c r="T85" s="1">
        <f t="shared" si="19"/>
        <v>29.392263232675138</v>
      </c>
    </row>
    <row r="86" spans="1:20" x14ac:dyDescent="0.25">
      <c r="A86" s="8">
        <v>28.7</v>
      </c>
      <c r="B86" s="8">
        <v>12</v>
      </c>
      <c r="C86" s="35">
        <f t="shared" si="12"/>
        <v>9.6786682152535808E-11</v>
      </c>
      <c r="D86" s="35">
        <f t="shared" si="18"/>
        <v>8.0332946186604695E-9</v>
      </c>
      <c r="E86" s="8">
        <f t="shared" si="13"/>
        <v>82.999999999999972</v>
      </c>
      <c r="F86" s="8">
        <f t="shared" si="14"/>
        <v>0.1</v>
      </c>
      <c r="G86" s="7">
        <v>3</v>
      </c>
      <c r="H86" s="35">
        <f t="shared" si="15"/>
        <v>3.0992546151641323</v>
      </c>
      <c r="I86" s="8">
        <v>0.5</v>
      </c>
      <c r="J86" s="7">
        <v>2</v>
      </c>
      <c r="K86" s="8">
        <v>4</v>
      </c>
      <c r="L86" s="8">
        <v>0.20069999999999999</v>
      </c>
      <c r="M86" s="8">
        <v>17</v>
      </c>
      <c r="N86" s="8">
        <v>24</v>
      </c>
      <c r="O86" s="1">
        <v>100</v>
      </c>
      <c r="P86" s="6">
        <f t="shared" si="10"/>
        <v>5.0174999999999997E-2</v>
      </c>
      <c r="Q86" s="7">
        <f t="shared" si="16"/>
        <v>0.11031020063172066</v>
      </c>
      <c r="R86" s="7">
        <f t="shared" si="11"/>
        <v>5.0174999999999997E-2</v>
      </c>
      <c r="S86" s="7">
        <f t="shared" si="17"/>
        <v>6.0629498572050154E-2</v>
      </c>
      <c r="T86" s="1">
        <f t="shared" si="19"/>
        <v>25.961189805402682</v>
      </c>
    </row>
    <row r="87" spans="1:20" x14ac:dyDescent="0.25">
      <c r="A87" s="8">
        <v>28.7</v>
      </c>
      <c r="B87" s="8">
        <v>12</v>
      </c>
      <c r="C87" s="35">
        <f t="shared" si="12"/>
        <v>9.6786682152535808E-11</v>
      </c>
      <c r="D87" s="35">
        <f t="shared" si="18"/>
        <v>8.1300813008130045E-9</v>
      </c>
      <c r="E87" s="8">
        <f t="shared" si="13"/>
        <v>83.999999999999957</v>
      </c>
      <c r="F87" s="8">
        <f t="shared" si="14"/>
        <v>0.1</v>
      </c>
      <c r="G87" s="7">
        <v>3</v>
      </c>
      <c r="H87" s="35">
        <f t="shared" si="15"/>
        <v>3.0994521895368274</v>
      </c>
      <c r="I87" s="8">
        <v>0.5</v>
      </c>
      <c r="J87" s="7">
        <v>2</v>
      </c>
      <c r="K87" s="8">
        <v>4</v>
      </c>
      <c r="L87" s="8">
        <v>0.20069999999999999</v>
      </c>
      <c r="M87" s="8">
        <v>17</v>
      </c>
      <c r="N87" s="8">
        <v>24</v>
      </c>
      <c r="O87" s="1">
        <v>100</v>
      </c>
      <c r="P87" s="6">
        <f t="shared" si="10"/>
        <v>5.0174999999999997E-2</v>
      </c>
      <c r="Q87" s="7">
        <f t="shared" si="16"/>
        <v>0.11033002722002062</v>
      </c>
      <c r="R87" s="7">
        <f t="shared" si="11"/>
        <v>5.0174999999999997E-2</v>
      </c>
      <c r="S87" s="7">
        <f t="shared" si="17"/>
        <v>6.0651294999354725E-2</v>
      </c>
      <c r="T87" s="1">
        <f t="shared" si="19"/>
        <v>22.520068691082972</v>
      </c>
    </row>
    <row r="88" spans="1:20" x14ac:dyDescent="0.25">
      <c r="A88" s="8">
        <v>28.7</v>
      </c>
      <c r="B88" s="8">
        <v>12</v>
      </c>
      <c r="C88" s="35">
        <f t="shared" si="12"/>
        <v>9.6786682152535808E-11</v>
      </c>
      <c r="D88" s="35">
        <f t="shared" si="18"/>
        <v>8.2268679829655395E-9</v>
      </c>
      <c r="E88" s="8">
        <f t="shared" si="13"/>
        <v>84.999999999999957</v>
      </c>
      <c r="F88" s="8">
        <f t="shared" si="14"/>
        <v>0.1</v>
      </c>
      <c r="G88" s="7">
        <v>3</v>
      </c>
      <c r="H88" s="35">
        <f t="shared" si="15"/>
        <v>3.0996194698091744</v>
      </c>
      <c r="I88" s="8">
        <v>0.5</v>
      </c>
      <c r="J88" s="7">
        <v>2</v>
      </c>
      <c r="K88" s="8">
        <v>4</v>
      </c>
      <c r="L88" s="8">
        <v>0.20069999999999999</v>
      </c>
      <c r="M88" s="8">
        <v>17</v>
      </c>
      <c r="N88" s="8">
        <v>24</v>
      </c>
      <c r="O88" s="1">
        <v>100</v>
      </c>
      <c r="P88" s="6">
        <f t="shared" si="10"/>
        <v>5.0174999999999997E-2</v>
      </c>
      <c r="Q88" s="7">
        <f t="shared" si="16"/>
        <v>0.11034681379535063</v>
      </c>
      <c r="R88" s="7">
        <f t="shared" si="11"/>
        <v>5.0174999999999997E-2</v>
      </c>
      <c r="S88" s="7">
        <f t="shared" si="17"/>
        <v>6.0669752440387581E-2</v>
      </c>
      <c r="T88" s="1">
        <f t="shared" si="19"/>
        <v>19.070228075146375</v>
      </c>
    </row>
    <row r="89" spans="1:20" x14ac:dyDescent="0.25">
      <c r="A89" s="8">
        <v>28.7</v>
      </c>
      <c r="B89" s="8">
        <v>12</v>
      </c>
      <c r="C89" s="35">
        <f t="shared" si="12"/>
        <v>9.6786682152535808E-11</v>
      </c>
      <c r="D89" s="35">
        <f t="shared" si="18"/>
        <v>8.3236546651180745E-9</v>
      </c>
      <c r="E89" s="8">
        <f t="shared" si="13"/>
        <v>85.999999999999943</v>
      </c>
      <c r="F89" s="8">
        <f t="shared" si="14"/>
        <v>0.1</v>
      </c>
      <c r="G89" s="7">
        <v>3</v>
      </c>
      <c r="H89" s="35">
        <f t="shared" si="15"/>
        <v>3.0997564050259823</v>
      </c>
      <c r="I89" s="8">
        <v>0.5</v>
      </c>
      <c r="J89" s="7">
        <v>2</v>
      </c>
      <c r="K89" s="8">
        <v>4</v>
      </c>
      <c r="L89" s="8">
        <v>0.20069999999999999</v>
      </c>
      <c r="M89" s="8">
        <v>17</v>
      </c>
      <c r="N89" s="8">
        <v>24</v>
      </c>
      <c r="O89" s="1">
        <v>100</v>
      </c>
      <c r="P89" s="6">
        <f t="shared" si="10"/>
        <v>5.0174999999999997E-2</v>
      </c>
      <c r="Q89" s="7">
        <f t="shared" si="16"/>
        <v>0.11036055524435731</v>
      </c>
      <c r="R89" s="7">
        <f t="shared" si="11"/>
        <v>5.0174999999999997E-2</v>
      </c>
      <c r="S89" s="7">
        <f t="shared" si="17"/>
        <v>6.0684863746102866E-2</v>
      </c>
      <c r="T89" s="1">
        <f t="shared" si="19"/>
        <v>15.613001065032076</v>
      </c>
    </row>
    <row r="90" spans="1:20" x14ac:dyDescent="0.25">
      <c r="A90" s="8">
        <v>28.7</v>
      </c>
      <c r="B90" s="8">
        <v>12</v>
      </c>
      <c r="C90" s="35">
        <f t="shared" si="12"/>
        <v>9.6786682152535808E-11</v>
      </c>
      <c r="D90" s="35">
        <f t="shared" si="18"/>
        <v>8.4204413472706096E-9</v>
      </c>
      <c r="E90" s="8">
        <f t="shared" si="13"/>
        <v>86.999999999999943</v>
      </c>
      <c r="F90" s="8">
        <f t="shared" si="14"/>
        <v>0.1</v>
      </c>
      <c r="G90" s="7">
        <v>3</v>
      </c>
      <c r="H90" s="35">
        <f t="shared" si="15"/>
        <v>3.0998629534754576</v>
      </c>
      <c r="I90" s="8">
        <v>0.5</v>
      </c>
      <c r="J90" s="7">
        <v>2</v>
      </c>
      <c r="K90" s="8">
        <v>4</v>
      </c>
      <c r="L90" s="8">
        <v>0.20069999999999999</v>
      </c>
      <c r="M90" s="8">
        <v>17</v>
      </c>
      <c r="N90" s="8">
        <v>24</v>
      </c>
      <c r="O90" s="1">
        <v>100</v>
      </c>
      <c r="P90" s="6">
        <f t="shared" si="10"/>
        <v>5.0174999999999997E-2</v>
      </c>
      <c r="Q90" s="7">
        <f t="shared" si="16"/>
        <v>0.11037124738126217</v>
      </c>
      <c r="R90" s="7">
        <f t="shared" si="11"/>
        <v>5.0174999999999997E-2</v>
      </c>
      <c r="S90" s="7">
        <f t="shared" si="17"/>
        <v>6.0696623061762676E-2</v>
      </c>
      <c r="T90" s="1">
        <f t="shared" si="19"/>
        <v>12.149724939716585</v>
      </c>
    </row>
    <row r="91" spans="1:20" x14ac:dyDescent="0.25">
      <c r="A91" s="8">
        <v>28.7</v>
      </c>
      <c r="B91" s="8">
        <v>12</v>
      </c>
      <c r="C91" s="35">
        <f t="shared" si="12"/>
        <v>9.6786682152535808E-11</v>
      </c>
      <c r="D91" s="35">
        <f t="shared" si="18"/>
        <v>8.5172280294231446E-9</v>
      </c>
      <c r="E91" s="8">
        <f t="shared" si="13"/>
        <v>87.999999999999929</v>
      </c>
      <c r="F91" s="8">
        <f t="shared" si="14"/>
        <v>0.1</v>
      </c>
      <c r="G91" s="7">
        <v>3</v>
      </c>
      <c r="H91" s="35">
        <f t="shared" si="15"/>
        <v>3.0999390827019098</v>
      </c>
      <c r="I91" s="8">
        <v>0.5</v>
      </c>
      <c r="J91" s="7">
        <v>2</v>
      </c>
      <c r="K91" s="8">
        <v>4</v>
      </c>
      <c r="L91" s="8">
        <v>0.20069999999999999</v>
      </c>
      <c r="M91" s="8">
        <v>17</v>
      </c>
      <c r="N91" s="8">
        <v>24</v>
      </c>
      <c r="O91" s="1">
        <v>100</v>
      </c>
      <c r="P91" s="6">
        <f t="shared" si="10"/>
        <v>5.0174999999999997E-2</v>
      </c>
      <c r="Q91" s="7">
        <f t="shared" si="16"/>
        <v>0.11037888694913664</v>
      </c>
      <c r="R91" s="7">
        <f t="shared" si="11"/>
        <v>5.0174999999999997E-2</v>
      </c>
      <c r="S91" s="7">
        <f t="shared" si="17"/>
        <v>6.0705025830245569E-2</v>
      </c>
      <c r="T91" s="1">
        <f t="shared" si="19"/>
        <v>8.6817403965250559</v>
      </c>
    </row>
    <row r="92" spans="1:20" x14ac:dyDescent="0.25">
      <c r="A92" s="8">
        <v>28.7</v>
      </c>
      <c r="B92" s="8">
        <v>12</v>
      </c>
      <c r="C92" s="35">
        <f t="shared" si="12"/>
        <v>9.6786682152535808E-11</v>
      </c>
      <c r="D92" s="35">
        <f t="shared" si="18"/>
        <v>8.6140147115756796E-9</v>
      </c>
      <c r="E92" s="8">
        <f t="shared" si="13"/>
        <v>88.999999999999915</v>
      </c>
      <c r="F92" s="8">
        <f t="shared" si="14"/>
        <v>0.1</v>
      </c>
      <c r="G92" s="7">
        <v>3</v>
      </c>
      <c r="H92" s="35">
        <f t="shared" si="15"/>
        <v>3.0999847695156393</v>
      </c>
      <c r="I92" s="8">
        <v>0.5</v>
      </c>
      <c r="J92" s="7">
        <v>2</v>
      </c>
      <c r="K92" s="8">
        <v>4</v>
      </c>
      <c r="L92" s="8">
        <v>0.20069999999999999</v>
      </c>
      <c r="M92" s="8">
        <v>17</v>
      </c>
      <c r="N92" s="8">
        <v>24</v>
      </c>
      <c r="O92" s="1">
        <v>100</v>
      </c>
      <c r="P92" s="6">
        <f t="shared" si="10"/>
        <v>5.0174999999999997E-2</v>
      </c>
      <c r="Q92" s="7">
        <f t="shared" si="16"/>
        <v>0.1103834716208944</v>
      </c>
      <c r="R92" s="7">
        <f t="shared" si="11"/>
        <v>5.0174999999999997E-2</v>
      </c>
      <c r="S92" s="7">
        <f t="shared" si="17"/>
        <v>6.0710068794622818E-2</v>
      </c>
      <c r="T92" s="1">
        <f t="shared" si="19"/>
        <v>5.2103907945730858</v>
      </c>
    </row>
    <row r="93" spans="1:20" x14ac:dyDescent="0.25">
      <c r="A93" s="8">
        <v>28.7</v>
      </c>
      <c r="B93" s="8">
        <v>12</v>
      </c>
      <c r="C93" s="35">
        <f t="shared" si="12"/>
        <v>9.6786682152535808E-11</v>
      </c>
      <c r="D93" s="35">
        <f t="shared" si="18"/>
        <v>8.7108013937282146E-9</v>
      </c>
      <c r="E93" s="8">
        <f t="shared" si="13"/>
        <v>89.999999999999915</v>
      </c>
      <c r="F93" s="8">
        <f t="shared" si="14"/>
        <v>0.1</v>
      </c>
      <c r="G93" s="7">
        <v>3</v>
      </c>
      <c r="H93" s="35">
        <f t="shared" si="15"/>
        <v>3.1</v>
      </c>
      <c r="I93" s="8">
        <v>0.5</v>
      </c>
      <c r="J93" s="7">
        <v>2</v>
      </c>
      <c r="K93" s="8">
        <v>4</v>
      </c>
      <c r="L93" s="8">
        <v>0.20069999999999999</v>
      </c>
      <c r="M93" s="8">
        <v>17</v>
      </c>
      <c r="N93" s="8">
        <v>24</v>
      </c>
      <c r="O93" s="1">
        <v>100</v>
      </c>
      <c r="P93" s="6">
        <f t="shared" si="10"/>
        <v>5.0174999999999997E-2</v>
      </c>
      <c r="Q93" s="7">
        <f t="shared" si="16"/>
        <v>0.110385</v>
      </c>
      <c r="R93" s="7">
        <f t="shared" si="11"/>
        <v>5.0174999999999997E-2</v>
      </c>
      <c r="S93" s="7">
        <f t="shared" si="17"/>
        <v>6.0711750000000009E-2</v>
      </c>
      <c r="T93" s="1">
        <f t="shared" si="19"/>
        <v>1.7370213957135894</v>
      </c>
    </row>
    <row r="94" spans="1:20" x14ac:dyDescent="0.25">
      <c r="A94" s="8">
        <v>28.7</v>
      </c>
      <c r="B94" s="8">
        <v>12</v>
      </c>
      <c r="C94" s="35">
        <f t="shared" si="12"/>
        <v>9.6786682152535808E-11</v>
      </c>
      <c r="D94" s="35">
        <f t="shared" si="18"/>
        <v>8.8075880758807496E-9</v>
      </c>
      <c r="E94" s="8">
        <f t="shared" si="13"/>
        <v>90.999999999999901</v>
      </c>
      <c r="F94" s="8">
        <f t="shared" si="14"/>
        <v>0.1</v>
      </c>
      <c r="G94" s="7">
        <v>3</v>
      </c>
      <c r="H94" s="35">
        <f t="shared" si="15"/>
        <v>3.0999847695156393</v>
      </c>
      <c r="I94" s="8">
        <v>0.5</v>
      </c>
      <c r="J94" s="7">
        <v>2</v>
      </c>
      <c r="K94" s="8">
        <v>4</v>
      </c>
      <c r="L94" s="8">
        <v>0.20069999999999999</v>
      </c>
      <c r="M94" s="8">
        <v>17</v>
      </c>
      <c r="N94" s="8">
        <v>24</v>
      </c>
      <c r="O94" s="1">
        <v>100</v>
      </c>
      <c r="P94" s="6">
        <f t="shared" si="10"/>
        <v>5.0174999999999997E-2</v>
      </c>
      <c r="Q94" s="7">
        <f t="shared" si="16"/>
        <v>0.1103834716208944</v>
      </c>
      <c r="R94" s="7">
        <f t="shared" si="11"/>
        <v>5.0174999999999997E-2</v>
      </c>
      <c r="S94" s="7">
        <f t="shared" si="17"/>
        <v>6.0710068794622818E-2</v>
      </c>
      <c r="T94" s="1">
        <f t="shared" si="19"/>
        <v>0</v>
      </c>
    </row>
    <row r="95" spans="1:20" x14ac:dyDescent="0.25">
      <c r="A95" s="8">
        <v>28.7</v>
      </c>
      <c r="B95" s="8">
        <v>12</v>
      </c>
      <c r="C95" s="35">
        <f t="shared" si="12"/>
        <v>9.6786682152535808E-11</v>
      </c>
      <c r="D95" s="35">
        <f t="shared" si="18"/>
        <v>8.9043747580332847E-9</v>
      </c>
      <c r="E95" s="8">
        <f t="shared" si="13"/>
        <v>91.999999999999886</v>
      </c>
      <c r="F95" s="8">
        <f t="shared" si="14"/>
        <v>0.1</v>
      </c>
      <c r="G95" s="7">
        <v>3</v>
      </c>
      <c r="H95" s="35">
        <f t="shared" si="15"/>
        <v>3.0999390827019098</v>
      </c>
      <c r="I95" s="8">
        <v>0.5</v>
      </c>
      <c r="J95" s="7">
        <v>2</v>
      </c>
      <c r="K95" s="8">
        <v>4</v>
      </c>
      <c r="L95" s="8">
        <v>0.20069999999999999</v>
      </c>
      <c r="M95" s="8">
        <v>17</v>
      </c>
      <c r="N95" s="8">
        <v>24</v>
      </c>
      <c r="O95" s="1">
        <v>100</v>
      </c>
      <c r="P95" s="6">
        <f t="shared" si="10"/>
        <v>5.0174999999999997E-2</v>
      </c>
      <c r="Q95" s="7">
        <f t="shared" si="16"/>
        <v>0.11037888694913664</v>
      </c>
      <c r="R95" s="7">
        <f t="shared" si="11"/>
        <v>5.0174999999999997E-2</v>
      </c>
      <c r="S95" s="7">
        <f t="shared" si="17"/>
        <v>6.0705025830245569E-2</v>
      </c>
      <c r="T95" s="1">
        <f t="shared" si="19"/>
        <v>0</v>
      </c>
    </row>
    <row r="96" spans="1:20" x14ac:dyDescent="0.25">
      <c r="A96" s="8">
        <v>28.7</v>
      </c>
      <c r="B96" s="8">
        <v>12</v>
      </c>
      <c r="C96" s="35">
        <f t="shared" si="12"/>
        <v>9.6786682152535808E-11</v>
      </c>
      <c r="D96" s="35">
        <f t="shared" si="18"/>
        <v>9.0011614401858197E-9</v>
      </c>
      <c r="E96" s="8">
        <f t="shared" si="13"/>
        <v>92.999999999999886</v>
      </c>
      <c r="F96" s="8">
        <f t="shared" si="14"/>
        <v>0.1</v>
      </c>
      <c r="G96" s="7">
        <v>3</v>
      </c>
      <c r="H96" s="35">
        <f t="shared" si="15"/>
        <v>3.0998629534754576</v>
      </c>
      <c r="I96" s="8">
        <v>0.5</v>
      </c>
      <c r="J96" s="7">
        <v>2</v>
      </c>
      <c r="K96" s="8">
        <v>4</v>
      </c>
      <c r="L96" s="8">
        <v>0.20069999999999999</v>
      </c>
      <c r="M96" s="8">
        <v>17</v>
      </c>
      <c r="N96" s="8">
        <v>24</v>
      </c>
      <c r="O96" s="1">
        <v>100</v>
      </c>
      <c r="P96" s="6">
        <f t="shared" si="10"/>
        <v>5.0174999999999997E-2</v>
      </c>
      <c r="Q96" s="7">
        <f t="shared" si="16"/>
        <v>0.11037124738126217</v>
      </c>
      <c r="R96" s="7">
        <f t="shared" si="11"/>
        <v>5.0174999999999997E-2</v>
      </c>
      <c r="S96" s="7">
        <f t="shared" si="17"/>
        <v>6.0696623061762676E-2</v>
      </c>
      <c r="T96" s="1">
        <f t="shared" si="19"/>
        <v>0</v>
      </c>
    </row>
    <row r="97" spans="1:20" x14ac:dyDescent="0.25">
      <c r="A97" s="8">
        <v>28.7</v>
      </c>
      <c r="B97" s="8">
        <v>12</v>
      </c>
      <c r="C97" s="35">
        <f t="shared" si="12"/>
        <v>9.6786682152535808E-11</v>
      </c>
      <c r="D97" s="35">
        <f t="shared" si="18"/>
        <v>9.0979481223383547E-9</v>
      </c>
      <c r="E97" s="8">
        <f t="shared" si="13"/>
        <v>93.999999999999872</v>
      </c>
      <c r="F97" s="8">
        <f t="shared" si="14"/>
        <v>0.1</v>
      </c>
      <c r="G97" s="7">
        <v>3</v>
      </c>
      <c r="H97" s="35">
        <f t="shared" si="15"/>
        <v>3.0997564050259823</v>
      </c>
      <c r="I97" s="8">
        <v>0.5</v>
      </c>
      <c r="J97" s="7">
        <v>2</v>
      </c>
      <c r="K97" s="8">
        <v>4</v>
      </c>
      <c r="L97" s="8">
        <v>0.20069999999999999</v>
      </c>
      <c r="M97" s="8">
        <v>17</v>
      </c>
      <c r="N97" s="8">
        <v>24</v>
      </c>
      <c r="O97" s="1">
        <v>100</v>
      </c>
      <c r="P97" s="6">
        <f t="shared" si="10"/>
        <v>5.0174999999999997E-2</v>
      </c>
      <c r="Q97" s="7">
        <f t="shared" si="16"/>
        <v>0.11036055524435731</v>
      </c>
      <c r="R97" s="7">
        <f t="shared" si="11"/>
        <v>5.0174999999999997E-2</v>
      </c>
      <c r="S97" s="7">
        <f t="shared" si="17"/>
        <v>6.0684863746102866E-2</v>
      </c>
      <c r="T97" s="1">
        <f t="shared" si="19"/>
        <v>0</v>
      </c>
    </row>
    <row r="98" spans="1:20" x14ac:dyDescent="0.25">
      <c r="A98" s="8">
        <v>28.7</v>
      </c>
      <c r="B98" s="8">
        <v>12</v>
      </c>
      <c r="C98" s="35">
        <f t="shared" si="12"/>
        <v>9.6786682152535808E-11</v>
      </c>
      <c r="D98" s="35">
        <f t="shared" si="18"/>
        <v>9.1947348044908897E-9</v>
      </c>
      <c r="E98" s="8">
        <f t="shared" si="13"/>
        <v>94.999999999999872</v>
      </c>
      <c r="F98" s="8">
        <f t="shared" si="14"/>
        <v>0.1</v>
      </c>
      <c r="G98" s="7">
        <v>3</v>
      </c>
      <c r="H98" s="35">
        <f t="shared" si="15"/>
        <v>3.0996194698091744</v>
      </c>
      <c r="I98" s="8">
        <v>0.5</v>
      </c>
      <c r="J98" s="7">
        <v>2</v>
      </c>
      <c r="K98" s="8">
        <v>4</v>
      </c>
      <c r="L98" s="8">
        <v>0.20069999999999999</v>
      </c>
      <c r="M98" s="8">
        <v>17</v>
      </c>
      <c r="N98" s="8">
        <v>24</v>
      </c>
      <c r="O98" s="1">
        <v>100</v>
      </c>
      <c r="P98" s="6">
        <f t="shared" si="10"/>
        <v>5.0174999999999997E-2</v>
      </c>
      <c r="Q98" s="7">
        <f t="shared" si="16"/>
        <v>0.11034681379535063</v>
      </c>
      <c r="R98" s="7">
        <f t="shared" si="11"/>
        <v>5.0174999999999997E-2</v>
      </c>
      <c r="S98" s="7">
        <f t="shared" si="17"/>
        <v>6.0669752440387581E-2</v>
      </c>
      <c r="T98" s="1">
        <f t="shared" si="19"/>
        <v>0</v>
      </c>
    </row>
    <row r="99" spans="1:20" x14ac:dyDescent="0.25">
      <c r="A99" s="8">
        <v>28.7</v>
      </c>
      <c r="B99" s="8">
        <v>12</v>
      </c>
      <c r="C99" s="35">
        <f t="shared" si="12"/>
        <v>9.6786682152535808E-11</v>
      </c>
      <c r="D99" s="35">
        <f t="shared" si="18"/>
        <v>9.2915214866434247E-9</v>
      </c>
      <c r="E99" s="8">
        <f t="shared" si="13"/>
        <v>95.999999999999858</v>
      </c>
      <c r="F99" s="8">
        <f t="shared" si="14"/>
        <v>0.1</v>
      </c>
      <c r="G99" s="7">
        <v>3</v>
      </c>
      <c r="H99" s="35">
        <f t="shared" si="15"/>
        <v>3.0994521895368274</v>
      </c>
      <c r="I99" s="8">
        <v>0.5</v>
      </c>
      <c r="J99" s="7">
        <v>2</v>
      </c>
      <c r="K99" s="8">
        <v>4</v>
      </c>
      <c r="L99" s="8">
        <v>0.20069999999999999</v>
      </c>
      <c r="M99" s="8">
        <v>17</v>
      </c>
      <c r="N99" s="8">
        <v>24</v>
      </c>
      <c r="O99" s="1">
        <v>100</v>
      </c>
      <c r="P99" s="6">
        <f t="shared" si="10"/>
        <v>5.0174999999999997E-2</v>
      </c>
      <c r="Q99" s="7">
        <f t="shared" si="16"/>
        <v>0.11033002722002062</v>
      </c>
      <c r="R99" s="7">
        <f t="shared" si="11"/>
        <v>5.0174999999999997E-2</v>
      </c>
      <c r="S99" s="7">
        <f t="shared" si="17"/>
        <v>6.0651294999354725E-2</v>
      </c>
      <c r="T99" s="1">
        <f t="shared" si="19"/>
        <v>0</v>
      </c>
    </row>
    <row r="100" spans="1:20" x14ac:dyDescent="0.25">
      <c r="A100" s="8">
        <v>28.7</v>
      </c>
      <c r="B100" s="8">
        <v>12</v>
      </c>
      <c r="C100" s="35">
        <f t="shared" si="12"/>
        <v>9.6786682152535808E-11</v>
      </c>
      <c r="D100" s="35">
        <f t="shared" si="18"/>
        <v>9.3883081687959598E-9</v>
      </c>
      <c r="E100" s="8">
        <f t="shared" si="13"/>
        <v>96.999999999999844</v>
      </c>
      <c r="F100" s="8">
        <f t="shared" si="14"/>
        <v>0.1</v>
      </c>
      <c r="G100" s="7">
        <v>3</v>
      </c>
      <c r="H100" s="35">
        <f t="shared" si="15"/>
        <v>3.0992546151641323</v>
      </c>
      <c r="I100" s="8">
        <v>0.5</v>
      </c>
      <c r="J100" s="7">
        <v>2</v>
      </c>
      <c r="K100" s="8">
        <v>4</v>
      </c>
      <c r="L100" s="8">
        <v>0.20069999999999999</v>
      </c>
      <c r="M100" s="8">
        <v>17</v>
      </c>
      <c r="N100" s="8">
        <v>24</v>
      </c>
      <c r="O100" s="1">
        <v>100</v>
      </c>
      <c r="P100" s="6">
        <f t="shared" si="10"/>
        <v>5.0174999999999997E-2</v>
      </c>
      <c r="Q100" s="7">
        <f t="shared" si="16"/>
        <v>0.11031020063172066</v>
      </c>
      <c r="R100" s="7">
        <f t="shared" si="11"/>
        <v>5.0174999999999997E-2</v>
      </c>
      <c r="S100" s="7">
        <f t="shared" si="17"/>
        <v>6.0629498572050154E-2</v>
      </c>
      <c r="T100" s="1">
        <f t="shared" si="19"/>
        <v>0</v>
      </c>
    </row>
    <row r="101" spans="1:20" x14ac:dyDescent="0.25">
      <c r="A101" s="8">
        <v>28.7</v>
      </c>
      <c r="B101" s="8">
        <v>12</v>
      </c>
      <c r="C101" s="35">
        <f t="shared" si="12"/>
        <v>9.6786682152535808E-11</v>
      </c>
      <c r="D101" s="35">
        <f t="shared" si="18"/>
        <v>9.4850948509484948E-9</v>
      </c>
      <c r="E101" s="8">
        <f t="shared" si="13"/>
        <v>97.999999999999844</v>
      </c>
      <c r="F101" s="8">
        <f t="shared" si="14"/>
        <v>0.1</v>
      </c>
      <c r="G101" s="7">
        <v>3</v>
      </c>
      <c r="H101" s="35">
        <f t="shared" si="15"/>
        <v>3.0990268068741571</v>
      </c>
      <c r="I101" s="8">
        <v>0.5</v>
      </c>
      <c r="J101" s="7">
        <v>2</v>
      </c>
      <c r="K101" s="8">
        <v>4</v>
      </c>
      <c r="L101" s="8">
        <v>0.20069999999999999</v>
      </c>
      <c r="M101" s="8">
        <v>17</v>
      </c>
      <c r="N101" s="8">
        <v>24</v>
      </c>
      <c r="O101" s="1">
        <v>100</v>
      </c>
      <c r="P101" s="6">
        <f t="shared" si="10"/>
        <v>5.0174999999999997E-2</v>
      </c>
      <c r="Q101" s="7">
        <f t="shared" si="16"/>
        <v>0.11028734006982166</v>
      </c>
      <c r="R101" s="7">
        <f t="shared" si="11"/>
        <v>5.0174999999999997E-2</v>
      </c>
      <c r="S101" s="7">
        <f t="shared" si="17"/>
        <v>6.0604371597790183E-2</v>
      </c>
      <c r="T101" s="1">
        <f t="shared" si="19"/>
        <v>0</v>
      </c>
    </row>
    <row r="102" spans="1:20" x14ac:dyDescent="0.25">
      <c r="A102" s="8">
        <v>28.7</v>
      </c>
      <c r="B102" s="8">
        <v>12</v>
      </c>
      <c r="C102" s="35">
        <f t="shared" si="12"/>
        <v>9.6786682152535808E-11</v>
      </c>
      <c r="D102" s="35">
        <f t="shared" si="18"/>
        <v>9.5818815331010298E-9</v>
      </c>
      <c r="E102" s="8">
        <f t="shared" si="13"/>
        <v>98.999999999999844</v>
      </c>
      <c r="F102" s="8">
        <f t="shared" si="14"/>
        <v>0.1</v>
      </c>
      <c r="G102" s="7">
        <v>3</v>
      </c>
      <c r="H102" s="35">
        <f t="shared" si="15"/>
        <v>3.0987688340595136</v>
      </c>
      <c r="I102" s="8">
        <v>0.5</v>
      </c>
      <c r="J102" s="7">
        <v>2</v>
      </c>
      <c r="K102" s="8">
        <v>4</v>
      </c>
      <c r="L102" s="8">
        <v>0.20069999999999999</v>
      </c>
      <c r="M102" s="8">
        <v>17</v>
      </c>
      <c r="N102" s="8">
        <v>24</v>
      </c>
      <c r="O102" s="1">
        <v>100</v>
      </c>
      <c r="P102" s="6">
        <f t="shared" si="10"/>
        <v>5.0174999999999997E-2</v>
      </c>
      <c r="Q102" s="7">
        <f t="shared" si="16"/>
        <v>0.11026145249787218</v>
      </c>
      <c r="R102" s="7">
        <f t="shared" si="11"/>
        <v>5.0174999999999997E-2</v>
      </c>
      <c r="S102" s="7">
        <f t="shared" si="17"/>
        <v>6.0575923801397737E-2</v>
      </c>
      <c r="T102" s="1">
        <f t="shared" si="19"/>
        <v>0</v>
      </c>
    </row>
    <row r="103" spans="1:20" x14ac:dyDescent="0.25">
      <c r="A103" s="8">
        <v>28.7</v>
      </c>
      <c r="B103" s="8">
        <v>12</v>
      </c>
      <c r="C103" s="35">
        <f t="shared" si="12"/>
        <v>9.6786682152535808E-11</v>
      </c>
      <c r="D103" s="35">
        <f t="shared" si="18"/>
        <v>9.6786682152535648E-9</v>
      </c>
      <c r="E103" s="8">
        <f t="shared" si="13"/>
        <v>99.999999999999844</v>
      </c>
      <c r="F103" s="8">
        <f t="shared" si="14"/>
        <v>0.1</v>
      </c>
      <c r="G103" s="7">
        <v>3</v>
      </c>
      <c r="H103" s="35">
        <f t="shared" si="15"/>
        <v>3.0984807753012209</v>
      </c>
      <c r="I103" s="8">
        <v>0.5</v>
      </c>
      <c r="J103" s="7">
        <v>2</v>
      </c>
      <c r="K103" s="8">
        <v>4</v>
      </c>
      <c r="L103" s="8">
        <v>0.20069999999999999</v>
      </c>
      <c r="M103" s="8">
        <v>17</v>
      </c>
      <c r="N103" s="8">
        <v>24</v>
      </c>
      <c r="O103" s="1">
        <v>100</v>
      </c>
      <c r="P103" s="6">
        <f t="shared" si="10"/>
        <v>5.0174999999999997E-2</v>
      </c>
      <c r="Q103" s="7">
        <f t="shared" si="16"/>
        <v>0.11023254580147751</v>
      </c>
      <c r="R103" s="7">
        <f t="shared" si="11"/>
        <v>5.0174999999999997E-2</v>
      </c>
      <c r="S103" s="7">
        <f t="shared" si="17"/>
        <v>6.0544166187717186E-2</v>
      </c>
      <c r="T103" s="1">
        <f t="shared" si="19"/>
        <v>0</v>
      </c>
    </row>
    <row r="104" spans="1:20" x14ac:dyDescent="0.25">
      <c r="A104" s="8">
        <v>28.7</v>
      </c>
      <c r="B104" s="8">
        <v>12</v>
      </c>
      <c r="C104" s="35">
        <f t="shared" si="12"/>
        <v>9.6786682152535808E-11</v>
      </c>
      <c r="D104" s="35">
        <f t="shared" si="18"/>
        <v>9.7754548974060998E-9</v>
      </c>
      <c r="E104" s="8">
        <f t="shared" si="13"/>
        <v>100.99999999999983</v>
      </c>
      <c r="F104" s="8">
        <f t="shared" si="14"/>
        <v>0.1</v>
      </c>
      <c r="G104" s="7">
        <v>3</v>
      </c>
      <c r="H104" s="35">
        <f t="shared" si="15"/>
        <v>3.0981627183447666</v>
      </c>
      <c r="I104" s="8">
        <v>0.5</v>
      </c>
      <c r="J104" s="7">
        <v>2</v>
      </c>
      <c r="K104" s="8">
        <v>4</v>
      </c>
      <c r="L104" s="8">
        <v>0.20069999999999999</v>
      </c>
      <c r="M104" s="8">
        <v>17</v>
      </c>
      <c r="N104" s="8">
        <v>24</v>
      </c>
      <c r="O104" s="1">
        <v>100</v>
      </c>
      <c r="P104" s="6">
        <f t="shared" si="10"/>
        <v>5.0174999999999997E-2</v>
      </c>
      <c r="Q104" s="7">
        <f t="shared" si="16"/>
        <v>0.11020062878589733</v>
      </c>
      <c r="R104" s="7">
        <f t="shared" si="11"/>
        <v>5.0174999999999997E-2</v>
      </c>
      <c r="S104" s="7">
        <f t="shared" si="17"/>
        <v>6.0509111035411768E-2</v>
      </c>
      <c r="T104" s="1">
        <f t="shared" si="19"/>
        <v>0</v>
      </c>
    </row>
    <row r="105" spans="1:20" x14ac:dyDescent="0.25">
      <c r="A105" s="8">
        <v>28.7</v>
      </c>
      <c r="B105" s="8">
        <v>12</v>
      </c>
      <c r="C105" s="35">
        <f t="shared" si="12"/>
        <v>9.6786682152535808E-11</v>
      </c>
      <c r="D105" s="35">
        <f t="shared" si="18"/>
        <v>9.8722415795586349E-9</v>
      </c>
      <c r="E105" s="8">
        <f t="shared" si="13"/>
        <v>101.99999999999982</v>
      </c>
      <c r="F105" s="8">
        <f t="shared" si="14"/>
        <v>0.1</v>
      </c>
      <c r="G105" s="7">
        <v>3</v>
      </c>
      <c r="H105" s="35">
        <f t="shared" si="15"/>
        <v>3.0978147600733807</v>
      </c>
      <c r="I105" s="8">
        <v>0.5</v>
      </c>
      <c r="J105" s="7">
        <v>2</v>
      </c>
      <c r="K105" s="8">
        <v>4</v>
      </c>
      <c r="L105" s="8">
        <v>0.20069999999999999</v>
      </c>
      <c r="M105" s="8">
        <v>17</v>
      </c>
      <c r="N105" s="8">
        <v>24</v>
      </c>
      <c r="O105" s="1">
        <v>100</v>
      </c>
      <c r="P105" s="6">
        <f t="shared" si="10"/>
        <v>5.0174999999999997E-2</v>
      </c>
      <c r="Q105" s="7">
        <f t="shared" si="16"/>
        <v>0.11016571117336375</v>
      </c>
      <c r="R105" s="7">
        <f t="shared" si="11"/>
        <v>5.0174999999999997E-2</v>
      </c>
      <c r="S105" s="7">
        <f t="shared" si="17"/>
        <v>6.0470771890049846E-2</v>
      </c>
      <c r="T105" s="1">
        <f t="shared" si="19"/>
        <v>0</v>
      </c>
    </row>
    <row r="106" spans="1:20" x14ac:dyDescent="0.25">
      <c r="A106" s="8">
        <v>28.7</v>
      </c>
      <c r="B106" s="8">
        <v>12</v>
      </c>
      <c r="C106" s="35">
        <f t="shared" si="12"/>
        <v>9.6786682152535808E-11</v>
      </c>
      <c r="D106" s="35">
        <f t="shared" si="18"/>
        <v>9.9690282617111699E-9</v>
      </c>
      <c r="E106" s="8">
        <f t="shared" si="13"/>
        <v>102.99999999999982</v>
      </c>
      <c r="F106" s="8">
        <f t="shared" si="14"/>
        <v>0.1</v>
      </c>
      <c r="G106" s="7">
        <v>3</v>
      </c>
      <c r="H106" s="35">
        <f t="shared" si="15"/>
        <v>3.0974370064785237</v>
      </c>
      <c r="I106" s="8">
        <v>0.5</v>
      </c>
      <c r="J106" s="7">
        <v>2</v>
      </c>
      <c r="K106" s="8">
        <v>4</v>
      </c>
      <c r="L106" s="8">
        <v>0.20069999999999999</v>
      </c>
      <c r="M106" s="8">
        <v>17</v>
      </c>
      <c r="N106" s="8">
        <v>24</v>
      </c>
      <c r="O106" s="1">
        <v>100</v>
      </c>
      <c r="P106" s="6">
        <f t="shared" si="10"/>
        <v>5.0174999999999997E-2</v>
      </c>
      <c r="Q106" s="7">
        <f t="shared" si="16"/>
        <v>0.11012780360011985</v>
      </c>
      <c r="R106" s="7">
        <f t="shared" si="11"/>
        <v>5.0174999999999997E-2</v>
      </c>
      <c r="S106" s="7">
        <f t="shared" si="17"/>
        <v>6.0429163556485151E-2</v>
      </c>
      <c r="T106" s="1">
        <f t="shared" si="19"/>
        <v>0</v>
      </c>
    </row>
    <row r="107" spans="1:20" x14ac:dyDescent="0.25">
      <c r="A107" s="8">
        <v>28.7</v>
      </c>
      <c r="B107" s="8">
        <v>12</v>
      </c>
      <c r="C107" s="35">
        <f t="shared" si="12"/>
        <v>9.6786682152535808E-11</v>
      </c>
      <c r="D107" s="35">
        <f t="shared" si="18"/>
        <v>1.0065814943863705E-8</v>
      </c>
      <c r="E107" s="8">
        <f t="shared" si="13"/>
        <v>103.9999999999998</v>
      </c>
      <c r="F107" s="8">
        <f t="shared" si="14"/>
        <v>0.1</v>
      </c>
      <c r="G107" s="7">
        <v>3</v>
      </c>
      <c r="H107" s="35">
        <f t="shared" si="15"/>
        <v>3.0970295726275996</v>
      </c>
      <c r="I107" s="8">
        <v>0.5</v>
      </c>
      <c r="J107" s="7">
        <v>2</v>
      </c>
      <c r="K107" s="8">
        <v>4</v>
      </c>
      <c r="L107" s="8">
        <v>0.20069999999999999</v>
      </c>
      <c r="M107" s="8">
        <v>17</v>
      </c>
      <c r="N107" s="8">
        <v>24</v>
      </c>
      <c r="O107" s="1">
        <v>100</v>
      </c>
      <c r="P107" s="6">
        <f t="shared" si="10"/>
        <v>5.0174999999999997E-2</v>
      </c>
      <c r="Q107" s="7">
        <f t="shared" si="16"/>
        <v>0.11008691761317961</v>
      </c>
      <c r="R107" s="7">
        <f t="shared" si="11"/>
        <v>5.0174999999999997E-2</v>
      </c>
      <c r="S107" s="7">
        <f t="shared" si="17"/>
        <v>6.0384302090538099E-2</v>
      </c>
      <c r="T107" s="1">
        <f t="shared" si="19"/>
        <v>0</v>
      </c>
    </row>
    <row r="108" spans="1:20" x14ac:dyDescent="0.25">
      <c r="A108" s="8">
        <v>28.7</v>
      </c>
      <c r="B108" s="8">
        <v>12</v>
      </c>
      <c r="C108" s="35">
        <f t="shared" si="12"/>
        <v>9.6786682152535808E-11</v>
      </c>
      <c r="D108" s="35">
        <f t="shared" si="18"/>
        <v>1.016260162601624E-8</v>
      </c>
      <c r="E108" s="8">
        <f t="shared" si="13"/>
        <v>104.9999999999998</v>
      </c>
      <c r="F108" s="8">
        <f t="shared" si="14"/>
        <v>0.1</v>
      </c>
      <c r="G108" s="7">
        <v>3</v>
      </c>
      <c r="H108" s="35">
        <f t="shared" si="15"/>
        <v>3.0965925826289071</v>
      </c>
      <c r="I108" s="8">
        <v>0.5</v>
      </c>
      <c r="J108" s="7">
        <v>2</v>
      </c>
      <c r="K108" s="8">
        <v>4</v>
      </c>
      <c r="L108" s="8">
        <v>0.20069999999999999</v>
      </c>
      <c r="M108" s="8">
        <v>17</v>
      </c>
      <c r="N108" s="8">
        <v>24</v>
      </c>
      <c r="O108" s="1">
        <v>100</v>
      </c>
      <c r="P108" s="6">
        <f t="shared" si="10"/>
        <v>5.0174999999999997E-2</v>
      </c>
      <c r="Q108" s="7">
        <f t="shared" si="16"/>
        <v>0.11004306566681082</v>
      </c>
      <c r="R108" s="7">
        <f t="shared" si="11"/>
        <v>5.0174999999999997E-2</v>
      </c>
      <c r="S108" s="7">
        <f t="shared" si="17"/>
        <v>6.0336204789985255E-2</v>
      </c>
      <c r="T108" s="1">
        <f t="shared" si="19"/>
        <v>0</v>
      </c>
    </row>
    <row r="109" spans="1:20" x14ac:dyDescent="0.25">
      <c r="A109" s="8">
        <v>28.7</v>
      </c>
      <c r="B109" s="8">
        <v>12</v>
      </c>
      <c r="C109" s="35">
        <f t="shared" si="12"/>
        <v>9.6786682152535808E-11</v>
      </c>
      <c r="D109" s="35">
        <f t="shared" si="18"/>
        <v>1.0259388308168775E-8</v>
      </c>
      <c r="E109" s="8">
        <f t="shared" si="13"/>
        <v>105.99999999999979</v>
      </c>
      <c r="F109" s="8">
        <f t="shared" si="14"/>
        <v>0.1</v>
      </c>
      <c r="G109" s="7">
        <v>3</v>
      </c>
      <c r="H109" s="35">
        <f t="shared" si="15"/>
        <v>3.0961261695938318</v>
      </c>
      <c r="I109" s="8">
        <v>0.5</v>
      </c>
      <c r="J109" s="7">
        <v>2</v>
      </c>
      <c r="K109" s="8">
        <v>4</v>
      </c>
      <c r="L109" s="8">
        <v>0.20069999999999999</v>
      </c>
      <c r="M109" s="8">
        <v>17</v>
      </c>
      <c r="N109" s="8">
        <v>24</v>
      </c>
      <c r="O109" s="1">
        <v>100</v>
      </c>
      <c r="P109" s="6">
        <f t="shared" si="10"/>
        <v>5.0174999999999997E-2</v>
      </c>
      <c r="Q109" s="7">
        <f t="shared" si="16"/>
        <v>0.10999626111874101</v>
      </c>
      <c r="R109" s="7">
        <f t="shared" si="11"/>
        <v>5.0174999999999997E-2</v>
      </c>
      <c r="S109" s="7">
        <f t="shared" si="17"/>
        <v>6.0284890184864257E-2</v>
      </c>
      <c r="T109" s="1">
        <f t="shared" si="19"/>
        <v>0</v>
      </c>
    </row>
    <row r="110" spans="1:20" x14ac:dyDescent="0.25">
      <c r="A110" s="8">
        <v>28.7</v>
      </c>
      <c r="B110" s="8">
        <v>12</v>
      </c>
      <c r="C110" s="35">
        <f t="shared" si="12"/>
        <v>9.6786682152535808E-11</v>
      </c>
      <c r="D110" s="35">
        <f t="shared" si="18"/>
        <v>1.035617499032131E-8</v>
      </c>
      <c r="E110" s="8">
        <f t="shared" si="13"/>
        <v>106.99999999999977</v>
      </c>
      <c r="F110" s="8">
        <f t="shared" si="14"/>
        <v>0.1</v>
      </c>
      <c r="G110" s="7">
        <v>3</v>
      </c>
      <c r="H110" s="35">
        <f t="shared" si="15"/>
        <v>3.0956304755963036</v>
      </c>
      <c r="I110" s="8">
        <v>0.5</v>
      </c>
      <c r="J110" s="7">
        <v>2</v>
      </c>
      <c r="K110" s="8">
        <v>4</v>
      </c>
      <c r="L110" s="8">
        <v>0.20069999999999999</v>
      </c>
      <c r="M110" s="8">
        <v>17</v>
      </c>
      <c r="N110" s="8">
        <v>24</v>
      </c>
      <c r="O110" s="1">
        <v>100</v>
      </c>
      <c r="P110" s="6">
        <f t="shared" si="10"/>
        <v>5.0174999999999997E-2</v>
      </c>
      <c r="Q110" s="7">
        <f t="shared" si="16"/>
        <v>0.10994651822608906</v>
      </c>
      <c r="R110" s="7">
        <f t="shared" si="11"/>
        <v>5.0174999999999997E-2</v>
      </c>
      <c r="S110" s="7">
        <f t="shared" si="17"/>
        <v>6.0230378027103806E-2</v>
      </c>
      <c r="T110" s="1">
        <f t="shared" si="19"/>
        <v>0</v>
      </c>
    </row>
    <row r="111" spans="1:20" x14ac:dyDescent="0.25">
      <c r="A111" s="8">
        <v>28.7</v>
      </c>
      <c r="B111" s="8">
        <v>12</v>
      </c>
      <c r="C111" s="35">
        <f t="shared" si="12"/>
        <v>9.6786682152535808E-11</v>
      </c>
      <c r="D111" s="35">
        <f t="shared" si="18"/>
        <v>1.0452961672473845E-8</v>
      </c>
      <c r="E111" s="8">
        <f t="shared" si="13"/>
        <v>107.99999999999977</v>
      </c>
      <c r="F111" s="8">
        <f t="shared" si="14"/>
        <v>0.1</v>
      </c>
      <c r="G111" s="7">
        <v>3</v>
      </c>
      <c r="H111" s="35">
        <f t="shared" si="15"/>
        <v>3.0951056516295155</v>
      </c>
      <c r="I111" s="8">
        <v>0.5</v>
      </c>
      <c r="J111" s="7">
        <v>2</v>
      </c>
      <c r="K111" s="8">
        <v>4</v>
      </c>
      <c r="L111" s="8">
        <v>0.20069999999999999</v>
      </c>
      <c r="M111" s="8">
        <v>17</v>
      </c>
      <c r="N111" s="8">
        <v>24</v>
      </c>
      <c r="O111" s="1">
        <v>100</v>
      </c>
      <c r="P111" s="6">
        <f t="shared" si="10"/>
        <v>5.0174999999999997E-2</v>
      </c>
      <c r="Q111" s="7">
        <f t="shared" si="16"/>
        <v>0.10989385214102187</v>
      </c>
      <c r="R111" s="7">
        <f t="shared" si="11"/>
        <v>5.0174999999999997E-2</v>
      </c>
      <c r="S111" s="7">
        <f t="shared" si="17"/>
        <v>6.0172689279485693E-2</v>
      </c>
      <c r="T111" s="1">
        <f t="shared" si="19"/>
        <v>0</v>
      </c>
    </row>
    <row r="112" spans="1:20" x14ac:dyDescent="0.25">
      <c r="A112" s="8">
        <v>28.7</v>
      </c>
      <c r="B112" s="8">
        <v>12</v>
      </c>
      <c r="C112" s="35">
        <f t="shared" si="12"/>
        <v>9.6786682152535808E-11</v>
      </c>
      <c r="D112" s="35">
        <f t="shared" si="18"/>
        <v>1.054974835462638E-8</v>
      </c>
      <c r="E112" s="8">
        <f t="shared" si="13"/>
        <v>108.99999999999976</v>
      </c>
      <c r="F112" s="8">
        <f t="shared" si="14"/>
        <v>0.1</v>
      </c>
      <c r="G112" s="7">
        <v>3</v>
      </c>
      <c r="H112" s="35">
        <f t="shared" si="15"/>
        <v>3.094551857559932</v>
      </c>
      <c r="I112" s="8">
        <v>0.5</v>
      </c>
      <c r="J112" s="7">
        <v>2</v>
      </c>
      <c r="K112" s="8">
        <v>4</v>
      </c>
      <c r="L112" s="8">
        <v>0.20069999999999999</v>
      </c>
      <c r="M112" s="8">
        <v>17</v>
      </c>
      <c r="N112" s="8">
        <v>24</v>
      </c>
      <c r="O112" s="1">
        <v>100</v>
      </c>
      <c r="P112" s="6">
        <f t="shared" si="10"/>
        <v>5.0174999999999997E-2</v>
      </c>
      <c r="Q112" s="7">
        <f t="shared" si="16"/>
        <v>0.10983827890613918</v>
      </c>
      <c r="R112" s="7">
        <f t="shared" si="11"/>
        <v>5.0174999999999997E-2</v>
      </c>
      <c r="S112" s="7">
        <f t="shared" si="17"/>
        <v>6.0111846103950269E-2</v>
      </c>
      <c r="T112" s="1">
        <f t="shared" si="19"/>
        <v>0</v>
      </c>
    </row>
    <row r="113" spans="1:20" x14ac:dyDescent="0.25">
      <c r="A113" s="8">
        <v>28.7</v>
      </c>
      <c r="B113" s="8">
        <v>12</v>
      </c>
      <c r="C113" s="35">
        <f t="shared" si="12"/>
        <v>9.6786682152535808E-11</v>
      </c>
      <c r="D113" s="35">
        <f t="shared" si="18"/>
        <v>1.0646535036778915E-8</v>
      </c>
      <c r="E113" s="8">
        <f t="shared" si="13"/>
        <v>109.99999999999974</v>
      </c>
      <c r="F113" s="8">
        <f t="shared" si="14"/>
        <v>0.1</v>
      </c>
      <c r="G113" s="7">
        <v>3</v>
      </c>
      <c r="H113" s="35">
        <f t="shared" si="15"/>
        <v>3.0939692620785908</v>
      </c>
      <c r="I113" s="8">
        <v>0.5</v>
      </c>
      <c r="J113" s="7">
        <v>2</v>
      </c>
      <c r="K113" s="8">
        <v>4</v>
      </c>
      <c r="L113" s="8">
        <v>0.20069999999999999</v>
      </c>
      <c r="M113" s="8">
        <v>17</v>
      </c>
      <c r="N113" s="8">
        <v>24</v>
      </c>
      <c r="O113" s="1">
        <v>100</v>
      </c>
      <c r="P113" s="6">
        <f t="shared" si="10"/>
        <v>5.0174999999999997E-2</v>
      </c>
      <c r="Q113" s="7">
        <f t="shared" si="16"/>
        <v>0.10977981544958658</v>
      </c>
      <c r="R113" s="7">
        <f t="shared" si="11"/>
        <v>5.0174999999999997E-2</v>
      </c>
      <c r="S113" s="7">
        <f t="shared" si="17"/>
        <v>6.0047871849254059E-2</v>
      </c>
      <c r="T113" s="1">
        <f t="shared" si="19"/>
        <v>0</v>
      </c>
    </row>
    <row r="114" spans="1:20" x14ac:dyDescent="0.25">
      <c r="A114" s="8">
        <v>28.7</v>
      </c>
      <c r="B114" s="8">
        <v>12</v>
      </c>
      <c r="C114" s="35">
        <f t="shared" si="12"/>
        <v>9.6786682152535808E-11</v>
      </c>
      <c r="D114" s="35">
        <f t="shared" si="18"/>
        <v>1.074332171893145E-8</v>
      </c>
      <c r="E114" s="8">
        <f t="shared" si="13"/>
        <v>110.99999999999973</v>
      </c>
      <c r="F114" s="8">
        <f t="shared" si="14"/>
        <v>0.1</v>
      </c>
      <c r="G114" s="7">
        <v>3</v>
      </c>
      <c r="H114" s="35">
        <f t="shared" si="15"/>
        <v>3.0933580426497205</v>
      </c>
      <c r="I114" s="8">
        <v>0.5</v>
      </c>
      <c r="J114" s="7">
        <v>2</v>
      </c>
      <c r="K114" s="8">
        <v>4</v>
      </c>
      <c r="L114" s="8">
        <v>0.20069999999999999</v>
      </c>
      <c r="M114" s="8">
        <v>17</v>
      </c>
      <c r="N114" s="8">
        <v>24</v>
      </c>
      <c r="O114" s="1">
        <v>100</v>
      </c>
      <c r="P114" s="6">
        <f t="shared" si="10"/>
        <v>5.0174999999999997E-2</v>
      </c>
      <c r="Q114" s="7">
        <f t="shared" si="16"/>
        <v>0.10971847957989944</v>
      </c>
      <c r="R114" s="7">
        <f t="shared" si="11"/>
        <v>5.0174999999999997E-2</v>
      </c>
      <c r="S114" s="7">
        <f t="shared" si="17"/>
        <v>5.9980791037991088E-2</v>
      </c>
      <c r="T114" s="1">
        <f t="shared" si="19"/>
        <v>0</v>
      </c>
    </row>
    <row r="115" spans="1:20" x14ac:dyDescent="0.25">
      <c r="A115" s="8">
        <v>28.7</v>
      </c>
      <c r="B115" s="8">
        <v>12</v>
      </c>
      <c r="C115" s="35">
        <f t="shared" si="12"/>
        <v>9.6786682152535808E-11</v>
      </c>
      <c r="D115" s="35">
        <f t="shared" si="18"/>
        <v>1.0840108401083985E-8</v>
      </c>
      <c r="E115" s="8">
        <f t="shared" si="13"/>
        <v>111.99999999999972</v>
      </c>
      <c r="F115" s="8">
        <f t="shared" si="14"/>
        <v>0.1</v>
      </c>
      <c r="G115" s="7">
        <v>3</v>
      </c>
      <c r="H115" s="35">
        <f t="shared" si="15"/>
        <v>3.0927183854566791</v>
      </c>
      <c r="I115" s="8">
        <v>0.5</v>
      </c>
      <c r="J115" s="7">
        <v>2</v>
      </c>
      <c r="K115" s="8">
        <v>4</v>
      </c>
      <c r="L115" s="8">
        <v>0.20069999999999999</v>
      </c>
      <c r="M115" s="8">
        <v>17</v>
      </c>
      <c r="N115" s="8">
        <v>24</v>
      </c>
      <c r="O115" s="1">
        <v>100</v>
      </c>
      <c r="P115" s="6">
        <f t="shared" si="10"/>
        <v>5.0174999999999997E-2</v>
      </c>
      <c r="Q115" s="7">
        <f t="shared" si="16"/>
        <v>0.10965428998057775</v>
      </c>
      <c r="R115" s="7">
        <f t="shared" si="11"/>
        <v>5.0174999999999997E-2</v>
      </c>
      <c r="S115" s="7">
        <f t="shared" si="17"/>
        <v>5.9910629352987702E-2</v>
      </c>
      <c r="T115" s="1">
        <f t="shared" si="19"/>
        <v>0</v>
      </c>
    </row>
    <row r="116" spans="1:20" x14ac:dyDescent="0.25">
      <c r="A116" s="8">
        <v>28.7</v>
      </c>
      <c r="B116" s="8">
        <v>12</v>
      </c>
      <c r="C116" s="35">
        <f t="shared" si="12"/>
        <v>9.6786682152535808E-11</v>
      </c>
      <c r="D116" s="35">
        <f t="shared" si="18"/>
        <v>1.093689508323652E-8</v>
      </c>
      <c r="E116" s="8">
        <f t="shared" si="13"/>
        <v>112.99999999999972</v>
      </c>
      <c r="F116" s="8">
        <f t="shared" si="14"/>
        <v>0.1</v>
      </c>
      <c r="G116" s="7">
        <v>3</v>
      </c>
      <c r="H116" s="35">
        <f t="shared" si="15"/>
        <v>3.0920504853452444</v>
      </c>
      <c r="I116" s="8">
        <v>0.5</v>
      </c>
      <c r="J116" s="7">
        <v>2</v>
      </c>
      <c r="K116" s="8">
        <v>4</v>
      </c>
      <c r="L116" s="8">
        <v>0.20069999999999999</v>
      </c>
      <c r="M116" s="8">
        <v>17</v>
      </c>
      <c r="N116" s="8">
        <v>24</v>
      </c>
      <c r="O116" s="1">
        <v>100</v>
      </c>
      <c r="P116" s="6">
        <f t="shared" si="10"/>
        <v>5.0174999999999997E-2</v>
      </c>
      <c r="Q116" s="7">
        <f t="shared" si="16"/>
        <v>0.10958726620439527</v>
      </c>
      <c r="R116" s="7">
        <f t="shared" si="11"/>
        <v>5.0174999999999997E-2</v>
      </c>
      <c r="S116" s="7">
        <f t="shared" si="17"/>
        <v>5.9837413623084174E-2</v>
      </c>
      <c r="T116" s="1">
        <f t="shared" si="19"/>
        <v>0</v>
      </c>
    </row>
    <row r="117" spans="1:20" x14ac:dyDescent="0.25">
      <c r="A117" s="8">
        <v>28.7</v>
      </c>
      <c r="B117" s="8">
        <v>12</v>
      </c>
      <c r="C117" s="35">
        <f t="shared" si="12"/>
        <v>9.6786682152535808E-11</v>
      </c>
      <c r="D117" s="35">
        <f t="shared" si="18"/>
        <v>1.1033681765389055E-8</v>
      </c>
      <c r="E117" s="8">
        <f t="shared" si="13"/>
        <v>113.9999999999997</v>
      </c>
      <c r="F117" s="8">
        <f t="shared" si="14"/>
        <v>0.1</v>
      </c>
      <c r="G117" s="7">
        <v>3</v>
      </c>
      <c r="H117" s="35">
        <f t="shared" si="15"/>
        <v>3.0913545457642604</v>
      </c>
      <c r="I117" s="8">
        <v>0.5</v>
      </c>
      <c r="J117" s="7">
        <v>2</v>
      </c>
      <c r="K117" s="8">
        <v>4</v>
      </c>
      <c r="L117" s="8">
        <v>0.20069999999999999</v>
      </c>
      <c r="M117" s="8">
        <v>17</v>
      </c>
      <c r="N117" s="8">
        <v>24</v>
      </c>
      <c r="O117" s="1">
        <v>100</v>
      </c>
      <c r="P117" s="6">
        <f t="shared" si="10"/>
        <v>5.0174999999999997E-2</v>
      </c>
      <c r="Q117" s="7">
        <f t="shared" si="16"/>
        <v>0.10951742866744352</v>
      </c>
      <c r="R117" s="7">
        <f t="shared" si="11"/>
        <v>5.0174999999999997E-2</v>
      </c>
      <c r="S117" s="7">
        <f t="shared" si="17"/>
        <v>5.97611718083138E-2</v>
      </c>
      <c r="T117" s="1">
        <f t="shared" si="19"/>
        <v>0</v>
      </c>
    </row>
    <row r="118" spans="1:20" x14ac:dyDescent="0.25">
      <c r="A118" s="8">
        <v>28.7</v>
      </c>
      <c r="B118" s="8">
        <v>12</v>
      </c>
      <c r="C118" s="35">
        <f t="shared" si="12"/>
        <v>9.6786682152535808E-11</v>
      </c>
      <c r="D118" s="35">
        <f t="shared" si="18"/>
        <v>1.113046844754159E-8</v>
      </c>
      <c r="E118" s="8">
        <f t="shared" si="13"/>
        <v>114.99999999999972</v>
      </c>
      <c r="F118" s="8">
        <f t="shared" si="14"/>
        <v>0.1</v>
      </c>
      <c r="G118" s="7">
        <v>3</v>
      </c>
      <c r="H118" s="35">
        <f t="shared" si="15"/>
        <v>3.0906307787036651</v>
      </c>
      <c r="I118" s="8">
        <v>0.5</v>
      </c>
      <c r="J118" s="7">
        <v>2</v>
      </c>
      <c r="K118" s="8">
        <v>4</v>
      </c>
      <c r="L118" s="8">
        <v>0.20069999999999999</v>
      </c>
      <c r="M118" s="8">
        <v>17</v>
      </c>
      <c r="N118" s="8">
        <v>24</v>
      </c>
      <c r="O118" s="1">
        <v>100</v>
      </c>
      <c r="P118" s="6">
        <f t="shared" si="10"/>
        <v>5.0174999999999997E-2</v>
      </c>
      <c r="Q118" s="7">
        <f t="shared" si="16"/>
        <v>0.10944479864291279</v>
      </c>
      <c r="R118" s="7">
        <f t="shared" si="11"/>
        <v>5.0174999999999997E-2</v>
      </c>
      <c r="S118" s="7">
        <f t="shared" si="17"/>
        <v>5.9681932984492904E-2</v>
      </c>
      <c r="T118" s="1">
        <f t="shared" si="19"/>
        <v>0</v>
      </c>
    </row>
    <row r="119" spans="1:20" x14ac:dyDescent="0.25">
      <c r="A119" s="8">
        <v>28.7</v>
      </c>
      <c r="B119" s="8">
        <v>12</v>
      </c>
      <c r="C119" s="35">
        <f t="shared" si="12"/>
        <v>9.6786682152535808E-11</v>
      </c>
      <c r="D119" s="35">
        <f t="shared" si="18"/>
        <v>1.1227255129694125E-8</v>
      </c>
      <c r="E119" s="8">
        <f t="shared" si="13"/>
        <v>115.99999999999972</v>
      </c>
      <c r="F119" s="8">
        <f t="shared" si="14"/>
        <v>0.1</v>
      </c>
      <c r="G119" s="7">
        <v>3</v>
      </c>
      <c r="H119" s="35">
        <f t="shared" si="15"/>
        <v>3.0898794046299169</v>
      </c>
      <c r="I119" s="8">
        <v>0.5</v>
      </c>
      <c r="J119" s="7">
        <v>2</v>
      </c>
      <c r="K119" s="8">
        <v>4</v>
      </c>
      <c r="L119" s="8">
        <v>0.20069999999999999</v>
      </c>
      <c r="M119" s="8">
        <v>17</v>
      </c>
      <c r="N119" s="8">
        <v>24</v>
      </c>
      <c r="O119" s="1">
        <v>100</v>
      </c>
      <c r="P119" s="6">
        <f t="shared" si="10"/>
        <v>5.0174999999999997E-2</v>
      </c>
      <c r="Q119" s="7">
        <f t="shared" si="16"/>
        <v>0.10936939825461216</v>
      </c>
      <c r="R119" s="7">
        <f t="shared" si="11"/>
        <v>5.0174999999999997E-2</v>
      </c>
      <c r="S119" s="7">
        <f t="shared" si="17"/>
        <v>5.9599727327234495E-2</v>
      </c>
      <c r="T119" s="1">
        <f t="shared" si="19"/>
        <v>0</v>
      </c>
    </row>
    <row r="120" spans="1:20" x14ac:dyDescent="0.25">
      <c r="A120" s="8">
        <v>28.7</v>
      </c>
      <c r="B120" s="8">
        <v>12</v>
      </c>
      <c r="C120" s="35">
        <f t="shared" si="12"/>
        <v>9.6786682152535808E-11</v>
      </c>
      <c r="D120" s="35">
        <f t="shared" si="18"/>
        <v>1.132404181184666E-8</v>
      </c>
      <c r="E120" s="8">
        <f t="shared" si="13"/>
        <v>116.9999999999997</v>
      </c>
      <c r="F120" s="8">
        <f t="shared" si="14"/>
        <v>0.1</v>
      </c>
      <c r="G120" s="7">
        <v>3</v>
      </c>
      <c r="H120" s="35">
        <f t="shared" si="15"/>
        <v>3.0891006524188369</v>
      </c>
      <c r="I120" s="8">
        <v>0.5</v>
      </c>
      <c r="J120" s="7">
        <v>2</v>
      </c>
      <c r="K120" s="8">
        <v>4</v>
      </c>
      <c r="L120" s="8">
        <v>0.20069999999999999</v>
      </c>
      <c r="M120" s="8">
        <v>17</v>
      </c>
      <c r="N120" s="8">
        <v>24</v>
      </c>
      <c r="O120" s="1">
        <v>100</v>
      </c>
      <c r="P120" s="6">
        <f t="shared" si="10"/>
        <v>5.0174999999999997E-2</v>
      </c>
      <c r="Q120" s="7">
        <f t="shared" si="16"/>
        <v>0.10929125047023028</v>
      </c>
      <c r="R120" s="7">
        <f t="shared" si="11"/>
        <v>5.0174999999999997E-2</v>
      </c>
      <c r="S120" s="7">
        <f t="shared" si="17"/>
        <v>5.9514586095399155E-2</v>
      </c>
      <c r="T120" s="1">
        <f t="shared" si="19"/>
        <v>0</v>
      </c>
    </row>
    <row r="121" spans="1:20" x14ac:dyDescent="0.25">
      <c r="A121" s="8">
        <v>28.7</v>
      </c>
      <c r="B121" s="8">
        <v>12</v>
      </c>
      <c r="C121" s="35">
        <f t="shared" si="12"/>
        <v>9.6786682152535808E-11</v>
      </c>
      <c r="D121" s="35">
        <f t="shared" si="18"/>
        <v>1.1420828493999195E-8</v>
      </c>
      <c r="E121" s="8">
        <f t="shared" si="13"/>
        <v>117.9999999999997</v>
      </c>
      <c r="F121" s="8">
        <f t="shared" si="14"/>
        <v>0.1</v>
      </c>
      <c r="G121" s="7">
        <v>3</v>
      </c>
      <c r="H121" s="35">
        <f t="shared" si="15"/>
        <v>3.0882947592858931</v>
      </c>
      <c r="I121" s="8">
        <v>0.5</v>
      </c>
      <c r="J121" s="7">
        <v>2</v>
      </c>
      <c r="K121" s="8">
        <v>4</v>
      </c>
      <c r="L121" s="8">
        <v>0.20069999999999999</v>
      </c>
      <c r="M121" s="8">
        <v>17</v>
      </c>
      <c r="N121" s="8">
        <v>24</v>
      </c>
      <c r="O121" s="1">
        <v>100</v>
      </c>
      <c r="P121" s="6">
        <f t="shared" si="10"/>
        <v>5.0174999999999997E-2</v>
      </c>
      <c r="Q121" s="7">
        <f t="shared" si="16"/>
        <v>0.10921037909433937</v>
      </c>
      <c r="R121" s="7">
        <f t="shared" si="11"/>
        <v>5.0174999999999997E-2</v>
      </c>
      <c r="S121" s="7">
        <f t="shared" si="17"/>
        <v>5.9426541613997595E-2</v>
      </c>
      <c r="T121" s="1">
        <f t="shared" si="19"/>
        <v>0</v>
      </c>
    </row>
    <row r="122" spans="1:20" x14ac:dyDescent="0.25">
      <c r="A122" s="8">
        <v>28.7</v>
      </c>
      <c r="B122" s="8">
        <v>12</v>
      </c>
      <c r="C122" s="35">
        <f t="shared" si="12"/>
        <v>9.6786682152535808E-11</v>
      </c>
      <c r="D122" s="35">
        <f t="shared" si="18"/>
        <v>1.151761517615173E-8</v>
      </c>
      <c r="E122" s="8">
        <f t="shared" si="13"/>
        <v>118.99999999999969</v>
      </c>
      <c r="F122" s="8">
        <f t="shared" si="14"/>
        <v>0.1</v>
      </c>
      <c r="G122" s="7">
        <v>3</v>
      </c>
      <c r="H122" s="35">
        <f t="shared" si="15"/>
        <v>3.0874619707139397</v>
      </c>
      <c r="I122" s="8">
        <v>0.5</v>
      </c>
      <c r="J122" s="7">
        <v>2</v>
      </c>
      <c r="K122" s="8">
        <v>4</v>
      </c>
      <c r="L122" s="8">
        <v>0.20069999999999999</v>
      </c>
      <c r="M122" s="8">
        <v>17</v>
      </c>
      <c r="N122" s="8">
        <v>24</v>
      </c>
      <c r="O122" s="1">
        <v>100</v>
      </c>
      <c r="P122" s="6">
        <f t="shared" si="10"/>
        <v>5.0174999999999997E-2</v>
      </c>
      <c r="Q122" s="7">
        <f t="shared" si="16"/>
        <v>0.10912680876114385</v>
      </c>
      <c r="R122" s="7">
        <f t="shared" si="11"/>
        <v>5.0174999999999997E-2</v>
      </c>
      <c r="S122" s="7">
        <f t="shared" si="17"/>
        <v>5.9335627256558346E-2</v>
      </c>
      <c r="T122" s="1">
        <f t="shared" si="19"/>
        <v>0</v>
      </c>
    </row>
    <row r="123" spans="1:20" x14ac:dyDescent="0.25">
      <c r="A123" s="8">
        <v>28.7</v>
      </c>
      <c r="B123" s="8">
        <v>12</v>
      </c>
      <c r="C123" s="35">
        <f t="shared" si="12"/>
        <v>9.6786682152535808E-11</v>
      </c>
      <c r="D123" s="35">
        <f t="shared" si="18"/>
        <v>1.1614401858304265E-8</v>
      </c>
      <c r="E123" s="8">
        <f t="shared" si="13"/>
        <v>119.99999999999967</v>
      </c>
      <c r="F123" s="8">
        <f t="shared" si="14"/>
        <v>0.1</v>
      </c>
      <c r="G123" s="7">
        <v>3</v>
      </c>
      <c r="H123" s="35">
        <f t="shared" si="15"/>
        <v>3.0866025403784443</v>
      </c>
      <c r="I123" s="8">
        <v>0.5</v>
      </c>
      <c r="J123" s="7">
        <v>2</v>
      </c>
      <c r="K123" s="8">
        <v>4</v>
      </c>
      <c r="L123" s="8">
        <v>0.20069999999999999</v>
      </c>
      <c r="M123" s="8">
        <v>17</v>
      </c>
      <c r="N123" s="8">
        <v>24</v>
      </c>
      <c r="O123" s="1">
        <v>100</v>
      </c>
      <c r="P123" s="6">
        <f t="shared" si="10"/>
        <v>5.0174999999999997E-2</v>
      </c>
      <c r="Q123" s="7">
        <f t="shared" si="16"/>
        <v>0.10904056492697688</v>
      </c>
      <c r="R123" s="7">
        <f t="shared" si="11"/>
        <v>5.0174999999999997E-2</v>
      </c>
      <c r="S123" s="7">
        <f t="shared" si="17"/>
        <v>5.9241877426976883E-2</v>
      </c>
      <c r="T123" s="1">
        <f t="shared" si="19"/>
        <v>0</v>
      </c>
    </row>
    <row r="124" spans="1:20" x14ac:dyDescent="0.25">
      <c r="A124" s="8">
        <v>28.7</v>
      </c>
      <c r="B124" s="8">
        <v>12</v>
      </c>
      <c r="C124" s="35">
        <f t="shared" si="12"/>
        <v>9.6786682152535808E-11</v>
      </c>
      <c r="D124" s="35">
        <f t="shared" si="18"/>
        <v>1.17111885404568E-8</v>
      </c>
      <c r="E124" s="8">
        <f t="shared" si="13"/>
        <v>120.99999999999967</v>
      </c>
      <c r="F124" s="8">
        <f t="shared" si="14"/>
        <v>0.1</v>
      </c>
      <c r="G124" s="7">
        <v>3</v>
      </c>
      <c r="H124" s="35">
        <f t="shared" si="15"/>
        <v>3.0857167300702115</v>
      </c>
      <c r="I124" s="8">
        <v>0.5</v>
      </c>
      <c r="J124" s="7">
        <v>2</v>
      </c>
      <c r="K124" s="8">
        <v>4</v>
      </c>
      <c r="L124" s="8">
        <v>0.20069999999999999</v>
      </c>
      <c r="M124" s="8">
        <v>17</v>
      </c>
      <c r="N124" s="8">
        <v>24</v>
      </c>
      <c r="O124" s="1">
        <v>100</v>
      </c>
      <c r="P124" s="6">
        <f t="shared" si="10"/>
        <v>5.0174999999999997E-2</v>
      </c>
      <c r="Q124" s="7">
        <f t="shared" si="16"/>
        <v>0.10895167386254571</v>
      </c>
      <c r="R124" s="7">
        <f t="shared" si="11"/>
        <v>5.0174999999999997E-2</v>
      </c>
      <c r="S124" s="7">
        <f t="shared" si="17"/>
        <v>5.9145327540859639E-2</v>
      </c>
      <c r="T124" s="1">
        <f t="shared" si="19"/>
        <v>0</v>
      </c>
    </row>
    <row r="125" spans="1:20" x14ac:dyDescent="0.25">
      <c r="A125" s="8">
        <v>28.7</v>
      </c>
      <c r="B125" s="8">
        <v>12</v>
      </c>
      <c r="C125" s="35">
        <f t="shared" si="12"/>
        <v>9.6786682152535808E-11</v>
      </c>
      <c r="D125" s="35">
        <f t="shared" si="18"/>
        <v>1.1807975222609335E-8</v>
      </c>
      <c r="E125" s="8">
        <f t="shared" si="13"/>
        <v>121.99999999999966</v>
      </c>
      <c r="F125" s="8">
        <f t="shared" si="14"/>
        <v>0.1</v>
      </c>
      <c r="G125" s="7">
        <v>3</v>
      </c>
      <c r="H125" s="35">
        <f t="shared" si="15"/>
        <v>3.0848048096156431</v>
      </c>
      <c r="I125" s="8">
        <v>0.5</v>
      </c>
      <c r="J125" s="7">
        <v>2</v>
      </c>
      <c r="K125" s="8">
        <v>4</v>
      </c>
      <c r="L125" s="8">
        <v>0.20069999999999999</v>
      </c>
      <c r="M125" s="8">
        <v>17</v>
      </c>
      <c r="N125" s="8">
        <v>24</v>
      </c>
      <c r="O125" s="1">
        <v>100</v>
      </c>
      <c r="P125" s="6">
        <f t="shared" si="10"/>
        <v>5.0174999999999997E-2</v>
      </c>
      <c r="Q125" s="7">
        <f t="shared" si="16"/>
        <v>0.10886016264492977</v>
      </c>
      <c r="R125" s="7">
        <f t="shared" si="11"/>
        <v>5.0174999999999997E-2</v>
      </c>
      <c r="S125" s="7">
        <f t="shared" si="17"/>
        <v>5.9046014006380494E-2</v>
      </c>
      <c r="T125" s="1">
        <f t="shared" si="19"/>
        <v>0</v>
      </c>
    </row>
    <row r="126" spans="1:20" x14ac:dyDescent="0.25">
      <c r="A126" s="8">
        <v>28.7</v>
      </c>
      <c r="B126" s="8">
        <v>12</v>
      </c>
      <c r="C126" s="35">
        <f t="shared" si="12"/>
        <v>9.6786682152535808E-11</v>
      </c>
      <c r="D126" s="35">
        <f t="shared" si="18"/>
        <v>1.190476190476187E-8</v>
      </c>
      <c r="E126" s="8">
        <f t="shared" si="13"/>
        <v>122.99999999999966</v>
      </c>
      <c r="F126" s="8">
        <f t="shared" si="14"/>
        <v>0.1</v>
      </c>
      <c r="G126" s="7">
        <v>3</v>
      </c>
      <c r="H126" s="35">
        <f t="shared" si="15"/>
        <v>3.0838670567945425</v>
      </c>
      <c r="I126" s="8">
        <v>0.5</v>
      </c>
      <c r="J126" s="7">
        <v>2</v>
      </c>
      <c r="K126" s="8">
        <v>4</v>
      </c>
      <c r="L126" s="8">
        <v>0.20069999999999999</v>
      </c>
      <c r="M126" s="8">
        <v>17</v>
      </c>
      <c r="N126" s="8">
        <v>24</v>
      </c>
      <c r="O126" s="1">
        <v>100</v>
      </c>
      <c r="P126" s="6">
        <f t="shared" si="10"/>
        <v>5.0174999999999997E-2</v>
      </c>
      <c r="Q126" s="7">
        <f t="shared" si="16"/>
        <v>0.10876605914933234</v>
      </c>
      <c r="R126" s="7">
        <f t="shared" si="11"/>
        <v>5.0174999999999997E-2</v>
      </c>
      <c r="S126" s="7">
        <f t="shared" si="17"/>
        <v>5.8943974204663983E-2</v>
      </c>
      <c r="T126" s="1">
        <f t="shared" si="19"/>
        <v>0</v>
      </c>
    </row>
    <row r="127" spans="1:20" x14ac:dyDescent="0.25">
      <c r="A127" s="8">
        <v>28.7</v>
      </c>
      <c r="B127" s="8">
        <v>12</v>
      </c>
      <c r="C127" s="35">
        <f t="shared" si="12"/>
        <v>9.6786682152535808E-11</v>
      </c>
      <c r="D127" s="35">
        <f t="shared" si="18"/>
        <v>1.2001548586914405E-8</v>
      </c>
      <c r="E127" s="8">
        <f t="shared" si="13"/>
        <v>123.99999999999964</v>
      </c>
      <c r="F127" s="8">
        <f t="shared" si="14"/>
        <v>0.1</v>
      </c>
      <c r="G127" s="7">
        <v>3</v>
      </c>
      <c r="H127" s="35">
        <f t="shared" si="15"/>
        <v>3.0829037572555045</v>
      </c>
      <c r="I127" s="8">
        <v>0.5</v>
      </c>
      <c r="J127" s="7">
        <v>2</v>
      </c>
      <c r="K127" s="8">
        <v>4</v>
      </c>
      <c r="L127" s="8">
        <v>0.20069999999999999</v>
      </c>
      <c r="M127" s="8">
        <v>17</v>
      </c>
      <c r="N127" s="8">
        <v>24</v>
      </c>
      <c r="O127" s="1">
        <v>100</v>
      </c>
      <c r="P127" s="6">
        <f t="shared" si="10"/>
        <v>5.0174999999999997E-2</v>
      </c>
      <c r="Q127" s="7">
        <f t="shared" si="16"/>
        <v>0.10866939204058987</v>
      </c>
      <c r="R127" s="7">
        <f t="shared" si="11"/>
        <v>5.0174999999999997E-2</v>
      </c>
      <c r="S127" s="7">
        <f t="shared" si="17"/>
        <v>5.8839246469713093E-2</v>
      </c>
      <c r="T127" s="1">
        <f t="shared" si="19"/>
        <v>0</v>
      </c>
    </row>
    <row r="128" spans="1:20" x14ac:dyDescent="0.25">
      <c r="A128" s="8">
        <v>28.7</v>
      </c>
      <c r="B128" s="8">
        <v>12</v>
      </c>
      <c r="C128" s="35">
        <f t="shared" si="12"/>
        <v>9.6786682152535808E-11</v>
      </c>
      <c r="D128" s="35">
        <f t="shared" si="18"/>
        <v>1.209833526906694E-8</v>
      </c>
      <c r="E128" s="8">
        <f t="shared" si="13"/>
        <v>124.99999999999963</v>
      </c>
      <c r="F128" s="8">
        <f t="shared" si="14"/>
        <v>0.1</v>
      </c>
      <c r="G128" s="7">
        <v>3</v>
      </c>
      <c r="H128" s="35">
        <f t="shared" si="15"/>
        <v>3.0819152044288995</v>
      </c>
      <c r="I128" s="8">
        <v>0.5</v>
      </c>
      <c r="J128" s="7">
        <v>2</v>
      </c>
      <c r="K128" s="8">
        <v>4</v>
      </c>
      <c r="L128" s="8">
        <v>0.20069999999999999</v>
      </c>
      <c r="M128" s="8">
        <v>17</v>
      </c>
      <c r="N128" s="8">
        <v>24</v>
      </c>
      <c r="O128" s="1">
        <v>100</v>
      </c>
      <c r="P128" s="6">
        <f t="shared" si="10"/>
        <v>5.0174999999999997E-2</v>
      </c>
      <c r="Q128" s="7">
        <f t="shared" si="16"/>
        <v>0.10857019076444006</v>
      </c>
      <c r="R128" s="7">
        <f t="shared" si="11"/>
        <v>5.0174999999999997E-2</v>
      </c>
      <c r="S128" s="7">
        <f t="shared" si="17"/>
        <v>5.8731870067896895E-2</v>
      </c>
      <c r="T128" s="1">
        <f t="shared" si="19"/>
        <v>0</v>
      </c>
    </row>
    <row r="129" spans="1:20" x14ac:dyDescent="0.25">
      <c r="A129" s="8">
        <v>28.7</v>
      </c>
      <c r="B129" s="8">
        <v>12</v>
      </c>
      <c r="C129" s="35">
        <f t="shared" si="12"/>
        <v>9.6786682152535808E-11</v>
      </c>
      <c r="D129" s="35">
        <f t="shared" si="18"/>
        <v>1.2195121951219475E-8</v>
      </c>
      <c r="E129" s="8">
        <f t="shared" si="13"/>
        <v>125.99999999999963</v>
      </c>
      <c r="F129" s="8">
        <f t="shared" si="14"/>
        <v>0.1</v>
      </c>
      <c r="G129" s="7">
        <v>3</v>
      </c>
      <c r="H129" s="35">
        <f t="shared" si="15"/>
        <v>3.0809016994374954</v>
      </c>
      <c r="I129" s="8">
        <v>0.5</v>
      </c>
      <c r="J129" s="7">
        <v>2</v>
      </c>
      <c r="K129" s="8">
        <v>4</v>
      </c>
      <c r="L129" s="8">
        <v>0.20069999999999999</v>
      </c>
      <c r="M129" s="8">
        <v>17</v>
      </c>
      <c r="N129" s="8">
        <v>24</v>
      </c>
      <c r="O129" s="1">
        <v>100</v>
      </c>
      <c r="P129" s="6">
        <f t="shared" si="10"/>
        <v>5.0174999999999997E-2</v>
      </c>
      <c r="Q129" s="7">
        <f t="shared" si="16"/>
        <v>0.10846848553855265</v>
      </c>
      <c r="R129" s="7">
        <f t="shared" si="11"/>
        <v>5.0174999999999997E-2</v>
      </c>
      <c r="S129" s="7">
        <f t="shared" si="17"/>
        <v>5.8621885177016476E-2</v>
      </c>
      <c r="T129" s="1">
        <f t="shared" si="19"/>
        <v>0</v>
      </c>
    </row>
    <row r="130" spans="1:20" x14ac:dyDescent="0.25">
      <c r="A130" s="8">
        <v>28.7</v>
      </c>
      <c r="B130" s="8">
        <v>12</v>
      </c>
      <c r="C130" s="35">
        <f t="shared" si="12"/>
        <v>9.6786682152535808E-11</v>
      </c>
      <c r="D130" s="35">
        <f t="shared" si="18"/>
        <v>1.229190863337201E-8</v>
      </c>
      <c r="E130" s="8">
        <f t="shared" si="13"/>
        <v>126.99999999999962</v>
      </c>
      <c r="F130" s="8">
        <f t="shared" si="14"/>
        <v>0.1</v>
      </c>
      <c r="G130" s="7">
        <v>3</v>
      </c>
      <c r="H130" s="35">
        <f t="shared" si="15"/>
        <v>3.0798635510047299</v>
      </c>
      <c r="I130" s="8">
        <v>0.5</v>
      </c>
      <c r="J130" s="7">
        <v>2</v>
      </c>
      <c r="K130" s="8">
        <v>4</v>
      </c>
      <c r="L130" s="8">
        <v>0.20069999999999999</v>
      </c>
      <c r="M130" s="8">
        <v>17</v>
      </c>
      <c r="N130" s="8">
        <v>24</v>
      </c>
      <c r="O130" s="1">
        <v>100</v>
      </c>
      <c r="P130" s="6">
        <f t="shared" si="10"/>
        <v>5.0174999999999997E-2</v>
      </c>
      <c r="Q130" s="7">
        <f t="shared" si="16"/>
        <v>0.10836430734332464</v>
      </c>
      <c r="R130" s="7">
        <f t="shared" si="11"/>
        <v>5.0174999999999997E-2</v>
      </c>
      <c r="S130" s="7">
        <f t="shared" si="17"/>
        <v>5.8509332864965236E-2</v>
      </c>
      <c r="T130" s="1">
        <f t="shared" si="19"/>
        <v>0</v>
      </c>
    </row>
    <row r="131" spans="1:20" x14ac:dyDescent="0.25">
      <c r="A131" s="8">
        <v>28.7</v>
      </c>
      <c r="B131" s="8">
        <v>12</v>
      </c>
      <c r="C131" s="35">
        <f t="shared" si="12"/>
        <v>9.6786682152535808E-11</v>
      </c>
      <c r="D131" s="35">
        <f t="shared" si="18"/>
        <v>1.2388695315524545E-8</v>
      </c>
      <c r="E131" s="8">
        <f t="shared" si="13"/>
        <v>127.99999999999962</v>
      </c>
      <c r="F131" s="8">
        <f t="shared" si="14"/>
        <v>0.1</v>
      </c>
      <c r="G131" s="7">
        <v>3</v>
      </c>
      <c r="H131" s="35">
        <f t="shared" si="15"/>
        <v>3.0788010753606727</v>
      </c>
      <c r="I131" s="8">
        <v>0.5</v>
      </c>
      <c r="J131" s="7">
        <v>2</v>
      </c>
      <c r="K131" s="8">
        <v>4</v>
      </c>
      <c r="L131" s="8">
        <v>0.20069999999999999</v>
      </c>
      <c r="M131" s="8">
        <v>17</v>
      </c>
      <c r="N131" s="8">
        <v>24</v>
      </c>
      <c r="O131" s="1">
        <v>100</v>
      </c>
      <c r="P131" s="6">
        <f t="shared" si="10"/>
        <v>5.0174999999999997E-2</v>
      </c>
      <c r="Q131" s="7">
        <f t="shared" si="16"/>
        <v>0.1082576879124435</v>
      </c>
      <c r="R131" s="7">
        <f t="shared" si="11"/>
        <v>5.0174999999999997E-2</v>
      </c>
      <c r="S131" s="7">
        <f t="shared" si="17"/>
        <v>5.8394255068002075E-2</v>
      </c>
      <c r="T131" s="1">
        <f t="shared" si="19"/>
        <v>0</v>
      </c>
    </row>
    <row r="132" spans="1:20" x14ac:dyDescent="0.25">
      <c r="A132" s="8">
        <v>28.7</v>
      </c>
      <c r="B132" s="8">
        <v>12</v>
      </c>
      <c r="C132" s="35">
        <f t="shared" si="12"/>
        <v>9.6786682152535808E-11</v>
      </c>
      <c r="D132" s="35">
        <f t="shared" si="18"/>
        <v>1.248548199767708E-8</v>
      </c>
      <c r="E132" s="8">
        <f t="shared" si="13"/>
        <v>128.9999999999996</v>
      </c>
      <c r="F132" s="8">
        <f t="shared" si="14"/>
        <v>0.1</v>
      </c>
      <c r="G132" s="7">
        <v>3</v>
      </c>
      <c r="H132" s="35">
        <f t="shared" si="15"/>
        <v>3.0777145961456975</v>
      </c>
      <c r="I132" s="8">
        <v>0.5</v>
      </c>
      <c r="J132" s="7">
        <v>2</v>
      </c>
      <c r="K132" s="8">
        <v>4</v>
      </c>
      <c r="L132" s="8">
        <v>0.20069999999999999</v>
      </c>
      <c r="M132" s="8">
        <v>17</v>
      </c>
      <c r="N132" s="8">
        <v>24</v>
      </c>
      <c r="O132" s="1">
        <v>100</v>
      </c>
      <c r="P132" s="6">
        <f t="shared" ref="P132:P195" si="20">L132/(K132-J132)^2</f>
        <v>5.0174999999999997E-2</v>
      </c>
      <c r="Q132" s="7">
        <f t="shared" si="16"/>
        <v>0.10814865972322074</v>
      </c>
      <c r="R132" s="7">
        <f t="shared" ref="R132:R195" si="21">P132*(G132-J132)^2</f>
        <v>5.0174999999999997E-2</v>
      </c>
      <c r="S132" s="7">
        <f t="shared" si="17"/>
        <v>5.8276694568654655E-2</v>
      </c>
      <c r="T132" s="1">
        <f t="shared" si="19"/>
        <v>0</v>
      </c>
    </row>
    <row r="133" spans="1:20" x14ac:dyDescent="0.25">
      <c r="A133" s="8">
        <v>28.7</v>
      </c>
      <c r="B133" s="8">
        <v>12</v>
      </c>
      <c r="C133" s="35">
        <f t="shared" ref="C133:C196" si="22">1/(A133*1000000)/$C$2</f>
        <v>9.6786682152535808E-11</v>
      </c>
      <c r="D133" s="35">
        <f t="shared" si="18"/>
        <v>1.2582268679829615E-8</v>
      </c>
      <c r="E133" s="8">
        <f t="shared" ref="E133:E196" si="23">D133*360*(A133*1000000)</f>
        <v>129.9999999999996</v>
      </c>
      <c r="F133" s="8">
        <f t="shared" ref="F133:F196" si="24">$F$2</f>
        <v>0.1</v>
      </c>
      <c r="G133" s="7">
        <v>3</v>
      </c>
      <c r="H133" s="35">
        <f t="shared" ref="H133:H196" si="25">G133+F133*SIN(2*PI()*A133*1000000*D133)</f>
        <v>3.0766044443118981</v>
      </c>
      <c r="I133" s="8">
        <v>0.5</v>
      </c>
      <c r="J133" s="7">
        <v>2</v>
      </c>
      <c r="K133" s="8">
        <v>4</v>
      </c>
      <c r="L133" s="8">
        <v>0.20069999999999999</v>
      </c>
      <c r="M133" s="8">
        <v>17</v>
      </c>
      <c r="N133" s="8">
        <v>24</v>
      </c>
      <c r="O133" s="1">
        <v>100</v>
      </c>
      <c r="P133" s="6">
        <f t="shared" si="20"/>
        <v>5.0174999999999997E-2</v>
      </c>
      <c r="Q133" s="7">
        <f t="shared" ref="Q133:Q196" si="26">2*P133*(H133-J133)</f>
        <v>0.10803725598669897</v>
      </c>
      <c r="R133" s="7">
        <f t="shared" si="21"/>
        <v>5.0174999999999997E-2</v>
      </c>
      <c r="S133" s="7">
        <f t="shared" ref="S133:S196" si="27">P133*(H133-J133)^2</f>
        <v>5.8156694973271153E-2</v>
      </c>
      <c r="T133" s="1">
        <f t="shared" si="19"/>
        <v>0</v>
      </c>
    </row>
    <row r="134" spans="1:20" x14ac:dyDescent="0.25">
      <c r="A134" s="8">
        <v>28.7</v>
      </c>
      <c r="B134" s="8">
        <v>12</v>
      </c>
      <c r="C134" s="35">
        <f t="shared" si="22"/>
        <v>9.6786682152535808E-11</v>
      </c>
      <c r="D134" s="35">
        <f t="shared" ref="D134:D197" si="28">D133+C134</f>
        <v>1.267905536198215E-8</v>
      </c>
      <c r="E134" s="8">
        <f t="shared" si="23"/>
        <v>130.99999999999957</v>
      </c>
      <c r="F134" s="8">
        <f t="shared" si="24"/>
        <v>0.1</v>
      </c>
      <c r="G134" s="7">
        <v>3</v>
      </c>
      <c r="H134" s="35">
        <f t="shared" si="25"/>
        <v>3.0754709580222777</v>
      </c>
      <c r="I134" s="8">
        <v>0.5</v>
      </c>
      <c r="J134" s="7">
        <v>2</v>
      </c>
      <c r="K134" s="8">
        <v>4</v>
      </c>
      <c r="L134" s="8">
        <v>0.20069999999999999</v>
      </c>
      <c r="M134" s="8">
        <v>17</v>
      </c>
      <c r="N134" s="8">
        <v>24</v>
      </c>
      <c r="O134" s="1">
        <v>100</v>
      </c>
      <c r="P134" s="6">
        <f t="shared" si="20"/>
        <v>5.0174999999999997E-2</v>
      </c>
      <c r="Q134" s="7">
        <f t="shared" si="26"/>
        <v>0.10792351063753555</v>
      </c>
      <c r="R134" s="7">
        <f t="shared" si="21"/>
        <v>5.0174999999999997E-2</v>
      </c>
      <c r="S134" s="7">
        <f t="shared" si="27"/>
        <v>5.8034300689238927E-2</v>
      </c>
      <c r="T134" s="1">
        <f t="shared" ref="T134:T197" si="29">IF(S134-S133&gt;0, O134*0.000001*(S134-S133)/C134, 0)</f>
        <v>0</v>
      </c>
    </row>
    <row r="135" spans="1:20" x14ac:dyDescent="0.25">
      <c r="A135" s="8">
        <v>28.7</v>
      </c>
      <c r="B135" s="8">
        <v>12</v>
      </c>
      <c r="C135" s="35">
        <f t="shared" si="22"/>
        <v>9.6786682152535808E-11</v>
      </c>
      <c r="D135" s="35">
        <f t="shared" si="28"/>
        <v>1.2775842044134685E-8</v>
      </c>
      <c r="E135" s="8">
        <f t="shared" si="23"/>
        <v>131.99999999999957</v>
      </c>
      <c r="F135" s="8">
        <f t="shared" si="24"/>
        <v>0.1</v>
      </c>
      <c r="G135" s="7">
        <v>3</v>
      </c>
      <c r="H135" s="35">
        <f t="shared" si="25"/>
        <v>3.0743144825477398</v>
      </c>
      <c r="I135" s="8">
        <v>0.5</v>
      </c>
      <c r="J135" s="7">
        <v>2</v>
      </c>
      <c r="K135" s="8">
        <v>4</v>
      </c>
      <c r="L135" s="8">
        <v>0.20069999999999999</v>
      </c>
      <c r="M135" s="8">
        <v>17</v>
      </c>
      <c r="N135" s="8">
        <v>24</v>
      </c>
      <c r="O135" s="1">
        <v>100</v>
      </c>
      <c r="P135" s="6">
        <f t="shared" si="20"/>
        <v>5.0174999999999997E-2</v>
      </c>
      <c r="Q135" s="7">
        <f t="shared" si="26"/>
        <v>0.10780745832366567</v>
      </c>
      <c r="R135" s="7">
        <f t="shared" si="21"/>
        <v>5.0174999999999997E-2</v>
      </c>
      <c r="S135" s="7">
        <f t="shared" si="27"/>
        <v>5.7909556901887961E-2</v>
      </c>
      <c r="T135" s="1">
        <f t="shared" si="29"/>
        <v>0</v>
      </c>
    </row>
    <row r="136" spans="1:20" x14ac:dyDescent="0.25">
      <c r="A136" s="8">
        <v>28.7</v>
      </c>
      <c r="B136" s="8">
        <v>12</v>
      </c>
      <c r="C136" s="35">
        <f t="shared" si="22"/>
        <v>9.6786682152535808E-11</v>
      </c>
      <c r="D136" s="35">
        <f t="shared" si="28"/>
        <v>1.287262872628722E-8</v>
      </c>
      <c r="E136" s="8">
        <f t="shared" si="23"/>
        <v>132.99999999999957</v>
      </c>
      <c r="F136" s="8">
        <f t="shared" si="24"/>
        <v>0.1</v>
      </c>
      <c r="G136" s="7">
        <v>3</v>
      </c>
      <c r="H136" s="35">
        <f t="shared" si="25"/>
        <v>3.0731353701619177</v>
      </c>
      <c r="I136" s="8">
        <v>0.5</v>
      </c>
      <c r="J136" s="7">
        <v>2</v>
      </c>
      <c r="K136" s="8">
        <v>4</v>
      </c>
      <c r="L136" s="8">
        <v>0.20069999999999999</v>
      </c>
      <c r="M136" s="8">
        <v>17</v>
      </c>
      <c r="N136" s="8">
        <v>24</v>
      </c>
      <c r="O136" s="1">
        <v>100</v>
      </c>
      <c r="P136" s="6">
        <f t="shared" si="20"/>
        <v>5.0174999999999997E-2</v>
      </c>
      <c r="Q136" s="7">
        <f t="shared" si="26"/>
        <v>0.10768913439574844</v>
      </c>
      <c r="R136" s="7">
        <f t="shared" si="21"/>
        <v>5.0174999999999997E-2</v>
      </c>
      <c r="S136" s="7">
        <f t="shared" si="27"/>
        <v>5.7782509551099009E-2</v>
      </c>
      <c r="T136" s="1">
        <f t="shared" si="29"/>
        <v>0</v>
      </c>
    </row>
    <row r="137" spans="1:20" x14ac:dyDescent="0.25">
      <c r="A137" s="8">
        <v>28.7</v>
      </c>
      <c r="B137" s="8">
        <v>12</v>
      </c>
      <c r="C137" s="35">
        <f t="shared" si="22"/>
        <v>9.6786682152535808E-11</v>
      </c>
      <c r="D137" s="35">
        <f t="shared" si="28"/>
        <v>1.2969415408439755E-8</v>
      </c>
      <c r="E137" s="8">
        <f t="shared" si="23"/>
        <v>133.99999999999955</v>
      </c>
      <c r="F137" s="8">
        <f t="shared" si="24"/>
        <v>0.1</v>
      </c>
      <c r="G137" s="7">
        <v>3</v>
      </c>
      <c r="H137" s="35">
        <f t="shared" si="25"/>
        <v>3.0719339800338656</v>
      </c>
      <c r="I137" s="8">
        <v>0.5</v>
      </c>
      <c r="J137" s="7">
        <v>2</v>
      </c>
      <c r="K137" s="8">
        <v>4</v>
      </c>
      <c r="L137" s="8">
        <v>0.20069999999999999</v>
      </c>
      <c r="M137" s="8">
        <v>17</v>
      </c>
      <c r="N137" s="8">
        <v>24</v>
      </c>
      <c r="O137" s="1">
        <v>100</v>
      </c>
      <c r="P137" s="6">
        <f t="shared" si="20"/>
        <v>5.0174999999999997E-2</v>
      </c>
      <c r="Q137" s="7">
        <f t="shared" si="26"/>
        <v>0.10756857489639841</v>
      </c>
      <c r="R137" s="7">
        <f t="shared" si="21"/>
        <v>5.0174999999999997E-2</v>
      </c>
      <c r="S137" s="7">
        <f t="shared" si="27"/>
        <v>5.7653205307633661E-2</v>
      </c>
      <c r="T137" s="1">
        <f t="shared" si="29"/>
        <v>0</v>
      </c>
    </row>
    <row r="138" spans="1:20" x14ac:dyDescent="0.25">
      <c r="A138" s="8">
        <v>28.7</v>
      </c>
      <c r="B138" s="8">
        <v>12</v>
      </c>
      <c r="C138" s="35">
        <f t="shared" si="22"/>
        <v>9.6786682152535808E-11</v>
      </c>
      <c r="D138" s="35">
        <f t="shared" si="28"/>
        <v>1.3066202090592291E-8</v>
      </c>
      <c r="E138" s="8">
        <f t="shared" si="23"/>
        <v>134.99999999999955</v>
      </c>
      <c r="F138" s="8">
        <f t="shared" si="24"/>
        <v>0.1</v>
      </c>
      <c r="G138" s="7">
        <v>3</v>
      </c>
      <c r="H138" s="35">
        <f t="shared" si="25"/>
        <v>3.0707106781186555</v>
      </c>
      <c r="I138" s="8">
        <v>0.5</v>
      </c>
      <c r="J138" s="7">
        <v>2</v>
      </c>
      <c r="K138" s="8">
        <v>4</v>
      </c>
      <c r="L138" s="8">
        <v>0.20069999999999999</v>
      </c>
      <c r="M138" s="8">
        <v>17</v>
      </c>
      <c r="N138" s="8">
        <v>24</v>
      </c>
      <c r="O138" s="1">
        <v>100</v>
      </c>
      <c r="P138" s="6">
        <f t="shared" si="20"/>
        <v>5.0174999999999997E-2</v>
      </c>
      <c r="Q138" s="7">
        <f t="shared" si="26"/>
        <v>0.10744581654920707</v>
      </c>
      <c r="R138" s="7">
        <f t="shared" si="21"/>
        <v>5.0174999999999997E-2</v>
      </c>
      <c r="S138" s="7">
        <f t="shared" si="27"/>
        <v>5.7521691549207082E-2</v>
      </c>
      <c r="T138" s="1">
        <f t="shared" si="29"/>
        <v>0</v>
      </c>
    </row>
    <row r="139" spans="1:20" x14ac:dyDescent="0.25">
      <c r="A139" s="8">
        <v>28.7</v>
      </c>
      <c r="B139" s="8">
        <v>12</v>
      </c>
      <c r="C139" s="35">
        <f t="shared" si="22"/>
        <v>9.6786682152535808E-11</v>
      </c>
      <c r="D139" s="35">
        <f t="shared" si="28"/>
        <v>1.3162988772744826E-8</v>
      </c>
      <c r="E139" s="8">
        <f t="shared" si="23"/>
        <v>135.99999999999955</v>
      </c>
      <c r="F139" s="8">
        <f t="shared" si="24"/>
        <v>0.1</v>
      </c>
      <c r="G139" s="7">
        <v>3</v>
      </c>
      <c r="H139" s="35">
        <f t="shared" si="25"/>
        <v>3.0694658370459003</v>
      </c>
      <c r="I139" s="8">
        <v>0.5</v>
      </c>
      <c r="J139" s="7">
        <v>2</v>
      </c>
      <c r="K139" s="8">
        <v>4</v>
      </c>
      <c r="L139" s="8">
        <v>0.20069999999999999</v>
      </c>
      <c r="M139" s="8">
        <v>17</v>
      </c>
      <c r="N139" s="8">
        <v>24</v>
      </c>
      <c r="O139" s="1">
        <v>100</v>
      </c>
      <c r="P139" s="6">
        <f t="shared" si="20"/>
        <v>5.0174999999999997E-2</v>
      </c>
      <c r="Q139" s="7">
        <f t="shared" si="26"/>
        <v>0.10732089674755609</v>
      </c>
      <c r="R139" s="7">
        <f t="shared" si="21"/>
        <v>5.0174999999999997E-2</v>
      </c>
      <c r="S139" s="7">
        <f t="shared" si="27"/>
        <v>5.7388016336320853E-2</v>
      </c>
      <c r="T139" s="1">
        <f t="shared" si="29"/>
        <v>0</v>
      </c>
    </row>
    <row r="140" spans="1:20" x14ac:dyDescent="0.25">
      <c r="A140" s="8">
        <v>28.7</v>
      </c>
      <c r="B140" s="8">
        <v>12</v>
      </c>
      <c r="C140" s="35">
        <f t="shared" si="22"/>
        <v>9.6786682152535808E-11</v>
      </c>
      <c r="D140" s="35">
        <f t="shared" si="28"/>
        <v>1.3259775454897361E-8</v>
      </c>
      <c r="E140" s="8">
        <f t="shared" si="23"/>
        <v>136.99999999999955</v>
      </c>
      <c r="F140" s="8">
        <f t="shared" si="24"/>
        <v>0.1</v>
      </c>
      <c r="G140" s="7">
        <v>3</v>
      </c>
      <c r="H140" s="35">
        <f t="shared" si="25"/>
        <v>3.0681998360062503</v>
      </c>
      <c r="I140" s="8">
        <v>0.5</v>
      </c>
      <c r="J140" s="7">
        <v>2</v>
      </c>
      <c r="K140" s="8">
        <v>4</v>
      </c>
      <c r="L140" s="8">
        <v>0.20069999999999999</v>
      </c>
      <c r="M140" s="8">
        <v>17</v>
      </c>
      <c r="N140" s="8">
        <v>24</v>
      </c>
      <c r="O140" s="1">
        <v>100</v>
      </c>
      <c r="P140" s="6">
        <f t="shared" si="20"/>
        <v>5.0174999999999997E-2</v>
      </c>
      <c r="Q140" s="7">
        <f t="shared" si="26"/>
        <v>0.10719385354322722</v>
      </c>
      <c r="R140" s="7">
        <f t="shared" si="21"/>
        <v>5.0174999999999997E-2</v>
      </c>
      <c r="S140" s="7">
        <f t="shared" si="27"/>
        <v>5.7252228387876664E-2</v>
      </c>
      <c r="T140" s="1">
        <f t="shared" si="29"/>
        <v>0</v>
      </c>
    </row>
    <row r="141" spans="1:20" x14ac:dyDescent="0.25">
      <c r="A141" s="8">
        <v>28.7</v>
      </c>
      <c r="B141" s="8">
        <v>12</v>
      </c>
      <c r="C141" s="35">
        <f t="shared" si="22"/>
        <v>9.6786682152535808E-11</v>
      </c>
      <c r="D141" s="35">
        <f t="shared" si="28"/>
        <v>1.3356562137049896E-8</v>
      </c>
      <c r="E141" s="8">
        <f t="shared" si="23"/>
        <v>137.99999999999952</v>
      </c>
      <c r="F141" s="8">
        <f t="shared" si="24"/>
        <v>0.1</v>
      </c>
      <c r="G141" s="7">
        <v>3</v>
      </c>
      <c r="H141" s="35">
        <f t="shared" si="25"/>
        <v>3.0669130606358865</v>
      </c>
      <c r="I141" s="8">
        <v>0.5</v>
      </c>
      <c r="J141" s="7">
        <v>2</v>
      </c>
      <c r="K141" s="8">
        <v>4</v>
      </c>
      <c r="L141" s="8">
        <v>0.20069999999999999</v>
      </c>
      <c r="M141" s="8">
        <v>17</v>
      </c>
      <c r="N141" s="8">
        <v>24</v>
      </c>
      <c r="O141" s="1">
        <v>100</v>
      </c>
      <c r="P141" s="6">
        <f t="shared" si="20"/>
        <v>5.0174999999999997E-2</v>
      </c>
      <c r="Q141" s="7">
        <f t="shared" si="26"/>
        <v>0.1070647256348112</v>
      </c>
      <c r="R141" s="7">
        <f t="shared" si="21"/>
        <v>5.0174999999999997E-2</v>
      </c>
      <c r="S141" s="7">
        <f t="shared" si="27"/>
        <v>5.7114377056588943E-2</v>
      </c>
      <c r="T141" s="1">
        <f t="shared" si="29"/>
        <v>0</v>
      </c>
    </row>
    <row r="142" spans="1:20" x14ac:dyDescent="0.25">
      <c r="A142" s="8">
        <v>28.7</v>
      </c>
      <c r="B142" s="8">
        <v>12</v>
      </c>
      <c r="C142" s="35">
        <f t="shared" si="22"/>
        <v>9.6786682152535808E-11</v>
      </c>
      <c r="D142" s="35">
        <f t="shared" si="28"/>
        <v>1.3453348819202431E-8</v>
      </c>
      <c r="E142" s="8">
        <f t="shared" si="23"/>
        <v>138.99999999999952</v>
      </c>
      <c r="F142" s="8">
        <f t="shared" si="24"/>
        <v>0.1</v>
      </c>
      <c r="G142" s="7">
        <v>3</v>
      </c>
      <c r="H142" s="35">
        <f t="shared" si="25"/>
        <v>3.0656059028990512</v>
      </c>
      <c r="I142" s="8">
        <v>0.5</v>
      </c>
      <c r="J142" s="7">
        <v>2</v>
      </c>
      <c r="K142" s="8">
        <v>4</v>
      </c>
      <c r="L142" s="8">
        <v>0.20069999999999999</v>
      </c>
      <c r="M142" s="8">
        <v>17</v>
      </c>
      <c r="N142" s="8">
        <v>24</v>
      </c>
      <c r="O142" s="1">
        <v>100</v>
      </c>
      <c r="P142" s="6">
        <f t="shared" si="20"/>
        <v>5.0174999999999997E-2</v>
      </c>
      <c r="Q142" s="7">
        <f t="shared" si="26"/>
        <v>0.10693355235591978</v>
      </c>
      <c r="R142" s="7">
        <f t="shared" si="21"/>
        <v>5.0174999999999997E-2</v>
      </c>
      <c r="S142" s="7">
        <f t="shared" si="27"/>
        <v>5.6974512304216435E-2</v>
      </c>
      <c r="T142" s="1">
        <f t="shared" si="29"/>
        <v>0</v>
      </c>
    </row>
    <row r="143" spans="1:20" x14ac:dyDescent="0.25">
      <c r="A143" s="8">
        <v>28.7</v>
      </c>
      <c r="B143" s="8">
        <v>12</v>
      </c>
      <c r="C143" s="35">
        <f t="shared" si="22"/>
        <v>9.6786682152535808E-11</v>
      </c>
      <c r="D143" s="35">
        <f t="shared" si="28"/>
        <v>1.3550135501354966E-8</v>
      </c>
      <c r="E143" s="8">
        <f t="shared" si="23"/>
        <v>139.99999999999952</v>
      </c>
      <c r="F143" s="8">
        <f t="shared" si="24"/>
        <v>0.1</v>
      </c>
      <c r="G143" s="7">
        <v>3</v>
      </c>
      <c r="H143" s="35">
        <f t="shared" si="25"/>
        <v>3.0642787609686546</v>
      </c>
      <c r="I143" s="8">
        <v>0.5</v>
      </c>
      <c r="J143" s="7">
        <v>2</v>
      </c>
      <c r="K143" s="8">
        <v>4</v>
      </c>
      <c r="L143" s="8">
        <v>0.20069999999999999</v>
      </c>
      <c r="M143" s="8">
        <v>17</v>
      </c>
      <c r="N143" s="8">
        <v>24</v>
      </c>
      <c r="O143" s="1">
        <v>100</v>
      </c>
      <c r="P143" s="6">
        <f t="shared" si="20"/>
        <v>5.0174999999999997E-2</v>
      </c>
      <c r="Q143" s="7">
        <f t="shared" si="26"/>
        <v>0.10680037366320448</v>
      </c>
      <c r="R143" s="7">
        <f t="shared" si="21"/>
        <v>5.0174999999999997E-2</v>
      </c>
      <c r="S143" s="7">
        <f t="shared" si="27"/>
        <v>5.68326846766323E-2</v>
      </c>
      <c r="T143" s="1">
        <f t="shared" si="29"/>
        <v>0</v>
      </c>
    </row>
    <row r="144" spans="1:20" x14ac:dyDescent="0.25">
      <c r="A144" s="8">
        <v>28.7</v>
      </c>
      <c r="B144" s="8">
        <v>12</v>
      </c>
      <c r="C144" s="35">
        <f t="shared" si="22"/>
        <v>9.6786682152535808E-11</v>
      </c>
      <c r="D144" s="35">
        <f t="shared" si="28"/>
        <v>1.3646922183507501E-8</v>
      </c>
      <c r="E144" s="8">
        <f t="shared" si="23"/>
        <v>140.99999999999949</v>
      </c>
      <c r="F144" s="8">
        <f t="shared" si="24"/>
        <v>0.1</v>
      </c>
      <c r="G144" s="7">
        <v>3</v>
      </c>
      <c r="H144" s="35">
        <f t="shared" si="25"/>
        <v>3.0629320391049846</v>
      </c>
      <c r="I144" s="8">
        <v>0.5</v>
      </c>
      <c r="J144" s="7">
        <v>2</v>
      </c>
      <c r="K144" s="8">
        <v>4</v>
      </c>
      <c r="L144" s="8">
        <v>0.20069999999999999</v>
      </c>
      <c r="M144" s="8">
        <v>17</v>
      </c>
      <c r="N144" s="8">
        <v>24</v>
      </c>
      <c r="O144" s="1">
        <v>100</v>
      </c>
      <c r="P144" s="6">
        <f t="shared" si="20"/>
        <v>5.0174999999999997E-2</v>
      </c>
      <c r="Q144" s="7">
        <f t="shared" si="26"/>
        <v>0.10666523012418519</v>
      </c>
      <c r="R144" s="7">
        <f t="shared" si="21"/>
        <v>5.0174999999999997E-2</v>
      </c>
      <c r="S144" s="7">
        <f t="shared" si="27"/>
        <v>5.6688945278751304E-2</v>
      </c>
      <c r="T144" s="1">
        <f t="shared" si="29"/>
        <v>0</v>
      </c>
    </row>
    <row r="145" spans="1:20" x14ac:dyDescent="0.25">
      <c r="A145" s="8">
        <v>28.7</v>
      </c>
      <c r="B145" s="8">
        <v>12</v>
      </c>
      <c r="C145" s="35">
        <f t="shared" si="22"/>
        <v>9.6786682152535808E-11</v>
      </c>
      <c r="D145" s="35">
        <f t="shared" si="28"/>
        <v>1.3743708865660036E-8</v>
      </c>
      <c r="E145" s="8">
        <f t="shared" si="23"/>
        <v>141.99999999999949</v>
      </c>
      <c r="F145" s="8">
        <f t="shared" si="24"/>
        <v>0.1</v>
      </c>
      <c r="G145" s="7">
        <v>3</v>
      </c>
      <c r="H145" s="35">
        <f t="shared" si="25"/>
        <v>3.0615661475325666</v>
      </c>
      <c r="I145" s="8">
        <v>0.5</v>
      </c>
      <c r="J145" s="7">
        <v>2</v>
      </c>
      <c r="K145" s="8">
        <v>4</v>
      </c>
      <c r="L145" s="8">
        <v>0.20069999999999999</v>
      </c>
      <c r="M145" s="8">
        <v>17</v>
      </c>
      <c r="N145" s="8">
        <v>24</v>
      </c>
      <c r="O145" s="1">
        <v>100</v>
      </c>
      <c r="P145" s="6">
        <f t="shared" si="20"/>
        <v>5.0174999999999997E-2</v>
      </c>
      <c r="Q145" s="7">
        <f t="shared" si="26"/>
        <v>0.10652816290489306</v>
      </c>
      <c r="R145" s="7">
        <f t="shared" si="21"/>
        <v>5.0174999999999997E-2</v>
      </c>
      <c r="S145" s="7">
        <f t="shared" si="27"/>
        <v>5.6543345749334499E-2</v>
      </c>
      <c r="T145" s="1">
        <f t="shared" si="29"/>
        <v>0</v>
      </c>
    </row>
    <row r="146" spans="1:20" x14ac:dyDescent="0.25">
      <c r="A146" s="8">
        <v>28.7</v>
      </c>
      <c r="B146" s="8">
        <v>12</v>
      </c>
      <c r="C146" s="35">
        <f t="shared" si="22"/>
        <v>9.6786682152535808E-11</v>
      </c>
      <c r="D146" s="35">
        <f t="shared" si="28"/>
        <v>1.3840495547812571E-8</v>
      </c>
      <c r="E146" s="8">
        <f t="shared" si="23"/>
        <v>142.99999999999949</v>
      </c>
      <c r="F146" s="8">
        <f t="shared" si="24"/>
        <v>0.1</v>
      </c>
      <c r="G146" s="7">
        <v>3</v>
      </c>
      <c r="H146" s="35">
        <f t="shared" si="25"/>
        <v>3.0601815023152055</v>
      </c>
      <c r="I146" s="8">
        <v>0.5</v>
      </c>
      <c r="J146" s="7">
        <v>2</v>
      </c>
      <c r="K146" s="8">
        <v>4</v>
      </c>
      <c r="L146" s="8">
        <v>0.20069999999999999</v>
      </c>
      <c r="M146" s="8">
        <v>17</v>
      </c>
      <c r="N146" s="8">
        <v>24</v>
      </c>
      <c r="O146" s="1">
        <v>100</v>
      </c>
      <c r="P146" s="6">
        <f t="shared" si="20"/>
        <v>5.0174999999999997E-2</v>
      </c>
      <c r="Q146" s="7">
        <f t="shared" si="26"/>
        <v>0.10638921375733086</v>
      </c>
      <c r="R146" s="7">
        <f t="shared" si="21"/>
        <v>5.0174999999999997E-2</v>
      </c>
      <c r="S146" s="7">
        <f t="shared" si="27"/>
        <v>5.6395938235690286E-2</v>
      </c>
      <c r="T146" s="1">
        <f t="shared" si="29"/>
        <v>0</v>
      </c>
    </row>
    <row r="147" spans="1:20" x14ac:dyDescent="0.25">
      <c r="A147" s="8">
        <v>28.7</v>
      </c>
      <c r="B147" s="8">
        <v>12</v>
      </c>
      <c r="C147" s="35">
        <f t="shared" si="22"/>
        <v>9.6786682152535808E-11</v>
      </c>
      <c r="D147" s="35">
        <f t="shared" si="28"/>
        <v>1.3937282229965106E-8</v>
      </c>
      <c r="E147" s="8">
        <f t="shared" si="23"/>
        <v>143.99999999999946</v>
      </c>
      <c r="F147" s="8">
        <f t="shared" si="24"/>
        <v>0.1</v>
      </c>
      <c r="G147" s="7">
        <v>3</v>
      </c>
      <c r="H147" s="35">
        <f t="shared" si="25"/>
        <v>3.0587785252292479</v>
      </c>
      <c r="I147" s="8">
        <v>0.5</v>
      </c>
      <c r="J147" s="7">
        <v>2</v>
      </c>
      <c r="K147" s="8">
        <v>4</v>
      </c>
      <c r="L147" s="8">
        <v>0.20069999999999999</v>
      </c>
      <c r="M147" s="8">
        <v>17</v>
      </c>
      <c r="N147" s="8">
        <v>24</v>
      </c>
      <c r="O147" s="1">
        <v>100</v>
      </c>
      <c r="P147" s="6">
        <f t="shared" si="20"/>
        <v>5.0174999999999997E-2</v>
      </c>
      <c r="Q147" s="7">
        <f t="shared" si="26"/>
        <v>0.10624842500675502</v>
      </c>
      <c r="R147" s="7">
        <f t="shared" si="21"/>
        <v>5.0174999999999997E-2</v>
      </c>
      <c r="S147" s="7">
        <f t="shared" si="27"/>
        <v>5.6246775368291209E-2</v>
      </c>
      <c r="T147" s="1">
        <f t="shared" si="29"/>
        <v>0</v>
      </c>
    </row>
    <row r="148" spans="1:20" x14ac:dyDescent="0.25">
      <c r="A148" s="8">
        <v>28.7</v>
      </c>
      <c r="B148" s="8">
        <v>12</v>
      </c>
      <c r="C148" s="35">
        <f t="shared" si="22"/>
        <v>9.6786682152535808E-11</v>
      </c>
      <c r="D148" s="35">
        <f t="shared" si="28"/>
        <v>1.4034068912117641E-8</v>
      </c>
      <c r="E148" s="8">
        <f t="shared" si="23"/>
        <v>144.99999999999946</v>
      </c>
      <c r="F148" s="8">
        <f t="shared" si="24"/>
        <v>0.1</v>
      </c>
      <c r="G148" s="7">
        <v>3</v>
      </c>
      <c r="H148" s="35">
        <f t="shared" si="25"/>
        <v>3.0573576436351053</v>
      </c>
      <c r="I148" s="8">
        <v>0.5</v>
      </c>
      <c r="J148" s="7">
        <v>2</v>
      </c>
      <c r="K148" s="8">
        <v>4</v>
      </c>
      <c r="L148" s="8">
        <v>0.20069999999999999</v>
      </c>
      <c r="M148" s="8">
        <v>17</v>
      </c>
      <c r="N148" s="8">
        <v>24</v>
      </c>
      <c r="O148" s="1">
        <v>100</v>
      </c>
      <c r="P148" s="6">
        <f t="shared" si="20"/>
        <v>5.0174999999999997E-2</v>
      </c>
      <c r="Q148" s="7">
        <f t="shared" si="26"/>
        <v>0.10610583953878282</v>
      </c>
      <c r="R148" s="7">
        <f t="shared" si="21"/>
        <v>5.0174999999999997E-2</v>
      </c>
      <c r="S148" s="7">
        <f t="shared" si="27"/>
        <v>5.6095910235325987E-2</v>
      </c>
      <c r="T148" s="1">
        <f t="shared" si="29"/>
        <v>0</v>
      </c>
    </row>
    <row r="149" spans="1:20" x14ac:dyDescent="0.25">
      <c r="A149" s="8">
        <v>28.7</v>
      </c>
      <c r="B149" s="8">
        <v>12</v>
      </c>
      <c r="C149" s="35">
        <f t="shared" si="22"/>
        <v>9.6786682152535808E-11</v>
      </c>
      <c r="D149" s="35">
        <f t="shared" si="28"/>
        <v>1.4130855594270176E-8</v>
      </c>
      <c r="E149" s="8">
        <f t="shared" si="23"/>
        <v>145.99999999999946</v>
      </c>
      <c r="F149" s="8">
        <f t="shared" si="24"/>
        <v>0.1</v>
      </c>
      <c r="G149" s="7">
        <v>3</v>
      </c>
      <c r="H149" s="35">
        <f t="shared" si="25"/>
        <v>3.0559192903470755</v>
      </c>
      <c r="I149" s="8">
        <v>0.5</v>
      </c>
      <c r="J149" s="7">
        <v>2</v>
      </c>
      <c r="K149" s="8">
        <v>4</v>
      </c>
      <c r="L149" s="8">
        <v>0.20069999999999999</v>
      </c>
      <c r="M149" s="8">
        <v>17</v>
      </c>
      <c r="N149" s="8">
        <v>24</v>
      </c>
      <c r="O149" s="1">
        <v>100</v>
      </c>
      <c r="P149" s="6">
        <f t="shared" si="20"/>
        <v>5.0174999999999997E-2</v>
      </c>
      <c r="Q149" s="7">
        <f t="shared" si="26"/>
        <v>0.10596150078632903</v>
      </c>
      <c r="R149" s="7">
        <f t="shared" si="21"/>
        <v>5.0174999999999997E-2</v>
      </c>
      <c r="S149" s="7">
        <f t="shared" si="27"/>
        <v>5.594339635720582E-2</v>
      </c>
      <c r="T149" s="1">
        <f t="shared" si="29"/>
        <v>0</v>
      </c>
    </row>
    <row r="150" spans="1:20" x14ac:dyDescent="0.25">
      <c r="A150" s="8">
        <v>28.7</v>
      </c>
      <c r="B150" s="8">
        <v>12</v>
      </c>
      <c r="C150" s="35">
        <f t="shared" si="22"/>
        <v>9.6786682152535808E-11</v>
      </c>
      <c r="D150" s="35">
        <f t="shared" si="28"/>
        <v>1.4227642276422711E-8</v>
      </c>
      <c r="E150" s="8">
        <f t="shared" si="23"/>
        <v>146.99999999999946</v>
      </c>
      <c r="F150" s="8">
        <f t="shared" si="24"/>
        <v>0.1</v>
      </c>
      <c r="G150" s="7">
        <v>3</v>
      </c>
      <c r="H150" s="35">
        <f t="shared" si="25"/>
        <v>3.0544639035015035</v>
      </c>
      <c r="I150" s="8">
        <v>0.5</v>
      </c>
      <c r="J150" s="7">
        <v>2</v>
      </c>
      <c r="K150" s="8">
        <v>4</v>
      </c>
      <c r="L150" s="8">
        <v>0.20069999999999999</v>
      </c>
      <c r="M150" s="8">
        <v>17</v>
      </c>
      <c r="N150" s="8">
        <v>24</v>
      </c>
      <c r="O150" s="1">
        <v>100</v>
      </c>
      <c r="P150" s="6">
        <f t="shared" si="20"/>
        <v>5.0174999999999997E-2</v>
      </c>
      <c r="Q150" s="7">
        <f t="shared" si="26"/>
        <v>0.10581545271637588</v>
      </c>
      <c r="R150" s="7">
        <f t="shared" si="21"/>
        <v>5.0174999999999997E-2</v>
      </c>
      <c r="S150" s="7">
        <f t="shared" si="27"/>
        <v>5.5789287661044233E-2</v>
      </c>
      <c r="T150" s="1">
        <f t="shared" si="29"/>
        <v>0</v>
      </c>
    </row>
    <row r="151" spans="1:20" x14ac:dyDescent="0.25">
      <c r="A151" s="8">
        <v>28.7</v>
      </c>
      <c r="B151" s="8">
        <v>12</v>
      </c>
      <c r="C151" s="35">
        <f t="shared" si="22"/>
        <v>9.6786682152535808E-11</v>
      </c>
      <c r="D151" s="35">
        <f t="shared" si="28"/>
        <v>1.4324428958575246E-8</v>
      </c>
      <c r="E151" s="8">
        <f t="shared" si="23"/>
        <v>147.99999999999943</v>
      </c>
      <c r="F151" s="8">
        <f t="shared" si="24"/>
        <v>0.1</v>
      </c>
      <c r="G151" s="7">
        <v>3</v>
      </c>
      <c r="H151" s="35">
        <f t="shared" si="25"/>
        <v>3.0529919264233212</v>
      </c>
      <c r="I151" s="8">
        <v>0.5</v>
      </c>
      <c r="J151" s="7">
        <v>2</v>
      </c>
      <c r="K151" s="8">
        <v>4</v>
      </c>
      <c r="L151" s="8">
        <v>0.20069999999999999</v>
      </c>
      <c r="M151" s="8">
        <v>17</v>
      </c>
      <c r="N151" s="8">
        <v>24</v>
      </c>
      <c r="O151" s="1">
        <v>100</v>
      </c>
      <c r="P151" s="6">
        <f t="shared" si="20"/>
        <v>5.0174999999999997E-2</v>
      </c>
      <c r="Q151" s="7">
        <f t="shared" si="26"/>
        <v>0.10566773981658027</v>
      </c>
      <c r="R151" s="7">
        <f t="shared" si="21"/>
        <v>5.0174999999999997E-2</v>
      </c>
      <c r="S151" s="7">
        <f t="shared" si="27"/>
        <v>5.5633638455129565E-2</v>
      </c>
      <c r="T151" s="1">
        <f t="shared" si="29"/>
        <v>0</v>
      </c>
    </row>
    <row r="152" spans="1:20" x14ac:dyDescent="0.25">
      <c r="A152" s="8">
        <v>28.7</v>
      </c>
      <c r="B152" s="8">
        <v>12</v>
      </c>
      <c r="C152" s="35">
        <f t="shared" si="22"/>
        <v>9.6786682152535808E-11</v>
      </c>
      <c r="D152" s="35">
        <f t="shared" si="28"/>
        <v>1.4421215640727781E-8</v>
      </c>
      <c r="E152" s="8">
        <f t="shared" si="23"/>
        <v>148.99999999999943</v>
      </c>
      <c r="F152" s="8">
        <f t="shared" si="24"/>
        <v>0.1</v>
      </c>
      <c r="G152" s="7">
        <v>3</v>
      </c>
      <c r="H152" s="35">
        <f t="shared" si="25"/>
        <v>3.0515038074910064</v>
      </c>
      <c r="I152" s="8">
        <v>0.5</v>
      </c>
      <c r="J152" s="7">
        <v>2</v>
      </c>
      <c r="K152" s="8">
        <v>4</v>
      </c>
      <c r="L152" s="8">
        <v>0.20069999999999999</v>
      </c>
      <c r="M152" s="8">
        <v>17</v>
      </c>
      <c r="N152" s="8">
        <v>24</v>
      </c>
      <c r="O152" s="1">
        <v>100</v>
      </c>
      <c r="P152" s="6">
        <f t="shared" si="20"/>
        <v>5.0174999999999997E-2</v>
      </c>
      <c r="Q152" s="7">
        <f t="shared" si="26"/>
        <v>0.10551840708172248</v>
      </c>
      <c r="R152" s="7">
        <f t="shared" si="21"/>
        <v>5.0174999999999997E-2</v>
      </c>
      <c r="S152" s="7">
        <f t="shared" si="27"/>
        <v>5.5476503403408581E-2</v>
      </c>
      <c r="T152" s="1">
        <f t="shared" si="29"/>
        <v>0</v>
      </c>
    </row>
    <row r="153" spans="1:20" x14ac:dyDescent="0.25">
      <c r="A153" s="8">
        <v>28.7</v>
      </c>
      <c r="B153" s="8">
        <v>12</v>
      </c>
      <c r="C153" s="35">
        <f t="shared" si="22"/>
        <v>9.6786682152535808E-11</v>
      </c>
      <c r="D153" s="35">
        <f t="shared" si="28"/>
        <v>1.4518002322880316E-8</v>
      </c>
      <c r="E153" s="8">
        <f t="shared" si="23"/>
        <v>149.99999999999943</v>
      </c>
      <c r="F153" s="8">
        <f t="shared" si="24"/>
        <v>0.1</v>
      </c>
      <c r="G153" s="7">
        <v>3</v>
      </c>
      <c r="H153" s="35">
        <f t="shared" si="25"/>
        <v>3.0500000000000007</v>
      </c>
      <c r="I153" s="8">
        <v>0.5</v>
      </c>
      <c r="J153" s="7">
        <v>2</v>
      </c>
      <c r="K153" s="8">
        <v>4</v>
      </c>
      <c r="L153" s="8">
        <v>0.20069999999999999</v>
      </c>
      <c r="M153" s="8">
        <v>17</v>
      </c>
      <c r="N153" s="8">
        <v>24</v>
      </c>
      <c r="O153" s="1">
        <v>100</v>
      </c>
      <c r="P153" s="6">
        <f t="shared" si="20"/>
        <v>5.0174999999999997E-2</v>
      </c>
      <c r="Q153" s="7">
        <f t="shared" si="26"/>
        <v>0.10536750000000007</v>
      </c>
      <c r="R153" s="7">
        <f t="shared" si="21"/>
        <v>5.0174999999999997E-2</v>
      </c>
      <c r="S153" s="7">
        <f t="shared" si="27"/>
        <v>5.5317937500000074E-2</v>
      </c>
      <c r="T153" s="1">
        <f t="shared" si="29"/>
        <v>0</v>
      </c>
    </row>
    <row r="154" spans="1:20" x14ac:dyDescent="0.25">
      <c r="A154" s="8">
        <v>28.7</v>
      </c>
      <c r="B154" s="8">
        <v>12</v>
      </c>
      <c r="C154" s="35">
        <f t="shared" si="22"/>
        <v>9.6786682152535808E-11</v>
      </c>
      <c r="D154" s="35">
        <f t="shared" si="28"/>
        <v>1.4614789005032851E-8</v>
      </c>
      <c r="E154" s="8">
        <f t="shared" si="23"/>
        <v>150.9999999999994</v>
      </c>
      <c r="F154" s="8">
        <f t="shared" si="24"/>
        <v>0.1</v>
      </c>
      <c r="G154" s="7">
        <v>3</v>
      </c>
      <c r="H154" s="35">
        <f t="shared" si="25"/>
        <v>3.0484809620246347</v>
      </c>
      <c r="I154" s="8">
        <v>0.5</v>
      </c>
      <c r="J154" s="7">
        <v>2</v>
      </c>
      <c r="K154" s="8">
        <v>4</v>
      </c>
      <c r="L154" s="8">
        <v>0.20069999999999999</v>
      </c>
      <c r="M154" s="8">
        <v>17</v>
      </c>
      <c r="N154" s="8">
        <v>24</v>
      </c>
      <c r="O154" s="1">
        <v>100</v>
      </c>
      <c r="P154" s="6">
        <f t="shared" si="20"/>
        <v>5.0174999999999997E-2</v>
      </c>
      <c r="Q154" s="7">
        <f t="shared" si="26"/>
        <v>0.10521506453917209</v>
      </c>
      <c r="R154" s="7">
        <f t="shared" si="21"/>
        <v>5.0174999999999997E-2</v>
      </c>
      <c r="S154" s="7">
        <f t="shared" si="27"/>
        <v>5.5157996043757582E-2</v>
      </c>
      <c r="T154" s="1">
        <f t="shared" si="29"/>
        <v>0</v>
      </c>
    </row>
    <row r="155" spans="1:20" x14ac:dyDescent="0.25">
      <c r="A155" s="8">
        <v>28.7</v>
      </c>
      <c r="B155" s="8">
        <v>12</v>
      </c>
      <c r="C155" s="35">
        <f t="shared" si="22"/>
        <v>9.6786682152535808E-11</v>
      </c>
      <c r="D155" s="35">
        <f t="shared" si="28"/>
        <v>1.4711575687185386E-8</v>
      </c>
      <c r="E155" s="8">
        <f t="shared" si="23"/>
        <v>151.9999999999994</v>
      </c>
      <c r="F155" s="8">
        <f t="shared" si="24"/>
        <v>0.1</v>
      </c>
      <c r="G155" s="7">
        <v>3</v>
      </c>
      <c r="H155" s="35">
        <f t="shared" si="25"/>
        <v>3.0469471562785899</v>
      </c>
      <c r="I155" s="8">
        <v>0.5</v>
      </c>
      <c r="J155" s="7">
        <v>2</v>
      </c>
      <c r="K155" s="8">
        <v>4</v>
      </c>
      <c r="L155" s="8">
        <v>0.20069999999999999</v>
      </c>
      <c r="M155" s="8">
        <v>17</v>
      </c>
      <c r="N155" s="8">
        <v>24</v>
      </c>
      <c r="O155" s="1">
        <v>100</v>
      </c>
      <c r="P155" s="6">
        <f t="shared" si="20"/>
        <v>5.0174999999999997E-2</v>
      </c>
      <c r="Q155" s="7">
        <f t="shared" si="26"/>
        <v>0.10506114713255649</v>
      </c>
      <c r="R155" s="7">
        <f t="shared" si="21"/>
        <v>5.0174999999999997E-2</v>
      </c>
      <c r="S155" s="7">
        <f t="shared" si="27"/>
        <v>5.4996734612898272E-2</v>
      </c>
      <c r="T155" s="1">
        <f t="shared" si="29"/>
        <v>0</v>
      </c>
    </row>
    <row r="156" spans="1:20" x14ac:dyDescent="0.25">
      <c r="A156" s="8">
        <v>28.7</v>
      </c>
      <c r="B156" s="8">
        <v>12</v>
      </c>
      <c r="C156" s="35">
        <f t="shared" si="22"/>
        <v>9.6786682152535808E-11</v>
      </c>
      <c r="D156" s="35">
        <f t="shared" si="28"/>
        <v>1.4808362369337921E-8</v>
      </c>
      <c r="E156" s="8">
        <f t="shared" si="23"/>
        <v>152.9999999999994</v>
      </c>
      <c r="F156" s="8">
        <f t="shared" si="24"/>
        <v>0.1</v>
      </c>
      <c r="G156" s="7">
        <v>3</v>
      </c>
      <c r="H156" s="35">
        <f t="shared" si="25"/>
        <v>3.0453990499739554</v>
      </c>
      <c r="I156" s="8">
        <v>0.5</v>
      </c>
      <c r="J156" s="7">
        <v>2</v>
      </c>
      <c r="K156" s="8">
        <v>4</v>
      </c>
      <c r="L156" s="8">
        <v>0.20069999999999999</v>
      </c>
      <c r="M156" s="8">
        <v>17</v>
      </c>
      <c r="N156" s="8">
        <v>24</v>
      </c>
      <c r="O156" s="1">
        <v>100</v>
      </c>
      <c r="P156" s="6">
        <f t="shared" si="20"/>
        <v>5.0174999999999997E-2</v>
      </c>
      <c r="Q156" s="7">
        <f t="shared" si="26"/>
        <v>0.10490579466488642</v>
      </c>
      <c r="R156" s="7">
        <f t="shared" si="21"/>
        <v>5.0174999999999997E-2</v>
      </c>
      <c r="S156" s="7">
        <f t="shared" si="27"/>
        <v>5.4834209039717544E-2</v>
      </c>
      <c r="T156" s="1">
        <f t="shared" si="29"/>
        <v>0</v>
      </c>
    </row>
    <row r="157" spans="1:20" x14ac:dyDescent="0.25">
      <c r="A157" s="8">
        <v>28.7</v>
      </c>
      <c r="B157" s="8">
        <v>12</v>
      </c>
      <c r="C157" s="35">
        <f t="shared" si="22"/>
        <v>9.6786682152535808E-11</v>
      </c>
      <c r="D157" s="35">
        <f t="shared" si="28"/>
        <v>1.4905149051490456E-8</v>
      </c>
      <c r="E157" s="8">
        <f t="shared" si="23"/>
        <v>153.99999999999937</v>
      </c>
      <c r="F157" s="8">
        <f t="shared" si="24"/>
        <v>0.1</v>
      </c>
      <c r="G157" s="7">
        <v>3</v>
      </c>
      <c r="H157" s="35">
        <f t="shared" si="25"/>
        <v>3.0438371146789085</v>
      </c>
      <c r="I157" s="8">
        <v>0.5</v>
      </c>
      <c r="J157" s="7">
        <v>2</v>
      </c>
      <c r="K157" s="8">
        <v>4</v>
      </c>
      <c r="L157" s="8">
        <v>0.20069999999999999</v>
      </c>
      <c r="M157" s="8">
        <v>17</v>
      </c>
      <c r="N157" s="8">
        <v>24</v>
      </c>
      <c r="O157" s="1">
        <v>100</v>
      </c>
      <c r="P157" s="6">
        <f t="shared" si="20"/>
        <v>5.0174999999999997E-2</v>
      </c>
      <c r="Q157" s="7">
        <f t="shared" si="26"/>
        <v>0.10474905445802846</v>
      </c>
      <c r="R157" s="7">
        <f t="shared" si="21"/>
        <v>5.0174999999999997E-2</v>
      </c>
      <c r="S157" s="7">
        <f t="shared" si="27"/>
        <v>5.4670475385406148E-2</v>
      </c>
      <c r="T157" s="1">
        <f t="shared" si="29"/>
        <v>0</v>
      </c>
    </row>
    <row r="158" spans="1:20" x14ac:dyDescent="0.25">
      <c r="A158" s="8">
        <v>28.7</v>
      </c>
      <c r="B158" s="8">
        <v>12</v>
      </c>
      <c r="C158" s="35">
        <f t="shared" si="22"/>
        <v>9.6786682152535808E-11</v>
      </c>
      <c r="D158" s="35">
        <f t="shared" si="28"/>
        <v>1.5001935733642993E-8</v>
      </c>
      <c r="E158" s="8">
        <f t="shared" si="23"/>
        <v>154.9999999999994</v>
      </c>
      <c r="F158" s="8">
        <f t="shared" si="24"/>
        <v>0.1</v>
      </c>
      <c r="G158" s="7">
        <v>3</v>
      </c>
      <c r="H158" s="35">
        <f t="shared" si="25"/>
        <v>3.0422618261740708</v>
      </c>
      <c r="I158" s="8">
        <v>0.5</v>
      </c>
      <c r="J158" s="7">
        <v>2</v>
      </c>
      <c r="K158" s="8">
        <v>4</v>
      </c>
      <c r="L158" s="8">
        <v>0.20069999999999999</v>
      </c>
      <c r="M158" s="8">
        <v>17</v>
      </c>
      <c r="N158" s="8">
        <v>24</v>
      </c>
      <c r="O158" s="1">
        <v>100</v>
      </c>
      <c r="P158" s="6">
        <f t="shared" si="20"/>
        <v>5.0174999999999997E-2</v>
      </c>
      <c r="Q158" s="7">
        <f t="shared" si="26"/>
        <v>0.10459097425656801</v>
      </c>
      <c r="R158" s="7">
        <f t="shared" si="21"/>
        <v>5.0174999999999997E-2</v>
      </c>
      <c r="S158" s="7">
        <f t="shared" si="27"/>
        <v>5.4505589914987891E-2</v>
      </c>
      <c r="T158" s="1">
        <f t="shared" si="29"/>
        <v>0</v>
      </c>
    </row>
    <row r="159" spans="1:20" x14ac:dyDescent="0.25">
      <c r="A159" s="8">
        <v>28.7</v>
      </c>
      <c r="B159" s="8">
        <v>12</v>
      </c>
      <c r="C159" s="35">
        <f t="shared" si="22"/>
        <v>9.6786682152535808E-11</v>
      </c>
      <c r="D159" s="35">
        <f t="shared" si="28"/>
        <v>1.5098722415795529E-8</v>
      </c>
      <c r="E159" s="8">
        <f t="shared" si="23"/>
        <v>155.99999999999943</v>
      </c>
      <c r="F159" s="8">
        <f t="shared" si="24"/>
        <v>0.1</v>
      </c>
      <c r="G159" s="7">
        <v>3</v>
      </c>
      <c r="H159" s="35">
        <f t="shared" si="25"/>
        <v>3.0406736643075809</v>
      </c>
      <c r="I159" s="8">
        <v>0.5</v>
      </c>
      <c r="J159" s="7">
        <v>2</v>
      </c>
      <c r="K159" s="8">
        <v>4</v>
      </c>
      <c r="L159" s="8">
        <v>0.20069999999999999</v>
      </c>
      <c r="M159" s="8">
        <v>17</v>
      </c>
      <c r="N159" s="8">
        <v>24</v>
      </c>
      <c r="O159" s="1">
        <v>100</v>
      </c>
      <c r="P159" s="6">
        <f t="shared" si="20"/>
        <v>5.0174999999999997E-2</v>
      </c>
      <c r="Q159" s="7">
        <f t="shared" si="26"/>
        <v>0.10443160221326574</v>
      </c>
      <c r="R159" s="7">
        <f t="shared" si="21"/>
        <v>5.0174999999999997E-2</v>
      </c>
      <c r="S159" s="7">
        <f t="shared" si="27"/>
        <v>5.4339609072395469E-2</v>
      </c>
      <c r="T159" s="1">
        <f t="shared" si="29"/>
        <v>0</v>
      </c>
    </row>
    <row r="160" spans="1:20" x14ac:dyDescent="0.25">
      <c r="A160" s="8">
        <v>28.7</v>
      </c>
      <c r="B160" s="8">
        <v>12</v>
      </c>
      <c r="C160" s="35">
        <f t="shared" si="22"/>
        <v>9.6786682152535808E-11</v>
      </c>
      <c r="D160" s="35">
        <f t="shared" si="28"/>
        <v>1.5195509097948066E-8</v>
      </c>
      <c r="E160" s="8">
        <f t="shared" si="23"/>
        <v>156.9999999999994</v>
      </c>
      <c r="F160" s="8">
        <f t="shared" si="24"/>
        <v>0.1</v>
      </c>
      <c r="G160" s="7">
        <v>3</v>
      </c>
      <c r="H160" s="35">
        <f t="shared" si="25"/>
        <v>3.0390731128489281</v>
      </c>
      <c r="I160" s="8">
        <v>0.5</v>
      </c>
      <c r="J160" s="7">
        <v>2</v>
      </c>
      <c r="K160" s="8">
        <v>4</v>
      </c>
      <c r="L160" s="8">
        <v>0.20069999999999999</v>
      </c>
      <c r="M160" s="8">
        <v>17</v>
      </c>
      <c r="N160" s="8">
        <v>24</v>
      </c>
      <c r="O160" s="1">
        <v>100</v>
      </c>
      <c r="P160" s="6">
        <f t="shared" si="20"/>
        <v>5.0174999999999997E-2</v>
      </c>
      <c r="Q160" s="7">
        <f t="shared" si="26"/>
        <v>0.10427098687438993</v>
      </c>
      <c r="R160" s="7">
        <f t="shared" si="21"/>
        <v>5.0174999999999997E-2</v>
      </c>
      <c r="S160" s="7">
        <f t="shared" si="27"/>
        <v>5.4172589455701033E-2</v>
      </c>
      <c r="T160" s="1">
        <f t="shared" si="29"/>
        <v>0</v>
      </c>
    </row>
    <row r="161" spans="1:20" x14ac:dyDescent="0.25">
      <c r="A161" s="8">
        <v>28.7</v>
      </c>
      <c r="B161" s="8">
        <v>12</v>
      </c>
      <c r="C161" s="35">
        <f t="shared" si="22"/>
        <v>9.6786682152535808E-11</v>
      </c>
      <c r="D161" s="35">
        <f t="shared" si="28"/>
        <v>1.5292295780100603E-8</v>
      </c>
      <c r="E161" s="8">
        <f t="shared" si="23"/>
        <v>157.99999999999943</v>
      </c>
      <c r="F161" s="8">
        <f t="shared" si="24"/>
        <v>0.1</v>
      </c>
      <c r="G161" s="7">
        <v>3</v>
      </c>
      <c r="H161" s="35">
        <f t="shared" si="25"/>
        <v>3.0374606593415923</v>
      </c>
      <c r="I161" s="8">
        <v>0.5</v>
      </c>
      <c r="J161" s="7">
        <v>2</v>
      </c>
      <c r="K161" s="8">
        <v>4</v>
      </c>
      <c r="L161" s="8">
        <v>0.20069999999999999</v>
      </c>
      <c r="M161" s="8">
        <v>17</v>
      </c>
      <c r="N161" s="8">
        <v>24</v>
      </c>
      <c r="O161" s="1">
        <v>100</v>
      </c>
      <c r="P161" s="6">
        <f t="shared" si="20"/>
        <v>5.0174999999999997E-2</v>
      </c>
      <c r="Q161" s="7">
        <f t="shared" si="26"/>
        <v>0.10410917716492878</v>
      </c>
      <c r="R161" s="7">
        <f t="shared" si="21"/>
        <v>5.0174999999999997E-2</v>
      </c>
      <c r="S161" s="7">
        <f t="shared" si="27"/>
        <v>5.4004587792518821E-2</v>
      </c>
      <c r="T161" s="1">
        <f t="shared" si="29"/>
        <v>0</v>
      </c>
    </row>
    <row r="162" spans="1:20" x14ac:dyDescent="0.25">
      <c r="A162" s="8">
        <v>28.7</v>
      </c>
      <c r="B162" s="8">
        <v>12</v>
      </c>
      <c r="C162" s="35">
        <f t="shared" si="22"/>
        <v>9.6786682152535808E-11</v>
      </c>
      <c r="D162" s="35">
        <f t="shared" si="28"/>
        <v>1.5389082462253139E-8</v>
      </c>
      <c r="E162" s="8">
        <f t="shared" si="23"/>
        <v>158.99999999999943</v>
      </c>
      <c r="F162" s="8">
        <f t="shared" si="24"/>
        <v>0.1</v>
      </c>
      <c r="G162" s="7">
        <v>3</v>
      </c>
      <c r="H162" s="35">
        <f t="shared" si="25"/>
        <v>3.0358367949545308</v>
      </c>
      <c r="I162" s="8">
        <v>0.5</v>
      </c>
      <c r="J162" s="7">
        <v>2</v>
      </c>
      <c r="K162" s="8">
        <v>4</v>
      </c>
      <c r="L162" s="8">
        <v>0.20069999999999999</v>
      </c>
      <c r="M162" s="8">
        <v>17</v>
      </c>
      <c r="N162" s="8">
        <v>24</v>
      </c>
      <c r="O162" s="1">
        <v>100</v>
      </c>
      <c r="P162" s="6">
        <f t="shared" si="20"/>
        <v>5.0174999999999997E-2</v>
      </c>
      <c r="Q162" s="7">
        <f t="shared" si="26"/>
        <v>0.10394622237368717</v>
      </c>
      <c r="R162" s="7">
        <f t="shared" si="21"/>
        <v>5.0174999999999997E-2</v>
      </c>
      <c r="S162" s="7">
        <f t="shared" si="27"/>
        <v>5.383566091559553E-2</v>
      </c>
      <c r="T162" s="1">
        <f t="shared" si="29"/>
        <v>0</v>
      </c>
    </row>
    <row r="163" spans="1:20" x14ac:dyDescent="0.25">
      <c r="A163" s="8">
        <v>28.7</v>
      </c>
      <c r="B163" s="8">
        <v>12</v>
      </c>
      <c r="C163" s="35">
        <f t="shared" si="22"/>
        <v>9.6786682152535808E-11</v>
      </c>
      <c r="D163" s="35">
        <f t="shared" si="28"/>
        <v>1.5485869144405676E-8</v>
      </c>
      <c r="E163" s="8">
        <f t="shared" si="23"/>
        <v>159.99999999999943</v>
      </c>
      <c r="F163" s="8">
        <f t="shared" si="24"/>
        <v>0.1</v>
      </c>
      <c r="G163" s="7">
        <v>3</v>
      </c>
      <c r="H163" s="35">
        <f t="shared" si="25"/>
        <v>3.0342020143325676</v>
      </c>
      <c r="I163" s="8">
        <v>0.5</v>
      </c>
      <c r="J163" s="7">
        <v>2</v>
      </c>
      <c r="K163" s="8">
        <v>4</v>
      </c>
      <c r="L163" s="8">
        <v>0.20069999999999999</v>
      </c>
      <c r="M163" s="8">
        <v>17</v>
      </c>
      <c r="N163" s="8">
        <v>24</v>
      </c>
      <c r="O163" s="1">
        <v>100</v>
      </c>
      <c r="P163" s="6">
        <f t="shared" si="20"/>
        <v>5.0174999999999997E-2</v>
      </c>
      <c r="Q163" s="7">
        <f t="shared" si="26"/>
        <v>0.10378217213827316</v>
      </c>
      <c r="R163" s="7">
        <f t="shared" si="21"/>
        <v>5.0174999999999997E-2</v>
      </c>
      <c r="S163" s="7">
        <f t="shared" si="27"/>
        <v>5.3665865738605684E-2</v>
      </c>
      <c r="T163" s="1">
        <f t="shared" si="29"/>
        <v>0</v>
      </c>
    </row>
    <row r="164" spans="1:20" x14ac:dyDescent="0.25">
      <c r="A164" s="8">
        <v>28.7</v>
      </c>
      <c r="B164" s="8">
        <v>12</v>
      </c>
      <c r="C164" s="35">
        <f t="shared" si="22"/>
        <v>9.6786682152535808E-11</v>
      </c>
      <c r="D164" s="35">
        <f t="shared" si="28"/>
        <v>1.5582655826558213E-8</v>
      </c>
      <c r="E164" s="8">
        <f t="shared" si="23"/>
        <v>160.99999999999946</v>
      </c>
      <c r="F164" s="8">
        <f t="shared" si="24"/>
        <v>0.1</v>
      </c>
      <c r="G164" s="7">
        <v>3</v>
      </c>
      <c r="H164" s="35">
        <f t="shared" si="25"/>
        <v>3.0325568154457168</v>
      </c>
      <c r="I164" s="8">
        <v>0.5</v>
      </c>
      <c r="J164" s="7">
        <v>2</v>
      </c>
      <c r="K164" s="8">
        <v>4</v>
      </c>
      <c r="L164" s="8">
        <v>0.20069999999999999</v>
      </c>
      <c r="M164" s="8">
        <v>17</v>
      </c>
      <c r="N164" s="8">
        <v>24</v>
      </c>
      <c r="O164" s="1">
        <v>100</v>
      </c>
      <c r="P164" s="6">
        <f t="shared" si="20"/>
        <v>5.0174999999999997E-2</v>
      </c>
      <c r="Q164" s="7">
        <f t="shared" si="26"/>
        <v>0.10361707642997767</v>
      </c>
      <c r="R164" s="7">
        <f t="shared" si="21"/>
        <v>5.0174999999999997E-2</v>
      </c>
      <c r="S164" s="7">
        <f t="shared" si="27"/>
        <v>5.3495259232166595E-2</v>
      </c>
      <c r="T164" s="1">
        <f t="shared" si="29"/>
        <v>0</v>
      </c>
    </row>
    <row r="165" spans="1:20" x14ac:dyDescent="0.25">
      <c r="A165" s="8">
        <v>28.7</v>
      </c>
      <c r="B165" s="8">
        <v>12</v>
      </c>
      <c r="C165" s="35">
        <f t="shared" si="22"/>
        <v>9.6786682152535808E-11</v>
      </c>
      <c r="D165" s="35">
        <f t="shared" si="28"/>
        <v>1.5679442508710749E-8</v>
      </c>
      <c r="E165" s="8">
        <f t="shared" si="23"/>
        <v>161.99999999999946</v>
      </c>
      <c r="F165" s="8">
        <f t="shared" si="24"/>
        <v>0.1</v>
      </c>
      <c r="G165" s="7">
        <v>3</v>
      </c>
      <c r="H165" s="35">
        <f t="shared" si="25"/>
        <v>3.0309016994374955</v>
      </c>
      <c r="I165" s="8">
        <v>0.5</v>
      </c>
      <c r="J165" s="7">
        <v>2</v>
      </c>
      <c r="K165" s="8">
        <v>4</v>
      </c>
      <c r="L165" s="8">
        <v>0.20069999999999999</v>
      </c>
      <c r="M165" s="8">
        <v>17</v>
      </c>
      <c r="N165" s="8">
        <v>24</v>
      </c>
      <c r="O165" s="1">
        <v>100</v>
      </c>
      <c r="P165" s="6">
        <f t="shared" si="20"/>
        <v>5.0174999999999997E-2</v>
      </c>
      <c r="Q165" s="7">
        <f t="shared" si="26"/>
        <v>0.10345098553855267</v>
      </c>
      <c r="R165" s="7">
        <f t="shared" si="21"/>
        <v>5.0174999999999997E-2</v>
      </c>
      <c r="S165" s="7">
        <f t="shared" si="27"/>
        <v>5.3323898400088866E-2</v>
      </c>
      <c r="T165" s="1">
        <f t="shared" si="29"/>
        <v>0</v>
      </c>
    </row>
    <row r="166" spans="1:20" x14ac:dyDescent="0.25">
      <c r="A166" s="8">
        <v>28.7</v>
      </c>
      <c r="B166" s="8">
        <v>12</v>
      </c>
      <c r="C166" s="35">
        <f t="shared" si="22"/>
        <v>9.6786682152535808E-11</v>
      </c>
      <c r="D166" s="35">
        <f t="shared" si="28"/>
        <v>1.5776229190863286E-8</v>
      </c>
      <c r="E166" s="8">
        <f t="shared" si="23"/>
        <v>162.99999999999949</v>
      </c>
      <c r="F166" s="8">
        <f t="shared" si="24"/>
        <v>0.1</v>
      </c>
      <c r="G166" s="7">
        <v>3</v>
      </c>
      <c r="H166" s="35">
        <f t="shared" si="25"/>
        <v>3.0292371704722747</v>
      </c>
      <c r="I166" s="8">
        <v>0.5</v>
      </c>
      <c r="J166" s="7">
        <v>2</v>
      </c>
      <c r="K166" s="8">
        <v>4</v>
      </c>
      <c r="L166" s="8">
        <v>0.20069999999999999</v>
      </c>
      <c r="M166" s="8">
        <v>17</v>
      </c>
      <c r="N166" s="8">
        <v>24</v>
      </c>
      <c r="O166" s="1">
        <v>100</v>
      </c>
      <c r="P166" s="6">
        <f t="shared" si="20"/>
        <v>5.0174999999999997E-2</v>
      </c>
      <c r="Q166" s="7">
        <f t="shared" si="26"/>
        <v>0.10328395005689275</v>
      </c>
      <c r="R166" s="7">
        <f t="shared" si="21"/>
        <v>5.0174999999999997E-2</v>
      </c>
      <c r="S166" s="7">
        <f t="shared" si="27"/>
        <v>5.3151840255878026E-2</v>
      </c>
      <c r="T166" s="1">
        <f t="shared" si="29"/>
        <v>0</v>
      </c>
    </row>
    <row r="167" spans="1:20" x14ac:dyDescent="0.25">
      <c r="A167" s="8">
        <v>28.7</v>
      </c>
      <c r="B167" s="8">
        <v>12</v>
      </c>
      <c r="C167" s="35">
        <f t="shared" si="22"/>
        <v>9.6786682152535808E-11</v>
      </c>
      <c r="D167" s="35">
        <f t="shared" si="28"/>
        <v>1.5873015873015823E-8</v>
      </c>
      <c r="E167" s="8">
        <f t="shared" si="23"/>
        <v>163.99999999999946</v>
      </c>
      <c r="F167" s="8">
        <f t="shared" si="24"/>
        <v>0.1</v>
      </c>
      <c r="G167" s="7">
        <v>3</v>
      </c>
      <c r="H167" s="35">
        <f t="shared" si="25"/>
        <v>3.0275637355817007</v>
      </c>
      <c r="I167" s="8">
        <v>0.5</v>
      </c>
      <c r="J167" s="7">
        <v>2</v>
      </c>
      <c r="K167" s="8">
        <v>4</v>
      </c>
      <c r="L167" s="8">
        <v>0.20069999999999999</v>
      </c>
      <c r="M167" s="8">
        <v>17</v>
      </c>
      <c r="N167" s="8">
        <v>24</v>
      </c>
      <c r="O167" s="1">
        <v>100</v>
      </c>
      <c r="P167" s="6">
        <f t="shared" si="20"/>
        <v>5.0174999999999997E-2</v>
      </c>
      <c r="Q167" s="7">
        <f t="shared" si="26"/>
        <v>0.10311602086562366</v>
      </c>
      <c r="R167" s="7">
        <f t="shared" si="21"/>
        <v>5.0174999999999997E-2</v>
      </c>
      <c r="S167" s="7">
        <f t="shared" si="27"/>
        <v>5.2979141799500418E-2</v>
      </c>
      <c r="T167" s="1">
        <f t="shared" si="29"/>
        <v>0</v>
      </c>
    </row>
    <row r="168" spans="1:20" x14ac:dyDescent="0.25">
      <c r="A168" s="8">
        <v>28.7</v>
      </c>
      <c r="B168" s="8">
        <v>12</v>
      </c>
      <c r="C168" s="35">
        <f t="shared" si="22"/>
        <v>9.6786682152535808E-11</v>
      </c>
      <c r="D168" s="35">
        <f t="shared" si="28"/>
        <v>1.5969802555168359E-8</v>
      </c>
      <c r="E168" s="8">
        <f t="shared" si="23"/>
        <v>164.99999999999949</v>
      </c>
      <c r="F168" s="8">
        <f t="shared" si="24"/>
        <v>0.1</v>
      </c>
      <c r="G168" s="7">
        <v>3</v>
      </c>
      <c r="H168" s="35">
        <f t="shared" si="25"/>
        <v>3.025881904510253</v>
      </c>
      <c r="I168" s="8">
        <v>0.5</v>
      </c>
      <c r="J168" s="7">
        <v>2</v>
      </c>
      <c r="K168" s="8">
        <v>4</v>
      </c>
      <c r="L168" s="8">
        <v>0.20069999999999999</v>
      </c>
      <c r="M168" s="8">
        <v>17</v>
      </c>
      <c r="N168" s="8">
        <v>24</v>
      </c>
      <c r="O168" s="1">
        <v>100</v>
      </c>
      <c r="P168" s="6">
        <f t="shared" si="20"/>
        <v>5.0174999999999997E-2</v>
      </c>
      <c r="Q168" s="7">
        <f t="shared" si="26"/>
        <v>0.10294724911760388</v>
      </c>
      <c r="R168" s="7">
        <f t="shared" si="21"/>
        <v>5.0174999999999997E-2</v>
      </c>
      <c r="S168" s="7">
        <f t="shared" si="27"/>
        <v>5.2805859994429466E-2</v>
      </c>
      <c r="T168" s="1">
        <f t="shared" si="29"/>
        <v>0</v>
      </c>
    </row>
    <row r="169" spans="1:20" x14ac:dyDescent="0.25">
      <c r="A169" s="8">
        <v>28.7</v>
      </c>
      <c r="B169" s="8">
        <v>12</v>
      </c>
      <c r="C169" s="35">
        <f t="shared" si="22"/>
        <v>9.6786682152535808E-11</v>
      </c>
      <c r="D169" s="35">
        <f t="shared" si="28"/>
        <v>1.6066589237320896E-8</v>
      </c>
      <c r="E169" s="8">
        <f t="shared" si="23"/>
        <v>165.99999999999952</v>
      </c>
      <c r="F169" s="8">
        <f t="shared" si="24"/>
        <v>0.1</v>
      </c>
      <c r="G169" s="7">
        <v>3</v>
      </c>
      <c r="H169" s="35">
        <f t="shared" si="25"/>
        <v>3.0241921895599675</v>
      </c>
      <c r="I169" s="8">
        <v>0.5</v>
      </c>
      <c r="J169" s="7">
        <v>2</v>
      </c>
      <c r="K169" s="8">
        <v>4</v>
      </c>
      <c r="L169" s="8">
        <v>0.20069999999999999</v>
      </c>
      <c r="M169" s="8">
        <v>17</v>
      </c>
      <c r="N169" s="8">
        <v>24</v>
      </c>
      <c r="O169" s="1">
        <v>100</v>
      </c>
      <c r="P169" s="6">
        <f t="shared" si="20"/>
        <v>5.0174999999999997E-2</v>
      </c>
      <c r="Q169" s="7">
        <f t="shared" si="26"/>
        <v>0.10277768622234273</v>
      </c>
      <c r="R169" s="7">
        <f t="shared" si="21"/>
        <v>5.0174999999999997E-2</v>
      </c>
      <c r="S169" s="7">
        <f t="shared" si="27"/>
        <v>5.2632051744984254E-2</v>
      </c>
      <c r="T169" s="1">
        <f t="shared" si="29"/>
        <v>0</v>
      </c>
    </row>
    <row r="170" spans="1:20" x14ac:dyDescent="0.25">
      <c r="A170" s="8">
        <v>28.7</v>
      </c>
      <c r="B170" s="8">
        <v>12</v>
      </c>
      <c r="C170" s="35">
        <f t="shared" si="22"/>
        <v>9.6786682152535808E-11</v>
      </c>
      <c r="D170" s="35">
        <f t="shared" si="28"/>
        <v>1.6163375919473433E-8</v>
      </c>
      <c r="E170" s="8">
        <f t="shared" si="23"/>
        <v>166.99999999999949</v>
      </c>
      <c r="F170" s="8">
        <f t="shared" si="24"/>
        <v>0.1</v>
      </c>
      <c r="G170" s="7">
        <v>3</v>
      </c>
      <c r="H170" s="35">
        <f t="shared" si="25"/>
        <v>3.0224951054343872</v>
      </c>
      <c r="I170" s="8">
        <v>0.5</v>
      </c>
      <c r="J170" s="7">
        <v>2</v>
      </c>
      <c r="K170" s="8">
        <v>4</v>
      </c>
      <c r="L170" s="8">
        <v>0.20069999999999999</v>
      </c>
      <c r="M170" s="8">
        <v>17</v>
      </c>
      <c r="N170" s="8">
        <v>24</v>
      </c>
      <c r="O170" s="1">
        <v>100</v>
      </c>
      <c r="P170" s="6">
        <f t="shared" si="20"/>
        <v>5.0174999999999997E-2</v>
      </c>
      <c r="Q170" s="7">
        <f t="shared" si="26"/>
        <v>0.10260738383034075</v>
      </c>
      <c r="R170" s="7">
        <f t="shared" si="21"/>
        <v>5.0174999999999997E-2</v>
      </c>
      <c r="S170" s="7">
        <f t="shared" si="27"/>
        <v>5.2457773873975447E-2</v>
      </c>
      <c r="T170" s="1">
        <f t="shared" si="29"/>
        <v>0</v>
      </c>
    </row>
    <row r="171" spans="1:20" x14ac:dyDescent="0.25">
      <c r="A171" s="8">
        <v>28.7</v>
      </c>
      <c r="B171" s="8">
        <v>12</v>
      </c>
      <c r="C171" s="35">
        <f t="shared" si="22"/>
        <v>9.6786682152535808E-11</v>
      </c>
      <c r="D171" s="35">
        <f t="shared" si="28"/>
        <v>1.6260162601625969E-8</v>
      </c>
      <c r="E171" s="8">
        <f t="shared" si="23"/>
        <v>167.99999999999952</v>
      </c>
      <c r="F171" s="8">
        <f t="shared" si="24"/>
        <v>0.1</v>
      </c>
      <c r="G171" s="7">
        <v>3</v>
      </c>
      <c r="H171" s="35">
        <f t="shared" si="25"/>
        <v>3.0207911690817766</v>
      </c>
      <c r="I171" s="8">
        <v>0.5</v>
      </c>
      <c r="J171" s="7">
        <v>2</v>
      </c>
      <c r="K171" s="8">
        <v>4</v>
      </c>
      <c r="L171" s="8">
        <v>0.20069999999999999</v>
      </c>
      <c r="M171" s="8">
        <v>17</v>
      </c>
      <c r="N171" s="8">
        <v>24</v>
      </c>
      <c r="O171" s="1">
        <v>100</v>
      </c>
      <c r="P171" s="6">
        <f t="shared" si="20"/>
        <v>5.0174999999999997E-2</v>
      </c>
      <c r="Q171" s="7">
        <f t="shared" si="26"/>
        <v>0.10243639381735628</v>
      </c>
      <c r="R171" s="7">
        <f t="shared" si="21"/>
        <v>5.0174999999999997E-2</v>
      </c>
      <c r="S171" s="7">
        <f t="shared" si="27"/>
        <v>5.2283083100670188E-2</v>
      </c>
      <c r="T171" s="1">
        <f t="shared" si="29"/>
        <v>0</v>
      </c>
    </row>
    <row r="172" spans="1:20" x14ac:dyDescent="0.25">
      <c r="A172" s="8">
        <v>28.7</v>
      </c>
      <c r="B172" s="8">
        <v>12</v>
      </c>
      <c r="C172" s="35">
        <f t="shared" si="22"/>
        <v>9.6786682152535808E-11</v>
      </c>
      <c r="D172" s="35">
        <f t="shared" si="28"/>
        <v>1.6356949283778506E-8</v>
      </c>
      <c r="E172" s="8">
        <f t="shared" si="23"/>
        <v>168.99999999999952</v>
      </c>
      <c r="F172" s="8">
        <f t="shared" si="24"/>
        <v>0.1</v>
      </c>
      <c r="G172" s="7">
        <v>3</v>
      </c>
      <c r="H172" s="35">
        <f t="shared" si="25"/>
        <v>3.0190808995376552</v>
      </c>
      <c r="I172" s="8">
        <v>0.5</v>
      </c>
      <c r="J172" s="7">
        <v>2</v>
      </c>
      <c r="K172" s="8">
        <v>4</v>
      </c>
      <c r="L172" s="8">
        <v>0.20069999999999999</v>
      </c>
      <c r="M172" s="8">
        <v>17</v>
      </c>
      <c r="N172" s="8">
        <v>24</v>
      </c>
      <c r="O172" s="1">
        <v>100</v>
      </c>
      <c r="P172" s="6">
        <f t="shared" si="20"/>
        <v>5.0174999999999997E-2</v>
      </c>
      <c r="Q172" s="7">
        <f t="shared" si="26"/>
        <v>0.1022647682686037</v>
      </c>
      <c r="R172" s="7">
        <f t="shared" si="21"/>
        <v>5.0174999999999997E-2</v>
      </c>
      <c r="S172" s="7">
        <f t="shared" si="27"/>
        <v>5.2108036019089261E-2</v>
      </c>
      <c r="T172" s="1">
        <f t="shared" si="29"/>
        <v>0</v>
      </c>
    </row>
    <row r="173" spans="1:20" x14ac:dyDescent="0.25">
      <c r="A173" s="8">
        <v>28.7</v>
      </c>
      <c r="B173" s="8">
        <v>12</v>
      </c>
      <c r="C173" s="35">
        <f t="shared" si="22"/>
        <v>9.6786682152535808E-11</v>
      </c>
      <c r="D173" s="35">
        <f t="shared" si="28"/>
        <v>1.6453735965931043E-8</v>
      </c>
      <c r="E173" s="8">
        <f t="shared" si="23"/>
        <v>169.99999999999955</v>
      </c>
      <c r="F173" s="8">
        <f t="shared" si="24"/>
        <v>0.1</v>
      </c>
      <c r="G173" s="7">
        <v>3</v>
      </c>
      <c r="H173" s="35">
        <f t="shared" si="25"/>
        <v>3.0173648177666936</v>
      </c>
      <c r="I173" s="8">
        <v>0.5</v>
      </c>
      <c r="J173" s="7">
        <v>2</v>
      </c>
      <c r="K173" s="8">
        <v>4</v>
      </c>
      <c r="L173" s="8">
        <v>0.20069999999999999</v>
      </c>
      <c r="M173" s="8">
        <v>17</v>
      </c>
      <c r="N173" s="8">
        <v>24</v>
      </c>
      <c r="O173" s="1">
        <v>100</v>
      </c>
      <c r="P173" s="6">
        <f t="shared" si="20"/>
        <v>5.0174999999999997E-2</v>
      </c>
      <c r="Q173" s="7">
        <f t="shared" si="26"/>
        <v>0.1020925594628877</v>
      </c>
      <c r="R173" s="7">
        <f t="shared" si="21"/>
        <v>5.0174999999999997E-2</v>
      </c>
      <c r="S173" s="7">
        <f t="shared" si="27"/>
        <v>5.1932689076648032E-2</v>
      </c>
      <c r="T173" s="1">
        <f t="shared" si="29"/>
        <v>0</v>
      </c>
    </row>
    <row r="174" spans="1:20" x14ac:dyDescent="0.25">
      <c r="A174" s="8">
        <v>28.7</v>
      </c>
      <c r="B174" s="8">
        <v>12</v>
      </c>
      <c r="C174" s="35">
        <f t="shared" si="22"/>
        <v>9.6786682152535808E-11</v>
      </c>
      <c r="D174" s="35">
        <f t="shared" si="28"/>
        <v>1.6550522648083579E-8</v>
      </c>
      <c r="E174" s="8">
        <f t="shared" si="23"/>
        <v>170.99999999999955</v>
      </c>
      <c r="F174" s="8">
        <f t="shared" si="24"/>
        <v>0.1</v>
      </c>
      <c r="G174" s="7">
        <v>3</v>
      </c>
      <c r="H174" s="35">
        <f t="shared" si="25"/>
        <v>3.0156434465040238</v>
      </c>
      <c r="I174" s="8">
        <v>0.5</v>
      </c>
      <c r="J174" s="7">
        <v>2</v>
      </c>
      <c r="K174" s="8">
        <v>4</v>
      </c>
      <c r="L174" s="8">
        <v>0.20069999999999999</v>
      </c>
      <c r="M174" s="8">
        <v>17</v>
      </c>
      <c r="N174" s="8">
        <v>24</v>
      </c>
      <c r="O174" s="1">
        <v>100</v>
      </c>
      <c r="P174" s="6">
        <f t="shared" si="20"/>
        <v>5.0174999999999997E-2</v>
      </c>
      <c r="Q174" s="7">
        <f t="shared" si="26"/>
        <v>0.10191981985667879</v>
      </c>
      <c r="R174" s="7">
        <f t="shared" si="21"/>
        <v>5.0174999999999997E-2</v>
      </c>
      <c r="S174" s="7">
        <f t="shared" si="27"/>
        <v>5.1757098553153247E-2</v>
      </c>
      <c r="T174" s="1">
        <f t="shared" si="29"/>
        <v>0</v>
      </c>
    </row>
    <row r="175" spans="1:20" x14ac:dyDescent="0.25">
      <c r="A175" s="8">
        <v>28.7</v>
      </c>
      <c r="B175" s="8">
        <v>12</v>
      </c>
      <c r="C175" s="35">
        <f t="shared" si="22"/>
        <v>9.6786682152535808E-11</v>
      </c>
      <c r="D175" s="35">
        <f t="shared" si="28"/>
        <v>1.6647309330236116E-8</v>
      </c>
      <c r="E175" s="8">
        <f t="shared" si="23"/>
        <v>171.99999999999955</v>
      </c>
      <c r="F175" s="8">
        <f t="shared" si="24"/>
        <v>0.1</v>
      </c>
      <c r="G175" s="7">
        <v>3</v>
      </c>
      <c r="H175" s="35">
        <f t="shared" si="25"/>
        <v>3.0139173100960073</v>
      </c>
      <c r="I175" s="8">
        <v>0.5</v>
      </c>
      <c r="J175" s="7">
        <v>2</v>
      </c>
      <c r="K175" s="8">
        <v>4</v>
      </c>
      <c r="L175" s="8">
        <v>0.20069999999999999</v>
      </c>
      <c r="M175" s="8">
        <v>17</v>
      </c>
      <c r="N175" s="8">
        <v>24</v>
      </c>
      <c r="O175" s="1">
        <v>100</v>
      </c>
      <c r="P175" s="6">
        <f t="shared" si="20"/>
        <v>5.0174999999999997E-2</v>
      </c>
      <c r="Q175" s="7">
        <f t="shared" si="26"/>
        <v>0.10174660206813432</v>
      </c>
      <c r="R175" s="7">
        <f t="shared" si="21"/>
        <v>5.0174999999999997E-2</v>
      </c>
      <c r="S175" s="7">
        <f t="shared" si="27"/>
        <v>5.1581320540165801E-2</v>
      </c>
      <c r="T175" s="1">
        <f t="shared" si="29"/>
        <v>0</v>
      </c>
    </row>
    <row r="176" spans="1:20" x14ac:dyDescent="0.25">
      <c r="A176" s="8">
        <v>28.7</v>
      </c>
      <c r="B176" s="8">
        <v>12</v>
      </c>
      <c r="C176" s="35">
        <f t="shared" si="22"/>
        <v>9.6786682152535808E-11</v>
      </c>
      <c r="D176" s="35">
        <f t="shared" si="28"/>
        <v>1.6744096012388653E-8</v>
      </c>
      <c r="E176" s="8">
        <f t="shared" si="23"/>
        <v>172.99999999999957</v>
      </c>
      <c r="F176" s="8">
        <f t="shared" si="24"/>
        <v>0.1</v>
      </c>
      <c r="G176" s="7">
        <v>3</v>
      </c>
      <c r="H176" s="35">
        <f t="shared" si="25"/>
        <v>3.0121869343405154</v>
      </c>
      <c r="I176" s="8">
        <v>0.5</v>
      </c>
      <c r="J176" s="7">
        <v>2</v>
      </c>
      <c r="K176" s="8">
        <v>4</v>
      </c>
      <c r="L176" s="8">
        <v>0.20069999999999999</v>
      </c>
      <c r="M176" s="8">
        <v>17</v>
      </c>
      <c r="N176" s="8">
        <v>24</v>
      </c>
      <c r="O176" s="1">
        <v>100</v>
      </c>
      <c r="P176" s="6">
        <f t="shared" si="20"/>
        <v>5.0174999999999997E-2</v>
      </c>
      <c r="Q176" s="7">
        <f t="shared" si="26"/>
        <v>0.10157295886107072</v>
      </c>
      <c r="R176" s="7">
        <f t="shared" si="21"/>
        <v>5.0174999999999997E-2</v>
      </c>
      <c r="S176" s="7">
        <f t="shared" si="27"/>
        <v>5.1405410920741232E-2</v>
      </c>
      <c r="T176" s="1">
        <f t="shared" si="29"/>
        <v>0</v>
      </c>
    </row>
    <row r="177" spans="1:20" x14ac:dyDescent="0.25">
      <c r="A177" s="8">
        <v>28.7</v>
      </c>
      <c r="B177" s="8">
        <v>12</v>
      </c>
      <c r="C177" s="35">
        <f t="shared" si="22"/>
        <v>9.6786682152535808E-11</v>
      </c>
      <c r="D177" s="35">
        <f t="shared" si="28"/>
        <v>1.6840882694541189E-8</v>
      </c>
      <c r="E177" s="8">
        <f t="shared" si="23"/>
        <v>173.99999999999957</v>
      </c>
      <c r="F177" s="8">
        <f t="shared" si="24"/>
        <v>0.1</v>
      </c>
      <c r="G177" s="7">
        <v>3</v>
      </c>
      <c r="H177" s="35">
        <f t="shared" si="25"/>
        <v>3.0104528463267659</v>
      </c>
      <c r="I177" s="8">
        <v>0.5</v>
      </c>
      <c r="J177" s="7">
        <v>2</v>
      </c>
      <c r="K177" s="8">
        <v>4</v>
      </c>
      <c r="L177" s="8">
        <v>0.20069999999999999</v>
      </c>
      <c r="M177" s="8">
        <v>17</v>
      </c>
      <c r="N177" s="8">
        <v>24</v>
      </c>
      <c r="O177" s="1">
        <v>100</v>
      </c>
      <c r="P177" s="6">
        <f t="shared" si="20"/>
        <v>5.0174999999999997E-2</v>
      </c>
      <c r="Q177" s="7">
        <f t="shared" si="26"/>
        <v>0.10139894312889096</v>
      </c>
      <c r="R177" s="7">
        <f t="shared" si="21"/>
        <v>5.0174999999999997E-2</v>
      </c>
      <c r="S177" s="7">
        <f t="shared" si="27"/>
        <v>5.1229425349556865E-2</v>
      </c>
      <c r="T177" s="1">
        <f t="shared" si="29"/>
        <v>0</v>
      </c>
    </row>
    <row r="178" spans="1:20" x14ac:dyDescent="0.25">
      <c r="A178" s="8">
        <v>28.7</v>
      </c>
      <c r="B178" s="8">
        <v>12</v>
      </c>
      <c r="C178" s="35">
        <f t="shared" si="22"/>
        <v>9.6786682152535808E-11</v>
      </c>
      <c r="D178" s="35">
        <f t="shared" si="28"/>
        <v>1.6937669376693726E-8</v>
      </c>
      <c r="E178" s="8">
        <f t="shared" si="23"/>
        <v>174.99999999999957</v>
      </c>
      <c r="F178" s="8">
        <f t="shared" si="24"/>
        <v>0.1</v>
      </c>
      <c r="G178" s="7">
        <v>3</v>
      </c>
      <c r="H178" s="35">
        <f t="shared" si="25"/>
        <v>3.0087155742747664</v>
      </c>
      <c r="I178" s="8">
        <v>0.5</v>
      </c>
      <c r="J178" s="7">
        <v>2</v>
      </c>
      <c r="K178" s="8">
        <v>4</v>
      </c>
      <c r="L178" s="8">
        <v>0.20069999999999999</v>
      </c>
      <c r="M178" s="8">
        <v>17</v>
      </c>
      <c r="N178" s="8">
        <v>24</v>
      </c>
      <c r="O178" s="1">
        <v>100</v>
      </c>
      <c r="P178" s="6">
        <f t="shared" si="20"/>
        <v>5.0174999999999997E-2</v>
      </c>
      <c r="Q178" s="7">
        <f t="shared" si="26"/>
        <v>0.1012246078784728</v>
      </c>
      <c r="R178" s="7">
        <f t="shared" si="21"/>
        <v>5.0174999999999997E-2</v>
      </c>
      <c r="S178" s="7">
        <f t="shared" si="27"/>
        <v>5.1053419233435877E-2</v>
      </c>
      <c r="T178" s="1">
        <f t="shared" si="29"/>
        <v>0</v>
      </c>
    </row>
    <row r="179" spans="1:20" x14ac:dyDescent="0.25">
      <c r="A179" s="8">
        <v>28.7</v>
      </c>
      <c r="B179" s="8">
        <v>12</v>
      </c>
      <c r="C179" s="35">
        <f t="shared" si="22"/>
        <v>9.6786682152535808E-11</v>
      </c>
      <c r="D179" s="35">
        <f t="shared" si="28"/>
        <v>1.7034456058846263E-8</v>
      </c>
      <c r="E179" s="8">
        <f t="shared" si="23"/>
        <v>175.99999999999957</v>
      </c>
      <c r="F179" s="8">
        <f t="shared" si="24"/>
        <v>0.1</v>
      </c>
      <c r="G179" s="7">
        <v>3</v>
      </c>
      <c r="H179" s="35">
        <f t="shared" si="25"/>
        <v>3.0069756473744134</v>
      </c>
      <c r="I179" s="8">
        <v>0.5</v>
      </c>
      <c r="J179" s="7">
        <v>2</v>
      </c>
      <c r="K179" s="8">
        <v>4</v>
      </c>
      <c r="L179" s="8">
        <v>0.20069999999999999</v>
      </c>
      <c r="M179" s="8">
        <v>17</v>
      </c>
      <c r="N179" s="8">
        <v>24</v>
      </c>
      <c r="O179" s="1">
        <v>100</v>
      </c>
      <c r="P179" s="6">
        <f t="shared" si="20"/>
        <v>5.0174999999999997E-2</v>
      </c>
      <c r="Q179" s="7">
        <f t="shared" si="26"/>
        <v>0.10105000621402238</v>
      </c>
      <c r="R179" s="7">
        <f t="shared" si="21"/>
        <v>5.0174999999999997E-2</v>
      </c>
      <c r="S179" s="7">
        <f t="shared" si="27"/>
        <v>5.0877447712276834E-2</v>
      </c>
      <c r="T179" s="1">
        <f t="shared" si="29"/>
        <v>0</v>
      </c>
    </row>
    <row r="180" spans="1:20" x14ac:dyDescent="0.25">
      <c r="A180" s="8">
        <v>28.7</v>
      </c>
      <c r="B180" s="8">
        <v>12</v>
      </c>
      <c r="C180" s="35">
        <f t="shared" si="22"/>
        <v>9.6786682152535808E-11</v>
      </c>
      <c r="D180" s="35">
        <f t="shared" si="28"/>
        <v>1.7131242740998799E-8</v>
      </c>
      <c r="E180" s="8">
        <f t="shared" si="23"/>
        <v>176.9999999999996</v>
      </c>
      <c r="F180" s="8">
        <f t="shared" si="24"/>
        <v>0.1</v>
      </c>
      <c r="G180" s="7">
        <v>3</v>
      </c>
      <c r="H180" s="35">
        <f t="shared" si="25"/>
        <v>3.0052335956242953</v>
      </c>
      <c r="I180" s="8">
        <v>0.5</v>
      </c>
      <c r="J180" s="7">
        <v>2</v>
      </c>
      <c r="K180" s="8">
        <v>4</v>
      </c>
      <c r="L180" s="8">
        <v>0.20069999999999999</v>
      </c>
      <c r="M180" s="8">
        <v>17</v>
      </c>
      <c r="N180" s="8">
        <v>24</v>
      </c>
      <c r="O180" s="1">
        <v>100</v>
      </c>
      <c r="P180" s="6">
        <f t="shared" si="20"/>
        <v>5.0174999999999997E-2</v>
      </c>
      <c r="Q180" s="7">
        <f t="shared" si="26"/>
        <v>0.10087519132089802</v>
      </c>
      <c r="R180" s="7">
        <f t="shared" si="21"/>
        <v>5.0174999999999997E-2</v>
      </c>
      <c r="S180" s="7">
        <f t="shared" si="27"/>
        <v>5.0701565640397517E-2</v>
      </c>
      <c r="T180" s="1">
        <f t="shared" si="29"/>
        <v>0</v>
      </c>
    </row>
    <row r="181" spans="1:20" x14ac:dyDescent="0.25">
      <c r="A181" s="8">
        <v>28.7</v>
      </c>
      <c r="B181" s="8">
        <v>12</v>
      </c>
      <c r="C181" s="35">
        <f t="shared" si="22"/>
        <v>9.6786682152535808E-11</v>
      </c>
      <c r="D181" s="35">
        <f t="shared" si="28"/>
        <v>1.7228029423151336E-8</v>
      </c>
      <c r="E181" s="8">
        <f t="shared" si="23"/>
        <v>177.9999999999996</v>
      </c>
      <c r="F181" s="8">
        <f t="shared" si="24"/>
        <v>0.1</v>
      </c>
      <c r="G181" s="7">
        <v>3</v>
      </c>
      <c r="H181" s="35">
        <f t="shared" si="25"/>
        <v>3.003489949670251</v>
      </c>
      <c r="I181" s="8">
        <v>0.5</v>
      </c>
      <c r="J181" s="7">
        <v>2</v>
      </c>
      <c r="K181" s="8">
        <v>4</v>
      </c>
      <c r="L181" s="8">
        <v>0.20069999999999999</v>
      </c>
      <c r="M181" s="8">
        <v>17</v>
      </c>
      <c r="N181" s="8">
        <v>24</v>
      </c>
      <c r="O181" s="1">
        <v>100</v>
      </c>
      <c r="P181" s="6">
        <f t="shared" si="20"/>
        <v>5.0174999999999997E-2</v>
      </c>
      <c r="Q181" s="7">
        <f t="shared" si="26"/>
        <v>0.10070021644940969</v>
      </c>
      <c r="R181" s="7">
        <f t="shared" si="21"/>
        <v>5.0174999999999997E-2</v>
      </c>
      <c r="S181" s="7">
        <f t="shared" si="27"/>
        <v>5.0525827568300749E-2</v>
      </c>
      <c r="T181" s="1">
        <f t="shared" si="29"/>
        <v>0</v>
      </c>
    </row>
    <row r="182" spans="1:20" x14ac:dyDescent="0.25">
      <c r="A182" s="8">
        <v>28.7</v>
      </c>
      <c r="B182" s="8">
        <v>12</v>
      </c>
      <c r="C182" s="35">
        <f t="shared" si="22"/>
        <v>9.6786682152535808E-11</v>
      </c>
      <c r="D182" s="35">
        <f t="shared" si="28"/>
        <v>1.7324816105303873E-8</v>
      </c>
      <c r="E182" s="8">
        <f t="shared" si="23"/>
        <v>178.9999999999996</v>
      </c>
      <c r="F182" s="8">
        <f t="shared" si="24"/>
        <v>0.1</v>
      </c>
      <c r="G182" s="7">
        <v>3</v>
      </c>
      <c r="H182" s="35">
        <f t="shared" si="25"/>
        <v>3.0017452406437291</v>
      </c>
      <c r="I182" s="8">
        <v>0.5</v>
      </c>
      <c r="J182" s="7">
        <v>2</v>
      </c>
      <c r="K182" s="8">
        <v>4</v>
      </c>
      <c r="L182" s="8">
        <v>0.20069999999999999</v>
      </c>
      <c r="M182" s="8">
        <v>17</v>
      </c>
      <c r="N182" s="8">
        <v>24</v>
      </c>
      <c r="O182" s="1">
        <v>100</v>
      </c>
      <c r="P182" s="6">
        <f t="shared" si="20"/>
        <v>5.0174999999999997E-2</v>
      </c>
      <c r="Q182" s="7">
        <f t="shared" si="26"/>
        <v>0.10052513489859821</v>
      </c>
      <c r="R182" s="7">
        <f t="shared" si="21"/>
        <v>5.0174999999999997E-2</v>
      </c>
      <c r="S182" s="7">
        <f t="shared" si="27"/>
        <v>5.035028772486979E-2</v>
      </c>
      <c r="T182" s="1">
        <f t="shared" si="29"/>
        <v>0</v>
      </c>
    </row>
    <row r="183" spans="1:20" x14ac:dyDescent="0.25">
      <c r="A183" s="8">
        <v>28.7</v>
      </c>
      <c r="B183" s="8">
        <v>12</v>
      </c>
      <c r="C183" s="35">
        <f t="shared" si="22"/>
        <v>9.6786682152535808E-11</v>
      </c>
      <c r="D183" s="35">
        <f t="shared" si="28"/>
        <v>1.7421602787456409E-8</v>
      </c>
      <c r="E183" s="8">
        <f t="shared" si="23"/>
        <v>179.99999999999963</v>
      </c>
      <c r="F183" s="8">
        <f t="shared" si="24"/>
        <v>0.1</v>
      </c>
      <c r="G183" s="7">
        <v>3</v>
      </c>
      <c r="H183" s="35">
        <f t="shared" si="25"/>
        <v>3.0000000000000004</v>
      </c>
      <c r="I183" s="8">
        <v>0.5</v>
      </c>
      <c r="J183" s="7">
        <v>2</v>
      </c>
      <c r="K183" s="8">
        <v>4</v>
      </c>
      <c r="L183" s="8">
        <v>0.20069999999999999</v>
      </c>
      <c r="M183" s="8">
        <v>17</v>
      </c>
      <c r="N183" s="8">
        <v>24</v>
      </c>
      <c r="O183" s="1">
        <v>100</v>
      </c>
      <c r="P183" s="6">
        <f t="shared" si="20"/>
        <v>5.0174999999999997E-2</v>
      </c>
      <c r="Q183" s="7">
        <f t="shared" si="26"/>
        <v>0.10035000000000004</v>
      </c>
      <c r="R183" s="7">
        <f t="shared" si="21"/>
        <v>5.0174999999999997E-2</v>
      </c>
      <c r="S183" s="7">
        <f t="shared" si="27"/>
        <v>5.0175000000000039E-2</v>
      </c>
      <c r="T183" s="1">
        <f t="shared" si="29"/>
        <v>0</v>
      </c>
    </row>
    <row r="184" spans="1:20" x14ac:dyDescent="0.25">
      <c r="A184" s="8">
        <v>28.7</v>
      </c>
      <c r="B184" s="8">
        <v>12</v>
      </c>
      <c r="C184" s="35">
        <f t="shared" si="22"/>
        <v>9.6786682152535808E-11</v>
      </c>
      <c r="D184" s="35">
        <f t="shared" si="28"/>
        <v>1.7518389469608946E-8</v>
      </c>
      <c r="E184" s="8">
        <f t="shared" si="23"/>
        <v>180.99999999999963</v>
      </c>
      <c r="F184" s="8">
        <f t="shared" si="24"/>
        <v>0.1</v>
      </c>
      <c r="G184" s="7">
        <v>3</v>
      </c>
      <c r="H184" s="35">
        <f t="shared" si="25"/>
        <v>2.9982547593562723</v>
      </c>
      <c r="I184" s="8">
        <v>0.5</v>
      </c>
      <c r="J184" s="7">
        <v>2</v>
      </c>
      <c r="K184" s="8">
        <v>4</v>
      </c>
      <c r="L184" s="8">
        <v>0.20069999999999999</v>
      </c>
      <c r="M184" s="8">
        <v>17</v>
      </c>
      <c r="N184" s="8">
        <v>24</v>
      </c>
      <c r="O184" s="1">
        <v>100</v>
      </c>
      <c r="P184" s="6">
        <f t="shared" si="20"/>
        <v>5.0174999999999997E-2</v>
      </c>
      <c r="Q184" s="7">
        <f t="shared" si="26"/>
        <v>0.10017486510140192</v>
      </c>
      <c r="R184" s="7">
        <f t="shared" si="21"/>
        <v>5.0174999999999997E-2</v>
      </c>
      <c r="S184" s="7">
        <f t="shared" si="27"/>
        <v>5.0000017927673508E-2</v>
      </c>
      <c r="T184" s="1">
        <f t="shared" si="29"/>
        <v>0</v>
      </c>
    </row>
    <row r="185" spans="1:20" x14ac:dyDescent="0.25">
      <c r="A185" s="8">
        <v>28.7</v>
      </c>
      <c r="B185" s="8">
        <v>12</v>
      </c>
      <c r="C185" s="35">
        <f t="shared" si="22"/>
        <v>9.6786682152535808E-11</v>
      </c>
      <c r="D185" s="35">
        <f t="shared" si="28"/>
        <v>1.7615176151761483E-8</v>
      </c>
      <c r="E185" s="8">
        <f t="shared" si="23"/>
        <v>181.99999999999963</v>
      </c>
      <c r="F185" s="8">
        <f t="shared" si="24"/>
        <v>0.1</v>
      </c>
      <c r="G185" s="7">
        <v>3</v>
      </c>
      <c r="H185" s="35">
        <f t="shared" si="25"/>
        <v>2.9965100503297504</v>
      </c>
      <c r="I185" s="8">
        <v>0.5</v>
      </c>
      <c r="J185" s="7">
        <v>2</v>
      </c>
      <c r="K185" s="8">
        <v>4</v>
      </c>
      <c r="L185" s="8">
        <v>0.20069999999999999</v>
      </c>
      <c r="M185" s="8">
        <v>17</v>
      </c>
      <c r="N185" s="8">
        <v>24</v>
      </c>
      <c r="O185" s="1">
        <v>100</v>
      </c>
      <c r="P185" s="6">
        <f t="shared" si="20"/>
        <v>5.0174999999999997E-2</v>
      </c>
      <c r="Q185" s="7">
        <f t="shared" si="26"/>
        <v>9.9999783550590443E-2</v>
      </c>
      <c r="R185" s="7">
        <f t="shared" si="21"/>
        <v>5.0174999999999997E-2</v>
      </c>
      <c r="S185" s="7">
        <f t="shared" si="27"/>
        <v>4.9825394669481514E-2</v>
      </c>
      <c r="T185" s="1">
        <f t="shared" si="29"/>
        <v>0</v>
      </c>
    </row>
    <row r="186" spans="1:20" x14ac:dyDescent="0.25">
      <c r="A186" s="8">
        <v>28.7</v>
      </c>
      <c r="B186" s="8">
        <v>12</v>
      </c>
      <c r="C186" s="35">
        <f t="shared" si="22"/>
        <v>9.6786682152535808E-11</v>
      </c>
      <c r="D186" s="35">
        <f t="shared" si="28"/>
        <v>1.7711962833914019E-8</v>
      </c>
      <c r="E186" s="8">
        <f t="shared" si="23"/>
        <v>182.99999999999966</v>
      </c>
      <c r="F186" s="8">
        <f t="shared" si="24"/>
        <v>0.1</v>
      </c>
      <c r="G186" s="7">
        <v>3</v>
      </c>
      <c r="H186" s="35">
        <f t="shared" si="25"/>
        <v>2.9947664043757061</v>
      </c>
      <c r="I186" s="8">
        <v>0.5</v>
      </c>
      <c r="J186" s="7">
        <v>2</v>
      </c>
      <c r="K186" s="8">
        <v>4</v>
      </c>
      <c r="L186" s="8">
        <v>0.20069999999999999</v>
      </c>
      <c r="M186" s="8">
        <v>17</v>
      </c>
      <c r="N186" s="8">
        <v>24</v>
      </c>
      <c r="O186" s="1">
        <v>100</v>
      </c>
      <c r="P186" s="6">
        <f t="shared" si="20"/>
        <v>5.0174999999999997E-2</v>
      </c>
      <c r="Q186" s="7">
        <f t="shared" si="26"/>
        <v>9.9824808679102095E-2</v>
      </c>
      <c r="R186" s="7">
        <f t="shared" si="21"/>
        <v>5.0174999999999997E-2</v>
      </c>
      <c r="S186" s="7">
        <f t="shared" si="27"/>
        <v>4.9651182998601585E-2</v>
      </c>
      <c r="T186" s="1">
        <f t="shared" si="29"/>
        <v>0</v>
      </c>
    </row>
    <row r="187" spans="1:20" x14ac:dyDescent="0.25">
      <c r="A187" s="8">
        <v>28.7</v>
      </c>
      <c r="B187" s="8">
        <v>12</v>
      </c>
      <c r="C187" s="35">
        <f t="shared" si="22"/>
        <v>9.6786682152535808E-11</v>
      </c>
      <c r="D187" s="35">
        <f t="shared" si="28"/>
        <v>1.7808749516066556E-8</v>
      </c>
      <c r="E187" s="8">
        <f t="shared" si="23"/>
        <v>183.99999999999966</v>
      </c>
      <c r="F187" s="8">
        <f t="shared" si="24"/>
        <v>0.1</v>
      </c>
      <c r="G187" s="7">
        <v>3</v>
      </c>
      <c r="H187" s="35">
        <f t="shared" si="25"/>
        <v>2.993024352625588</v>
      </c>
      <c r="I187" s="8">
        <v>0.5</v>
      </c>
      <c r="J187" s="7">
        <v>2</v>
      </c>
      <c r="K187" s="8">
        <v>4</v>
      </c>
      <c r="L187" s="8">
        <v>0.20069999999999999</v>
      </c>
      <c r="M187" s="8">
        <v>17</v>
      </c>
      <c r="N187" s="8">
        <v>24</v>
      </c>
      <c r="O187" s="1">
        <v>100</v>
      </c>
      <c r="P187" s="6">
        <f t="shared" si="20"/>
        <v>5.0174999999999997E-2</v>
      </c>
      <c r="Q187" s="7">
        <f t="shared" si="26"/>
        <v>9.9649993785977747E-2</v>
      </c>
      <c r="R187" s="7">
        <f t="shared" si="21"/>
        <v>5.0174999999999997E-2</v>
      </c>
      <c r="S187" s="7">
        <f t="shared" si="27"/>
        <v>4.9477435284232214E-2</v>
      </c>
      <c r="T187" s="1">
        <f t="shared" si="29"/>
        <v>0</v>
      </c>
    </row>
    <row r="188" spans="1:20" x14ac:dyDescent="0.25">
      <c r="A188" s="8">
        <v>28.7</v>
      </c>
      <c r="B188" s="8">
        <v>12</v>
      </c>
      <c r="C188" s="35">
        <f t="shared" si="22"/>
        <v>9.6786682152535808E-11</v>
      </c>
      <c r="D188" s="35">
        <f t="shared" si="28"/>
        <v>1.7905536198219093E-8</v>
      </c>
      <c r="E188" s="8">
        <f t="shared" si="23"/>
        <v>184.99999999999966</v>
      </c>
      <c r="F188" s="8">
        <f t="shared" si="24"/>
        <v>0.1</v>
      </c>
      <c r="G188" s="7">
        <v>3</v>
      </c>
      <c r="H188" s="35">
        <f t="shared" si="25"/>
        <v>2.9912844257252349</v>
      </c>
      <c r="I188" s="8">
        <v>0.5</v>
      </c>
      <c r="J188" s="7">
        <v>2</v>
      </c>
      <c r="K188" s="8">
        <v>4</v>
      </c>
      <c r="L188" s="8">
        <v>0.20069999999999999</v>
      </c>
      <c r="M188" s="8">
        <v>17</v>
      </c>
      <c r="N188" s="8">
        <v>24</v>
      </c>
      <c r="O188" s="1">
        <v>100</v>
      </c>
      <c r="P188" s="6">
        <f t="shared" si="20"/>
        <v>5.0174999999999997E-2</v>
      </c>
      <c r="Q188" s="7">
        <f t="shared" si="26"/>
        <v>9.9475392121527312E-2</v>
      </c>
      <c r="R188" s="7">
        <f t="shared" si="21"/>
        <v>5.0174999999999997E-2</v>
      </c>
      <c r="S188" s="7">
        <f t="shared" si="27"/>
        <v>4.930420347649038E-2</v>
      </c>
      <c r="T188" s="1">
        <f t="shared" si="29"/>
        <v>0</v>
      </c>
    </row>
    <row r="189" spans="1:20" x14ac:dyDescent="0.25">
      <c r="A189" s="8">
        <v>28.7</v>
      </c>
      <c r="B189" s="8">
        <v>12</v>
      </c>
      <c r="C189" s="35">
        <f t="shared" si="22"/>
        <v>9.6786682152535808E-11</v>
      </c>
      <c r="D189" s="35">
        <f t="shared" si="28"/>
        <v>1.8002322880371629E-8</v>
      </c>
      <c r="E189" s="8">
        <f t="shared" si="23"/>
        <v>185.99999999999966</v>
      </c>
      <c r="F189" s="8">
        <f t="shared" si="24"/>
        <v>0.1</v>
      </c>
      <c r="G189" s="7">
        <v>3</v>
      </c>
      <c r="H189" s="35">
        <f t="shared" si="25"/>
        <v>2.9895471536732354</v>
      </c>
      <c r="I189" s="8">
        <v>0.5</v>
      </c>
      <c r="J189" s="7">
        <v>2</v>
      </c>
      <c r="K189" s="8">
        <v>4</v>
      </c>
      <c r="L189" s="8">
        <v>0.20069999999999999</v>
      </c>
      <c r="M189" s="8">
        <v>17</v>
      </c>
      <c r="N189" s="8">
        <v>24</v>
      </c>
      <c r="O189" s="1">
        <v>100</v>
      </c>
      <c r="P189" s="6">
        <f t="shared" si="20"/>
        <v>5.0174999999999997E-2</v>
      </c>
      <c r="Q189" s="7">
        <f t="shared" si="26"/>
        <v>9.930105687110917E-2</v>
      </c>
      <c r="R189" s="7">
        <f t="shared" si="21"/>
        <v>5.0174999999999997E-2</v>
      </c>
      <c r="S189" s="7">
        <f t="shared" si="27"/>
        <v>4.9131539091775082E-2</v>
      </c>
      <c r="T189" s="1">
        <f t="shared" si="29"/>
        <v>0</v>
      </c>
    </row>
    <row r="190" spans="1:20" x14ac:dyDescent="0.25">
      <c r="A190" s="8">
        <v>28.7</v>
      </c>
      <c r="B190" s="8">
        <v>12</v>
      </c>
      <c r="C190" s="35">
        <f t="shared" si="22"/>
        <v>9.6786682152535808E-11</v>
      </c>
      <c r="D190" s="35">
        <f t="shared" si="28"/>
        <v>1.8099109562524166E-8</v>
      </c>
      <c r="E190" s="8">
        <f t="shared" si="23"/>
        <v>186.99999999999969</v>
      </c>
      <c r="F190" s="8">
        <f t="shared" si="24"/>
        <v>0.1</v>
      </c>
      <c r="G190" s="7">
        <v>3</v>
      </c>
      <c r="H190" s="35">
        <f t="shared" si="25"/>
        <v>2.9878130656594859</v>
      </c>
      <c r="I190" s="8">
        <v>0.5</v>
      </c>
      <c r="J190" s="7">
        <v>2</v>
      </c>
      <c r="K190" s="8">
        <v>4</v>
      </c>
      <c r="L190" s="8">
        <v>0.20069999999999999</v>
      </c>
      <c r="M190" s="8">
        <v>17</v>
      </c>
      <c r="N190" s="8">
        <v>24</v>
      </c>
      <c r="O190" s="1">
        <v>100</v>
      </c>
      <c r="P190" s="6">
        <f t="shared" si="20"/>
        <v>5.0174999999999997E-2</v>
      </c>
      <c r="Q190" s="7">
        <f t="shared" si="26"/>
        <v>9.9127041138929409E-2</v>
      </c>
      <c r="R190" s="7">
        <f t="shared" si="21"/>
        <v>5.0174999999999997E-2</v>
      </c>
      <c r="S190" s="7">
        <f t="shared" si="27"/>
        <v>4.8959493198599914E-2</v>
      </c>
      <c r="T190" s="1">
        <f t="shared" si="29"/>
        <v>0</v>
      </c>
    </row>
    <row r="191" spans="1:20" x14ac:dyDescent="0.25">
      <c r="A191" s="8">
        <v>28.7</v>
      </c>
      <c r="B191" s="8">
        <v>12</v>
      </c>
      <c r="C191" s="35">
        <f t="shared" si="22"/>
        <v>9.6786682152535808E-11</v>
      </c>
      <c r="D191" s="35">
        <f t="shared" si="28"/>
        <v>1.8195896244676703E-8</v>
      </c>
      <c r="E191" s="8">
        <f t="shared" si="23"/>
        <v>187.99999999999972</v>
      </c>
      <c r="F191" s="8">
        <f t="shared" si="24"/>
        <v>0.1</v>
      </c>
      <c r="G191" s="7">
        <v>3</v>
      </c>
      <c r="H191" s="35">
        <f t="shared" si="25"/>
        <v>2.9860826899039941</v>
      </c>
      <c r="I191" s="8">
        <v>0.5</v>
      </c>
      <c r="J191" s="7">
        <v>2</v>
      </c>
      <c r="K191" s="8">
        <v>4</v>
      </c>
      <c r="L191" s="8">
        <v>0.20069999999999999</v>
      </c>
      <c r="M191" s="8">
        <v>17</v>
      </c>
      <c r="N191" s="8">
        <v>24</v>
      </c>
      <c r="O191" s="1">
        <v>100</v>
      </c>
      <c r="P191" s="6">
        <f t="shared" si="20"/>
        <v>5.0174999999999997E-2</v>
      </c>
      <c r="Q191" s="7">
        <f t="shared" si="26"/>
        <v>9.8953397931865805E-2</v>
      </c>
      <c r="R191" s="7">
        <f t="shared" si="21"/>
        <v>5.0174999999999997E-2</v>
      </c>
      <c r="S191" s="7">
        <f t="shared" si="27"/>
        <v>4.8788116403897269E-2</v>
      </c>
      <c r="T191" s="1">
        <f t="shared" si="29"/>
        <v>0</v>
      </c>
    </row>
    <row r="192" spans="1:20" x14ac:dyDescent="0.25">
      <c r="A192" s="8">
        <v>28.7</v>
      </c>
      <c r="B192" s="8">
        <v>12</v>
      </c>
      <c r="C192" s="35">
        <f t="shared" si="22"/>
        <v>9.6786682152535808E-11</v>
      </c>
      <c r="D192" s="35">
        <f t="shared" si="28"/>
        <v>1.8292682926829239E-8</v>
      </c>
      <c r="E192" s="8">
        <f t="shared" si="23"/>
        <v>188.99999999999969</v>
      </c>
      <c r="F192" s="8">
        <f t="shared" si="24"/>
        <v>0.1</v>
      </c>
      <c r="G192" s="7">
        <v>3</v>
      </c>
      <c r="H192" s="35">
        <f t="shared" si="25"/>
        <v>2.9843565534959775</v>
      </c>
      <c r="I192" s="8">
        <v>0.5</v>
      </c>
      <c r="J192" s="7">
        <v>2</v>
      </c>
      <c r="K192" s="8">
        <v>4</v>
      </c>
      <c r="L192" s="8">
        <v>0.20069999999999999</v>
      </c>
      <c r="M192" s="8">
        <v>17</v>
      </c>
      <c r="N192" s="8">
        <v>24</v>
      </c>
      <c r="O192" s="1">
        <v>100</v>
      </c>
      <c r="P192" s="6">
        <f t="shared" si="20"/>
        <v>5.0174999999999997E-2</v>
      </c>
      <c r="Q192" s="7">
        <f t="shared" si="26"/>
        <v>9.8780180143321336E-2</v>
      </c>
      <c r="R192" s="7">
        <f t="shared" si="21"/>
        <v>5.0174999999999997E-2</v>
      </c>
      <c r="S192" s="7">
        <f t="shared" si="27"/>
        <v>4.8617458839795791E-2</v>
      </c>
      <c r="T192" s="1">
        <f t="shared" si="29"/>
        <v>0</v>
      </c>
    </row>
    <row r="193" spans="1:20" x14ac:dyDescent="0.25">
      <c r="A193" s="8">
        <v>28.7</v>
      </c>
      <c r="B193" s="8">
        <v>12</v>
      </c>
      <c r="C193" s="35">
        <f t="shared" si="22"/>
        <v>9.6786682152535808E-11</v>
      </c>
      <c r="D193" s="35">
        <f t="shared" si="28"/>
        <v>1.8389469608981776E-8</v>
      </c>
      <c r="E193" s="8">
        <f t="shared" si="23"/>
        <v>189.99999999999972</v>
      </c>
      <c r="F193" s="8">
        <f t="shared" si="24"/>
        <v>0.1</v>
      </c>
      <c r="G193" s="7">
        <v>3</v>
      </c>
      <c r="H193" s="35">
        <f t="shared" si="25"/>
        <v>2.9826351822333073</v>
      </c>
      <c r="I193" s="8">
        <v>0.5</v>
      </c>
      <c r="J193" s="7">
        <v>2</v>
      </c>
      <c r="K193" s="8">
        <v>4</v>
      </c>
      <c r="L193" s="8">
        <v>0.20069999999999999</v>
      </c>
      <c r="M193" s="8">
        <v>17</v>
      </c>
      <c r="N193" s="8">
        <v>24</v>
      </c>
      <c r="O193" s="1">
        <v>100</v>
      </c>
      <c r="P193" s="6">
        <f t="shared" si="20"/>
        <v>5.0174999999999997E-2</v>
      </c>
      <c r="Q193" s="7">
        <f t="shared" si="26"/>
        <v>9.8607440537112373E-2</v>
      </c>
      <c r="R193" s="7">
        <f t="shared" si="21"/>
        <v>5.0174999999999997E-2</v>
      </c>
      <c r="S193" s="7">
        <f t="shared" si="27"/>
        <v>4.8447570150872719E-2</v>
      </c>
      <c r="T193" s="1">
        <f t="shared" si="29"/>
        <v>0</v>
      </c>
    </row>
    <row r="194" spans="1:20" x14ac:dyDescent="0.25">
      <c r="A194" s="8">
        <v>28.7</v>
      </c>
      <c r="B194" s="8">
        <v>12</v>
      </c>
      <c r="C194" s="35">
        <f t="shared" si="22"/>
        <v>9.6786682152535808E-11</v>
      </c>
      <c r="D194" s="35">
        <f t="shared" si="28"/>
        <v>1.8486256291134313E-8</v>
      </c>
      <c r="E194" s="8">
        <f t="shared" si="23"/>
        <v>190.99999999999972</v>
      </c>
      <c r="F194" s="8">
        <f t="shared" si="24"/>
        <v>0.1</v>
      </c>
      <c r="G194" s="7">
        <v>3</v>
      </c>
      <c r="H194" s="35">
        <f t="shared" si="25"/>
        <v>2.9809191004623461</v>
      </c>
      <c r="I194" s="8">
        <v>0.5</v>
      </c>
      <c r="J194" s="7">
        <v>2</v>
      </c>
      <c r="K194" s="8">
        <v>4</v>
      </c>
      <c r="L194" s="8">
        <v>0.20069999999999999</v>
      </c>
      <c r="M194" s="8">
        <v>17</v>
      </c>
      <c r="N194" s="8">
        <v>24</v>
      </c>
      <c r="O194" s="1">
        <v>100</v>
      </c>
      <c r="P194" s="6">
        <f t="shared" si="20"/>
        <v>5.0174999999999997E-2</v>
      </c>
      <c r="Q194" s="7">
        <f t="shared" si="26"/>
        <v>9.8435231731396428E-2</v>
      </c>
      <c r="R194" s="7">
        <f t="shared" si="21"/>
        <v>5.0174999999999997E-2</v>
      </c>
      <c r="S194" s="7">
        <f t="shared" si="27"/>
        <v>4.8278499481881988E-2</v>
      </c>
      <c r="T194" s="1">
        <f t="shared" si="29"/>
        <v>0</v>
      </c>
    </row>
    <row r="195" spans="1:20" x14ac:dyDescent="0.25">
      <c r="A195" s="8">
        <v>28.7</v>
      </c>
      <c r="B195" s="8">
        <v>12</v>
      </c>
      <c r="C195" s="35">
        <f t="shared" si="22"/>
        <v>9.6786682152535808E-11</v>
      </c>
      <c r="D195" s="35">
        <f t="shared" si="28"/>
        <v>1.8583042973286849E-8</v>
      </c>
      <c r="E195" s="8">
        <f t="shared" si="23"/>
        <v>191.99999999999972</v>
      </c>
      <c r="F195" s="8">
        <f t="shared" si="24"/>
        <v>0.1</v>
      </c>
      <c r="G195" s="7">
        <v>3</v>
      </c>
      <c r="H195" s="35">
        <f t="shared" si="25"/>
        <v>2.9792088309182247</v>
      </c>
      <c r="I195" s="8">
        <v>0.5</v>
      </c>
      <c r="J195" s="7">
        <v>2</v>
      </c>
      <c r="K195" s="8">
        <v>4</v>
      </c>
      <c r="L195" s="8">
        <v>0.20069999999999999</v>
      </c>
      <c r="M195" s="8">
        <v>17</v>
      </c>
      <c r="N195" s="8">
        <v>24</v>
      </c>
      <c r="O195" s="1">
        <v>100</v>
      </c>
      <c r="P195" s="6">
        <f t="shared" si="20"/>
        <v>5.0174999999999997E-2</v>
      </c>
      <c r="Q195" s="7">
        <f t="shared" si="26"/>
        <v>9.8263606182643848E-2</v>
      </c>
      <c r="R195" s="7">
        <f t="shared" si="21"/>
        <v>5.0174999999999997E-2</v>
      </c>
      <c r="S195" s="7">
        <f t="shared" si="27"/>
        <v>4.8110295465957763E-2</v>
      </c>
      <c r="T195" s="1">
        <f t="shared" si="29"/>
        <v>0</v>
      </c>
    </row>
    <row r="196" spans="1:20" x14ac:dyDescent="0.25">
      <c r="A196" s="8">
        <v>28.7</v>
      </c>
      <c r="B196" s="8">
        <v>12</v>
      </c>
      <c r="C196" s="35">
        <f t="shared" si="22"/>
        <v>9.6786682152535808E-11</v>
      </c>
      <c r="D196" s="35">
        <f t="shared" si="28"/>
        <v>1.8679829655439386E-8</v>
      </c>
      <c r="E196" s="8">
        <f t="shared" si="23"/>
        <v>192.99999999999974</v>
      </c>
      <c r="F196" s="8">
        <f t="shared" si="24"/>
        <v>0.1</v>
      </c>
      <c r="G196" s="7">
        <v>3</v>
      </c>
      <c r="H196" s="35">
        <f t="shared" si="25"/>
        <v>2.9775048945656137</v>
      </c>
      <c r="I196" s="8">
        <v>0.5</v>
      </c>
      <c r="J196" s="7">
        <v>2</v>
      </c>
      <c r="K196" s="8">
        <v>4</v>
      </c>
      <c r="L196" s="8">
        <v>0.20069999999999999</v>
      </c>
      <c r="M196" s="8">
        <v>17</v>
      </c>
      <c r="N196" s="8">
        <v>24</v>
      </c>
      <c r="O196" s="1">
        <v>100</v>
      </c>
      <c r="P196" s="6">
        <f t="shared" ref="P196:P259" si="30">L196/(K196-J196)^2</f>
        <v>5.0174999999999997E-2</v>
      </c>
      <c r="Q196" s="7">
        <f t="shared" si="26"/>
        <v>9.8092616169659336E-2</v>
      </c>
      <c r="R196" s="7">
        <f t="shared" ref="R196:R259" si="31">P196*(G196-J196)^2</f>
        <v>5.0174999999999997E-2</v>
      </c>
      <c r="S196" s="7">
        <f t="shared" si="27"/>
        <v>4.7943006213294032E-2</v>
      </c>
      <c r="T196" s="1">
        <f t="shared" si="29"/>
        <v>0</v>
      </c>
    </row>
    <row r="197" spans="1:20" x14ac:dyDescent="0.25">
      <c r="A197" s="8">
        <v>28.7</v>
      </c>
      <c r="B197" s="8">
        <v>12</v>
      </c>
      <c r="C197" s="35">
        <f t="shared" ref="C197:C260" si="32">1/(A197*1000000)/$C$2</f>
        <v>9.6786682152535808E-11</v>
      </c>
      <c r="D197" s="35">
        <f t="shared" si="28"/>
        <v>1.8776616337591923E-8</v>
      </c>
      <c r="E197" s="8">
        <f t="shared" ref="E197:E260" si="33">D197*360*(A197*1000000)</f>
        <v>193.99999999999974</v>
      </c>
      <c r="F197" s="8">
        <f t="shared" ref="F197:F260" si="34">$F$2</f>
        <v>0.1</v>
      </c>
      <c r="G197" s="7">
        <v>3</v>
      </c>
      <c r="H197" s="35">
        <f t="shared" ref="H197:H260" si="35">G197+F197*SIN(2*PI()*A197*1000000*D197)</f>
        <v>2.9758078104400338</v>
      </c>
      <c r="I197" s="8">
        <v>0.5</v>
      </c>
      <c r="J197" s="7">
        <v>2</v>
      </c>
      <c r="K197" s="8">
        <v>4</v>
      </c>
      <c r="L197" s="8">
        <v>0.20069999999999999</v>
      </c>
      <c r="M197" s="8">
        <v>17</v>
      </c>
      <c r="N197" s="8">
        <v>24</v>
      </c>
      <c r="O197" s="1">
        <v>100</v>
      </c>
      <c r="P197" s="6">
        <f t="shared" si="30"/>
        <v>5.0174999999999997E-2</v>
      </c>
      <c r="Q197" s="7">
        <f t="shared" ref="Q197:Q260" si="36">2*P197*(H197-J197)</f>
        <v>9.7922313777657394E-2</v>
      </c>
      <c r="R197" s="7">
        <f t="shared" si="31"/>
        <v>5.0174999999999997E-2</v>
      </c>
      <c r="S197" s="7">
        <f t="shared" ref="S197:S260" si="37">P197*(H197-J197)^2</f>
        <v>4.7776679300298906E-2</v>
      </c>
      <c r="T197" s="1">
        <f t="shared" si="29"/>
        <v>0</v>
      </c>
    </row>
    <row r="198" spans="1:20" x14ac:dyDescent="0.25">
      <c r="A198" s="8">
        <v>28.7</v>
      </c>
      <c r="B198" s="8">
        <v>12</v>
      </c>
      <c r="C198" s="35">
        <f t="shared" si="32"/>
        <v>9.6786682152535808E-11</v>
      </c>
      <c r="D198" s="35">
        <f t="shared" ref="D198:D261" si="38">D197+C198</f>
        <v>1.887340301974446E-8</v>
      </c>
      <c r="E198" s="8">
        <f t="shared" si="33"/>
        <v>194.99999999999977</v>
      </c>
      <c r="F198" s="8">
        <f t="shared" si="34"/>
        <v>0.1</v>
      </c>
      <c r="G198" s="7">
        <v>3</v>
      </c>
      <c r="H198" s="35">
        <f t="shared" si="35"/>
        <v>2.9741180954897484</v>
      </c>
      <c r="I198" s="8">
        <v>0.5</v>
      </c>
      <c r="J198" s="7">
        <v>2</v>
      </c>
      <c r="K198" s="8">
        <v>4</v>
      </c>
      <c r="L198" s="8">
        <v>0.20069999999999999</v>
      </c>
      <c r="M198" s="8">
        <v>17</v>
      </c>
      <c r="N198" s="8">
        <v>24</v>
      </c>
      <c r="O198" s="1">
        <v>100</v>
      </c>
      <c r="P198" s="6">
        <f t="shared" si="30"/>
        <v>5.0174999999999997E-2</v>
      </c>
      <c r="Q198" s="7">
        <f t="shared" si="36"/>
        <v>9.7752750882396239E-2</v>
      </c>
      <c r="R198" s="7">
        <f t="shared" si="31"/>
        <v>5.0174999999999997E-2</v>
      </c>
      <c r="S198" s="7">
        <f t="shared" si="37"/>
        <v>4.7611361759221822E-2</v>
      </c>
      <c r="T198" s="1">
        <f t="shared" ref="T198:T261" si="39">IF(S198-S197&gt;0, O198*0.000001*(S198-S197)/C198, 0)</f>
        <v>0</v>
      </c>
    </row>
    <row r="199" spans="1:20" x14ac:dyDescent="0.25">
      <c r="A199" s="8">
        <v>28.7</v>
      </c>
      <c r="B199" s="8">
        <v>12</v>
      </c>
      <c r="C199" s="35">
        <f t="shared" si="32"/>
        <v>9.6786682152535808E-11</v>
      </c>
      <c r="D199" s="35">
        <f t="shared" si="38"/>
        <v>1.8970189701896996E-8</v>
      </c>
      <c r="E199" s="8">
        <f t="shared" si="33"/>
        <v>195.99999999999974</v>
      </c>
      <c r="F199" s="8">
        <f t="shared" si="34"/>
        <v>0.1</v>
      </c>
      <c r="G199" s="7">
        <v>3</v>
      </c>
      <c r="H199" s="35">
        <f t="shared" si="35"/>
        <v>2.9724362644183007</v>
      </c>
      <c r="I199" s="8">
        <v>0.5</v>
      </c>
      <c r="J199" s="7">
        <v>2</v>
      </c>
      <c r="K199" s="8">
        <v>4</v>
      </c>
      <c r="L199" s="8">
        <v>0.20069999999999999</v>
      </c>
      <c r="M199" s="8">
        <v>17</v>
      </c>
      <c r="N199" s="8">
        <v>24</v>
      </c>
      <c r="O199" s="1">
        <v>100</v>
      </c>
      <c r="P199" s="6">
        <f t="shared" si="30"/>
        <v>5.0174999999999997E-2</v>
      </c>
      <c r="Q199" s="7">
        <f t="shared" si="36"/>
        <v>9.758397913437647E-2</v>
      </c>
      <c r="R199" s="7">
        <f t="shared" si="31"/>
        <v>5.0174999999999997E-2</v>
      </c>
      <c r="S199" s="7">
        <f t="shared" si="37"/>
        <v>4.7447100068253222E-2</v>
      </c>
      <c r="T199" s="1">
        <f t="shared" si="39"/>
        <v>0</v>
      </c>
    </row>
    <row r="200" spans="1:20" x14ac:dyDescent="0.25">
      <c r="A200" s="8">
        <v>28.7</v>
      </c>
      <c r="B200" s="8">
        <v>12</v>
      </c>
      <c r="C200" s="35">
        <f t="shared" si="32"/>
        <v>9.6786682152535808E-11</v>
      </c>
      <c r="D200" s="35">
        <f t="shared" si="38"/>
        <v>1.9066976384049533E-8</v>
      </c>
      <c r="E200" s="8">
        <f t="shared" si="33"/>
        <v>196.99999999999977</v>
      </c>
      <c r="F200" s="8">
        <f t="shared" si="34"/>
        <v>0.1</v>
      </c>
      <c r="G200" s="7">
        <v>3</v>
      </c>
      <c r="H200" s="35">
        <f t="shared" si="35"/>
        <v>2.9707628295277266</v>
      </c>
      <c r="I200" s="8">
        <v>0.5</v>
      </c>
      <c r="J200" s="7">
        <v>2</v>
      </c>
      <c r="K200" s="8">
        <v>4</v>
      </c>
      <c r="L200" s="8">
        <v>0.20069999999999999</v>
      </c>
      <c r="M200" s="8">
        <v>17</v>
      </c>
      <c r="N200" s="8">
        <v>24</v>
      </c>
      <c r="O200" s="1">
        <v>100</v>
      </c>
      <c r="P200" s="6">
        <f t="shared" si="30"/>
        <v>5.0174999999999997E-2</v>
      </c>
      <c r="Q200" s="7">
        <f t="shared" si="36"/>
        <v>9.7416049943107361E-2</v>
      </c>
      <c r="R200" s="7">
        <f t="shared" si="31"/>
        <v>5.0174999999999997E-2</v>
      </c>
      <c r="S200" s="7">
        <f t="shared" si="37"/>
        <v>4.7283940142092619E-2</v>
      </c>
      <c r="T200" s="1">
        <f t="shared" si="39"/>
        <v>0</v>
      </c>
    </row>
    <row r="201" spans="1:20" x14ac:dyDescent="0.25">
      <c r="A201" s="8">
        <v>28.7</v>
      </c>
      <c r="B201" s="8">
        <v>12</v>
      </c>
      <c r="C201" s="35">
        <f t="shared" si="32"/>
        <v>9.6786682152535808E-11</v>
      </c>
      <c r="D201" s="35">
        <f t="shared" si="38"/>
        <v>1.916376306620207E-8</v>
      </c>
      <c r="E201" s="8">
        <f t="shared" si="33"/>
        <v>197.9999999999998</v>
      </c>
      <c r="F201" s="8">
        <f t="shared" si="34"/>
        <v>0.1</v>
      </c>
      <c r="G201" s="7">
        <v>3</v>
      </c>
      <c r="H201" s="35">
        <f t="shared" si="35"/>
        <v>2.9690983005625058</v>
      </c>
      <c r="I201" s="8">
        <v>0.5</v>
      </c>
      <c r="J201" s="7">
        <v>2</v>
      </c>
      <c r="K201" s="8">
        <v>4</v>
      </c>
      <c r="L201" s="8">
        <v>0.20069999999999999</v>
      </c>
      <c r="M201" s="8">
        <v>17</v>
      </c>
      <c r="N201" s="8">
        <v>24</v>
      </c>
      <c r="O201" s="1">
        <v>100</v>
      </c>
      <c r="P201" s="6">
        <f t="shared" si="30"/>
        <v>5.0174999999999997E-2</v>
      </c>
      <c r="Q201" s="7">
        <f t="shared" si="36"/>
        <v>9.7249014461447444E-2</v>
      </c>
      <c r="R201" s="7">
        <f t="shared" si="31"/>
        <v>5.0174999999999997E-2</v>
      </c>
      <c r="S201" s="7">
        <f t="shared" si="37"/>
        <v>4.7121927322983641E-2</v>
      </c>
      <c r="T201" s="1">
        <f t="shared" si="39"/>
        <v>0</v>
      </c>
    </row>
    <row r="202" spans="1:20" x14ac:dyDescent="0.25">
      <c r="A202" s="8">
        <v>28.7</v>
      </c>
      <c r="B202" s="8">
        <v>12</v>
      </c>
      <c r="C202" s="35">
        <f t="shared" si="32"/>
        <v>9.6786682152535808E-11</v>
      </c>
      <c r="D202" s="35">
        <f t="shared" si="38"/>
        <v>1.9260549748354606E-8</v>
      </c>
      <c r="E202" s="8">
        <f t="shared" si="33"/>
        <v>198.99999999999977</v>
      </c>
      <c r="F202" s="8">
        <f t="shared" si="34"/>
        <v>0.1</v>
      </c>
      <c r="G202" s="7">
        <v>3</v>
      </c>
      <c r="H202" s="35">
        <f t="shared" si="35"/>
        <v>2.9674431845542846</v>
      </c>
      <c r="I202" s="8">
        <v>0.5</v>
      </c>
      <c r="J202" s="7">
        <v>2</v>
      </c>
      <c r="K202" s="8">
        <v>4</v>
      </c>
      <c r="L202" s="8">
        <v>0.20069999999999999</v>
      </c>
      <c r="M202" s="8">
        <v>17</v>
      </c>
      <c r="N202" s="8">
        <v>24</v>
      </c>
      <c r="O202" s="1">
        <v>100</v>
      </c>
      <c r="P202" s="6">
        <f t="shared" si="30"/>
        <v>5.0174999999999997E-2</v>
      </c>
      <c r="Q202" s="7">
        <f t="shared" si="36"/>
        <v>9.7082923570022447E-2</v>
      </c>
      <c r="R202" s="7">
        <f t="shared" si="31"/>
        <v>5.0174999999999997E-2</v>
      </c>
      <c r="S202" s="7">
        <f t="shared" si="37"/>
        <v>4.6961106372211368E-2</v>
      </c>
      <c r="T202" s="1">
        <f t="shared" si="39"/>
        <v>0</v>
      </c>
    </row>
    <row r="203" spans="1:20" x14ac:dyDescent="0.25">
      <c r="A203" s="8">
        <v>28.7</v>
      </c>
      <c r="B203" s="8">
        <v>12</v>
      </c>
      <c r="C203" s="35">
        <f t="shared" si="32"/>
        <v>9.6786682152535808E-11</v>
      </c>
      <c r="D203" s="35">
        <f t="shared" si="38"/>
        <v>1.9357336430507143E-8</v>
      </c>
      <c r="E203" s="8">
        <f t="shared" si="33"/>
        <v>199.9999999999998</v>
      </c>
      <c r="F203" s="8">
        <f t="shared" si="34"/>
        <v>0.1</v>
      </c>
      <c r="G203" s="7">
        <v>3</v>
      </c>
      <c r="H203" s="35">
        <f t="shared" si="35"/>
        <v>2.9657979856674332</v>
      </c>
      <c r="I203" s="8">
        <v>0.5</v>
      </c>
      <c r="J203" s="7">
        <v>2</v>
      </c>
      <c r="K203" s="8">
        <v>4</v>
      </c>
      <c r="L203" s="8">
        <v>0.20069999999999999</v>
      </c>
      <c r="M203" s="8">
        <v>17</v>
      </c>
      <c r="N203" s="8">
        <v>24</v>
      </c>
      <c r="O203" s="1">
        <v>100</v>
      </c>
      <c r="P203" s="6">
        <f t="shared" si="30"/>
        <v>5.0174999999999997E-2</v>
      </c>
      <c r="Q203" s="7">
        <f t="shared" si="36"/>
        <v>9.6917827861726924E-2</v>
      </c>
      <c r="R203" s="7">
        <f t="shared" si="31"/>
        <v>5.0174999999999997E-2</v>
      </c>
      <c r="S203" s="7">
        <f t="shared" si="37"/>
        <v>4.6801521462059452E-2</v>
      </c>
      <c r="T203" s="1">
        <f t="shared" si="39"/>
        <v>0</v>
      </c>
    </row>
    <row r="204" spans="1:20" x14ac:dyDescent="0.25">
      <c r="A204" s="8">
        <v>28.7</v>
      </c>
      <c r="B204" s="8">
        <v>12</v>
      </c>
      <c r="C204" s="35">
        <f t="shared" si="32"/>
        <v>9.6786682152535808E-11</v>
      </c>
      <c r="D204" s="35">
        <f t="shared" si="38"/>
        <v>1.945412311265968E-8</v>
      </c>
      <c r="E204" s="8">
        <f t="shared" si="33"/>
        <v>200.9999999999998</v>
      </c>
      <c r="F204" s="8">
        <f t="shared" si="34"/>
        <v>0.1</v>
      </c>
      <c r="G204" s="7">
        <v>3</v>
      </c>
      <c r="H204" s="35">
        <f t="shared" si="35"/>
        <v>2.9641632050454705</v>
      </c>
      <c r="I204" s="8">
        <v>0.5</v>
      </c>
      <c r="J204" s="7">
        <v>2</v>
      </c>
      <c r="K204" s="8">
        <v>4</v>
      </c>
      <c r="L204" s="8">
        <v>0.20069999999999999</v>
      </c>
      <c r="M204" s="8">
        <v>17</v>
      </c>
      <c r="N204" s="8">
        <v>24</v>
      </c>
      <c r="O204" s="1">
        <v>100</v>
      </c>
      <c r="P204" s="6">
        <f t="shared" si="30"/>
        <v>5.0174999999999997E-2</v>
      </c>
      <c r="Q204" s="7">
        <f t="shared" si="36"/>
        <v>9.6753777626312959E-2</v>
      </c>
      <c r="R204" s="7">
        <f t="shared" si="31"/>
        <v>5.0174999999999997E-2</v>
      </c>
      <c r="S204" s="7">
        <f t="shared" si="37"/>
        <v>4.664321616822132E-2</v>
      </c>
      <c r="T204" s="1">
        <f t="shared" si="39"/>
        <v>0</v>
      </c>
    </row>
    <row r="205" spans="1:20" x14ac:dyDescent="0.25">
      <c r="A205" s="8">
        <v>28.7</v>
      </c>
      <c r="B205" s="8">
        <v>12</v>
      </c>
      <c r="C205" s="35">
        <f t="shared" si="32"/>
        <v>9.6786682152535808E-11</v>
      </c>
      <c r="D205" s="35">
        <f t="shared" si="38"/>
        <v>1.9550909794812216E-8</v>
      </c>
      <c r="E205" s="8">
        <f t="shared" si="33"/>
        <v>201.99999999999983</v>
      </c>
      <c r="F205" s="8">
        <f t="shared" si="34"/>
        <v>0.1</v>
      </c>
      <c r="G205" s="7">
        <v>3</v>
      </c>
      <c r="H205" s="35">
        <f t="shared" si="35"/>
        <v>2.9625393406584091</v>
      </c>
      <c r="I205" s="8">
        <v>0.5</v>
      </c>
      <c r="J205" s="7">
        <v>2</v>
      </c>
      <c r="K205" s="8">
        <v>4</v>
      </c>
      <c r="L205" s="8">
        <v>0.20069999999999999</v>
      </c>
      <c r="M205" s="8">
        <v>17</v>
      </c>
      <c r="N205" s="8">
        <v>24</v>
      </c>
      <c r="O205" s="1">
        <v>100</v>
      </c>
      <c r="P205" s="6">
        <f t="shared" si="30"/>
        <v>5.0174999999999997E-2</v>
      </c>
      <c r="Q205" s="7">
        <f t="shared" si="36"/>
        <v>9.6590822835071338E-2</v>
      </c>
      <c r="R205" s="7">
        <f t="shared" si="31"/>
        <v>5.0174999999999997E-2</v>
      </c>
      <c r="S205" s="7">
        <f t="shared" si="37"/>
        <v>4.648623346266139E-2</v>
      </c>
      <c r="T205" s="1">
        <f t="shared" si="39"/>
        <v>0</v>
      </c>
    </row>
    <row r="206" spans="1:20" x14ac:dyDescent="0.25">
      <c r="A206" s="8">
        <v>28.7</v>
      </c>
      <c r="B206" s="8">
        <v>12</v>
      </c>
      <c r="C206" s="35">
        <f t="shared" si="32"/>
        <v>9.6786682152535808E-11</v>
      </c>
      <c r="D206" s="35">
        <f t="shared" si="38"/>
        <v>1.9647696476964753E-8</v>
      </c>
      <c r="E206" s="8">
        <f t="shared" si="33"/>
        <v>202.99999999999983</v>
      </c>
      <c r="F206" s="8">
        <f t="shared" si="34"/>
        <v>0.1</v>
      </c>
      <c r="G206" s="7">
        <v>3</v>
      </c>
      <c r="H206" s="35">
        <f t="shared" si="35"/>
        <v>2.9609268871510728</v>
      </c>
      <c r="I206" s="8">
        <v>0.5</v>
      </c>
      <c r="J206" s="7">
        <v>2</v>
      </c>
      <c r="K206" s="8">
        <v>4</v>
      </c>
      <c r="L206" s="8">
        <v>0.20069999999999999</v>
      </c>
      <c r="M206" s="8">
        <v>17</v>
      </c>
      <c r="N206" s="8">
        <v>24</v>
      </c>
      <c r="O206" s="1">
        <v>100</v>
      </c>
      <c r="P206" s="6">
        <f t="shared" si="30"/>
        <v>5.0174999999999997E-2</v>
      </c>
      <c r="Q206" s="7">
        <f t="shared" si="36"/>
        <v>9.6429013125610141E-2</v>
      </c>
      <c r="R206" s="7">
        <f t="shared" si="31"/>
        <v>5.0174999999999997E-2</v>
      </c>
      <c r="S206" s="7">
        <f t="shared" si="37"/>
        <v>4.6330615706921249E-2</v>
      </c>
      <c r="T206" s="1">
        <f t="shared" si="39"/>
        <v>0</v>
      </c>
    </row>
    <row r="207" spans="1:20" x14ac:dyDescent="0.25">
      <c r="A207" s="8">
        <v>28.7</v>
      </c>
      <c r="B207" s="8">
        <v>12</v>
      </c>
      <c r="C207" s="35">
        <f t="shared" si="32"/>
        <v>9.6786682152535808E-11</v>
      </c>
      <c r="D207" s="35">
        <f t="shared" si="38"/>
        <v>1.974448315911729E-8</v>
      </c>
      <c r="E207" s="8">
        <f t="shared" si="33"/>
        <v>203.99999999999983</v>
      </c>
      <c r="F207" s="8">
        <f t="shared" si="34"/>
        <v>0.1</v>
      </c>
      <c r="G207" s="7">
        <v>3</v>
      </c>
      <c r="H207" s="35">
        <f t="shared" si="35"/>
        <v>2.9593263356924204</v>
      </c>
      <c r="I207" s="8">
        <v>0.5</v>
      </c>
      <c r="J207" s="7">
        <v>2</v>
      </c>
      <c r="K207" s="8">
        <v>4</v>
      </c>
      <c r="L207" s="8">
        <v>0.20069999999999999</v>
      </c>
      <c r="M207" s="8">
        <v>17</v>
      </c>
      <c r="N207" s="8">
        <v>24</v>
      </c>
      <c r="O207" s="1">
        <v>100</v>
      </c>
      <c r="P207" s="6">
        <f t="shared" si="30"/>
        <v>5.0174999999999997E-2</v>
      </c>
      <c r="Q207" s="7">
        <f t="shared" si="36"/>
        <v>9.6268397786734392E-2</v>
      </c>
      <c r="R207" s="7">
        <f t="shared" si="31"/>
        <v>5.0174999999999997E-2</v>
      </c>
      <c r="S207" s="7">
        <f t="shared" si="37"/>
        <v>4.6176404645864109E-2</v>
      </c>
      <c r="T207" s="1">
        <f t="shared" si="39"/>
        <v>0</v>
      </c>
    </row>
    <row r="208" spans="1:20" x14ac:dyDescent="0.25">
      <c r="A208" s="8">
        <v>28.7</v>
      </c>
      <c r="B208" s="8">
        <v>12</v>
      </c>
      <c r="C208" s="35">
        <f t="shared" si="32"/>
        <v>9.6786682152535808E-11</v>
      </c>
      <c r="D208" s="35">
        <f t="shared" si="38"/>
        <v>1.9841269841269826E-8</v>
      </c>
      <c r="E208" s="8">
        <f t="shared" si="33"/>
        <v>204.99999999999986</v>
      </c>
      <c r="F208" s="8">
        <f t="shared" si="34"/>
        <v>0.1</v>
      </c>
      <c r="G208" s="7">
        <v>3</v>
      </c>
      <c r="H208" s="35">
        <f t="shared" si="35"/>
        <v>2.9577381738259305</v>
      </c>
      <c r="I208" s="8">
        <v>0.5</v>
      </c>
      <c r="J208" s="7">
        <v>2</v>
      </c>
      <c r="K208" s="8">
        <v>4</v>
      </c>
      <c r="L208" s="8">
        <v>0.20069999999999999</v>
      </c>
      <c r="M208" s="8">
        <v>17</v>
      </c>
      <c r="N208" s="8">
        <v>24</v>
      </c>
      <c r="O208" s="1">
        <v>100</v>
      </c>
      <c r="P208" s="6">
        <f t="shared" si="30"/>
        <v>5.0174999999999997E-2</v>
      </c>
      <c r="Q208" s="7">
        <f t="shared" si="36"/>
        <v>9.6109025743432122E-2</v>
      </c>
      <c r="R208" s="7">
        <f t="shared" si="31"/>
        <v>5.0174999999999997E-2</v>
      </c>
      <c r="S208" s="7">
        <f t="shared" si="37"/>
        <v>4.6023641401852014E-2</v>
      </c>
      <c r="T208" s="1">
        <f t="shared" si="39"/>
        <v>0</v>
      </c>
    </row>
    <row r="209" spans="1:20" x14ac:dyDescent="0.25">
      <c r="A209" s="8">
        <v>28.7</v>
      </c>
      <c r="B209" s="8">
        <v>12</v>
      </c>
      <c r="C209" s="35">
        <f t="shared" si="32"/>
        <v>9.6786682152535808E-11</v>
      </c>
      <c r="D209" s="35">
        <f t="shared" si="38"/>
        <v>1.9938056523422363E-8</v>
      </c>
      <c r="E209" s="8">
        <f t="shared" si="33"/>
        <v>205.99999999999983</v>
      </c>
      <c r="F209" s="8">
        <f t="shared" si="34"/>
        <v>0.1</v>
      </c>
      <c r="G209" s="7">
        <v>3</v>
      </c>
      <c r="H209" s="35">
        <f t="shared" si="35"/>
        <v>2.9561628853210924</v>
      </c>
      <c r="I209" s="8">
        <v>0.5</v>
      </c>
      <c r="J209" s="7">
        <v>2</v>
      </c>
      <c r="K209" s="8">
        <v>4</v>
      </c>
      <c r="L209" s="8">
        <v>0.20069999999999999</v>
      </c>
      <c r="M209" s="8">
        <v>17</v>
      </c>
      <c r="N209" s="8">
        <v>24</v>
      </c>
      <c r="O209" s="1">
        <v>100</v>
      </c>
      <c r="P209" s="6">
        <f t="shared" si="30"/>
        <v>5.0174999999999997E-2</v>
      </c>
      <c r="Q209" s="7">
        <f t="shared" si="36"/>
        <v>9.5950945541971616E-2</v>
      </c>
      <c r="R209" s="7">
        <f t="shared" si="31"/>
        <v>5.0174999999999997E-2</v>
      </c>
      <c r="S209" s="7">
        <f t="shared" si="37"/>
        <v>4.5872366469349293E-2</v>
      </c>
      <c r="T209" s="1">
        <f t="shared" si="39"/>
        <v>0</v>
      </c>
    </row>
    <row r="210" spans="1:20" x14ac:dyDescent="0.25">
      <c r="A210" s="8">
        <v>28.7</v>
      </c>
      <c r="B210" s="8">
        <v>12</v>
      </c>
      <c r="C210" s="35">
        <f t="shared" si="32"/>
        <v>9.6786682152535808E-11</v>
      </c>
      <c r="D210" s="35">
        <f t="shared" si="38"/>
        <v>2.00348432055749E-8</v>
      </c>
      <c r="E210" s="8">
        <f t="shared" si="33"/>
        <v>206.99999999999986</v>
      </c>
      <c r="F210" s="8">
        <f t="shared" si="34"/>
        <v>0.1</v>
      </c>
      <c r="G210" s="7">
        <v>3</v>
      </c>
      <c r="H210" s="35">
        <f t="shared" si="35"/>
        <v>2.9546009500260455</v>
      </c>
      <c r="I210" s="8">
        <v>0.5</v>
      </c>
      <c r="J210" s="7">
        <v>2</v>
      </c>
      <c r="K210" s="8">
        <v>4</v>
      </c>
      <c r="L210" s="8">
        <v>0.20069999999999999</v>
      </c>
      <c r="M210" s="8">
        <v>17</v>
      </c>
      <c r="N210" s="8">
        <v>24</v>
      </c>
      <c r="O210" s="1">
        <v>100</v>
      </c>
      <c r="P210" s="6">
        <f t="shared" si="30"/>
        <v>5.0174999999999997E-2</v>
      </c>
      <c r="Q210" s="7">
        <f t="shared" si="36"/>
        <v>9.5794205335113666E-2</v>
      </c>
      <c r="R210" s="7">
        <f t="shared" si="31"/>
        <v>5.0174999999999997E-2</v>
      </c>
      <c r="S210" s="7">
        <f t="shared" si="37"/>
        <v>4.572261970994479E-2</v>
      </c>
      <c r="T210" s="1">
        <f t="shared" si="39"/>
        <v>0</v>
      </c>
    </row>
    <row r="211" spans="1:20" x14ac:dyDescent="0.25">
      <c r="A211" s="8">
        <v>28.7</v>
      </c>
      <c r="B211" s="8">
        <v>12</v>
      </c>
      <c r="C211" s="35">
        <f t="shared" si="32"/>
        <v>9.6786682152535808E-11</v>
      </c>
      <c r="D211" s="35">
        <f t="shared" si="38"/>
        <v>2.0131629887727436E-8</v>
      </c>
      <c r="E211" s="8">
        <f t="shared" si="33"/>
        <v>207.99999999999989</v>
      </c>
      <c r="F211" s="8">
        <f t="shared" si="34"/>
        <v>0.1</v>
      </c>
      <c r="G211" s="7">
        <v>3</v>
      </c>
      <c r="H211" s="35">
        <f t="shared" si="35"/>
        <v>2.953052843721411</v>
      </c>
      <c r="I211" s="8">
        <v>0.5</v>
      </c>
      <c r="J211" s="7">
        <v>2</v>
      </c>
      <c r="K211" s="8">
        <v>4</v>
      </c>
      <c r="L211" s="8">
        <v>0.20069999999999999</v>
      </c>
      <c r="M211" s="8">
        <v>17</v>
      </c>
      <c r="N211" s="8">
        <v>24</v>
      </c>
      <c r="O211" s="1">
        <v>100</v>
      </c>
      <c r="P211" s="6">
        <f t="shared" si="30"/>
        <v>5.0174999999999997E-2</v>
      </c>
      <c r="Q211" s="7">
        <f t="shared" si="36"/>
        <v>9.5638852867443586E-2</v>
      </c>
      <c r="R211" s="7">
        <f t="shared" si="31"/>
        <v>5.0174999999999997E-2</v>
      </c>
      <c r="S211" s="7">
        <f t="shared" si="37"/>
        <v>4.5574440347785364E-2</v>
      </c>
      <c r="T211" s="1">
        <f t="shared" si="39"/>
        <v>0</v>
      </c>
    </row>
    <row r="212" spans="1:20" x14ac:dyDescent="0.25">
      <c r="A212" s="8">
        <v>28.7</v>
      </c>
      <c r="B212" s="8">
        <v>12</v>
      </c>
      <c r="C212" s="35">
        <f t="shared" si="32"/>
        <v>9.6786682152535808E-11</v>
      </c>
      <c r="D212" s="35">
        <f t="shared" si="38"/>
        <v>2.0228416569879973E-8</v>
      </c>
      <c r="E212" s="8">
        <f t="shared" si="33"/>
        <v>208.99999999999989</v>
      </c>
      <c r="F212" s="8">
        <f t="shared" si="34"/>
        <v>0.1</v>
      </c>
      <c r="G212" s="7">
        <v>3</v>
      </c>
      <c r="H212" s="35">
        <f t="shared" si="35"/>
        <v>2.9515190379753666</v>
      </c>
      <c r="I212" s="8">
        <v>0.5</v>
      </c>
      <c r="J212" s="7">
        <v>2</v>
      </c>
      <c r="K212" s="8">
        <v>4</v>
      </c>
      <c r="L212" s="8">
        <v>0.20069999999999999</v>
      </c>
      <c r="M212" s="8">
        <v>17</v>
      </c>
      <c r="N212" s="8">
        <v>24</v>
      </c>
      <c r="O212" s="1">
        <v>100</v>
      </c>
      <c r="P212" s="6">
        <f t="shared" si="30"/>
        <v>5.0174999999999997E-2</v>
      </c>
      <c r="Q212" s="7">
        <f t="shared" si="36"/>
        <v>9.5484935460828035E-2</v>
      </c>
      <c r="R212" s="7">
        <f t="shared" si="31"/>
        <v>5.0174999999999997E-2</v>
      </c>
      <c r="S212" s="7">
        <f t="shared" si="37"/>
        <v>4.5427866965413538E-2</v>
      </c>
      <c r="T212" s="1">
        <f t="shared" si="39"/>
        <v>0</v>
      </c>
    </row>
    <row r="213" spans="1:20" x14ac:dyDescent="0.25">
      <c r="A213" s="8">
        <v>28.7</v>
      </c>
      <c r="B213" s="8">
        <v>12</v>
      </c>
      <c r="C213" s="35">
        <f t="shared" si="32"/>
        <v>9.6786682152535808E-11</v>
      </c>
      <c r="D213" s="35">
        <f t="shared" si="38"/>
        <v>2.032520325203251E-8</v>
      </c>
      <c r="E213" s="8">
        <f t="shared" si="33"/>
        <v>209.99999999999989</v>
      </c>
      <c r="F213" s="8">
        <f t="shared" si="34"/>
        <v>0.1</v>
      </c>
      <c r="G213" s="7">
        <v>3</v>
      </c>
      <c r="H213" s="35">
        <f t="shared" si="35"/>
        <v>2.95</v>
      </c>
      <c r="I213" s="8">
        <v>0.5</v>
      </c>
      <c r="J213" s="7">
        <v>2</v>
      </c>
      <c r="K213" s="8">
        <v>4</v>
      </c>
      <c r="L213" s="8">
        <v>0.20069999999999999</v>
      </c>
      <c r="M213" s="8">
        <v>17</v>
      </c>
      <c r="N213" s="8">
        <v>24</v>
      </c>
      <c r="O213" s="1">
        <v>100</v>
      </c>
      <c r="P213" s="6">
        <f t="shared" si="30"/>
        <v>5.0174999999999997E-2</v>
      </c>
      <c r="Q213" s="7">
        <f t="shared" si="36"/>
        <v>9.5332500000000014E-2</v>
      </c>
      <c r="R213" s="7">
        <f t="shared" si="31"/>
        <v>5.0174999999999997E-2</v>
      </c>
      <c r="S213" s="7">
        <f t="shared" si="37"/>
        <v>4.5282937500000016E-2</v>
      </c>
      <c r="T213" s="1">
        <f t="shared" si="39"/>
        <v>0</v>
      </c>
    </row>
    <row r="214" spans="1:20" x14ac:dyDescent="0.25">
      <c r="A214" s="8">
        <v>28.7</v>
      </c>
      <c r="B214" s="8">
        <v>12</v>
      </c>
      <c r="C214" s="35">
        <f t="shared" si="32"/>
        <v>9.6786682152535808E-11</v>
      </c>
      <c r="D214" s="35">
        <f t="shared" si="38"/>
        <v>2.0421989934185046E-8</v>
      </c>
      <c r="E214" s="8">
        <f t="shared" si="33"/>
        <v>210.99999999999989</v>
      </c>
      <c r="F214" s="8">
        <f t="shared" si="34"/>
        <v>0.1</v>
      </c>
      <c r="G214" s="7">
        <v>3</v>
      </c>
      <c r="H214" s="35">
        <f t="shared" si="35"/>
        <v>2.9484961925089945</v>
      </c>
      <c r="I214" s="8">
        <v>0.5</v>
      </c>
      <c r="J214" s="7">
        <v>2</v>
      </c>
      <c r="K214" s="8">
        <v>4</v>
      </c>
      <c r="L214" s="8">
        <v>0.20069999999999999</v>
      </c>
      <c r="M214" s="8">
        <v>17</v>
      </c>
      <c r="N214" s="8">
        <v>24</v>
      </c>
      <c r="O214" s="1">
        <v>100</v>
      </c>
      <c r="P214" s="6">
        <f t="shared" si="30"/>
        <v>5.0174999999999997E-2</v>
      </c>
      <c r="Q214" s="7">
        <f t="shared" si="36"/>
        <v>9.5181592918277602E-2</v>
      </c>
      <c r="R214" s="7">
        <f t="shared" si="31"/>
        <v>5.0174999999999997E-2</v>
      </c>
      <c r="S214" s="7">
        <f t="shared" si="37"/>
        <v>4.5139689239963685E-2</v>
      </c>
      <c r="T214" s="1">
        <f t="shared" si="39"/>
        <v>0</v>
      </c>
    </row>
    <row r="215" spans="1:20" x14ac:dyDescent="0.25">
      <c r="A215" s="8">
        <v>28.7</v>
      </c>
      <c r="B215" s="8">
        <v>12</v>
      </c>
      <c r="C215" s="35">
        <f t="shared" si="32"/>
        <v>9.6786682152535808E-11</v>
      </c>
      <c r="D215" s="35">
        <f t="shared" si="38"/>
        <v>2.0518776616337583E-8</v>
      </c>
      <c r="E215" s="8">
        <f t="shared" si="33"/>
        <v>211.99999999999991</v>
      </c>
      <c r="F215" s="8">
        <f t="shared" si="34"/>
        <v>0.1</v>
      </c>
      <c r="G215" s="7">
        <v>3</v>
      </c>
      <c r="H215" s="35">
        <f t="shared" si="35"/>
        <v>2.9470080735766797</v>
      </c>
      <c r="I215" s="8">
        <v>0.5</v>
      </c>
      <c r="J215" s="7">
        <v>2</v>
      </c>
      <c r="K215" s="8">
        <v>4</v>
      </c>
      <c r="L215" s="8">
        <v>0.20069999999999999</v>
      </c>
      <c r="M215" s="8">
        <v>17</v>
      </c>
      <c r="N215" s="8">
        <v>24</v>
      </c>
      <c r="O215" s="1">
        <v>100</v>
      </c>
      <c r="P215" s="6">
        <f t="shared" si="30"/>
        <v>5.0174999999999997E-2</v>
      </c>
      <c r="Q215" s="7">
        <f t="shared" si="36"/>
        <v>9.5032260183419801E-2</v>
      </c>
      <c r="R215" s="7">
        <f t="shared" si="31"/>
        <v>5.0174999999999997E-2</v>
      </c>
      <c r="S215" s="7">
        <f t="shared" si="37"/>
        <v>4.4998158821969093E-2</v>
      </c>
      <c r="T215" s="1">
        <f t="shared" si="39"/>
        <v>0</v>
      </c>
    </row>
    <row r="216" spans="1:20" x14ac:dyDescent="0.25">
      <c r="A216" s="8">
        <v>28.7</v>
      </c>
      <c r="B216" s="8">
        <v>12</v>
      </c>
      <c r="C216" s="35">
        <f t="shared" si="32"/>
        <v>9.6786682152535808E-11</v>
      </c>
      <c r="D216" s="35">
        <f t="shared" si="38"/>
        <v>2.061556329849012E-8</v>
      </c>
      <c r="E216" s="8">
        <f t="shared" si="33"/>
        <v>212.99999999999991</v>
      </c>
      <c r="F216" s="8">
        <f t="shared" si="34"/>
        <v>0.1</v>
      </c>
      <c r="G216" s="7">
        <v>3</v>
      </c>
      <c r="H216" s="35">
        <f t="shared" si="35"/>
        <v>2.9455360964984973</v>
      </c>
      <c r="I216" s="8">
        <v>0.5</v>
      </c>
      <c r="J216" s="7">
        <v>2</v>
      </c>
      <c r="K216" s="8">
        <v>4</v>
      </c>
      <c r="L216" s="8">
        <v>0.20069999999999999</v>
      </c>
      <c r="M216" s="8">
        <v>17</v>
      </c>
      <c r="N216" s="8">
        <v>24</v>
      </c>
      <c r="O216" s="1">
        <v>100</v>
      </c>
      <c r="P216" s="6">
        <f t="shared" si="30"/>
        <v>5.0174999999999997E-2</v>
      </c>
      <c r="Q216" s="7">
        <f t="shared" si="36"/>
        <v>9.4884547283624207E-2</v>
      </c>
      <c r="R216" s="7">
        <f t="shared" si="31"/>
        <v>5.0174999999999997E-2</v>
      </c>
      <c r="S216" s="7">
        <f t="shared" si="37"/>
        <v>4.4858382228292568E-2</v>
      </c>
      <c r="T216" s="1">
        <f t="shared" si="39"/>
        <v>0</v>
      </c>
    </row>
    <row r="217" spans="1:20" x14ac:dyDescent="0.25">
      <c r="A217" s="8">
        <v>28.7</v>
      </c>
      <c r="B217" s="8">
        <v>12</v>
      </c>
      <c r="C217" s="35">
        <f t="shared" si="32"/>
        <v>9.6786682152535808E-11</v>
      </c>
      <c r="D217" s="35">
        <f t="shared" si="38"/>
        <v>2.0712349980642656E-8</v>
      </c>
      <c r="E217" s="8">
        <f t="shared" si="33"/>
        <v>213.99999999999991</v>
      </c>
      <c r="F217" s="8">
        <f t="shared" si="34"/>
        <v>0.1</v>
      </c>
      <c r="G217" s="7">
        <v>3</v>
      </c>
      <c r="H217" s="35">
        <f t="shared" si="35"/>
        <v>2.9440807096529253</v>
      </c>
      <c r="I217" s="8">
        <v>0.5</v>
      </c>
      <c r="J217" s="7">
        <v>2</v>
      </c>
      <c r="K217" s="8">
        <v>4</v>
      </c>
      <c r="L217" s="8">
        <v>0.20069999999999999</v>
      </c>
      <c r="M217" s="8">
        <v>17</v>
      </c>
      <c r="N217" s="8">
        <v>24</v>
      </c>
      <c r="O217" s="1">
        <v>100</v>
      </c>
      <c r="P217" s="6">
        <f t="shared" si="30"/>
        <v>5.0174999999999997E-2</v>
      </c>
      <c r="Q217" s="7">
        <f t="shared" si="36"/>
        <v>9.4738499213671057E-2</v>
      </c>
      <c r="R217" s="7">
        <f t="shared" si="31"/>
        <v>5.0174999999999997E-2</v>
      </c>
      <c r="S217" s="7">
        <f t="shared" si="37"/>
        <v>4.472039478454784E-2</v>
      </c>
      <c r="T217" s="1">
        <f t="shared" si="39"/>
        <v>0</v>
      </c>
    </row>
    <row r="218" spans="1:20" x14ac:dyDescent="0.25">
      <c r="A218" s="8">
        <v>28.7</v>
      </c>
      <c r="B218" s="8">
        <v>12</v>
      </c>
      <c r="C218" s="35">
        <f t="shared" si="32"/>
        <v>9.6786682152535808E-11</v>
      </c>
      <c r="D218" s="35">
        <f t="shared" si="38"/>
        <v>2.0809136662795193E-8</v>
      </c>
      <c r="E218" s="8">
        <f t="shared" si="33"/>
        <v>214.99999999999994</v>
      </c>
      <c r="F218" s="8">
        <f t="shared" si="34"/>
        <v>0.1</v>
      </c>
      <c r="G218" s="7">
        <v>3</v>
      </c>
      <c r="H218" s="35">
        <f t="shared" si="35"/>
        <v>2.9426423563648956</v>
      </c>
      <c r="I218" s="8">
        <v>0.5</v>
      </c>
      <c r="J218" s="7">
        <v>2</v>
      </c>
      <c r="K218" s="8">
        <v>4</v>
      </c>
      <c r="L218" s="8">
        <v>0.20069999999999999</v>
      </c>
      <c r="M218" s="8">
        <v>17</v>
      </c>
      <c r="N218" s="8">
        <v>24</v>
      </c>
      <c r="O218" s="1">
        <v>100</v>
      </c>
      <c r="P218" s="6">
        <f t="shared" si="30"/>
        <v>5.0174999999999997E-2</v>
      </c>
      <c r="Q218" s="7">
        <f t="shared" si="36"/>
        <v>9.4594160461217269E-2</v>
      </c>
      <c r="R218" s="7">
        <f t="shared" si="31"/>
        <v>5.0174999999999997E-2</v>
      </c>
      <c r="S218" s="7">
        <f t="shared" si="37"/>
        <v>4.4584231157760439E-2</v>
      </c>
      <c r="T218" s="1">
        <f t="shared" si="39"/>
        <v>0</v>
      </c>
    </row>
    <row r="219" spans="1:20" x14ac:dyDescent="0.25">
      <c r="A219" s="8">
        <v>28.7</v>
      </c>
      <c r="B219" s="8">
        <v>12</v>
      </c>
      <c r="C219" s="35">
        <f t="shared" si="32"/>
        <v>9.6786682152535808E-11</v>
      </c>
      <c r="D219" s="35">
        <f t="shared" si="38"/>
        <v>2.090592334494773E-8</v>
      </c>
      <c r="E219" s="8">
        <f t="shared" si="33"/>
        <v>215.99999999999994</v>
      </c>
      <c r="F219" s="8">
        <f t="shared" si="34"/>
        <v>0.1</v>
      </c>
      <c r="G219" s="7">
        <v>3</v>
      </c>
      <c r="H219" s="35">
        <f t="shared" si="35"/>
        <v>2.9412214747707526</v>
      </c>
      <c r="I219" s="8">
        <v>0.5</v>
      </c>
      <c r="J219" s="7">
        <v>2</v>
      </c>
      <c r="K219" s="8">
        <v>4</v>
      </c>
      <c r="L219" s="8">
        <v>0.20069999999999999</v>
      </c>
      <c r="M219" s="8">
        <v>17</v>
      </c>
      <c r="N219" s="8">
        <v>24</v>
      </c>
      <c r="O219" s="1">
        <v>100</v>
      </c>
      <c r="P219" s="6">
        <f t="shared" si="30"/>
        <v>5.0174999999999997E-2</v>
      </c>
      <c r="Q219" s="7">
        <f t="shared" si="36"/>
        <v>9.445157499324501E-2</v>
      </c>
      <c r="R219" s="7">
        <f t="shared" si="31"/>
        <v>5.0174999999999997E-2</v>
      </c>
      <c r="S219" s="7">
        <f t="shared" si="37"/>
        <v>4.4449925354781199E-2</v>
      </c>
      <c r="T219" s="1">
        <f t="shared" si="39"/>
        <v>0</v>
      </c>
    </row>
    <row r="220" spans="1:20" x14ac:dyDescent="0.25">
      <c r="A220" s="8">
        <v>28.7</v>
      </c>
      <c r="B220" s="8">
        <v>12</v>
      </c>
      <c r="C220" s="35">
        <f t="shared" si="32"/>
        <v>9.6786682152535808E-11</v>
      </c>
      <c r="D220" s="35">
        <f t="shared" si="38"/>
        <v>2.1002710027100266E-8</v>
      </c>
      <c r="E220" s="8">
        <f t="shared" si="33"/>
        <v>216.99999999999994</v>
      </c>
      <c r="F220" s="8">
        <f t="shared" si="34"/>
        <v>0.1</v>
      </c>
      <c r="G220" s="7">
        <v>3</v>
      </c>
      <c r="H220" s="35">
        <f t="shared" si="35"/>
        <v>2.9398184976847954</v>
      </c>
      <c r="I220" s="8">
        <v>0.5</v>
      </c>
      <c r="J220" s="7">
        <v>2</v>
      </c>
      <c r="K220" s="8">
        <v>4</v>
      </c>
      <c r="L220" s="8">
        <v>0.20069999999999999</v>
      </c>
      <c r="M220" s="8">
        <v>17</v>
      </c>
      <c r="N220" s="8">
        <v>24</v>
      </c>
      <c r="O220" s="1">
        <v>100</v>
      </c>
      <c r="P220" s="6">
        <f t="shared" si="30"/>
        <v>5.0174999999999997E-2</v>
      </c>
      <c r="Q220" s="7">
        <f t="shared" si="36"/>
        <v>9.4310786242669212E-2</v>
      </c>
      <c r="R220" s="7">
        <f t="shared" si="31"/>
        <v>5.0174999999999997E-2</v>
      </c>
      <c r="S220" s="7">
        <f t="shared" si="37"/>
        <v>4.4317510721028623E-2</v>
      </c>
      <c r="T220" s="1">
        <f t="shared" si="39"/>
        <v>0</v>
      </c>
    </row>
    <row r="221" spans="1:20" x14ac:dyDescent="0.25">
      <c r="A221" s="8">
        <v>28.7</v>
      </c>
      <c r="B221" s="8">
        <v>12</v>
      </c>
      <c r="C221" s="35">
        <f t="shared" si="32"/>
        <v>9.6786682152535808E-11</v>
      </c>
      <c r="D221" s="35">
        <f t="shared" si="38"/>
        <v>2.1099496709252803E-8</v>
      </c>
      <c r="E221" s="8">
        <f t="shared" si="33"/>
        <v>217.99999999999997</v>
      </c>
      <c r="F221" s="8">
        <f t="shared" si="34"/>
        <v>0.1</v>
      </c>
      <c r="G221" s="7">
        <v>3</v>
      </c>
      <c r="H221" s="35">
        <f t="shared" si="35"/>
        <v>2.9384338524674343</v>
      </c>
      <c r="I221" s="8">
        <v>0.5</v>
      </c>
      <c r="J221" s="7">
        <v>2</v>
      </c>
      <c r="K221" s="8">
        <v>4</v>
      </c>
      <c r="L221" s="8">
        <v>0.20069999999999999</v>
      </c>
      <c r="M221" s="8">
        <v>17</v>
      </c>
      <c r="N221" s="8">
        <v>24</v>
      </c>
      <c r="O221" s="1">
        <v>100</v>
      </c>
      <c r="P221" s="6">
        <f t="shared" si="30"/>
        <v>5.0174999999999997E-2</v>
      </c>
      <c r="Q221" s="7">
        <f t="shared" si="36"/>
        <v>9.4171837095107028E-2</v>
      </c>
      <c r="R221" s="7">
        <f t="shared" si="31"/>
        <v>5.0174999999999997E-2</v>
      </c>
      <c r="S221" s="7">
        <f t="shared" si="37"/>
        <v>4.4187019939548461E-2</v>
      </c>
      <c r="T221" s="1">
        <f t="shared" si="39"/>
        <v>0</v>
      </c>
    </row>
    <row r="222" spans="1:20" x14ac:dyDescent="0.25">
      <c r="A222" s="8">
        <v>28.7</v>
      </c>
      <c r="B222" s="8">
        <v>12</v>
      </c>
      <c r="C222" s="35">
        <f t="shared" si="32"/>
        <v>9.6786682152535808E-11</v>
      </c>
      <c r="D222" s="35">
        <f t="shared" si="38"/>
        <v>2.119628339140534E-8</v>
      </c>
      <c r="E222" s="8">
        <f t="shared" si="33"/>
        <v>218.99999999999997</v>
      </c>
      <c r="F222" s="8">
        <f t="shared" si="34"/>
        <v>0.1</v>
      </c>
      <c r="G222" s="7">
        <v>3</v>
      </c>
      <c r="H222" s="35">
        <f t="shared" si="35"/>
        <v>2.9370679608950163</v>
      </c>
      <c r="I222" s="8">
        <v>0.5</v>
      </c>
      <c r="J222" s="7">
        <v>2</v>
      </c>
      <c r="K222" s="8">
        <v>4</v>
      </c>
      <c r="L222" s="8">
        <v>0.20069999999999999</v>
      </c>
      <c r="M222" s="8">
        <v>17</v>
      </c>
      <c r="N222" s="8">
        <v>24</v>
      </c>
      <c r="O222" s="1">
        <v>100</v>
      </c>
      <c r="P222" s="6">
        <f t="shared" si="30"/>
        <v>5.0174999999999997E-2</v>
      </c>
      <c r="Q222" s="7">
        <f t="shared" si="36"/>
        <v>9.4034769875814883E-2</v>
      </c>
      <c r="R222" s="7">
        <f t="shared" si="31"/>
        <v>5.0174999999999997E-2</v>
      </c>
      <c r="S222" s="7">
        <f t="shared" si="37"/>
        <v>4.4058485030380984E-2</v>
      </c>
      <c r="T222" s="1">
        <f t="shared" si="39"/>
        <v>0</v>
      </c>
    </row>
    <row r="223" spans="1:20" x14ac:dyDescent="0.25">
      <c r="A223" s="8">
        <v>28.7</v>
      </c>
      <c r="B223" s="8">
        <v>12</v>
      </c>
      <c r="C223" s="35">
        <f t="shared" si="32"/>
        <v>9.6786682152535808E-11</v>
      </c>
      <c r="D223" s="35">
        <f t="shared" si="38"/>
        <v>2.1293070073557876E-8</v>
      </c>
      <c r="E223" s="8">
        <f t="shared" si="33"/>
        <v>219.99999999999997</v>
      </c>
      <c r="F223" s="8">
        <f t="shared" si="34"/>
        <v>0.1</v>
      </c>
      <c r="G223" s="7">
        <v>3</v>
      </c>
      <c r="H223" s="35">
        <f t="shared" si="35"/>
        <v>2.9357212390313463</v>
      </c>
      <c r="I223" s="8">
        <v>0.5</v>
      </c>
      <c r="J223" s="7">
        <v>2</v>
      </c>
      <c r="K223" s="8">
        <v>4</v>
      </c>
      <c r="L223" s="8">
        <v>0.20069999999999999</v>
      </c>
      <c r="M223" s="8">
        <v>17</v>
      </c>
      <c r="N223" s="8">
        <v>24</v>
      </c>
      <c r="O223" s="1">
        <v>100</v>
      </c>
      <c r="P223" s="6">
        <f t="shared" si="30"/>
        <v>5.0174999999999997E-2</v>
      </c>
      <c r="Q223" s="7">
        <f t="shared" si="36"/>
        <v>9.3899626336795591E-2</v>
      </c>
      <c r="R223" s="7">
        <f t="shared" si="31"/>
        <v>5.0174999999999997E-2</v>
      </c>
      <c r="S223" s="7">
        <f t="shared" si="37"/>
        <v>4.3931937350223403E-2</v>
      </c>
      <c r="T223" s="1">
        <f t="shared" si="39"/>
        <v>0</v>
      </c>
    </row>
    <row r="224" spans="1:20" x14ac:dyDescent="0.25">
      <c r="A224" s="8">
        <v>28.7</v>
      </c>
      <c r="B224" s="8">
        <v>12</v>
      </c>
      <c r="C224" s="35">
        <f t="shared" si="32"/>
        <v>9.6786682152535808E-11</v>
      </c>
      <c r="D224" s="35">
        <f t="shared" si="38"/>
        <v>2.1389856755710413E-8</v>
      </c>
      <c r="E224" s="8">
        <f t="shared" si="33"/>
        <v>221</v>
      </c>
      <c r="F224" s="8">
        <f t="shared" si="34"/>
        <v>0.1</v>
      </c>
      <c r="G224" s="7">
        <v>3</v>
      </c>
      <c r="H224" s="35">
        <f t="shared" si="35"/>
        <v>2.9343940971009492</v>
      </c>
      <c r="I224" s="8">
        <v>0.5</v>
      </c>
      <c r="J224" s="7">
        <v>2</v>
      </c>
      <c r="K224" s="8">
        <v>4</v>
      </c>
      <c r="L224" s="8">
        <v>0.20069999999999999</v>
      </c>
      <c r="M224" s="8">
        <v>17</v>
      </c>
      <c r="N224" s="8">
        <v>24</v>
      </c>
      <c r="O224" s="1">
        <v>100</v>
      </c>
      <c r="P224" s="6">
        <f t="shared" si="30"/>
        <v>5.0174999999999997E-2</v>
      </c>
      <c r="Q224" s="7">
        <f t="shared" si="36"/>
        <v>9.376644764408025E-2</v>
      </c>
      <c r="R224" s="7">
        <f t="shared" si="31"/>
        <v>5.0174999999999997E-2</v>
      </c>
      <c r="S224" s="7">
        <f t="shared" si="37"/>
        <v>4.3807407592376897E-2</v>
      </c>
      <c r="T224" s="1">
        <f t="shared" si="39"/>
        <v>0</v>
      </c>
    </row>
    <row r="225" spans="1:20" x14ac:dyDescent="0.25">
      <c r="A225" s="8">
        <v>28.7</v>
      </c>
      <c r="B225" s="8">
        <v>12</v>
      </c>
      <c r="C225" s="35">
        <f t="shared" si="32"/>
        <v>9.6786682152535808E-11</v>
      </c>
      <c r="D225" s="35">
        <f t="shared" si="38"/>
        <v>2.148664343786295E-8</v>
      </c>
      <c r="E225" s="8">
        <f t="shared" si="33"/>
        <v>222</v>
      </c>
      <c r="F225" s="8">
        <f t="shared" si="34"/>
        <v>0.1</v>
      </c>
      <c r="G225" s="7">
        <v>3</v>
      </c>
      <c r="H225" s="35">
        <f t="shared" si="35"/>
        <v>2.9330869393641144</v>
      </c>
      <c r="I225" s="8">
        <v>0.5</v>
      </c>
      <c r="J225" s="7">
        <v>2</v>
      </c>
      <c r="K225" s="8">
        <v>4</v>
      </c>
      <c r="L225" s="8">
        <v>0.20069999999999999</v>
      </c>
      <c r="M225" s="8">
        <v>17</v>
      </c>
      <c r="N225" s="8">
        <v>24</v>
      </c>
      <c r="O225" s="1">
        <v>100</v>
      </c>
      <c r="P225" s="6">
        <f t="shared" si="30"/>
        <v>5.0174999999999997E-2</v>
      </c>
      <c r="Q225" s="7">
        <f t="shared" si="36"/>
        <v>9.363527436518887E-2</v>
      </c>
      <c r="R225" s="7">
        <f t="shared" si="31"/>
        <v>5.0174999999999997E-2</v>
      </c>
      <c r="S225" s="7">
        <f t="shared" si="37"/>
        <v>4.3684925786966602E-2</v>
      </c>
      <c r="T225" s="1">
        <f t="shared" si="39"/>
        <v>0</v>
      </c>
    </row>
    <row r="226" spans="1:20" x14ac:dyDescent="0.25">
      <c r="A226" s="8">
        <v>28.7</v>
      </c>
      <c r="B226" s="8">
        <v>12</v>
      </c>
      <c r="C226" s="35">
        <f t="shared" si="32"/>
        <v>9.6786682152535808E-11</v>
      </c>
      <c r="D226" s="35">
        <f t="shared" si="38"/>
        <v>2.1583430120015486E-8</v>
      </c>
      <c r="E226" s="8">
        <f t="shared" si="33"/>
        <v>223</v>
      </c>
      <c r="F226" s="8">
        <f t="shared" si="34"/>
        <v>0.1</v>
      </c>
      <c r="G226" s="7">
        <v>3</v>
      </c>
      <c r="H226" s="35">
        <f t="shared" si="35"/>
        <v>2.9318001639937501</v>
      </c>
      <c r="I226" s="8">
        <v>0.5</v>
      </c>
      <c r="J226" s="7">
        <v>2</v>
      </c>
      <c r="K226" s="8">
        <v>4</v>
      </c>
      <c r="L226" s="8">
        <v>0.20069999999999999</v>
      </c>
      <c r="M226" s="8">
        <v>17</v>
      </c>
      <c r="N226" s="8">
        <v>24</v>
      </c>
      <c r="O226" s="1">
        <v>100</v>
      </c>
      <c r="P226" s="6">
        <f t="shared" si="30"/>
        <v>5.0174999999999997E-2</v>
      </c>
      <c r="Q226" s="7">
        <f t="shared" si="36"/>
        <v>9.3506146456772812E-2</v>
      </c>
      <c r="R226" s="7">
        <f t="shared" si="31"/>
        <v>5.0174999999999997E-2</v>
      </c>
      <c r="S226" s="7">
        <f t="shared" si="37"/>
        <v>4.3564521301422264E-2</v>
      </c>
      <c r="T226" s="1">
        <f t="shared" si="39"/>
        <v>0</v>
      </c>
    </row>
    <row r="227" spans="1:20" x14ac:dyDescent="0.25">
      <c r="A227" s="8">
        <v>28.7</v>
      </c>
      <c r="B227" s="8">
        <v>12</v>
      </c>
      <c r="C227" s="35">
        <f t="shared" si="32"/>
        <v>9.6786682152535808E-11</v>
      </c>
      <c r="D227" s="35">
        <f t="shared" si="38"/>
        <v>2.1680216802168023E-8</v>
      </c>
      <c r="E227" s="8">
        <f t="shared" si="33"/>
        <v>224.00000000000003</v>
      </c>
      <c r="F227" s="8">
        <f t="shared" si="34"/>
        <v>0.1</v>
      </c>
      <c r="G227" s="7">
        <v>3</v>
      </c>
      <c r="H227" s="35">
        <f t="shared" si="35"/>
        <v>2.9305341629541002</v>
      </c>
      <c r="I227" s="8">
        <v>0.5</v>
      </c>
      <c r="J227" s="7">
        <v>2</v>
      </c>
      <c r="K227" s="8">
        <v>4</v>
      </c>
      <c r="L227" s="8">
        <v>0.20069999999999999</v>
      </c>
      <c r="M227" s="8">
        <v>17</v>
      </c>
      <c r="N227" s="8">
        <v>24</v>
      </c>
      <c r="O227" s="1">
        <v>100</v>
      </c>
      <c r="P227" s="6">
        <f t="shared" si="30"/>
        <v>5.0174999999999997E-2</v>
      </c>
      <c r="Q227" s="7">
        <f t="shared" si="36"/>
        <v>9.3379103252443946E-2</v>
      </c>
      <c r="R227" s="7">
        <f t="shared" si="31"/>
        <v>5.0174999999999997E-2</v>
      </c>
      <c r="S227" s="7">
        <f t="shared" si="37"/>
        <v>4.3446222841208713E-2</v>
      </c>
      <c r="T227" s="1">
        <f t="shared" si="39"/>
        <v>0</v>
      </c>
    </row>
    <row r="228" spans="1:20" x14ac:dyDescent="0.25">
      <c r="A228" s="8">
        <v>28.7</v>
      </c>
      <c r="B228" s="8">
        <v>12</v>
      </c>
      <c r="C228" s="35">
        <f t="shared" si="32"/>
        <v>9.6786682152535808E-11</v>
      </c>
      <c r="D228" s="35">
        <f t="shared" si="38"/>
        <v>2.177700348432056E-8</v>
      </c>
      <c r="E228" s="8">
        <f t="shared" si="33"/>
        <v>225.00000000000003</v>
      </c>
      <c r="F228" s="8">
        <f t="shared" si="34"/>
        <v>0.1</v>
      </c>
      <c r="G228" s="7">
        <v>3</v>
      </c>
      <c r="H228" s="35">
        <f t="shared" si="35"/>
        <v>2.9292893218813454</v>
      </c>
      <c r="I228" s="8">
        <v>0.5</v>
      </c>
      <c r="J228" s="7">
        <v>2</v>
      </c>
      <c r="K228" s="8">
        <v>4</v>
      </c>
      <c r="L228" s="8">
        <v>0.20069999999999999</v>
      </c>
      <c r="M228" s="8">
        <v>17</v>
      </c>
      <c r="N228" s="8">
        <v>24</v>
      </c>
      <c r="O228" s="1">
        <v>100</v>
      </c>
      <c r="P228" s="6">
        <f t="shared" si="30"/>
        <v>5.0174999999999997E-2</v>
      </c>
      <c r="Q228" s="7">
        <f t="shared" si="36"/>
        <v>9.3254183450793005E-2</v>
      </c>
      <c r="R228" s="7">
        <f t="shared" si="31"/>
        <v>5.0174999999999997E-2</v>
      </c>
      <c r="S228" s="7">
        <f t="shared" si="37"/>
        <v>4.3330058450793005E-2</v>
      </c>
      <c r="T228" s="1">
        <f t="shared" si="39"/>
        <v>0</v>
      </c>
    </row>
    <row r="229" spans="1:20" x14ac:dyDescent="0.25">
      <c r="A229" s="8">
        <v>28.7</v>
      </c>
      <c r="B229" s="8">
        <v>12</v>
      </c>
      <c r="C229" s="35">
        <f t="shared" si="32"/>
        <v>9.6786682152535808E-11</v>
      </c>
      <c r="D229" s="35">
        <f t="shared" si="38"/>
        <v>2.1873790166473096E-8</v>
      </c>
      <c r="E229" s="8">
        <f t="shared" si="33"/>
        <v>226</v>
      </c>
      <c r="F229" s="8">
        <f t="shared" si="34"/>
        <v>0.1</v>
      </c>
      <c r="G229" s="7">
        <v>3</v>
      </c>
      <c r="H229" s="35">
        <f t="shared" si="35"/>
        <v>2.9280660199661348</v>
      </c>
      <c r="I229" s="8">
        <v>0.5</v>
      </c>
      <c r="J229" s="7">
        <v>2</v>
      </c>
      <c r="K229" s="8">
        <v>4</v>
      </c>
      <c r="L229" s="8">
        <v>0.20069999999999999</v>
      </c>
      <c r="M229" s="8">
        <v>17</v>
      </c>
      <c r="N229" s="8">
        <v>24</v>
      </c>
      <c r="O229" s="1">
        <v>100</v>
      </c>
      <c r="P229" s="6">
        <f t="shared" si="30"/>
        <v>5.0174999999999997E-2</v>
      </c>
      <c r="Q229" s="7">
        <f t="shared" si="36"/>
        <v>9.3131425103601617E-2</v>
      </c>
      <c r="R229" s="7">
        <f t="shared" si="31"/>
        <v>5.0174999999999997E-2</v>
      </c>
      <c r="S229" s="7">
        <f t="shared" si="37"/>
        <v>4.3216055514836864E-2</v>
      </c>
      <c r="T229" s="1">
        <f t="shared" si="39"/>
        <v>0</v>
      </c>
    </row>
    <row r="230" spans="1:20" x14ac:dyDescent="0.25">
      <c r="A230" s="8">
        <v>28.7</v>
      </c>
      <c r="B230" s="8">
        <v>12</v>
      </c>
      <c r="C230" s="35">
        <f t="shared" si="32"/>
        <v>9.6786682152535808E-11</v>
      </c>
      <c r="D230" s="35">
        <f t="shared" si="38"/>
        <v>2.1970576848625633E-8</v>
      </c>
      <c r="E230" s="8">
        <f t="shared" si="33"/>
        <v>227.00000000000006</v>
      </c>
      <c r="F230" s="8">
        <f t="shared" si="34"/>
        <v>0.1</v>
      </c>
      <c r="G230" s="7">
        <v>3</v>
      </c>
      <c r="H230" s="35">
        <f t="shared" si="35"/>
        <v>2.9268646298380827</v>
      </c>
      <c r="I230" s="8">
        <v>0.5</v>
      </c>
      <c r="J230" s="7">
        <v>2</v>
      </c>
      <c r="K230" s="8">
        <v>4</v>
      </c>
      <c r="L230" s="8">
        <v>0.20069999999999999</v>
      </c>
      <c r="M230" s="8">
        <v>17</v>
      </c>
      <c r="N230" s="8">
        <v>24</v>
      </c>
      <c r="O230" s="1">
        <v>100</v>
      </c>
      <c r="P230" s="6">
        <f t="shared" si="30"/>
        <v>5.0174999999999997E-2</v>
      </c>
      <c r="Q230" s="7">
        <f t="shared" si="36"/>
        <v>9.3010865604251591E-2</v>
      </c>
      <c r="R230" s="7">
        <f t="shared" si="31"/>
        <v>5.0174999999999997E-2</v>
      </c>
      <c r="S230" s="7">
        <f t="shared" si="37"/>
        <v>4.3104240759602161E-2</v>
      </c>
      <c r="T230" s="1">
        <f t="shared" si="39"/>
        <v>0</v>
      </c>
    </row>
    <row r="231" spans="1:20" x14ac:dyDescent="0.25">
      <c r="A231" s="8">
        <v>28.7</v>
      </c>
      <c r="B231" s="8">
        <v>12</v>
      </c>
      <c r="C231" s="35">
        <f t="shared" si="32"/>
        <v>9.6786682152535808E-11</v>
      </c>
      <c r="D231" s="35">
        <f t="shared" si="38"/>
        <v>2.206736353077817E-8</v>
      </c>
      <c r="E231" s="8">
        <f t="shared" si="33"/>
        <v>228.00000000000003</v>
      </c>
      <c r="F231" s="8">
        <f t="shared" si="34"/>
        <v>0.1</v>
      </c>
      <c r="G231" s="7">
        <v>3</v>
      </c>
      <c r="H231" s="35">
        <f t="shared" si="35"/>
        <v>2.9256855174522607</v>
      </c>
      <c r="I231" s="8">
        <v>0.5</v>
      </c>
      <c r="J231" s="7">
        <v>2</v>
      </c>
      <c r="K231" s="8">
        <v>4</v>
      </c>
      <c r="L231" s="8">
        <v>0.20069999999999999</v>
      </c>
      <c r="M231" s="8">
        <v>17</v>
      </c>
      <c r="N231" s="8">
        <v>24</v>
      </c>
      <c r="O231" s="1">
        <v>100</v>
      </c>
      <c r="P231" s="6">
        <f t="shared" si="30"/>
        <v>5.0174999999999997E-2</v>
      </c>
      <c r="Q231" s="7">
        <f t="shared" si="36"/>
        <v>9.2892541676334359E-2</v>
      </c>
      <c r="R231" s="7">
        <f t="shared" si="31"/>
        <v>5.0174999999999997E-2</v>
      </c>
      <c r="S231" s="7">
        <f t="shared" si="37"/>
        <v>4.2994640254556626E-2</v>
      </c>
      <c r="T231" s="1">
        <f t="shared" si="39"/>
        <v>0</v>
      </c>
    </row>
    <row r="232" spans="1:20" x14ac:dyDescent="0.25">
      <c r="A232" s="8">
        <v>28.7</v>
      </c>
      <c r="B232" s="8">
        <v>12</v>
      </c>
      <c r="C232" s="35">
        <f t="shared" si="32"/>
        <v>9.6786682152535808E-11</v>
      </c>
      <c r="D232" s="35">
        <f t="shared" si="38"/>
        <v>2.2164150212930706E-8</v>
      </c>
      <c r="E232" s="8">
        <f t="shared" si="33"/>
        <v>229.00000000000009</v>
      </c>
      <c r="F232" s="8">
        <f t="shared" si="34"/>
        <v>0.1</v>
      </c>
      <c r="G232" s="7">
        <v>3</v>
      </c>
      <c r="H232" s="35">
        <f t="shared" si="35"/>
        <v>2.9245290419777228</v>
      </c>
      <c r="I232" s="8">
        <v>0.5</v>
      </c>
      <c r="J232" s="7">
        <v>2</v>
      </c>
      <c r="K232" s="8">
        <v>4</v>
      </c>
      <c r="L232" s="8">
        <v>0.20069999999999999</v>
      </c>
      <c r="M232" s="8">
        <v>17</v>
      </c>
      <c r="N232" s="8">
        <v>24</v>
      </c>
      <c r="O232" s="1">
        <v>100</v>
      </c>
      <c r="P232" s="6">
        <f t="shared" si="30"/>
        <v>5.0174999999999997E-2</v>
      </c>
      <c r="Q232" s="7">
        <f t="shared" si="36"/>
        <v>9.2776489362464479E-2</v>
      </c>
      <c r="R232" s="7">
        <f t="shared" si="31"/>
        <v>5.0174999999999997E-2</v>
      </c>
      <c r="S232" s="7">
        <f t="shared" si="37"/>
        <v>4.2887279414167832E-2</v>
      </c>
      <c r="T232" s="1">
        <f t="shared" si="39"/>
        <v>0</v>
      </c>
    </row>
    <row r="233" spans="1:20" x14ac:dyDescent="0.25">
      <c r="A233" s="8">
        <v>28.7</v>
      </c>
      <c r="B233" s="8">
        <v>12</v>
      </c>
      <c r="C233" s="35">
        <f t="shared" si="32"/>
        <v>9.6786682152535808E-11</v>
      </c>
      <c r="D233" s="35">
        <f t="shared" si="38"/>
        <v>2.2260936895083243E-8</v>
      </c>
      <c r="E233" s="8">
        <f t="shared" si="33"/>
        <v>230.00000000000009</v>
      </c>
      <c r="F233" s="8">
        <f t="shared" si="34"/>
        <v>0.1</v>
      </c>
      <c r="G233" s="7">
        <v>3</v>
      </c>
      <c r="H233" s="35">
        <f t="shared" si="35"/>
        <v>2.9233955556881019</v>
      </c>
      <c r="I233" s="8">
        <v>0.5</v>
      </c>
      <c r="J233" s="7">
        <v>2</v>
      </c>
      <c r="K233" s="8">
        <v>4</v>
      </c>
      <c r="L233" s="8">
        <v>0.20069999999999999</v>
      </c>
      <c r="M233" s="8">
        <v>17</v>
      </c>
      <c r="N233" s="8">
        <v>24</v>
      </c>
      <c r="O233" s="1">
        <v>100</v>
      </c>
      <c r="P233" s="6">
        <f t="shared" si="30"/>
        <v>5.0174999999999997E-2</v>
      </c>
      <c r="Q233" s="7">
        <f t="shared" si="36"/>
        <v>9.2662744013301018E-2</v>
      </c>
      <c r="R233" s="7">
        <f t="shared" si="31"/>
        <v>5.0174999999999997E-2</v>
      </c>
      <c r="S233" s="7">
        <f t="shared" si="37"/>
        <v>4.2782182999873221E-2</v>
      </c>
      <c r="T233" s="1">
        <f t="shared" si="39"/>
        <v>0</v>
      </c>
    </row>
    <row r="234" spans="1:20" x14ac:dyDescent="0.25">
      <c r="A234" s="8">
        <v>28.7</v>
      </c>
      <c r="B234" s="8">
        <v>12</v>
      </c>
      <c r="C234" s="35">
        <f t="shared" si="32"/>
        <v>9.6786682152535808E-11</v>
      </c>
      <c r="D234" s="35">
        <f t="shared" si="38"/>
        <v>2.235772357723578E-8</v>
      </c>
      <c r="E234" s="8">
        <f t="shared" si="33"/>
        <v>231.00000000000006</v>
      </c>
      <c r="F234" s="8">
        <f t="shared" si="34"/>
        <v>0.1</v>
      </c>
      <c r="G234" s="7">
        <v>3</v>
      </c>
      <c r="H234" s="35">
        <f t="shared" si="35"/>
        <v>2.9222854038543029</v>
      </c>
      <c r="I234" s="8">
        <v>0.5</v>
      </c>
      <c r="J234" s="7">
        <v>2</v>
      </c>
      <c r="K234" s="8">
        <v>4</v>
      </c>
      <c r="L234" s="8">
        <v>0.20069999999999999</v>
      </c>
      <c r="M234" s="8">
        <v>17</v>
      </c>
      <c r="N234" s="8">
        <v>24</v>
      </c>
      <c r="O234" s="1">
        <v>100</v>
      </c>
      <c r="P234" s="6">
        <f t="shared" si="30"/>
        <v>5.0174999999999997E-2</v>
      </c>
      <c r="Q234" s="7">
        <f t="shared" si="36"/>
        <v>9.255134027677929E-2</v>
      </c>
      <c r="R234" s="7">
        <f t="shared" si="31"/>
        <v>5.0174999999999997E-2</v>
      </c>
      <c r="S234" s="7">
        <f t="shared" si="37"/>
        <v>4.2679375122213196E-2</v>
      </c>
      <c r="T234" s="1">
        <f t="shared" si="39"/>
        <v>0</v>
      </c>
    </row>
    <row r="235" spans="1:20" x14ac:dyDescent="0.25">
      <c r="A235" s="8">
        <v>28.7</v>
      </c>
      <c r="B235" s="8">
        <v>12</v>
      </c>
      <c r="C235" s="35">
        <f t="shared" si="32"/>
        <v>9.6786682152535808E-11</v>
      </c>
      <c r="D235" s="35">
        <f t="shared" si="38"/>
        <v>2.2454510259388316E-8</v>
      </c>
      <c r="E235" s="8">
        <f t="shared" si="33"/>
        <v>232.00000000000011</v>
      </c>
      <c r="F235" s="8">
        <f t="shared" si="34"/>
        <v>0.1</v>
      </c>
      <c r="G235" s="7">
        <v>3</v>
      </c>
      <c r="H235" s="35">
        <f t="shared" si="35"/>
        <v>2.9211989246393277</v>
      </c>
      <c r="I235" s="8">
        <v>0.5</v>
      </c>
      <c r="J235" s="7">
        <v>2</v>
      </c>
      <c r="K235" s="8">
        <v>4</v>
      </c>
      <c r="L235" s="8">
        <v>0.20069999999999999</v>
      </c>
      <c r="M235" s="8">
        <v>17</v>
      </c>
      <c r="N235" s="8">
        <v>24</v>
      </c>
      <c r="O235" s="1">
        <v>100</v>
      </c>
      <c r="P235" s="6">
        <f t="shared" si="30"/>
        <v>5.0174999999999997E-2</v>
      </c>
      <c r="Q235" s="7">
        <f t="shared" si="36"/>
        <v>9.244231208755653E-2</v>
      </c>
      <c r="R235" s="7">
        <f t="shared" si="31"/>
        <v>5.0174999999999997E-2</v>
      </c>
      <c r="S235" s="7">
        <f t="shared" si="37"/>
        <v>4.2578879243115104E-2</v>
      </c>
      <c r="T235" s="1">
        <f t="shared" si="39"/>
        <v>0</v>
      </c>
    </row>
    <row r="236" spans="1:20" x14ac:dyDescent="0.25">
      <c r="A236" s="8">
        <v>28.7</v>
      </c>
      <c r="B236" s="8">
        <v>12</v>
      </c>
      <c r="C236" s="35">
        <f t="shared" si="32"/>
        <v>9.6786682152535808E-11</v>
      </c>
      <c r="D236" s="35">
        <f t="shared" si="38"/>
        <v>2.2551296941540853E-8</v>
      </c>
      <c r="E236" s="8">
        <f t="shared" si="33"/>
        <v>233.00000000000009</v>
      </c>
      <c r="F236" s="8">
        <f t="shared" si="34"/>
        <v>0.1</v>
      </c>
      <c r="G236" s="7">
        <v>3</v>
      </c>
      <c r="H236" s="35">
        <f t="shared" si="35"/>
        <v>2.9201364489952706</v>
      </c>
      <c r="I236" s="8">
        <v>0.5</v>
      </c>
      <c r="J236" s="7">
        <v>2</v>
      </c>
      <c r="K236" s="8">
        <v>4</v>
      </c>
      <c r="L236" s="8">
        <v>0.20069999999999999</v>
      </c>
      <c r="M236" s="8">
        <v>17</v>
      </c>
      <c r="N236" s="8">
        <v>24</v>
      </c>
      <c r="O236" s="1">
        <v>100</v>
      </c>
      <c r="P236" s="6">
        <f t="shared" si="30"/>
        <v>5.0174999999999997E-2</v>
      </c>
      <c r="Q236" s="7">
        <f t="shared" si="36"/>
        <v>9.2335692656675392E-2</v>
      </c>
      <c r="R236" s="7">
        <f t="shared" si="31"/>
        <v>5.0174999999999997E-2</v>
      </c>
      <c r="S236" s="7">
        <f t="shared" si="37"/>
        <v>4.2480718178315988E-2</v>
      </c>
      <c r="T236" s="1">
        <f t="shared" si="39"/>
        <v>0</v>
      </c>
    </row>
    <row r="237" spans="1:20" x14ac:dyDescent="0.25">
      <c r="A237" s="8">
        <v>28.7</v>
      </c>
      <c r="B237" s="8">
        <v>12</v>
      </c>
      <c r="C237" s="35">
        <f t="shared" si="32"/>
        <v>9.6786682152535808E-11</v>
      </c>
      <c r="D237" s="35">
        <f t="shared" si="38"/>
        <v>2.264808362369339E-8</v>
      </c>
      <c r="E237" s="8">
        <f t="shared" si="33"/>
        <v>234.00000000000009</v>
      </c>
      <c r="F237" s="8">
        <f t="shared" si="34"/>
        <v>0.1</v>
      </c>
      <c r="G237" s="7">
        <v>3</v>
      </c>
      <c r="H237" s="35">
        <f t="shared" si="35"/>
        <v>2.9190983005625051</v>
      </c>
      <c r="I237" s="8">
        <v>0.5</v>
      </c>
      <c r="J237" s="7">
        <v>2</v>
      </c>
      <c r="K237" s="8">
        <v>4</v>
      </c>
      <c r="L237" s="8">
        <v>0.20069999999999999</v>
      </c>
      <c r="M237" s="8">
        <v>17</v>
      </c>
      <c r="N237" s="8">
        <v>24</v>
      </c>
      <c r="O237" s="1">
        <v>100</v>
      </c>
      <c r="P237" s="6">
        <f t="shared" si="30"/>
        <v>5.0174999999999997E-2</v>
      </c>
      <c r="Q237" s="7">
        <f t="shared" si="36"/>
        <v>9.2231514461447381E-2</v>
      </c>
      <c r="R237" s="7">
        <f t="shared" si="31"/>
        <v>5.0174999999999997E-2</v>
      </c>
      <c r="S237" s="7">
        <f t="shared" si="37"/>
        <v>4.23849140999112E-2</v>
      </c>
      <c r="T237" s="1">
        <f t="shared" si="39"/>
        <v>0</v>
      </c>
    </row>
    <row r="238" spans="1:20" x14ac:dyDescent="0.25">
      <c r="A238" s="8">
        <v>28.7</v>
      </c>
      <c r="B238" s="8">
        <v>12</v>
      </c>
      <c r="C238" s="35">
        <f t="shared" si="32"/>
        <v>9.6786682152535808E-11</v>
      </c>
      <c r="D238" s="35">
        <f t="shared" si="38"/>
        <v>2.2744870305845926E-8</v>
      </c>
      <c r="E238" s="8">
        <f t="shared" si="33"/>
        <v>235.00000000000014</v>
      </c>
      <c r="F238" s="8">
        <f t="shared" si="34"/>
        <v>0.1</v>
      </c>
      <c r="G238" s="7">
        <v>3</v>
      </c>
      <c r="H238" s="35">
        <f t="shared" si="35"/>
        <v>2.9180847955711009</v>
      </c>
      <c r="I238" s="8">
        <v>0.5</v>
      </c>
      <c r="J238" s="7">
        <v>2</v>
      </c>
      <c r="K238" s="8">
        <v>4</v>
      </c>
      <c r="L238" s="8">
        <v>0.20069999999999999</v>
      </c>
      <c r="M238" s="8">
        <v>17</v>
      </c>
      <c r="N238" s="8">
        <v>24</v>
      </c>
      <c r="O238" s="1">
        <v>100</v>
      </c>
      <c r="P238" s="6">
        <f t="shared" si="30"/>
        <v>5.0174999999999997E-2</v>
      </c>
      <c r="Q238" s="7">
        <f t="shared" si="36"/>
        <v>9.2129809235559967E-2</v>
      </c>
      <c r="R238" s="7">
        <f t="shared" si="31"/>
        <v>5.0174999999999997E-2</v>
      </c>
      <c r="S238" s="7">
        <f t="shared" si="37"/>
        <v>4.2291488539016799E-2</v>
      </c>
      <c r="T238" s="1">
        <f t="shared" si="39"/>
        <v>0</v>
      </c>
    </row>
    <row r="239" spans="1:20" x14ac:dyDescent="0.25">
      <c r="A239" s="8">
        <v>28.7</v>
      </c>
      <c r="B239" s="8">
        <v>12</v>
      </c>
      <c r="C239" s="35">
        <f t="shared" si="32"/>
        <v>9.6786682152535808E-11</v>
      </c>
      <c r="D239" s="35">
        <f t="shared" si="38"/>
        <v>2.2841656987998463E-8</v>
      </c>
      <c r="E239" s="8">
        <f t="shared" si="33"/>
        <v>236.00000000000011</v>
      </c>
      <c r="F239" s="8">
        <f t="shared" si="34"/>
        <v>0.1</v>
      </c>
      <c r="G239" s="7">
        <v>3</v>
      </c>
      <c r="H239" s="35">
        <f t="shared" si="35"/>
        <v>2.9170962427444955</v>
      </c>
      <c r="I239" s="8">
        <v>0.5</v>
      </c>
      <c r="J239" s="7">
        <v>2</v>
      </c>
      <c r="K239" s="8">
        <v>4</v>
      </c>
      <c r="L239" s="8">
        <v>0.20069999999999999</v>
      </c>
      <c r="M239" s="8">
        <v>17</v>
      </c>
      <c r="N239" s="8">
        <v>24</v>
      </c>
      <c r="O239" s="1">
        <v>100</v>
      </c>
      <c r="P239" s="6">
        <f t="shared" si="30"/>
        <v>5.0174999999999997E-2</v>
      </c>
      <c r="Q239" s="7">
        <f t="shared" si="36"/>
        <v>9.2030607959410121E-2</v>
      </c>
      <c r="R239" s="7">
        <f t="shared" si="31"/>
        <v>5.0174999999999997E-2</v>
      </c>
      <c r="S239" s="7">
        <f t="shared" si="37"/>
        <v>4.2200462388533345E-2</v>
      </c>
      <c r="T239" s="1">
        <f t="shared" si="39"/>
        <v>0</v>
      </c>
    </row>
    <row r="240" spans="1:20" x14ac:dyDescent="0.25">
      <c r="A240" s="8">
        <v>28.7</v>
      </c>
      <c r="B240" s="8">
        <v>12</v>
      </c>
      <c r="C240" s="35">
        <f t="shared" si="32"/>
        <v>9.6786682152535808E-11</v>
      </c>
      <c r="D240" s="35">
        <f t="shared" si="38"/>
        <v>2.2938443670151E-8</v>
      </c>
      <c r="E240" s="8">
        <f t="shared" si="33"/>
        <v>237.00000000000011</v>
      </c>
      <c r="F240" s="8">
        <f t="shared" si="34"/>
        <v>0.1</v>
      </c>
      <c r="G240" s="7">
        <v>3</v>
      </c>
      <c r="H240" s="35">
        <f t="shared" si="35"/>
        <v>2.9161329432054575</v>
      </c>
      <c r="I240" s="8">
        <v>0.5</v>
      </c>
      <c r="J240" s="7">
        <v>2</v>
      </c>
      <c r="K240" s="8">
        <v>4</v>
      </c>
      <c r="L240" s="8">
        <v>0.20069999999999999</v>
      </c>
      <c r="M240" s="8">
        <v>17</v>
      </c>
      <c r="N240" s="8">
        <v>24</v>
      </c>
      <c r="O240" s="1">
        <v>100</v>
      </c>
      <c r="P240" s="6">
        <f t="shared" si="30"/>
        <v>5.0174999999999997E-2</v>
      </c>
      <c r="Q240" s="7">
        <f t="shared" si="36"/>
        <v>9.1933940850667653E-2</v>
      </c>
      <c r="R240" s="7">
        <f t="shared" si="31"/>
        <v>5.0174999999999997E-2</v>
      </c>
      <c r="S240" s="7">
        <f t="shared" si="37"/>
        <v>4.2111855905999293E-2</v>
      </c>
      <c r="T240" s="1">
        <f t="shared" si="39"/>
        <v>0</v>
      </c>
    </row>
    <row r="241" spans="1:20" x14ac:dyDescent="0.25">
      <c r="A241" s="8">
        <v>28.7</v>
      </c>
      <c r="B241" s="8">
        <v>12</v>
      </c>
      <c r="C241" s="35">
        <f t="shared" si="32"/>
        <v>9.6786682152535808E-11</v>
      </c>
      <c r="D241" s="35">
        <f t="shared" si="38"/>
        <v>2.3035230352303536E-8</v>
      </c>
      <c r="E241" s="8">
        <f t="shared" si="33"/>
        <v>238.00000000000014</v>
      </c>
      <c r="F241" s="8">
        <f t="shared" si="34"/>
        <v>0.1</v>
      </c>
      <c r="G241" s="7">
        <v>3</v>
      </c>
      <c r="H241" s="35">
        <f t="shared" si="35"/>
        <v>2.9151951903843574</v>
      </c>
      <c r="I241" s="8">
        <v>0.5</v>
      </c>
      <c r="J241" s="7">
        <v>2</v>
      </c>
      <c r="K241" s="8">
        <v>4</v>
      </c>
      <c r="L241" s="8">
        <v>0.20069999999999999</v>
      </c>
      <c r="M241" s="8">
        <v>17</v>
      </c>
      <c r="N241" s="8">
        <v>24</v>
      </c>
      <c r="O241" s="1">
        <v>100</v>
      </c>
      <c r="P241" s="6">
        <f t="shared" si="30"/>
        <v>5.0174999999999997E-2</v>
      </c>
      <c r="Q241" s="7">
        <f t="shared" si="36"/>
        <v>9.1839837355070258E-2</v>
      </c>
      <c r="R241" s="7">
        <f t="shared" si="31"/>
        <v>5.0174999999999997E-2</v>
      </c>
      <c r="S241" s="7">
        <f t="shared" si="37"/>
        <v>4.2025688716520973E-2</v>
      </c>
      <c r="T241" s="1">
        <f t="shared" si="39"/>
        <v>0</v>
      </c>
    </row>
    <row r="242" spans="1:20" x14ac:dyDescent="0.25">
      <c r="A242" s="8">
        <v>28.7</v>
      </c>
      <c r="B242" s="8">
        <v>12</v>
      </c>
      <c r="C242" s="35">
        <f t="shared" si="32"/>
        <v>9.6786682152535808E-11</v>
      </c>
      <c r="D242" s="35">
        <f t="shared" si="38"/>
        <v>2.3132017034456073E-8</v>
      </c>
      <c r="E242" s="8">
        <f t="shared" si="33"/>
        <v>239.00000000000014</v>
      </c>
      <c r="F242" s="8">
        <f t="shared" si="34"/>
        <v>0.1</v>
      </c>
      <c r="G242" s="7">
        <v>3</v>
      </c>
      <c r="H242" s="35">
        <f t="shared" si="35"/>
        <v>2.9142832699297885</v>
      </c>
      <c r="I242" s="8">
        <v>0.5</v>
      </c>
      <c r="J242" s="7">
        <v>2</v>
      </c>
      <c r="K242" s="8">
        <v>4</v>
      </c>
      <c r="L242" s="8">
        <v>0.20069999999999999</v>
      </c>
      <c r="M242" s="8">
        <v>17</v>
      </c>
      <c r="N242" s="8">
        <v>24</v>
      </c>
      <c r="O242" s="1">
        <v>100</v>
      </c>
      <c r="P242" s="6">
        <f t="shared" si="30"/>
        <v>5.0174999999999997E-2</v>
      </c>
      <c r="Q242" s="7">
        <f t="shared" si="36"/>
        <v>9.1748326137454275E-2</v>
      </c>
      <c r="R242" s="7">
        <f t="shared" si="31"/>
        <v>5.0174999999999997E-2</v>
      </c>
      <c r="S242" s="7">
        <f t="shared" si="37"/>
        <v>4.1941979815768186E-2</v>
      </c>
      <c r="T242" s="1">
        <f t="shared" si="39"/>
        <v>0</v>
      </c>
    </row>
    <row r="243" spans="1:20" x14ac:dyDescent="0.25">
      <c r="A243" s="8">
        <v>28.7</v>
      </c>
      <c r="B243" s="8">
        <v>12</v>
      </c>
      <c r="C243" s="35">
        <f t="shared" si="32"/>
        <v>9.6786682152535808E-11</v>
      </c>
      <c r="D243" s="35">
        <f t="shared" si="38"/>
        <v>2.322880371660861E-8</v>
      </c>
      <c r="E243" s="8">
        <f t="shared" si="33"/>
        <v>240.00000000000014</v>
      </c>
      <c r="F243" s="8">
        <f t="shared" si="34"/>
        <v>0.1</v>
      </c>
      <c r="G243" s="7">
        <v>3</v>
      </c>
      <c r="H243" s="35">
        <f t="shared" si="35"/>
        <v>2.9133974596215562</v>
      </c>
      <c r="I243" s="8">
        <v>0.5</v>
      </c>
      <c r="J243" s="7">
        <v>2</v>
      </c>
      <c r="K243" s="8">
        <v>4</v>
      </c>
      <c r="L243" s="8">
        <v>0.20069999999999999</v>
      </c>
      <c r="M243" s="8">
        <v>17</v>
      </c>
      <c r="N243" s="8">
        <v>24</v>
      </c>
      <c r="O243" s="1">
        <v>100</v>
      </c>
      <c r="P243" s="6">
        <f t="shared" si="30"/>
        <v>5.0174999999999997E-2</v>
      </c>
      <c r="Q243" s="7">
        <f t="shared" si="36"/>
        <v>9.1659435073023154E-2</v>
      </c>
      <c r="R243" s="7">
        <f t="shared" si="31"/>
        <v>5.0174999999999997E-2</v>
      </c>
      <c r="S243" s="7">
        <f t="shared" si="37"/>
        <v>4.1860747573023153E-2</v>
      </c>
      <c r="T243" s="1">
        <f t="shared" si="39"/>
        <v>0</v>
      </c>
    </row>
    <row r="244" spans="1:20" x14ac:dyDescent="0.25">
      <c r="A244" s="8">
        <v>28.7</v>
      </c>
      <c r="B244" s="8">
        <v>12</v>
      </c>
      <c r="C244" s="35">
        <f t="shared" si="32"/>
        <v>9.6786682152535808E-11</v>
      </c>
      <c r="D244" s="35">
        <f t="shared" si="38"/>
        <v>2.3325590398761147E-8</v>
      </c>
      <c r="E244" s="8">
        <f t="shared" si="33"/>
        <v>241.00000000000017</v>
      </c>
      <c r="F244" s="8">
        <f t="shared" si="34"/>
        <v>0.1</v>
      </c>
      <c r="G244" s="7">
        <v>3</v>
      </c>
      <c r="H244" s="35">
        <f t="shared" si="35"/>
        <v>2.9125380292860603</v>
      </c>
      <c r="I244" s="8">
        <v>0.5</v>
      </c>
      <c r="J244" s="7">
        <v>2</v>
      </c>
      <c r="K244" s="8">
        <v>4</v>
      </c>
      <c r="L244" s="8">
        <v>0.20069999999999999</v>
      </c>
      <c r="M244" s="8">
        <v>17</v>
      </c>
      <c r="N244" s="8">
        <v>24</v>
      </c>
      <c r="O244" s="1">
        <v>100</v>
      </c>
      <c r="P244" s="6">
        <f t="shared" si="30"/>
        <v>5.0174999999999997E-2</v>
      </c>
      <c r="Q244" s="7">
        <f t="shared" si="36"/>
        <v>9.1573191238856141E-2</v>
      </c>
      <c r="R244" s="7">
        <f t="shared" si="31"/>
        <v>5.0174999999999997E-2</v>
      </c>
      <c r="S244" s="7">
        <f t="shared" si="37"/>
        <v>4.1782009734270653E-2</v>
      </c>
      <c r="T244" s="1">
        <f t="shared" si="39"/>
        <v>0</v>
      </c>
    </row>
    <row r="245" spans="1:20" x14ac:dyDescent="0.25">
      <c r="A245" s="8">
        <v>28.7</v>
      </c>
      <c r="B245" s="8">
        <v>12</v>
      </c>
      <c r="C245" s="35">
        <f t="shared" si="32"/>
        <v>9.6786682152535808E-11</v>
      </c>
      <c r="D245" s="35">
        <f t="shared" si="38"/>
        <v>2.3422377080913683E-8</v>
      </c>
      <c r="E245" s="8">
        <f t="shared" si="33"/>
        <v>242.00000000000017</v>
      </c>
      <c r="F245" s="8">
        <f t="shared" si="34"/>
        <v>0.1</v>
      </c>
      <c r="G245" s="7">
        <v>3</v>
      </c>
      <c r="H245" s="35">
        <f t="shared" si="35"/>
        <v>2.9117052407141073</v>
      </c>
      <c r="I245" s="8">
        <v>0.5</v>
      </c>
      <c r="J245" s="7">
        <v>2</v>
      </c>
      <c r="K245" s="8">
        <v>4</v>
      </c>
      <c r="L245" s="8">
        <v>0.20069999999999999</v>
      </c>
      <c r="M245" s="8">
        <v>17</v>
      </c>
      <c r="N245" s="8">
        <v>24</v>
      </c>
      <c r="O245" s="1">
        <v>100</v>
      </c>
      <c r="P245" s="6">
        <f t="shared" si="30"/>
        <v>5.0174999999999997E-2</v>
      </c>
      <c r="Q245" s="7">
        <f t="shared" si="36"/>
        <v>9.1489620905660665E-2</v>
      </c>
      <c r="R245" s="7">
        <f t="shared" si="31"/>
        <v>5.0174999999999997E-2</v>
      </c>
      <c r="S245" s="7">
        <f t="shared" si="37"/>
        <v>4.1705783425318887E-2</v>
      </c>
      <c r="T245" s="1">
        <f t="shared" si="39"/>
        <v>0</v>
      </c>
    </row>
    <row r="246" spans="1:20" x14ac:dyDescent="0.25">
      <c r="A246" s="8">
        <v>28.7</v>
      </c>
      <c r="B246" s="8">
        <v>12</v>
      </c>
      <c r="C246" s="35">
        <f t="shared" si="32"/>
        <v>9.6786682152535808E-11</v>
      </c>
      <c r="D246" s="35">
        <f t="shared" si="38"/>
        <v>2.351916376306622E-8</v>
      </c>
      <c r="E246" s="8">
        <f t="shared" si="33"/>
        <v>243.0000000000002</v>
      </c>
      <c r="F246" s="8">
        <f t="shared" si="34"/>
        <v>0.1</v>
      </c>
      <c r="G246" s="7">
        <v>3</v>
      </c>
      <c r="H246" s="35">
        <f t="shared" si="35"/>
        <v>2.9108993475811631</v>
      </c>
      <c r="I246" s="8">
        <v>0.5</v>
      </c>
      <c r="J246" s="7">
        <v>2</v>
      </c>
      <c r="K246" s="8">
        <v>4</v>
      </c>
      <c r="L246" s="8">
        <v>0.20069999999999999</v>
      </c>
      <c r="M246" s="8">
        <v>17</v>
      </c>
      <c r="N246" s="8">
        <v>24</v>
      </c>
      <c r="O246" s="1">
        <v>100</v>
      </c>
      <c r="P246" s="6">
        <f t="shared" si="30"/>
        <v>5.0174999999999997E-2</v>
      </c>
      <c r="Q246" s="7">
        <f t="shared" si="36"/>
        <v>9.1408749529769712E-2</v>
      </c>
      <c r="R246" s="7">
        <f t="shared" si="31"/>
        <v>5.0174999999999997E-2</v>
      </c>
      <c r="S246" s="7">
        <f t="shared" si="37"/>
        <v>4.1632085154938589E-2</v>
      </c>
      <c r="T246" s="1">
        <f t="shared" si="39"/>
        <v>0</v>
      </c>
    </row>
    <row r="247" spans="1:20" x14ac:dyDescent="0.25">
      <c r="A247" s="8">
        <v>28.7</v>
      </c>
      <c r="B247" s="8">
        <v>12</v>
      </c>
      <c r="C247" s="35">
        <f t="shared" si="32"/>
        <v>9.6786682152535808E-11</v>
      </c>
      <c r="D247" s="35">
        <f t="shared" si="38"/>
        <v>2.3615950445218757E-8</v>
      </c>
      <c r="E247" s="8">
        <f t="shared" si="33"/>
        <v>244.0000000000002</v>
      </c>
      <c r="F247" s="8">
        <f t="shared" si="34"/>
        <v>0.1</v>
      </c>
      <c r="G247" s="7">
        <v>3</v>
      </c>
      <c r="H247" s="35">
        <f t="shared" si="35"/>
        <v>2.9101205953700831</v>
      </c>
      <c r="I247" s="8">
        <v>0.5</v>
      </c>
      <c r="J247" s="7">
        <v>2</v>
      </c>
      <c r="K247" s="8">
        <v>4</v>
      </c>
      <c r="L247" s="8">
        <v>0.20069999999999999</v>
      </c>
      <c r="M247" s="8">
        <v>17</v>
      </c>
      <c r="N247" s="8">
        <v>24</v>
      </c>
      <c r="O247" s="1">
        <v>100</v>
      </c>
      <c r="P247" s="6">
        <f t="shared" si="30"/>
        <v>5.0174999999999997E-2</v>
      </c>
      <c r="Q247" s="7">
        <f t="shared" si="36"/>
        <v>9.1330601745387832E-2</v>
      </c>
      <c r="R247" s="7">
        <f t="shared" si="31"/>
        <v>5.0174999999999997E-2</v>
      </c>
      <c r="S247" s="7">
        <f t="shared" si="37"/>
        <v>4.1560930818010156E-2</v>
      </c>
      <c r="T247" s="1">
        <f t="shared" si="39"/>
        <v>0</v>
      </c>
    </row>
    <row r="248" spans="1:20" x14ac:dyDescent="0.25">
      <c r="A248" s="8">
        <v>28.7</v>
      </c>
      <c r="B248" s="8">
        <v>12</v>
      </c>
      <c r="C248" s="35">
        <f t="shared" si="32"/>
        <v>9.6786682152535808E-11</v>
      </c>
      <c r="D248" s="35">
        <f t="shared" si="38"/>
        <v>2.3712737127371293E-8</v>
      </c>
      <c r="E248" s="8">
        <f t="shared" si="33"/>
        <v>245.0000000000002</v>
      </c>
      <c r="F248" s="8">
        <f t="shared" si="34"/>
        <v>0.1</v>
      </c>
      <c r="G248" s="7">
        <v>3</v>
      </c>
      <c r="H248" s="35">
        <f t="shared" si="35"/>
        <v>2.9093692212963349</v>
      </c>
      <c r="I248" s="8">
        <v>0.5</v>
      </c>
      <c r="J248" s="7">
        <v>2</v>
      </c>
      <c r="K248" s="8">
        <v>4</v>
      </c>
      <c r="L248" s="8">
        <v>0.20069999999999999</v>
      </c>
      <c r="M248" s="8">
        <v>17</v>
      </c>
      <c r="N248" s="8">
        <v>24</v>
      </c>
      <c r="O248" s="1">
        <v>100</v>
      </c>
      <c r="P248" s="6">
        <f t="shared" si="30"/>
        <v>5.0174999999999997E-2</v>
      </c>
      <c r="Q248" s="7">
        <f t="shared" si="36"/>
        <v>9.1255201357087201E-2</v>
      </c>
      <c r="R248" s="7">
        <f t="shared" si="31"/>
        <v>5.0174999999999997E-2</v>
      </c>
      <c r="S248" s="7">
        <f t="shared" si="37"/>
        <v>4.1492335698667317E-2</v>
      </c>
      <c r="T248" s="1">
        <f t="shared" si="39"/>
        <v>0</v>
      </c>
    </row>
    <row r="249" spans="1:20" x14ac:dyDescent="0.25">
      <c r="A249" s="8">
        <v>28.7</v>
      </c>
      <c r="B249" s="8">
        <v>12</v>
      </c>
      <c r="C249" s="35">
        <f t="shared" si="32"/>
        <v>9.6786682152535808E-11</v>
      </c>
      <c r="D249" s="35">
        <f t="shared" si="38"/>
        <v>2.380952380952383E-8</v>
      </c>
      <c r="E249" s="8">
        <f t="shared" si="33"/>
        <v>246.00000000000023</v>
      </c>
      <c r="F249" s="8">
        <f t="shared" si="34"/>
        <v>0.1</v>
      </c>
      <c r="G249" s="7">
        <v>3</v>
      </c>
      <c r="H249" s="35">
        <f t="shared" si="35"/>
        <v>2.9086454542357396</v>
      </c>
      <c r="I249" s="8">
        <v>0.5</v>
      </c>
      <c r="J249" s="7">
        <v>2</v>
      </c>
      <c r="K249" s="8">
        <v>4</v>
      </c>
      <c r="L249" s="8">
        <v>0.20069999999999999</v>
      </c>
      <c r="M249" s="8">
        <v>17</v>
      </c>
      <c r="N249" s="8">
        <v>24</v>
      </c>
      <c r="O249" s="1">
        <v>100</v>
      </c>
      <c r="P249" s="6">
        <f t="shared" si="30"/>
        <v>5.0174999999999997E-2</v>
      </c>
      <c r="Q249" s="7">
        <f t="shared" si="36"/>
        <v>9.1182571332556472E-2</v>
      </c>
      <c r="R249" s="7">
        <f t="shared" si="31"/>
        <v>5.0174999999999997E-2</v>
      </c>
      <c r="S249" s="7">
        <f t="shared" si="37"/>
        <v>4.1426314473426748E-2</v>
      </c>
      <c r="T249" s="1">
        <f t="shared" si="39"/>
        <v>0</v>
      </c>
    </row>
    <row r="250" spans="1:20" x14ac:dyDescent="0.25">
      <c r="A250" s="8">
        <v>28.7</v>
      </c>
      <c r="B250" s="8">
        <v>12</v>
      </c>
      <c r="C250" s="35">
        <f t="shared" si="32"/>
        <v>9.6786682152535808E-11</v>
      </c>
      <c r="D250" s="35">
        <f t="shared" si="38"/>
        <v>2.3906310491676367E-8</v>
      </c>
      <c r="E250" s="8">
        <f t="shared" si="33"/>
        <v>247.00000000000023</v>
      </c>
      <c r="F250" s="8">
        <f t="shared" si="34"/>
        <v>0.1</v>
      </c>
      <c r="G250" s="7">
        <v>3</v>
      </c>
      <c r="H250" s="35">
        <f t="shared" si="35"/>
        <v>2.9079495146547556</v>
      </c>
      <c r="I250" s="8">
        <v>0.5</v>
      </c>
      <c r="J250" s="7">
        <v>2</v>
      </c>
      <c r="K250" s="8">
        <v>4</v>
      </c>
      <c r="L250" s="8">
        <v>0.20069999999999999</v>
      </c>
      <c r="M250" s="8">
        <v>17</v>
      </c>
      <c r="N250" s="8">
        <v>24</v>
      </c>
      <c r="O250" s="1">
        <v>100</v>
      </c>
      <c r="P250" s="6">
        <f t="shared" si="30"/>
        <v>5.0174999999999997E-2</v>
      </c>
      <c r="Q250" s="7">
        <f t="shared" si="36"/>
        <v>9.1112733795604722E-2</v>
      </c>
      <c r="R250" s="7">
        <f t="shared" si="31"/>
        <v>5.0174999999999997E-2</v>
      </c>
      <c r="S250" s="7">
        <f t="shared" si="37"/>
        <v>4.1362881214293629E-2</v>
      </c>
      <c r="T250" s="1">
        <f t="shared" si="39"/>
        <v>0</v>
      </c>
    </row>
    <row r="251" spans="1:20" x14ac:dyDescent="0.25">
      <c r="A251" s="8">
        <v>28.7</v>
      </c>
      <c r="B251" s="8">
        <v>12</v>
      </c>
      <c r="C251" s="35">
        <f t="shared" si="32"/>
        <v>9.6786682152535808E-11</v>
      </c>
      <c r="D251" s="35">
        <f t="shared" si="38"/>
        <v>2.4003097173828903E-8</v>
      </c>
      <c r="E251" s="8">
        <f t="shared" si="33"/>
        <v>248.0000000000002</v>
      </c>
      <c r="F251" s="8">
        <f t="shared" si="34"/>
        <v>0.1</v>
      </c>
      <c r="G251" s="7">
        <v>3</v>
      </c>
      <c r="H251" s="35">
        <f t="shared" si="35"/>
        <v>2.9072816145433209</v>
      </c>
      <c r="I251" s="8">
        <v>0.5</v>
      </c>
      <c r="J251" s="7">
        <v>2</v>
      </c>
      <c r="K251" s="8">
        <v>4</v>
      </c>
      <c r="L251" s="8">
        <v>0.20069999999999999</v>
      </c>
      <c r="M251" s="8">
        <v>17</v>
      </c>
      <c r="N251" s="8">
        <v>24</v>
      </c>
      <c r="O251" s="1">
        <v>100</v>
      </c>
      <c r="P251" s="6">
        <f t="shared" si="30"/>
        <v>5.0174999999999997E-2</v>
      </c>
      <c r="Q251" s="7">
        <f t="shared" si="36"/>
        <v>9.1045710019422244E-2</v>
      </c>
      <c r="R251" s="7">
        <f t="shared" si="31"/>
        <v>5.0174999999999997E-2</v>
      </c>
      <c r="S251" s="7">
        <f t="shared" si="37"/>
        <v>4.1302049391832213E-2</v>
      </c>
      <c r="T251" s="1">
        <f t="shared" si="39"/>
        <v>0</v>
      </c>
    </row>
    <row r="252" spans="1:20" x14ac:dyDescent="0.25">
      <c r="A252" s="8">
        <v>28.7</v>
      </c>
      <c r="B252" s="8">
        <v>12</v>
      </c>
      <c r="C252" s="35">
        <f t="shared" si="32"/>
        <v>9.6786682152535808E-11</v>
      </c>
      <c r="D252" s="35">
        <f t="shared" si="38"/>
        <v>2.409988385598144E-8</v>
      </c>
      <c r="E252" s="8">
        <f t="shared" si="33"/>
        <v>249.00000000000026</v>
      </c>
      <c r="F252" s="8">
        <f t="shared" si="34"/>
        <v>0.1</v>
      </c>
      <c r="G252" s="7">
        <v>3</v>
      </c>
      <c r="H252" s="35">
        <f t="shared" si="35"/>
        <v>2.9066419573502795</v>
      </c>
      <c r="I252" s="8">
        <v>0.5</v>
      </c>
      <c r="J252" s="7">
        <v>2</v>
      </c>
      <c r="K252" s="8">
        <v>4</v>
      </c>
      <c r="L252" s="8">
        <v>0.20069999999999999</v>
      </c>
      <c r="M252" s="8">
        <v>17</v>
      </c>
      <c r="N252" s="8">
        <v>24</v>
      </c>
      <c r="O252" s="1">
        <v>100</v>
      </c>
      <c r="P252" s="6">
        <f t="shared" si="30"/>
        <v>5.0174999999999997E-2</v>
      </c>
      <c r="Q252" s="7">
        <f t="shared" si="36"/>
        <v>9.0981520420100548E-2</v>
      </c>
      <c r="R252" s="7">
        <f t="shared" si="31"/>
        <v>5.0174999999999997E-2</v>
      </c>
      <c r="S252" s="7">
        <f t="shared" si="37"/>
        <v>4.1243831878192194E-2</v>
      </c>
      <c r="T252" s="1">
        <f t="shared" si="39"/>
        <v>0</v>
      </c>
    </row>
    <row r="253" spans="1:20" x14ac:dyDescent="0.25">
      <c r="A253" s="8">
        <v>28.7</v>
      </c>
      <c r="B253" s="8">
        <v>12</v>
      </c>
      <c r="C253" s="35">
        <f t="shared" si="32"/>
        <v>9.6786682152535808E-11</v>
      </c>
      <c r="D253" s="35">
        <f t="shared" si="38"/>
        <v>2.4196670538133977E-8</v>
      </c>
      <c r="E253" s="8">
        <f t="shared" si="33"/>
        <v>250.00000000000026</v>
      </c>
      <c r="F253" s="8">
        <f t="shared" si="34"/>
        <v>0.1</v>
      </c>
      <c r="G253" s="7">
        <v>3</v>
      </c>
      <c r="H253" s="35">
        <f t="shared" si="35"/>
        <v>2.9060307379214092</v>
      </c>
      <c r="I253" s="8">
        <v>0.5</v>
      </c>
      <c r="J253" s="7">
        <v>2</v>
      </c>
      <c r="K253" s="8">
        <v>4</v>
      </c>
      <c r="L253" s="8">
        <v>0.20069999999999999</v>
      </c>
      <c r="M253" s="8">
        <v>17</v>
      </c>
      <c r="N253" s="8">
        <v>24</v>
      </c>
      <c r="O253" s="1">
        <v>100</v>
      </c>
      <c r="P253" s="6">
        <f t="shared" si="30"/>
        <v>5.0174999999999997E-2</v>
      </c>
      <c r="Q253" s="7">
        <f t="shared" si="36"/>
        <v>9.092018455041341E-2</v>
      </c>
      <c r="R253" s="7">
        <f t="shared" si="31"/>
        <v>5.0174999999999997E-2</v>
      </c>
      <c r="S253" s="7">
        <f t="shared" si="37"/>
        <v>4.118824095008089E-2</v>
      </c>
      <c r="T253" s="1">
        <f t="shared" si="39"/>
        <v>0</v>
      </c>
    </row>
    <row r="254" spans="1:20" x14ac:dyDescent="0.25">
      <c r="A254" s="8">
        <v>28.7</v>
      </c>
      <c r="B254" s="8">
        <v>12</v>
      </c>
      <c r="C254" s="35">
        <f t="shared" si="32"/>
        <v>9.6786682152535808E-11</v>
      </c>
      <c r="D254" s="35">
        <f t="shared" si="38"/>
        <v>2.4293457220286513E-8</v>
      </c>
      <c r="E254" s="8">
        <f t="shared" si="33"/>
        <v>251.00000000000023</v>
      </c>
      <c r="F254" s="8">
        <f t="shared" si="34"/>
        <v>0.1</v>
      </c>
      <c r="G254" s="7">
        <v>3</v>
      </c>
      <c r="H254" s="35">
        <f t="shared" si="35"/>
        <v>2.905448142440068</v>
      </c>
      <c r="I254" s="8">
        <v>0.5</v>
      </c>
      <c r="J254" s="7">
        <v>2</v>
      </c>
      <c r="K254" s="8">
        <v>4</v>
      </c>
      <c r="L254" s="8">
        <v>0.20069999999999999</v>
      </c>
      <c r="M254" s="8">
        <v>17</v>
      </c>
      <c r="N254" s="8">
        <v>24</v>
      </c>
      <c r="O254" s="1">
        <v>100</v>
      </c>
      <c r="P254" s="6">
        <f t="shared" si="30"/>
        <v>5.0174999999999997E-2</v>
      </c>
      <c r="Q254" s="7">
        <f t="shared" si="36"/>
        <v>9.0861721093860814E-2</v>
      </c>
      <c r="R254" s="7">
        <f t="shared" si="31"/>
        <v>5.0174999999999997E-2</v>
      </c>
      <c r="S254" s="7">
        <f t="shared" si="37"/>
        <v>4.1135288291671908E-2</v>
      </c>
      <c r="T254" s="1">
        <f t="shared" si="39"/>
        <v>0</v>
      </c>
    </row>
    <row r="255" spans="1:20" x14ac:dyDescent="0.25">
      <c r="A255" s="8">
        <v>28.7</v>
      </c>
      <c r="B255" s="8">
        <v>12</v>
      </c>
      <c r="C255" s="35">
        <f t="shared" si="32"/>
        <v>9.6786682152535808E-11</v>
      </c>
      <c r="D255" s="35">
        <f t="shared" si="38"/>
        <v>2.439024390243905E-8</v>
      </c>
      <c r="E255" s="8">
        <f t="shared" si="33"/>
        <v>252.00000000000028</v>
      </c>
      <c r="F255" s="8">
        <f t="shared" si="34"/>
        <v>0.1</v>
      </c>
      <c r="G255" s="7">
        <v>3</v>
      </c>
      <c r="H255" s="35">
        <f t="shared" si="35"/>
        <v>2.9048943483704845</v>
      </c>
      <c r="I255" s="8">
        <v>0.5</v>
      </c>
      <c r="J255" s="7">
        <v>2</v>
      </c>
      <c r="K255" s="8">
        <v>4</v>
      </c>
      <c r="L255" s="8">
        <v>0.20069999999999999</v>
      </c>
      <c r="M255" s="8">
        <v>17</v>
      </c>
      <c r="N255" s="8">
        <v>24</v>
      </c>
      <c r="O255" s="1">
        <v>100</v>
      </c>
      <c r="P255" s="6">
        <f t="shared" si="30"/>
        <v>5.0174999999999997E-2</v>
      </c>
      <c r="Q255" s="7">
        <f t="shared" si="36"/>
        <v>9.0806147858978115E-2</v>
      </c>
      <c r="R255" s="7">
        <f t="shared" si="31"/>
        <v>5.0174999999999997E-2</v>
      </c>
      <c r="S255" s="7">
        <f t="shared" si="37"/>
        <v>4.108498499744194E-2</v>
      </c>
      <c r="T255" s="1">
        <f t="shared" si="39"/>
        <v>0</v>
      </c>
    </row>
    <row r="256" spans="1:20" x14ac:dyDescent="0.25">
      <c r="A256" s="8">
        <v>28.7</v>
      </c>
      <c r="B256" s="8">
        <v>12</v>
      </c>
      <c r="C256" s="35">
        <f t="shared" si="32"/>
        <v>9.6786682152535808E-11</v>
      </c>
      <c r="D256" s="35">
        <f t="shared" si="38"/>
        <v>2.4487030584591587E-8</v>
      </c>
      <c r="E256" s="8">
        <f t="shared" si="33"/>
        <v>253.00000000000026</v>
      </c>
      <c r="F256" s="8">
        <f t="shared" si="34"/>
        <v>0.1</v>
      </c>
      <c r="G256" s="7">
        <v>3</v>
      </c>
      <c r="H256" s="35">
        <f t="shared" si="35"/>
        <v>2.9043695244036964</v>
      </c>
      <c r="I256" s="8">
        <v>0.5</v>
      </c>
      <c r="J256" s="7">
        <v>2</v>
      </c>
      <c r="K256" s="8">
        <v>4</v>
      </c>
      <c r="L256" s="8">
        <v>0.20069999999999999</v>
      </c>
      <c r="M256" s="8">
        <v>17</v>
      </c>
      <c r="N256" s="8">
        <v>24</v>
      </c>
      <c r="O256" s="1">
        <v>100</v>
      </c>
      <c r="P256" s="6">
        <f t="shared" si="30"/>
        <v>5.0174999999999997E-2</v>
      </c>
      <c r="Q256" s="7">
        <f t="shared" si="36"/>
        <v>9.0753481773910932E-2</v>
      </c>
      <c r="R256" s="7">
        <f t="shared" si="31"/>
        <v>5.0174999999999997E-2</v>
      </c>
      <c r="S256" s="7">
        <f t="shared" si="37"/>
        <v>4.1037341574925681E-2</v>
      </c>
      <c r="T256" s="1">
        <f t="shared" si="39"/>
        <v>0</v>
      </c>
    </row>
    <row r="257" spans="1:20" x14ac:dyDescent="0.25">
      <c r="A257" s="8">
        <v>28.7</v>
      </c>
      <c r="B257" s="8">
        <v>12</v>
      </c>
      <c r="C257" s="35">
        <f t="shared" si="32"/>
        <v>9.6786682152535808E-11</v>
      </c>
      <c r="D257" s="35">
        <f t="shared" si="38"/>
        <v>2.4583817266744123E-8</v>
      </c>
      <c r="E257" s="8">
        <f t="shared" si="33"/>
        <v>254.00000000000026</v>
      </c>
      <c r="F257" s="8">
        <f t="shared" si="34"/>
        <v>0.1</v>
      </c>
      <c r="G257" s="7">
        <v>3</v>
      </c>
      <c r="H257" s="35">
        <f t="shared" si="35"/>
        <v>2.9038738304061678</v>
      </c>
      <c r="I257" s="8">
        <v>0.5</v>
      </c>
      <c r="J257" s="7">
        <v>2</v>
      </c>
      <c r="K257" s="8">
        <v>4</v>
      </c>
      <c r="L257" s="8">
        <v>0.20069999999999999</v>
      </c>
      <c r="M257" s="8">
        <v>17</v>
      </c>
      <c r="N257" s="8">
        <v>24</v>
      </c>
      <c r="O257" s="1">
        <v>100</v>
      </c>
      <c r="P257" s="6">
        <f t="shared" si="30"/>
        <v>5.0174999999999997E-2</v>
      </c>
      <c r="Q257" s="7">
        <f t="shared" si="36"/>
        <v>9.0703738881258933E-2</v>
      </c>
      <c r="R257" s="7">
        <f t="shared" si="31"/>
        <v>5.0174999999999997E-2</v>
      </c>
      <c r="S257" s="7">
        <f t="shared" si="37"/>
        <v>4.0992367947382181E-2</v>
      </c>
      <c r="T257" s="1">
        <f t="shared" si="39"/>
        <v>0</v>
      </c>
    </row>
    <row r="258" spans="1:20" x14ac:dyDescent="0.25">
      <c r="A258" s="8">
        <v>28.7</v>
      </c>
      <c r="B258" s="8">
        <v>12</v>
      </c>
      <c r="C258" s="35">
        <f t="shared" si="32"/>
        <v>9.6786682152535808E-11</v>
      </c>
      <c r="D258" s="35">
        <f t="shared" si="38"/>
        <v>2.468060394889666E-8</v>
      </c>
      <c r="E258" s="8">
        <f t="shared" si="33"/>
        <v>255.00000000000028</v>
      </c>
      <c r="F258" s="8">
        <f t="shared" si="34"/>
        <v>0.1</v>
      </c>
      <c r="G258" s="7">
        <v>3</v>
      </c>
      <c r="H258" s="35">
        <f t="shared" si="35"/>
        <v>2.9034074173710929</v>
      </c>
      <c r="I258" s="8">
        <v>0.5</v>
      </c>
      <c r="J258" s="7">
        <v>2</v>
      </c>
      <c r="K258" s="8">
        <v>4</v>
      </c>
      <c r="L258" s="8">
        <v>0.20069999999999999</v>
      </c>
      <c r="M258" s="8">
        <v>17</v>
      </c>
      <c r="N258" s="8">
        <v>24</v>
      </c>
      <c r="O258" s="1">
        <v>100</v>
      </c>
      <c r="P258" s="6">
        <f t="shared" si="30"/>
        <v>5.0174999999999997E-2</v>
      </c>
      <c r="Q258" s="7">
        <f t="shared" si="36"/>
        <v>9.0656934333189165E-2</v>
      </c>
      <c r="R258" s="7">
        <f t="shared" si="31"/>
        <v>5.0174999999999997E-2</v>
      </c>
      <c r="S258" s="7">
        <f t="shared" si="37"/>
        <v>4.0950073456363589E-2</v>
      </c>
      <c r="T258" s="1">
        <f t="shared" si="39"/>
        <v>0</v>
      </c>
    </row>
    <row r="259" spans="1:20" x14ac:dyDescent="0.25">
      <c r="A259" s="8">
        <v>28.7</v>
      </c>
      <c r="B259" s="8">
        <v>12</v>
      </c>
      <c r="C259" s="35">
        <f t="shared" si="32"/>
        <v>9.6786682152535808E-11</v>
      </c>
      <c r="D259" s="35">
        <f t="shared" si="38"/>
        <v>2.4777390631049197E-8</v>
      </c>
      <c r="E259" s="8">
        <f t="shared" si="33"/>
        <v>256.00000000000028</v>
      </c>
      <c r="F259" s="8">
        <f t="shared" si="34"/>
        <v>0.1</v>
      </c>
      <c r="G259" s="7">
        <v>3</v>
      </c>
      <c r="H259" s="35">
        <f t="shared" si="35"/>
        <v>2.9029704273724004</v>
      </c>
      <c r="I259" s="8">
        <v>0.5</v>
      </c>
      <c r="J259" s="7">
        <v>2</v>
      </c>
      <c r="K259" s="8">
        <v>4</v>
      </c>
      <c r="L259" s="8">
        <v>0.20069999999999999</v>
      </c>
      <c r="M259" s="8">
        <v>17</v>
      </c>
      <c r="N259" s="8">
        <v>24</v>
      </c>
      <c r="O259" s="1">
        <v>100</v>
      </c>
      <c r="P259" s="6">
        <f t="shared" si="30"/>
        <v>5.0174999999999997E-2</v>
      </c>
      <c r="Q259" s="7">
        <f t="shared" si="36"/>
        <v>9.0613082386820379E-2</v>
      </c>
      <c r="R259" s="7">
        <f t="shared" si="31"/>
        <v>5.0174999999999997E-2</v>
      </c>
      <c r="S259" s="7">
        <f t="shared" si="37"/>
        <v>4.091046686417886E-2</v>
      </c>
      <c r="T259" s="1">
        <f t="shared" si="39"/>
        <v>0</v>
      </c>
    </row>
    <row r="260" spans="1:20" x14ac:dyDescent="0.25">
      <c r="A260" s="8">
        <v>28.7</v>
      </c>
      <c r="B260" s="8">
        <v>12</v>
      </c>
      <c r="C260" s="35">
        <f t="shared" si="32"/>
        <v>9.6786682152535808E-11</v>
      </c>
      <c r="D260" s="35">
        <f t="shared" si="38"/>
        <v>2.4874177313201733E-8</v>
      </c>
      <c r="E260" s="8">
        <f t="shared" si="33"/>
        <v>257.00000000000034</v>
      </c>
      <c r="F260" s="8">
        <f t="shared" si="34"/>
        <v>0.1</v>
      </c>
      <c r="G260" s="7">
        <v>3</v>
      </c>
      <c r="H260" s="35">
        <f t="shared" si="35"/>
        <v>2.9025629935214763</v>
      </c>
      <c r="I260" s="8">
        <v>0.5</v>
      </c>
      <c r="J260" s="7">
        <v>2</v>
      </c>
      <c r="K260" s="8">
        <v>4</v>
      </c>
      <c r="L260" s="8">
        <v>0.20069999999999999</v>
      </c>
      <c r="M260" s="8">
        <v>17</v>
      </c>
      <c r="N260" s="8">
        <v>24</v>
      </c>
      <c r="O260" s="1">
        <v>100</v>
      </c>
      <c r="P260" s="6">
        <f t="shared" ref="P260:P323" si="40">L260/(K260-J260)^2</f>
        <v>5.0174999999999997E-2</v>
      </c>
      <c r="Q260" s="7">
        <f t="shared" si="36"/>
        <v>9.0572196399880137E-2</v>
      </c>
      <c r="R260" s="7">
        <f t="shared" ref="R260:R323" si="41">P260*(G260-J260)^2</f>
        <v>5.0174999999999997E-2</v>
      </c>
      <c r="S260" s="7">
        <f t="shared" si="37"/>
        <v>4.0873556356245448E-2</v>
      </c>
      <c r="T260" s="1">
        <f t="shared" si="39"/>
        <v>0</v>
      </c>
    </row>
    <row r="261" spans="1:20" x14ac:dyDescent="0.25">
      <c r="A261" s="8">
        <v>28.7</v>
      </c>
      <c r="B261" s="8">
        <v>12</v>
      </c>
      <c r="C261" s="35">
        <f t="shared" ref="C261:C324" si="42">1/(A261*1000000)/$C$2</f>
        <v>9.6786682152535808E-11</v>
      </c>
      <c r="D261" s="35">
        <f t="shared" si="38"/>
        <v>2.497096399535427E-8</v>
      </c>
      <c r="E261" s="8">
        <f t="shared" ref="E261:E324" si="43">D261*360*(A261*1000000)</f>
        <v>258.00000000000034</v>
      </c>
      <c r="F261" s="8">
        <f t="shared" ref="F261:F324" si="44">$F$2</f>
        <v>0.1</v>
      </c>
      <c r="G261" s="7">
        <v>3</v>
      </c>
      <c r="H261" s="35">
        <f t="shared" ref="H261:H324" si="45">G261+F261*SIN(2*PI()*A261*1000000*D261)</f>
        <v>2.9021852399266193</v>
      </c>
      <c r="I261" s="8">
        <v>0.5</v>
      </c>
      <c r="J261" s="7">
        <v>2</v>
      </c>
      <c r="K261" s="8">
        <v>4</v>
      </c>
      <c r="L261" s="8">
        <v>0.20069999999999999</v>
      </c>
      <c r="M261" s="8">
        <v>17</v>
      </c>
      <c r="N261" s="8">
        <v>24</v>
      </c>
      <c r="O261" s="1">
        <v>100</v>
      </c>
      <c r="P261" s="6">
        <f t="shared" si="40"/>
        <v>5.0174999999999997E-2</v>
      </c>
      <c r="Q261" s="7">
        <f t="shared" ref="Q261:Q324" si="46">2*P261*(H261-J261)</f>
        <v>9.0534288826636236E-2</v>
      </c>
      <c r="R261" s="7">
        <f t="shared" si="41"/>
        <v>5.0174999999999997E-2</v>
      </c>
      <c r="S261" s="7">
        <f t="shared" ref="S261:S324" si="47">P261*(H261-J261)^2</f>
        <v>4.0839349543322329E-2</v>
      </c>
      <c r="T261" s="1">
        <f t="shared" si="39"/>
        <v>0</v>
      </c>
    </row>
    <row r="262" spans="1:20" x14ac:dyDescent="0.25">
      <c r="A262" s="8">
        <v>28.7</v>
      </c>
      <c r="B262" s="8">
        <v>12</v>
      </c>
      <c r="C262" s="35">
        <f t="shared" si="42"/>
        <v>9.6786682152535808E-11</v>
      </c>
      <c r="D262" s="35">
        <f t="shared" ref="D262:D325" si="48">D261+C262</f>
        <v>2.5067750677506807E-8</v>
      </c>
      <c r="E262" s="8">
        <f t="shared" si="43"/>
        <v>259.00000000000028</v>
      </c>
      <c r="F262" s="8">
        <f t="shared" si="44"/>
        <v>0.1</v>
      </c>
      <c r="G262" s="7">
        <v>3</v>
      </c>
      <c r="H262" s="35">
        <f t="shared" si="45"/>
        <v>2.9018372816552334</v>
      </c>
      <c r="I262" s="8">
        <v>0.5</v>
      </c>
      <c r="J262" s="7">
        <v>2</v>
      </c>
      <c r="K262" s="8">
        <v>4</v>
      </c>
      <c r="L262" s="8">
        <v>0.20069999999999999</v>
      </c>
      <c r="M262" s="8">
        <v>17</v>
      </c>
      <c r="N262" s="8">
        <v>24</v>
      </c>
      <c r="O262" s="1">
        <v>100</v>
      </c>
      <c r="P262" s="6">
        <f t="shared" si="40"/>
        <v>5.0174999999999997E-2</v>
      </c>
      <c r="Q262" s="7">
        <f t="shared" si="46"/>
        <v>9.0499371214102661E-2</v>
      </c>
      <c r="R262" s="7">
        <f t="shared" si="41"/>
        <v>5.0174999999999997E-2</v>
      </c>
      <c r="S262" s="7">
        <f t="shared" si="47"/>
        <v>4.0807853463617115E-2</v>
      </c>
      <c r="T262" s="1">
        <f t="shared" ref="T262:T325" si="49">IF(S262-S261&gt;0, O262*0.000001*(S262-S261)/C262, 0)</f>
        <v>0</v>
      </c>
    </row>
    <row r="263" spans="1:20" x14ac:dyDescent="0.25">
      <c r="A263" s="8">
        <v>28.7</v>
      </c>
      <c r="B263" s="8">
        <v>12</v>
      </c>
      <c r="C263" s="35">
        <f t="shared" si="42"/>
        <v>9.6786682152535808E-11</v>
      </c>
      <c r="D263" s="35">
        <f t="shared" si="48"/>
        <v>2.5164537359659343E-8</v>
      </c>
      <c r="E263" s="8">
        <f t="shared" si="43"/>
        <v>260.00000000000034</v>
      </c>
      <c r="F263" s="8">
        <f t="shared" si="44"/>
        <v>0.1</v>
      </c>
      <c r="G263" s="7">
        <v>3</v>
      </c>
      <c r="H263" s="35">
        <f t="shared" si="45"/>
        <v>2.9015192246987791</v>
      </c>
      <c r="I263" s="8">
        <v>0.5</v>
      </c>
      <c r="J263" s="7">
        <v>2</v>
      </c>
      <c r="K263" s="8">
        <v>4</v>
      </c>
      <c r="L263" s="8">
        <v>0.20069999999999999</v>
      </c>
      <c r="M263" s="8">
        <v>17</v>
      </c>
      <c r="N263" s="8">
        <v>24</v>
      </c>
      <c r="O263" s="1">
        <v>100</v>
      </c>
      <c r="P263" s="6">
        <f t="shared" si="40"/>
        <v>5.0174999999999997E-2</v>
      </c>
      <c r="Q263" s="7">
        <f t="shared" si="46"/>
        <v>9.0467454198522479E-2</v>
      </c>
      <c r="R263" s="7">
        <f t="shared" si="41"/>
        <v>5.0174999999999997E-2</v>
      </c>
      <c r="S263" s="7">
        <f t="shared" si="47"/>
        <v>4.0779074584762147E-2</v>
      </c>
      <c r="T263" s="1">
        <f t="shared" si="49"/>
        <v>0</v>
      </c>
    </row>
    <row r="264" spans="1:20" x14ac:dyDescent="0.25">
      <c r="A264" s="8">
        <v>28.7</v>
      </c>
      <c r="B264" s="8">
        <v>12</v>
      </c>
      <c r="C264" s="35">
        <f t="shared" si="42"/>
        <v>9.6786682152535808E-11</v>
      </c>
      <c r="D264" s="35">
        <f t="shared" si="48"/>
        <v>2.526132404181188E-8</v>
      </c>
      <c r="E264" s="8">
        <f t="shared" si="43"/>
        <v>261.00000000000034</v>
      </c>
      <c r="F264" s="8">
        <f t="shared" si="44"/>
        <v>0.1</v>
      </c>
      <c r="G264" s="7">
        <v>3</v>
      </c>
      <c r="H264" s="35">
        <f t="shared" si="45"/>
        <v>2.9012311659404864</v>
      </c>
      <c r="I264" s="8">
        <v>0.5</v>
      </c>
      <c r="J264" s="7">
        <v>2</v>
      </c>
      <c r="K264" s="8">
        <v>4</v>
      </c>
      <c r="L264" s="8">
        <v>0.20069999999999999</v>
      </c>
      <c r="M264" s="8">
        <v>17</v>
      </c>
      <c r="N264" s="8">
        <v>24</v>
      </c>
      <c r="O264" s="1">
        <v>100</v>
      </c>
      <c r="P264" s="6">
        <f t="shared" si="40"/>
        <v>5.0174999999999997E-2</v>
      </c>
      <c r="Q264" s="7">
        <f t="shared" si="46"/>
        <v>9.0438547502127806E-2</v>
      </c>
      <c r="R264" s="7">
        <f t="shared" si="41"/>
        <v>5.0174999999999997E-2</v>
      </c>
      <c r="S264" s="7">
        <f t="shared" si="47"/>
        <v>4.0753018805653352E-2</v>
      </c>
      <c r="T264" s="1">
        <f t="shared" si="49"/>
        <v>0</v>
      </c>
    </row>
    <row r="265" spans="1:20" x14ac:dyDescent="0.25">
      <c r="A265" s="8">
        <v>28.7</v>
      </c>
      <c r="B265" s="8">
        <v>12</v>
      </c>
      <c r="C265" s="35">
        <f t="shared" si="42"/>
        <v>9.6786682152535808E-11</v>
      </c>
      <c r="D265" s="35">
        <f t="shared" si="48"/>
        <v>2.5358110723964417E-8</v>
      </c>
      <c r="E265" s="8">
        <f t="shared" si="43"/>
        <v>262.00000000000034</v>
      </c>
      <c r="F265" s="8">
        <f t="shared" si="44"/>
        <v>0.1</v>
      </c>
      <c r="G265" s="7">
        <v>3</v>
      </c>
      <c r="H265" s="35">
        <f t="shared" si="45"/>
        <v>2.9009731931258429</v>
      </c>
      <c r="I265" s="8">
        <v>0.5</v>
      </c>
      <c r="J265" s="7">
        <v>2</v>
      </c>
      <c r="K265" s="8">
        <v>4</v>
      </c>
      <c r="L265" s="8">
        <v>0.20069999999999999</v>
      </c>
      <c r="M265" s="8">
        <v>17</v>
      </c>
      <c r="N265" s="8">
        <v>24</v>
      </c>
      <c r="O265" s="1">
        <v>100</v>
      </c>
      <c r="P265" s="6">
        <f t="shared" si="40"/>
        <v>5.0174999999999997E-2</v>
      </c>
      <c r="Q265" s="7">
        <f t="shared" si="46"/>
        <v>9.041265993017833E-2</v>
      </c>
      <c r="R265" s="7">
        <f t="shared" si="41"/>
        <v>5.0174999999999997E-2</v>
      </c>
      <c r="S265" s="7">
        <f t="shared" si="47"/>
        <v>4.0729691458146859E-2</v>
      </c>
      <c r="T265" s="1">
        <f t="shared" si="49"/>
        <v>0</v>
      </c>
    </row>
    <row r="266" spans="1:20" x14ac:dyDescent="0.25">
      <c r="A266" s="8">
        <v>28.7</v>
      </c>
      <c r="B266" s="8">
        <v>12</v>
      </c>
      <c r="C266" s="35">
        <f t="shared" si="42"/>
        <v>9.6786682152535808E-11</v>
      </c>
      <c r="D266" s="35">
        <f t="shared" si="48"/>
        <v>2.5454897406116953E-8</v>
      </c>
      <c r="E266" s="8">
        <f t="shared" si="43"/>
        <v>263.0000000000004</v>
      </c>
      <c r="F266" s="8">
        <f t="shared" si="44"/>
        <v>0.1</v>
      </c>
      <c r="G266" s="7">
        <v>3</v>
      </c>
      <c r="H266" s="35">
        <f t="shared" si="45"/>
        <v>2.9007453848358677</v>
      </c>
      <c r="I266" s="8">
        <v>0.5</v>
      </c>
      <c r="J266" s="7">
        <v>2</v>
      </c>
      <c r="K266" s="8">
        <v>4</v>
      </c>
      <c r="L266" s="8">
        <v>0.20069999999999999</v>
      </c>
      <c r="M266" s="8">
        <v>17</v>
      </c>
      <c r="N266" s="8">
        <v>24</v>
      </c>
      <c r="O266" s="1">
        <v>100</v>
      </c>
      <c r="P266" s="6">
        <f t="shared" si="40"/>
        <v>5.0174999999999997E-2</v>
      </c>
      <c r="Q266" s="7">
        <f t="shared" si="46"/>
        <v>9.038979936827933E-2</v>
      </c>
      <c r="R266" s="7">
        <f t="shared" si="41"/>
        <v>5.0174999999999997E-2</v>
      </c>
      <c r="S266" s="7">
        <f t="shared" si="47"/>
        <v>4.0709097308608819E-2</v>
      </c>
      <c r="T266" s="1">
        <f t="shared" si="49"/>
        <v>0</v>
      </c>
    </row>
    <row r="267" spans="1:20" x14ac:dyDescent="0.25">
      <c r="A267" s="8">
        <v>28.7</v>
      </c>
      <c r="B267" s="8">
        <v>12</v>
      </c>
      <c r="C267" s="35">
        <f t="shared" si="42"/>
        <v>9.6786682152535808E-11</v>
      </c>
      <c r="D267" s="35">
        <f t="shared" si="48"/>
        <v>2.555168408826949E-8</v>
      </c>
      <c r="E267" s="8">
        <f t="shared" si="43"/>
        <v>264.00000000000034</v>
      </c>
      <c r="F267" s="8">
        <f t="shared" si="44"/>
        <v>0.1</v>
      </c>
      <c r="G267" s="7">
        <v>3</v>
      </c>
      <c r="H267" s="35">
        <f t="shared" si="45"/>
        <v>2.9005478104631726</v>
      </c>
      <c r="I267" s="8">
        <v>0.5</v>
      </c>
      <c r="J267" s="7">
        <v>2</v>
      </c>
      <c r="K267" s="8">
        <v>4</v>
      </c>
      <c r="L267" s="8">
        <v>0.20069999999999999</v>
      </c>
      <c r="M267" s="8">
        <v>17</v>
      </c>
      <c r="N267" s="8">
        <v>24</v>
      </c>
      <c r="O267" s="1">
        <v>100</v>
      </c>
      <c r="P267" s="6">
        <f t="shared" si="40"/>
        <v>5.0174999999999997E-2</v>
      </c>
      <c r="Q267" s="7">
        <f t="shared" si="46"/>
        <v>9.0369972779979366E-2</v>
      </c>
      <c r="R267" s="7">
        <f t="shared" si="41"/>
        <v>5.0174999999999997E-2</v>
      </c>
      <c r="S267" s="7">
        <f t="shared" si="47"/>
        <v>4.069124055931346E-2</v>
      </c>
      <c r="T267" s="1">
        <f t="shared" si="49"/>
        <v>0</v>
      </c>
    </row>
    <row r="268" spans="1:20" x14ac:dyDescent="0.25">
      <c r="A268" s="8">
        <v>28.7</v>
      </c>
      <c r="B268" s="8">
        <v>12</v>
      </c>
      <c r="C268" s="35">
        <f t="shared" si="42"/>
        <v>9.6786682152535808E-11</v>
      </c>
      <c r="D268" s="35">
        <f t="shared" si="48"/>
        <v>2.5648470770422027E-8</v>
      </c>
      <c r="E268" s="8">
        <f t="shared" si="43"/>
        <v>265.00000000000034</v>
      </c>
      <c r="F268" s="8">
        <f t="shared" si="44"/>
        <v>0.1</v>
      </c>
      <c r="G268" s="7">
        <v>3</v>
      </c>
      <c r="H268" s="35">
        <f t="shared" si="45"/>
        <v>2.9003805301908252</v>
      </c>
      <c r="I268" s="8">
        <v>0.5</v>
      </c>
      <c r="J268" s="7">
        <v>2</v>
      </c>
      <c r="K268" s="8">
        <v>4</v>
      </c>
      <c r="L268" s="8">
        <v>0.20069999999999999</v>
      </c>
      <c r="M268" s="8">
        <v>17</v>
      </c>
      <c r="N268" s="8">
        <v>24</v>
      </c>
      <c r="O268" s="1">
        <v>100</v>
      </c>
      <c r="P268" s="6">
        <f t="shared" si="40"/>
        <v>5.0174999999999997E-2</v>
      </c>
      <c r="Q268" s="7">
        <f t="shared" si="46"/>
        <v>9.03531862046493E-2</v>
      </c>
      <c r="R268" s="7">
        <f t="shared" si="41"/>
        <v>5.0174999999999997E-2</v>
      </c>
      <c r="S268" s="7">
        <f t="shared" si="47"/>
        <v>4.0676124849686246E-2</v>
      </c>
      <c r="T268" s="1">
        <f t="shared" si="49"/>
        <v>0</v>
      </c>
    </row>
    <row r="269" spans="1:20" x14ac:dyDescent="0.25">
      <c r="A269" s="8">
        <v>28.7</v>
      </c>
      <c r="B269" s="8">
        <v>12</v>
      </c>
      <c r="C269" s="35">
        <f t="shared" si="42"/>
        <v>9.6786682152535808E-11</v>
      </c>
      <c r="D269" s="35">
        <f t="shared" si="48"/>
        <v>2.5745257452574563E-8</v>
      </c>
      <c r="E269" s="8">
        <f t="shared" si="43"/>
        <v>266.0000000000004</v>
      </c>
      <c r="F269" s="8">
        <f t="shared" si="44"/>
        <v>0.1</v>
      </c>
      <c r="G269" s="7">
        <v>3</v>
      </c>
      <c r="H269" s="35">
        <f t="shared" si="45"/>
        <v>2.9002435949740173</v>
      </c>
      <c r="I269" s="8">
        <v>0.5</v>
      </c>
      <c r="J269" s="7">
        <v>2</v>
      </c>
      <c r="K269" s="8">
        <v>4</v>
      </c>
      <c r="L269" s="8">
        <v>0.20069999999999999</v>
      </c>
      <c r="M269" s="8">
        <v>17</v>
      </c>
      <c r="N269" s="8">
        <v>24</v>
      </c>
      <c r="O269" s="1">
        <v>100</v>
      </c>
      <c r="P269" s="6">
        <f t="shared" si="40"/>
        <v>5.0174999999999997E-2</v>
      </c>
      <c r="Q269" s="7">
        <f t="shared" si="46"/>
        <v>9.0339444755642637E-2</v>
      </c>
      <c r="R269" s="7">
        <f t="shared" si="41"/>
        <v>5.0174999999999997E-2</v>
      </c>
      <c r="S269" s="7">
        <f t="shared" si="47"/>
        <v>4.0663753257388177E-2</v>
      </c>
      <c r="T269" s="1">
        <f t="shared" si="49"/>
        <v>0</v>
      </c>
    </row>
    <row r="270" spans="1:20" x14ac:dyDescent="0.25">
      <c r="A270" s="8">
        <v>28.7</v>
      </c>
      <c r="B270" s="8">
        <v>12</v>
      </c>
      <c r="C270" s="35">
        <f t="shared" si="42"/>
        <v>9.6786682152535808E-11</v>
      </c>
      <c r="D270" s="35">
        <f t="shared" si="48"/>
        <v>2.58420441347271E-8</v>
      </c>
      <c r="E270" s="8">
        <f t="shared" si="43"/>
        <v>267.0000000000004</v>
      </c>
      <c r="F270" s="8">
        <f t="shared" si="44"/>
        <v>0.1</v>
      </c>
      <c r="G270" s="7">
        <v>3</v>
      </c>
      <c r="H270" s="35">
        <f t="shared" si="45"/>
        <v>2.9001370465245424</v>
      </c>
      <c r="I270" s="8">
        <v>0.5</v>
      </c>
      <c r="J270" s="7">
        <v>2</v>
      </c>
      <c r="K270" s="8">
        <v>4</v>
      </c>
      <c r="L270" s="8">
        <v>0.20069999999999999</v>
      </c>
      <c r="M270" s="8">
        <v>17</v>
      </c>
      <c r="N270" s="8">
        <v>24</v>
      </c>
      <c r="O270" s="1">
        <v>100</v>
      </c>
      <c r="P270" s="6">
        <f t="shared" si="40"/>
        <v>5.0174999999999997E-2</v>
      </c>
      <c r="Q270" s="7">
        <f t="shared" si="46"/>
        <v>9.0328752618737823E-2</v>
      </c>
      <c r="R270" s="7">
        <f t="shared" si="41"/>
        <v>5.0174999999999997E-2</v>
      </c>
      <c r="S270" s="7">
        <f t="shared" si="47"/>
        <v>4.0654128299238347E-2</v>
      </c>
      <c r="T270" s="1">
        <f t="shared" si="49"/>
        <v>0</v>
      </c>
    </row>
    <row r="271" spans="1:20" x14ac:dyDescent="0.25">
      <c r="A271" s="8">
        <v>28.7</v>
      </c>
      <c r="B271" s="8">
        <v>12</v>
      </c>
      <c r="C271" s="35">
        <f t="shared" si="42"/>
        <v>9.6786682152535808E-11</v>
      </c>
      <c r="D271" s="35">
        <f t="shared" si="48"/>
        <v>2.5938830816879637E-8</v>
      </c>
      <c r="E271" s="8">
        <f t="shared" si="43"/>
        <v>268.00000000000045</v>
      </c>
      <c r="F271" s="8">
        <f t="shared" si="44"/>
        <v>0.1</v>
      </c>
      <c r="G271" s="7">
        <v>3</v>
      </c>
      <c r="H271" s="35">
        <f t="shared" si="45"/>
        <v>2.9000609172980902</v>
      </c>
      <c r="I271" s="8">
        <v>0.5</v>
      </c>
      <c r="J271" s="7">
        <v>2</v>
      </c>
      <c r="K271" s="8">
        <v>4</v>
      </c>
      <c r="L271" s="8">
        <v>0.20069999999999999</v>
      </c>
      <c r="M271" s="8">
        <v>17</v>
      </c>
      <c r="N271" s="8">
        <v>24</v>
      </c>
      <c r="O271" s="1">
        <v>100</v>
      </c>
      <c r="P271" s="6">
        <f t="shared" si="40"/>
        <v>5.0174999999999997E-2</v>
      </c>
      <c r="Q271" s="7">
        <f t="shared" si="46"/>
        <v>9.032111305086335E-2</v>
      </c>
      <c r="R271" s="7">
        <f t="shared" si="41"/>
        <v>5.0174999999999997E-2</v>
      </c>
      <c r="S271" s="7">
        <f t="shared" si="47"/>
        <v>4.0647251931972286E-2</v>
      </c>
      <c r="T271" s="1">
        <f t="shared" si="49"/>
        <v>0</v>
      </c>
    </row>
    <row r="272" spans="1:20" x14ac:dyDescent="0.25">
      <c r="A272" s="8">
        <v>28.7</v>
      </c>
      <c r="B272" s="8">
        <v>12</v>
      </c>
      <c r="C272" s="35">
        <f t="shared" si="42"/>
        <v>9.6786682152535808E-11</v>
      </c>
      <c r="D272" s="35">
        <f t="shared" si="48"/>
        <v>2.6035617499032173E-8</v>
      </c>
      <c r="E272" s="8">
        <f t="shared" si="43"/>
        <v>269.0000000000004</v>
      </c>
      <c r="F272" s="8">
        <f t="shared" si="44"/>
        <v>0.1</v>
      </c>
      <c r="G272" s="7">
        <v>3</v>
      </c>
      <c r="H272" s="35">
        <f t="shared" si="45"/>
        <v>2.9000152304843607</v>
      </c>
      <c r="I272" s="8">
        <v>0.5</v>
      </c>
      <c r="J272" s="7">
        <v>2</v>
      </c>
      <c r="K272" s="8">
        <v>4</v>
      </c>
      <c r="L272" s="8">
        <v>0.20069999999999999</v>
      </c>
      <c r="M272" s="8">
        <v>17</v>
      </c>
      <c r="N272" s="8">
        <v>24</v>
      </c>
      <c r="O272" s="1">
        <v>100</v>
      </c>
      <c r="P272" s="6">
        <f t="shared" si="40"/>
        <v>5.0174999999999997E-2</v>
      </c>
      <c r="Q272" s="7">
        <f t="shared" si="46"/>
        <v>9.0316528379105587E-2</v>
      </c>
      <c r="R272" s="7">
        <f t="shared" si="41"/>
        <v>5.0174999999999997E-2</v>
      </c>
      <c r="S272" s="7">
        <f t="shared" si="47"/>
        <v>4.064312555283401E-2</v>
      </c>
      <c r="T272" s="1">
        <f t="shared" si="49"/>
        <v>0</v>
      </c>
    </row>
    <row r="273" spans="1:20" x14ac:dyDescent="0.25">
      <c r="A273" s="8">
        <v>28.7</v>
      </c>
      <c r="B273" s="8">
        <v>12</v>
      </c>
      <c r="C273" s="35">
        <f t="shared" si="42"/>
        <v>9.6786682152535808E-11</v>
      </c>
      <c r="D273" s="35">
        <f t="shared" si="48"/>
        <v>2.613240418118471E-8</v>
      </c>
      <c r="E273" s="8">
        <f t="shared" si="43"/>
        <v>270.0000000000004</v>
      </c>
      <c r="F273" s="8">
        <f t="shared" si="44"/>
        <v>0.1</v>
      </c>
      <c r="G273" s="7">
        <v>3</v>
      </c>
      <c r="H273" s="35">
        <f t="shared" si="45"/>
        <v>2.9</v>
      </c>
      <c r="I273" s="8">
        <v>0.5</v>
      </c>
      <c r="J273" s="7">
        <v>2</v>
      </c>
      <c r="K273" s="8">
        <v>4</v>
      </c>
      <c r="L273" s="8">
        <v>0.20069999999999999</v>
      </c>
      <c r="M273" s="8">
        <v>17</v>
      </c>
      <c r="N273" s="8">
        <v>24</v>
      </c>
      <c r="O273" s="1">
        <v>100</v>
      </c>
      <c r="P273" s="6">
        <f t="shared" si="40"/>
        <v>5.0174999999999997E-2</v>
      </c>
      <c r="Q273" s="7">
        <f t="shared" si="46"/>
        <v>9.0314999999999993E-2</v>
      </c>
      <c r="R273" s="7">
        <f t="shared" si="41"/>
        <v>5.0174999999999997E-2</v>
      </c>
      <c r="S273" s="7">
        <f t="shared" si="47"/>
        <v>4.064174999999999E-2</v>
      </c>
      <c r="T273" s="1">
        <f t="shared" si="49"/>
        <v>0</v>
      </c>
    </row>
    <row r="274" spans="1:20" x14ac:dyDescent="0.25">
      <c r="A274" s="8">
        <v>28.7</v>
      </c>
      <c r="B274" s="8">
        <v>12</v>
      </c>
      <c r="C274" s="35">
        <f t="shared" si="42"/>
        <v>9.6786682152535808E-11</v>
      </c>
      <c r="D274" s="35">
        <f t="shared" si="48"/>
        <v>2.6229190863337247E-8</v>
      </c>
      <c r="E274" s="8">
        <f t="shared" si="43"/>
        <v>271.00000000000045</v>
      </c>
      <c r="F274" s="8">
        <f t="shared" si="44"/>
        <v>0.1</v>
      </c>
      <c r="G274" s="7">
        <v>3</v>
      </c>
      <c r="H274" s="35">
        <f t="shared" si="45"/>
        <v>2.9000152304843607</v>
      </c>
      <c r="I274" s="8">
        <v>0.5</v>
      </c>
      <c r="J274" s="7">
        <v>2</v>
      </c>
      <c r="K274" s="8">
        <v>4</v>
      </c>
      <c r="L274" s="8">
        <v>0.20069999999999999</v>
      </c>
      <c r="M274" s="8">
        <v>17</v>
      </c>
      <c r="N274" s="8">
        <v>24</v>
      </c>
      <c r="O274" s="1">
        <v>100</v>
      </c>
      <c r="P274" s="6">
        <f t="shared" si="40"/>
        <v>5.0174999999999997E-2</v>
      </c>
      <c r="Q274" s="7">
        <f t="shared" si="46"/>
        <v>9.0316528379105587E-2</v>
      </c>
      <c r="R274" s="7">
        <f t="shared" si="41"/>
        <v>5.0174999999999997E-2</v>
      </c>
      <c r="S274" s="7">
        <f t="shared" si="47"/>
        <v>4.064312555283401E-2</v>
      </c>
      <c r="T274" s="1">
        <f t="shared" si="49"/>
        <v>1.4212211881089702</v>
      </c>
    </row>
    <row r="275" spans="1:20" x14ac:dyDescent="0.25">
      <c r="A275" s="8">
        <v>28.7</v>
      </c>
      <c r="B275" s="8">
        <v>12</v>
      </c>
      <c r="C275" s="35">
        <f t="shared" si="42"/>
        <v>9.6786682152535808E-11</v>
      </c>
      <c r="D275" s="35">
        <f t="shared" si="48"/>
        <v>2.6325977545489783E-8</v>
      </c>
      <c r="E275" s="8">
        <f t="shared" si="43"/>
        <v>272.00000000000045</v>
      </c>
      <c r="F275" s="8">
        <f t="shared" si="44"/>
        <v>0.1</v>
      </c>
      <c r="G275" s="7">
        <v>3</v>
      </c>
      <c r="H275" s="35">
        <f t="shared" si="45"/>
        <v>2.9000609172980907</v>
      </c>
      <c r="I275" s="8">
        <v>0.5</v>
      </c>
      <c r="J275" s="7">
        <v>2</v>
      </c>
      <c r="K275" s="8">
        <v>4</v>
      </c>
      <c r="L275" s="8">
        <v>0.20069999999999999</v>
      </c>
      <c r="M275" s="8">
        <v>17</v>
      </c>
      <c r="N275" s="8">
        <v>24</v>
      </c>
      <c r="O275" s="1">
        <v>100</v>
      </c>
      <c r="P275" s="6">
        <f t="shared" si="40"/>
        <v>5.0174999999999997E-2</v>
      </c>
      <c r="Q275" s="7">
        <f t="shared" si="46"/>
        <v>9.0321113050863391E-2</v>
      </c>
      <c r="R275" s="7">
        <f t="shared" si="41"/>
        <v>5.0174999999999997E-2</v>
      </c>
      <c r="S275" s="7">
        <f t="shared" si="47"/>
        <v>4.0647251931972328E-2</v>
      </c>
      <c r="T275" s="1">
        <f t="shared" si="49"/>
        <v>4.2633749257102531</v>
      </c>
    </row>
    <row r="276" spans="1:20" x14ac:dyDescent="0.25">
      <c r="A276" s="8">
        <v>28.7</v>
      </c>
      <c r="B276" s="8">
        <v>12</v>
      </c>
      <c r="C276" s="35">
        <f t="shared" si="42"/>
        <v>9.6786682152535808E-11</v>
      </c>
      <c r="D276" s="35">
        <f t="shared" si="48"/>
        <v>2.642276422764232E-8</v>
      </c>
      <c r="E276" s="8">
        <f t="shared" si="43"/>
        <v>273.00000000000045</v>
      </c>
      <c r="F276" s="8">
        <f t="shared" si="44"/>
        <v>0.1</v>
      </c>
      <c r="G276" s="7">
        <v>3</v>
      </c>
      <c r="H276" s="35">
        <f t="shared" si="45"/>
        <v>2.9001370465245428</v>
      </c>
      <c r="I276" s="8">
        <v>0.5</v>
      </c>
      <c r="J276" s="7">
        <v>2</v>
      </c>
      <c r="K276" s="8">
        <v>4</v>
      </c>
      <c r="L276" s="8">
        <v>0.20069999999999999</v>
      </c>
      <c r="M276" s="8">
        <v>17</v>
      </c>
      <c r="N276" s="8">
        <v>24</v>
      </c>
      <c r="O276" s="1">
        <v>100</v>
      </c>
      <c r="P276" s="6">
        <f t="shared" si="40"/>
        <v>5.0174999999999997E-2</v>
      </c>
      <c r="Q276" s="7">
        <f t="shared" si="46"/>
        <v>9.0328752618737865E-2</v>
      </c>
      <c r="R276" s="7">
        <f t="shared" si="41"/>
        <v>5.0174999999999997E-2</v>
      </c>
      <c r="S276" s="7">
        <f t="shared" si="47"/>
        <v>4.0654128299238389E-2</v>
      </c>
      <c r="T276" s="1">
        <f t="shared" si="49"/>
        <v>7.1046626592939388</v>
      </c>
    </row>
    <row r="277" spans="1:20" x14ac:dyDescent="0.25">
      <c r="A277" s="8">
        <v>28.7</v>
      </c>
      <c r="B277" s="8">
        <v>12</v>
      </c>
      <c r="C277" s="35">
        <f t="shared" si="42"/>
        <v>9.6786682152535808E-11</v>
      </c>
      <c r="D277" s="35">
        <f t="shared" si="48"/>
        <v>2.6519550909794857E-8</v>
      </c>
      <c r="E277" s="8">
        <f t="shared" si="43"/>
        <v>274.00000000000045</v>
      </c>
      <c r="F277" s="8">
        <f t="shared" si="44"/>
        <v>0.1</v>
      </c>
      <c r="G277" s="7">
        <v>3</v>
      </c>
      <c r="H277" s="35">
        <f t="shared" si="45"/>
        <v>2.9002435949740177</v>
      </c>
      <c r="I277" s="8">
        <v>0.5</v>
      </c>
      <c r="J277" s="7">
        <v>2</v>
      </c>
      <c r="K277" s="8">
        <v>4</v>
      </c>
      <c r="L277" s="8">
        <v>0.20069999999999999</v>
      </c>
      <c r="M277" s="8">
        <v>17</v>
      </c>
      <c r="N277" s="8">
        <v>24</v>
      </c>
      <c r="O277" s="1">
        <v>100</v>
      </c>
      <c r="P277" s="6">
        <f t="shared" si="40"/>
        <v>5.0174999999999997E-2</v>
      </c>
      <c r="Q277" s="7">
        <f t="shared" si="46"/>
        <v>9.0339444755642678E-2</v>
      </c>
      <c r="R277" s="7">
        <f t="shared" si="41"/>
        <v>5.0174999999999997E-2</v>
      </c>
      <c r="S277" s="7">
        <f t="shared" si="47"/>
        <v>4.0663753257388219E-2</v>
      </c>
      <c r="T277" s="1">
        <f t="shared" si="49"/>
        <v>9.9445067604044119</v>
      </c>
    </row>
    <row r="278" spans="1:20" x14ac:dyDescent="0.25">
      <c r="A278" s="8">
        <v>28.7</v>
      </c>
      <c r="B278" s="8">
        <v>12</v>
      </c>
      <c r="C278" s="35">
        <f t="shared" si="42"/>
        <v>9.6786682152535808E-11</v>
      </c>
      <c r="D278" s="35">
        <f t="shared" si="48"/>
        <v>2.6616337591947393E-8</v>
      </c>
      <c r="E278" s="8">
        <f t="shared" si="43"/>
        <v>275.00000000000045</v>
      </c>
      <c r="F278" s="8">
        <f t="shared" si="44"/>
        <v>0.1</v>
      </c>
      <c r="G278" s="7">
        <v>3</v>
      </c>
      <c r="H278" s="35">
        <f t="shared" si="45"/>
        <v>2.9003805301908256</v>
      </c>
      <c r="I278" s="8">
        <v>0.5</v>
      </c>
      <c r="J278" s="7">
        <v>2</v>
      </c>
      <c r="K278" s="8">
        <v>4</v>
      </c>
      <c r="L278" s="8">
        <v>0.20069999999999999</v>
      </c>
      <c r="M278" s="8">
        <v>17</v>
      </c>
      <c r="N278" s="8">
        <v>24</v>
      </c>
      <c r="O278" s="1">
        <v>100</v>
      </c>
      <c r="P278" s="6">
        <f t="shared" si="40"/>
        <v>5.0174999999999997E-2</v>
      </c>
      <c r="Q278" s="7">
        <f t="shared" si="46"/>
        <v>9.0353186204649355E-2</v>
      </c>
      <c r="R278" s="7">
        <f t="shared" si="41"/>
        <v>5.0174999999999997E-2</v>
      </c>
      <c r="S278" s="7">
        <f t="shared" si="47"/>
        <v>4.0676124849686288E-2</v>
      </c>
      <c r="T278" s="1">
        <f t="shared" si="49"/>
        <v>12.782329162364718</v>
      </c>
    </row>
    <row r="279" spans="1:20" x14ac:dyDescent="0.25">
      <c r="A279" s="8">
        <v>28.7</v>
      </c>
      <c r="B279" s="8">
        <v>12</v>
      </c>
      <c r="C279" s="35">
        <f t="shared" si="42"/>
        <v>9.6786682152535808E-11</v>
      </c>
      <c r="D279" s="35">
        <f t="shared" si="48"/>
        <v>2.671312427409993E-8</v>
      </c>
      <c r="E279" s="8">
        <f t="shared" si="43"/>
        <v>276.00000000000045</v>
      </c>
      <c r="F279" s="8">
        <f t="shared" si="44"/>
        <v>0.1</v>
      </c>
      <c r="G279" s="7">
        <v>3</v>
      </c>
      <c r="H279" s="35">
        <f t="shared" si="45"/>
        <v>2.9005478104631726</v>
      </c>
      <c r="I279" s="8">
        <v>0.5</v>
      </c>
      <c r="J279" s="7">
        <v>2</v>
      </c>
      <c r="K279" s="8">
        <v>4</v>
      </c>
      <c r="L279" s="8">
        <v>0.20069999999999999</v>
      </c>
      <c r="M279" s="8">
        <v>17</v>
      </c>
      <c r="N279" s="8">
        <v>24</v>
      </c>
      <c r="O279" s="1">
        <v>100</v>
      </c>
      <c r="P279" s="6">
        <f t="shared" si="40"/>
        <v>5.0174999999999997E-2</v>
      </c>
      <c r="Q279" s="7">
        <f t="shared" si="46"/>
        <v>9.0369972779979366E-2</v>
      </c>
      <c r="R279" s="7">
        <f t="shared" si="41"/>
        <v>5.0174999999999997E-2</v>
      </c>
      <c r="S279" s="7">
        <f t="shared" si="47"/>
        <v>4.069124055931346E-2</v>
      </c>
      <c r="T279" s="1">
        <f t="shared" si="49"/>
        <v>15.617551186794698</v>
      </c>
    </row>
    <row r="280" spans="1:20" x14ac:dyDescent="0.25">
      <c r="A280" s="8">
        <v>28.7</v>
      </c>
      <c r="B280" s="8">
        <v>12</v>
      </c>
      <c r="C280" s="35">
        <f t="shared" si="42"/>
        <v>9.6786682152535808E-11</v>
      </c>
      <c r="D280" s="35">
        <f t="shared" si="48"/>
        <v>2.6809910956252467E-8</v>
      </c>
      <c r="E280" s="8">
        <f t="shared" si="43"/>
        <v>277.00000000000051</v>
      </c>
      <c r="F280" s="8">
        <f t="shared" si="44"/>
        <v>0.1</v>
      </c>
      <c r="G280" s="7">
        <v>3</v>
      </c>
      <c r="H280" s="35">
        <f t="shared" si="45"/>
        <v>2.9007453848358677</v>
      </c>
      <c r="I280" s="8">
        <v>0.5</v>
      </c>
      <c r="J280" s="7">
        <v>2</v>
      </c>
      <c r="K280" s="8">
        <v>4</v>
      </c>
      <c r="L280" s="8">
        <v>0.20069999999999999</v>
      </c>
      <c r="M280" s="8">
        <v>17</v>
      </c>
      <c r="N280" s="8">
        <v>24</v>
      </c>
      <c r="O280" s="1">
        <v>100</v>
      </c>
      <c r="P280" s="6">
        <f t="shared" si="40"/>
        <v>5.0174999999999997E-2</v>
      </c>
      <c r="Q280" s="7">
        <f t="shared" si="46"/>
        <v>9.038979936827933E-2</v>
      </c>
      <c r="R280" s="7">
        <f t="shared" si="41"/>
        <v>5.0174999999999997E-2</v>
      </c>
      <c r="S280" s="7">
        <f t="shared" si="47"/>
        <v>4.0709097308608819E-2</v>
      </c>
      <c r="T280" s="1">
        <f t="shared" si="49"/>
        <v>18.449593371964422</v>
      </c>
    </row>
    <row r="281" spans="1:20" x14ac:dyDescent="0.25">
      <c r="A281" s="8">
        <v>28.7</v>
      </c>
      <c r="B281" s="8">
        <v>12</v>
      </c>
      <c r="C281" s="35">
        <f t="shared" si="42"/>
        <v>9.6786682152535808E-11</v>
      </c>
      <c r="D281" s="35">
        <f t="shared" si="48"/>
        <v>2.6906697638405003E-8</v>
      </c>
      <c r="E281" s="8">
        <f t="shared" si="43"/>
        <v>278.00000000000051</v>
      </c>
      <c r="F281" s="8">
        <f t="shared" si="44"/>
        <v>0.1</v>
      </c>
      <c r="G281" s="7">
        <v>3</v>
      </c>
      <c r="H281" s="35">
        <f t="shared" si="45"/>
        <v>2.9009731931258429</v>
      </c>
      <c r="I281" s="8">
        <v>0.5</v>
      </c>
      <c r="J281" s="7">
        <v>2</v>
      </c>
      <c r="K281" s="8">
        <v>4</v>
      </c>
      <c r="L281" s="8">
        <v>0.20069999999999999</v>
      </c>
      <c r="M281" s="8">
        <v>17</v>
      </c>
      <c r="N281" s="8">
        <v>24</v>
      </c>
      <c r="O281" s="1">
        <v>100</v>
      </c>
      <c r="P281" s="6">
        <f t="shared" si="40"/>
        <v>5.0174999999999997E-2</v>
      </c>
      <c r="Q281" s="7">
        <f t="shared" si="46"/>
        <v>9.041265993017833E-2</v>
      </c>
      <c r="R281" s="7">
        <f t="shared" si="41"/>
        <v>5.0174999999999997E-2</v>
      </c>
      <c r="S281" s="7">
        <f t="shared" si="47"/>
        <v>4.0729691458146859E-2</v>
      </c>
      <c r="T281" s="1">
        <f t="shared" si="49"/>
        <v>21.277875302703396</v>
      </c>
    </row>
    <row r="282" spans="1:20" x14ac:dyDescent="0.25">
      <c r="A282" s="8">
        <v>28.7</v>
      </c>
      <c r="B282" s="8">
        <v>12</v>
      </c>
      <c r="C282" s="35">
        <f t="shared" si="42"/>
        <v>9.6786682152535808E-11</v>
      </c>
      <c r="D282" s="35">
        <f t="shared" si="48"/>
        <v>2.700348432055754E-8</v>
      </c>
      <c r="E282" s="8">
        <f t="shared" si="43"/>
        <v>279.00000000000045</v>
      </c>
      <c r="F282" s="8">
        <f t="shared" si="44"/>
        <v>0.1</v>
      </c>
      <c r="G282" s="7">
        <v>3</v>
      </c>
      <c r="H282" s="35">
        <f t="shared" si="45"/>
        <v>2.9012311659404864</v>
      </c>
      <c r="I282" s="8">
        <v>0.5</v>
      </c>
      <c r="J282" s="7">
        <v>2</v>
      </c>
      <c r="K282" s="8">
        <v>4</v>
      </c>
      <c r="L282" s="8">
        <v>0.20069999999999999</v>
      </c>
      <c r="M282" s="8">
        <v>17</v>
      </c>
      <c r="N282" s="8">
        <v>24</v>
      </c>
      <c r="O282" s="1">
        <v>100</v>
      </c>
      <c r="P282" s="6">
        <f t="shared" si="40"/>
        <v>5.0174999999999997E-2</v>
      </c>
      <c r="Q282" s="7">
        <f t="shared" si="46"/>
        <v>9.0438547502127806E-2</v>
      </c>
      <c r="R282" s="7">
        <f t="shared" si="41"/>
        <v>5.0174999999999997E-2</v>
      </c>
      <c r="S282" s="7">
        <f t="shared" si="47"/>
        <v>4.0753018805653352E-2</v>
      </c>
      <c r="T282" s="1">
        <f t="shared" si="49"/>
        <v>24.101815443707949</v>
      </c>
    </row>
    <row r="283" spans="1:20" x14ac:dyDescent="0.25">
      <c r="A283" s="8">
        <v>28.7</v>
      </c>
      <c r="B283" s="8">
        <v>12</v>
      </c>
      <c r="C283" s="35">
        <f t="shared" si="42"/>
        <v>9.6786682152535808E-11</v>
      </c>
      <c r="D283" s="35">
        <f t="shared" si="48"/>
        <v>2.7100271002710077E-8</v>
      </c>
      <c r="E283" s="8">
        <f t="shared" si="43"/>
        <v>280.00000000000051</v>
      </c>
      <c r="F283" s="8">
        <f t="shared" si="44"/>
        <v>0.1</v>
      </c>
      <c r="G283" s="7">
        <v>3</v>
      </c>
      <c r="H283" s="35">
        <f t="shared" si="45"/>
        <v>2.9015192246987795</v>
      </c>
      <c r="I283" s="8">
        <v>0.5</v>
      </c>
      <c r="J283" s="7">
        <v>2</v>
      </c>
      <c r="K283" s="8">
        <v>4</v>
      </c>
      <c r="L283" s="8">
        <v>0.20069999999999999</v>
      </c>
      <c r="M283" s="8">
        <v>17</v>
      </c>
      <c r="N283" s="8">
        <v>24</v>
      </c>
      <c r="O283" s="1">
        <v>100</v>
      </c>
      <c r="P283" s="6">
        <f t="shared" si="40"/>
        <v>5.0174999999999997E-2</v>
      </c>
      <c r="Q283" s="7">
        <f t="shared" si="46"/>
        <v>9.0467454198522521E-2</v>
      </c>
      <c r="R283" s="7">
        <f t="shared" si="41"/>
        <v>5.0174999999999997E-2</v>
      </c>
      <c r="S283" s="7">
        <f t="shared" si="47"/>
        <v>4.0779074584762189E-2</v>
      </c>
      <c r="T283" s="1">
        <f t="shared" si="49"/>
        <v>26.920830975250382</v>
      </c>
    </row>
    <row r="284" spans="1:20" x14ac:dyDescent="0.25">
      <c r="A284" s="8">
        <v>28.7</v>
      </c>
      <c r="B284" s="8">
        <v>12</v>
      </c>
      <c r="C284" s="35">
        <f t="shared" si="42"/>
        <v>9.6786682152535808E-11</v>
      </c>
      <c r="D284" s="35">
        <f t="shared" si="48"/>
        <v>2.7197057684862613E-8</v>
      </c>
      <c r="E284" s="8">
        <f t="shared" si="43"/>
        <v>281.00000000000051</v>
      </c>
      <c r="F284" s="8">
        <f t="shared" si="44"/>
        <v>0.1</v>
      </c>
      <c r="G284" s="7">
        <v>3</v>
      </c>
      <c r="H284" s="35">
        <f t="shared" si="45"/>
        <v>2.9018372816552338</v>
      </c>
      <c r="I284" s="8">
        <v>0.5</v>
      </c>
      <c r="J284" s="7">
        <v>2</v>
      </c>
      <c r="K284" s="8">
        <v>4</v>
      </c>
      <c r="L284" s="8">
        <v>0.20069999999999999</v>
      </c>
      <c r="M284" s="8">
        <v>17</v>
      </c>
      <c r="N284" s="8">
        <v>24</v>
      </c>
      <c r="O284" s="1">
        <v>100</v>
      </c>
      <c r="P284" s="6">
        <f t="shared" si="40"/>
        <v>5.0174999999999997E-2</v>
      </c>
      <c r="Q284" s="7">
        <f t="shared" si="46"/>
        <v>9.0499371214102703E-2</v>
      </c>
      <c r="R284" s="7">
        <f t="shared" si="41"/>
        <v>5.0174999999999997E-2</v>
      </c>
      <c r="S284" s="7">
        <f t="shared" si="47"/>
        <v>4.080785346361715E-2</v>
      </c>
      <c r="T284" s="1">
        <f t="shared" si="49"/>
        <v>29.734337632945874</v>
      </c>
    </row>
    <row r="285" spans="1:20" x14ac:dyDescent="0.25">
      <c r="A285" s="8">
        <v>28.7</v>
      </c>
      <c r="B285" s="8">
        <v>12</v>
      </c>
      <c r="C285" s="35">
        <f t="shared" si="42"/>
        <v>9.6786682152535808E-11</v>
      </c>
      <c r="D285" s="35">
        <f t="shared" si="48"/>
        <v>2.729384436701515E-8</v>
      </c>
      <c r="E285" s="8">
        <f t="shared" si="43"/>
        <v>282.00000000000057</v>
      </c>
      <c r="F285" s="8">
        <f t="shared" si="44"/>
        <v>0.1</v>
      </c>
      <c r="G285" s="7">
        <v>3</v>
      </c>
      <c r="H285" s="35">
        <f t="shared" si="45"/>
        <v>2.9021852399266197</v>
      </c>
      <c r="I285" s="8">
        <v>0.5</v>
      </c>
      <c r="J285" s="7">
        <v>2</v>
      </c>
      <c r="K285" s="8">
        <v>4</v>
      </c>
      <c r="L285" s="8">
        <v>0.20069999999999999</v>
      </c>
      <c r="M285" s="8">
        <v>17</v>
      </c>
      <c r="N285" s="8">
        <v>24</v>
      </c>
      <c r="O285" s="1">
        <v>100</v>
      </c>
      <c r="P285" s="6">
        <f t="shared" si="40"/>
        <v>5.0174999999999997E-2</v>
      </c>
      <c r="Q285" s="7">
        <f t="shared" si="46"/>
        <v>9.0534288826636278E-2</v>
      </c>
      <c r="R285" s="7">
        <f t="shared" si="41"/>
        <v>5.0174999999999997E-2</v>
      </c>
      <c r="S285" s="7">
        <f t="shared" si="47"/>
        <v>4.083934954332237E-2</v>
      </c>
      <c r="T285" s="1">
        <f t="shared" si="49"/>
        <v>32.541749551433824</v>
      </c>
    </row>
    <row r="286" spans="1:20" x14ac:dyDescent="0.25">
      <c r="A286" s="8">
        <v>28.7</v>
      </c>
      <c r="B286" s="8">
        <v>12</v>
      </c>
      <c r="C286" s="35">
        <f t="shared" si="42"/>
        <v>9.6786682152535808E-11</v>
      </c>
      <c r="D286" s="35">
        <f t="shared" si="48"/>
        <v>2.7390631049167687E-8</v>
      </c>
      <c r="E286" s="8">
        <f t="shared" si="43"/>
        <v>283.00000000000057</v>
      </c>
      <c r="F286" s="8">
        <f t="shared" si="44"/>
        <v>0.1</v>
      </c>
      <c r="G286" s="7">
        <v>3</v>
      </c>
      <c r="H286" s="35">
        <f t="shared" si="45"/>
        <v>2.9025629935214767</v>
      </c>
      <c r="I286" s="8">
        <v>0.5</v>
      </c>
      <c r="J286" s="7">
        <v>2</v>
      </c>
      <c r="K286" s="8">
        <v>4</v>
      </c>
      <c r="L286" s="8">
        <v>0.20069999999999999</v>
      </c>
      <c r="M286" s="8">
        <v>17</v>
      </c>
      <c r="N286" s="8">
        <v>24</v>
      </c>
      <c r="O286" s="1">
        <v>100</v>
      </c>
      <c r="P286" s="6">
        <f t="shared" si="40"/>
        <v>5.0174999999999997E-2</v>
      </c>
      <c r="Q286" s="7">
        <f t="shared" si="46"/>
        <v>9.0572196399880192E-2</v>
      </c>
      <c r="R286" s="7">
        <f t="shared" si="41"/>
        <v>5.0174999999999997E-2</v>
      </c>
      <c r="S286" s="7">
        <f t="shared" si="47"/>
        <v>4.087355635624549E-2</v>
      </c>
      <c r="T286" s="1">
        <f t="shared" si="49"/>
        <v>35.342479112167176</v>
      </c>
    </row>
    <row r="287" spans="1:20" x14ac:dyDescent="0.25">
      <c r="A287" s="8">
        <v>28.7</v>
      </c>
      <c r="B287" s="8">
        <v>12</v>
      </c>
      <c r="C287" s="35">
        <f t="shared" si="42"/>
        <v>9.6786682152535808E-11</v>
      </c>
      <c r="D287" s="35">
        <f t="shared" si="48"/>
        <v>2.7487417731320223E-8</v>
      </c>
      <c r="E287" s="8">
        <f t="shared" si="43"/>
        <v>284.00000000000051</v>
      </c>
      <c r="F287" s="8">
        <f t="shared" si="44"/>
        <v>0.1</v>
      </c>
      <c r="G287" s="7">
        <v>3</v>
      </c>
      <c r="H287" s="35">
        <f t="shared" si="45"/>
        <v>2.9029704273724004</v>
      </c>
      <c r="I287" s="8">
        <v>0.5</v>
      </c>
      <c r="J287" s="7">
        <v>2</v>
      </c>
      <c r="K287" s="8">
        <v>4</v>
      </c>
      <c r="L287" s="8">
        <v>0.20069999999999999</v>
      </c>
      <c r="M287" s="8">
        <v>17</v>
      </c>
      <c r="N287" s="8">
        <v>24</v>
      </c>
      <c r="O287" s="1">
        <v>100</v>
      </c>
      <c r="P287" s="6">
        <f t="shared" si="40"/>
        <v>5.0174999999999997E-2</v>
      </c>
      <c r="Q287" s="7">
        <f t="shared" si="46"/>
        <v>9.0613082386820379E-2</v>
      </c>
      <c r="R287" s="7">
        <f t="shared" si="41"/>
        <v>5.0174999999999997E-2</v>
      </c>
      <c r="S287" s="7">
        <f t="shared" si="47"/>
        <v>4.091046686417886E-2</v>
      </c>
      <c r="T287" s="1">
        <f t="shared" si="49"/>
        <v>38.135936796757974</v>
      </c>
    </row>
    <row r="288" spans="1:20" x14ac:dyDescent="0.25">
      <c r="A288" s="8">
        <v>28.7</v>
      </c>
      <c r="B288" s="8">
        <v>12</v>
      </c>
      <c r="C288" s="35">
        <f t="shared" si="42"/>
        <v>9.6786682152535808E-11</v>
      </c>
      <c r="D288" s="35">
        <f t="shared" si="48"/>
        <v>2.758420441347276E-8</v>
      </c>
      <c r="E288" s="8">
        <f t="shared" si="43"/>
        <v>285.00000000000057</v>
      </c>
      <c r="F288" s="8">
        <f t="shared" si="44"/>
        <v>0.1</v>
      </c>
      <c r="G288" s="7">
        <v>3</v>
      </c>
      <c r="H288" s="35">
        <f t="shared" si="45"/>
        <v>2.9034074173710933</v>
      </c>
      <c r="I288" s="8">
        <v>0.5</v>
      </c>
      <c r="J288" s="7">
        <v>2</v>
      </c>
      <c r="K288" s="8">
        <v>4</v>
      </c>
      <c r="L288" s="8">
        <v>0.20069999999999999</v>
      </c>
      <c r="M288" s="8">
        <v>17</v>
      </c>
      <c r="N288" s="8">
        <v>24</v>
      </c>
      <c r="O288" s="1">
        <v>100</v>
      </c>
      <c r="P288" s="6">
        <f t="shared" si="40"/>
        <v>5.0174999999999997E-2</v>
      </c>
      <c r="Q288" s="7">
        <f t="shared" si="46"/>
        <v>9.0656934333189207E-2</v>
      </c>
      <c r="R288" s="7">
        <f t="shared" si="41"/>
        <v>5.0174999999999997E-2</v>
      </c>
      <c r="S288" s="7">
        <f t="shared" si="47"/>
        <v>4.0950073456363631E-2</v>
      </c>
      <c r="T288" s="1">
        <f t="shared" si="49"/>
        <v>40.921531045305429</v>
      </c>
    </row>
    <row r="289" spans="1:20" x14ac:dyDescent="0.25">
      <c r="A289" s="8">
        <v>28.7</v>
      </c>
      <c r="B289" s="8">
        <v>12</v>
      </c>
      <c r="C289" s="35">
        <f t="shared" si="42"/>
        <v>9.6786682152535808E-11</v>
      </c>
      <c r="D289" s="35">
        <f t="shared" si="48"/>
        <v>2.7680991095625297E-8</v>
      </c>
      <c r="E289" s="8">
        <f t="shared" si="43"/>
        <v>286.00000000000057</v>
      </c>
      <c r="F289" s="8">
        <f t="shared" si="44"/>
        <v>0.1</v>
      </c>
      <c r="G289" s="7">
        <v>3</v>
      </c>
      <c r="H289" s="35">
        <f t="shared" si="45"/>
        <v>2.9038738304061682</v>
      </c>
      <c r="I289" s="8">
        <v>0.5</v>
      </c>
      <c r="J289" s="7">
        <v>2</v>
      </c>
      <c r="K289" s="8">
        <v>4</v>
      </c>
      <c r="L289" s="8">
        <v>0.20069999999999999</v>
      </c>
      <c r="M289" s="8">
        <v>17</v>
      </c>
      <c r="N289" s="8">
        <v>24</v>
      </c>
      <c r="O289" s="1">
        <v>100</v>
      </c>
      <c r="P289" s="6">
        <f t="shared" si="40"/>
        <v>5.0174999999999997E-2</v>
      </c>
      <c r="Q289" s="7">
        <f t="shared" si="46"/>
        <v>9.0703738881258975E-2</v>
      </c>
      <c r="R289" s="7">
        <f t="shared" si="41"/>
        <v>5.0174999999999997E-2</v>
      </c>
      <c r="S289" s="7">
        <f t="shared" si="47"/>
        <v>4.0992367947382216E-2</v>
      </c>
      <c r="T289" s="1">
        <f t="shared" si="49"/>
        <v>43.698668120402203</v>
      </c>
    </row>
    <row r="290" spans="1:20" x14ac:dyDescent="0.25">
      <c r="A290" s="8">
        <v>28.7</v>
      </c>
      <c r="B290" s="8">
        <v>12</v>
      </c>
      <c r="C290" s="35">
        <f t="shared" si="42"/>
        <v>9.6786682152535808E-11</v>
      </c>
      <c r="D290" s="35">
        <f t="shared" si="48"/>
        <v>2.7777777777777834E-8</v>
      </c>
      <c r="E290" s="8">
        <f t="shared" si="43"/>
        <v>287.00000000000057</v>
      </c>
      <c r="F290" s="8">
        <f t="shared" si="44"/>
        <v>0.1</v>
      </c>
      <c r="G290" s="7">
        <v>3</v>
      </c>
      <c r="H290" s="35">
        <f t="shared" si="45"/>
        <v>2.9043695244036969</v>
      </c>
      <c r="I290" s="8">
        <v>0.5</v>
      </c>
      <c r="J290" s="7">
        <v>2</v>
      </c>
      <c r="K290" s="8">
        <v>4</v>
      </c>
      <c r="L290" s="8">
        <v>0.20069999999999999</v>
      </c>
      <c r="M290" s="8">
        <v>17</v>
      </c>
      <c r="N290" s="8">
        <v>24</v>
      </c>
      <c r="O290" s="1">
        <v>100</v>
      </c>
      <c r="P290" s="6">
        <f t="shared" si="40"/>
        <v>5.0174999999999997E-2</v>
      </c>
      <c r="Q290" s="7">
        <f t="shared" si="46"/>
        <v>9.0753481773910974E-2</v>
      </c>
      <c r="R290" s="7">
        <f t="shared" si="41"/>
        <v>5.0174999999999997E-2</v>
      </c>
      <c r="S290" s="7">
        <f t="shared" si="47"/>
        <v>4.1037341574925723E-2</v>
      </c>
      <c r="T290" s="1">
        <f t="shared" si="49"/>
        <v>46.466751977951404</v>
      </c>
    </row>
    <row r="291" spans="1:20" x14ac:dyDescent="0.25">
      <c r="A291" s="8">
        <v>28.7</v>
      </c>
      <c r="B291" s="8">
        <v>12</v>
      </c>
      <c r="C291" s="35">
        <f t="shared" si="42"/>
        <v>9.6786682152535808E-11</v>
      </c>
      <c r="D291" s="35">
        <f t="shared" si="48"/>
        <v>2.787456445993037E-8</v>
      </c>
      <c r="E291" s="8">
        <f t="shared" si="43"/>
        <v>288.00000000000063</v>
      </c>
      <c r="F291" s="8">
        <f t="shared" si="44"/>
        <v>0.1</v>
      </c>
      <c r="G291" s="7">
        <v>3</v>
      </c>
      <c r="H291" s="35">
        <f t="shared" si="45"/>
        <v>2.904894348370485</v>
      </c>
      <c r="I291" s="8">
        <v>0.5</v>
      </c>
      <c r="J291" s="7">
        <v>2</v>
      </c>
      <c r="K291" s="8">
        <v>4</v>
      </c>
      <c r="L291" s="8">
        <v>0.20069999999999999</v>
      </c>
      <c r="M291" s="8">
        <v>17</v>
      </c>
      <c r="N291" s="8">
        <v>24</v>
      </c>
      <c r="O291" s="1">
        <v>100</v>
      </c>
      <c r="P291" s="6">
        <f t="shared" si="40"/>
        <v>5.0174999999999997E-2</v>
      </c>
      <c r="Q291" s="7">
        <f t="shared" si="46"/>
        <v>9.080614785897817E-2</v>
      </c>
      <c r="R291" s="7">
        <f t="shared" si="41"/>
        <v>5.0174999999999997E-2</v>
      </c>
      <c r="S291" s="7">
        <f t="shared" si="47"/>
        <v>4.1084984997441974E-2</v>
      </c>
      <c r="T291" s="1">
        <f t="shared" si="49"/>
        <v>49.225184143790685</v>
      </c>
    </row>
    <row r="292" spans="1:20" x14ac:dyDescent="0.25">
      <c r="A292" s="8">
        <v>28.7</v>
      </c>
      <c r="B292" s="8">
        <v>12</v>
      </c>
      <c r="C292" s="35">
        <f t="shared" si="42"/>
        <v>9.6786682152535808E-11</v>
      </c>
      <c r="D292" s="35">
        <f t="shared" si="48"/>
        <v>2.7971351142082907E-8</v>
      </c>
      <c r="E292" s="8">
        <f t="shared" si="43"/>
        <v>289.00000000000057</v>
      </c>
      <c r="F292" s="8">
        <f t="shared" si="44"/>
        <v>0.1</v>
      </c>
      <c r="G292" s="7">
        <v>3</v>
      </c>
      <c r="H292" s="35">
        <f t="shared" si="45"/>
        <v>2.9054481424400684</v>
      </c>
      <c r="I292" s="8">
        <v>0.5</v>
      </c>
      <c r="J292" s="7">
        <v>2</v>
      </c>
      <c r="K292" s="8">
        <v>4</v>
      </c>
      <c r="L292" s="8">
        <v>0.20069999999999999</v>
      </c>
      <c r="M292" s="8">
        <v>17</v>
      </c>
      <c r="N292" s="8">
        <v>24</v>
      </c>
      <c r="O292" s="1">
        <v>100</v>
      </c>
      <c r="P292" s="6">
        <f t="shared" si="40"/>
        <v>5.0174999999999997E-2</v>
      </c>
      <c r="Q292" s="7">
        <f t="shared" si="46"/>
        <v>9.0861721093860856E-2</v>
      </c>
      <c r="R292" s="7">
        <f t="shared" si="41"/>
        <v>5.0174999999999997E-2</v>
      </c>
      <c r="S292" s="7">
        <f t="shared" si="47"/>
        <v>4.1135288291671956E-2</v>
      </c>
      <c r="T292" s="1">
        <f t="shared" si="49"/>
        <v>51.973363598417606</v>
      </c>
    </row>
    <row r="293" spans="1:20" x14ac:dyDescent="0.25">
      <c r="A293" s="8">
        <v>28.7</v>
      </c>
      <c r="B293" s="8">
        <v>12</v>
      </c>
      <c r="C293" s="35">
        <f t="shared" si="42"/>
        <v>9.6786682152535808E-11</v>
      </c>
      <c r="D293" s="35">
        <f t="shared" si="48"/>
        <v>2.8068137824235444E-8</v>
      </c>
      <c r="E293" s="8">
        <f t="shared" si="43"/>
        <v>290.00000000000057</v>
      </c>
      <c r="F293" s="8">
        <f t="shared" si="44"/>
        <v>0.1</v>
      </c>
      <c r="G293" s="7">
        <v>3</v>
      </c>
      <c r="H293" s="35">
        <f t="shared" si="45"/>
        <v>2.9060307379214096</v>
      </c>
      <c r="I293" s="8">
        <v>0.5</v>
      </c>
      <c r="J293" s="7">
        <v>2</v>
      </c>
      <c r="K293" s="8">
        <v>4</v>
      </c>
      <c r="L293" s="8">
        <v>0.20069999999999999</v>
      </c>
      <c r="M293" s="8">
        <v>17</v>
      </c>
      <c r="N293" s="8">
        <v>24</v>
      </c>
      <c r="O293" s="1">
        <v>100</v>
      </c>
      <c r="P293" s="6">
        <f t="shared" si="40"/>
        <v>5.0174999999999997E-2</v>
      </c>
      <c r="Q293" s="7">
        <f t="shared" si="46"/>
        <v>9.0920184550413452E-2</v>
      </c>
      <c r="R293" s="7">
        <f t="shared" si="41"/>
        <v>5.0174999999999997E-2</v>
      </c>
      <c r="S293" s="7">
        <f t="shared" si="47"/>
        <v>4.1188240950080925E-2</v>
      </c>
      <c r="T293" s="1">
        <f t="shared" si="49"/>
        <v>54.710686668145925</v>
      </c>
    </row>
    <row r="294" spans="1:20" x14ac:dyDescent="0.25">
      <c r="A294" s="8">
        <v>28.7</v>
      </c>
      <c r="B294" s="8">
        <v>12</v>
      </c>
      <c r="C294" s="35">
        <f t="shared" si="42"/>
        <v>9.6786682152535808E-11</v>
      </c>
      <c r="D294" s="35">
        <f t="shared" si="48"/>
        <v>2.816492450638798E-8</v>
      </c>
      <c r="E294" s="8">
        <f t="shared" si="43"/>
        <v>291.00000000000063</v>
      </c>
      <c r="F294" s="8">
        <f t="shared" si="44"/>
        <v>0.1</v>
      </c>
      <c r="G294" s="7">
        <v>3</v>
      </c>
      <c r="H294" s="35">
        <f t="shared" si="45"/>
        <v>2.9066419573502804</v>
      </c>
      <c r="I294" s="8">
        <v>0.5</v>
      </c>
      <c r="J294" s="7">
        <v>2</v>
      </c>
      <c r="K294" s="8">
        <v>4</v>
      </c>
      <c r="L294" s="8">
        <v>0.20069999999999999</v>
      </c>
      <c r="M294" s="8">
        <v>17</v>
      </c>
      <c r="N294" s="8">
        <v>24</v>
      </c>
      <c r="O294" s="1">
        <v>100</v>
      </c>
      <c r="P294" s="6">
        <f t="shared" si="40"/>
        <v>5.0174999999999997E-2</v>
      </c>
      <c r="Q294" s="7">
        <f t="shared" si="46"/>
        <v>9.0981520420100631E-2</v>
      </c>
      <c r="R294" s="7">
        <f t="shared" si="41"/>
        <v>5.0174999999999997E-2</v>
      </c>
      <c r="S294" s="7">
        <f t="shared" si="47"/>
        <v>4.1243831878192271E-2</v>
      </c>
      <c r="T294" s="1">
        <f t="shared" si="49"/>
        <v>57.436546924642599</v>
      </c>
    </row>
    <row r="295" spans="1:20" x14ac:dyDescent="0.25">
      <c r="A295" s="8">
        <v>28.7</v>
      </c>
      <c r="B295" s="8">
        <v>12</v>
      </c>
      <c r="C295" s="35">
        <f t="shared" si="42"/>
        <v>9.6786682152535808E-11</v>
      </c>
      <c r="D295" s="35">
        <f t="shared" si="48"/>
        <v>2.8261711188540517E-8</v>
      </c>
      <c r="E295" s="8">
        <f t="shared" si="43"/>
        <v>292.00000000000063</v>
      </c>
      <c r="F295" s="8">
        <f t="shared" si="44"/>
        <v>0.1</v>
      </c>
      <c r="G295" s="7">
        <v>3</v>
      </c>
      <c r="H295" s="35">
        <f t="shared" si="45"/>
        <v>2.9072816145433218</v>
      </c>
      <c r="I295" s="8">
        <v>0.5</v>
      </c>
      <c r="J295" s="7">
        <v>2</v>
      </c>
      <c r="K295" s="8">
        <v>4</v>
      </c>
      <c r="L295" s="8">
        <v>0.20069999999999999</v>
      </c>
      <c r="M295" s="8">
        <v>17</v>
      </c>
      <c r="N295" s="8">
        <v>24</v>
      </c>
      <c r="O295" s="1">
        <v>100</v>
      </c>
      <c r="P295" s="6">
        <f t="shared" si="40"/>
        <v>5.0174999999999997E-2</v>
      </c>
      <c r="Q295" s="7">
        <f t="shared" si="46"/>
        <v>9.1045710019422341E-2</v>
      </c>
      <c r="R295" s="7">
        <f t="shared" si="41"/>
        <v>5.0174999999999997E-2</v>
      </c>
      <c r="S295" s="7">
        <f t="shared" si="47"/>
        <v>4.1302049391832289E-2</v>
      </c>
      <c r="T295" s="1">
        <f t="shared" si="49"/>
        <v>60.150335092867323</v>
      </c>
    </row>
    <row r="296" spans="1:20" x14ac:dyDescent="0.25">
      <c r="A296" s="8">
        <v>28.7</v>
      </c>
      <c r="B296" s="8">
        <v>12</v>
      </c>
      <c r="C296" s="35">
        <f t="shared" si="42"/>
        <v>9.6786682152535808E-11</v>
      </c>
      <c r="D296" s="35">
        <f t="shared" si="48"/>
        <v>2.8358497870693054E-8</v>
      </c>
      <c r="E296" s="8">
        <f t="shared" si="43"/>
        <v>293.00000000000063</v>
      </c>
      <c r="F296" s="8">
        <f t="shared" si="44"/>
        <v>0.1</v>
      </c>
      <c r="G296" s="7">
        <v>3</v>
      </c>
      <c r="H296" s="35">
        <f t="shared" si="45"/>
        <v>2.9079495146547565</v>
      </c>
      <c r="I296" s="8">
        <v>0.5</v>
      </c>
      <c r="J296" s="7">
        <v>2</v>
      </c>
      <c r="K296" s="8">
        <v>4</v>
      </c>
      <c r="L296" s="8">
        <v>0.20069999999999999</v>
      </c>
      <c r="M296" s="8">
        <v>17</v>
      </c>
      <c r="N296" s="8">
        <v>24</v>
      </c>
      <c r="O296" s="1">
        <v>100</v>
      </c>
      <c r="P296" s="6">
        <f t="shared" si="40"/>
        <v>5.0174999999999997E-2</v>
      </c>
      <c r="Q296" s="7">
        <f t="shared" si="46"/>
        <v>9.1112733795604806E-2</v>
      </c>
      <c r="R296" s="7">
        <f t="shared" si="41"/>
        <v>5.0174999999999997E-2</v>
      </c>
      <c r="S296" s="7">
        <f t="shared" si="47"/>
        <v>4.1362881214293705E-2</v>
      </c>
      <c r="T296" s="1">
        <f t="shared" si="49"/>
        <v>62.851438967134719</v>
      </c>
    </row>
    <row r="297" spans="1:20" x14ac:dyDescent="0.25">
      <c r="A297" s="8">
        <v>28.7</v>
      </c>
      <c r="B297" s="8">
        <v>12</v>
      </c>
      <c r="C297" s="35">
        <f t="shared" si="42"/>
        <v>9.6786682152535808E-11</v>
      </c>
      <c r="D297" s="35">
        <f t="shared" si="48"/>
        <v>2.845528455284559E-8</v>
      </c>
      <c r="E297" s="8">
        <f t="shared" si="43"/>
        <v>294.00000000000063</v>
      </c>
      <c r="F297" s="8">
        <f t="shared" si="44"/>
        <v>0.1</v>
      </c>
      <c r="G297" s="7">
        <v>3</v>
      </c>
      <c r="H297" s="35">
        <f t="shared" si="45"/>
        <v>2.9086454542357405</v>
      </c>
      <c r="I297" s="8">
        <v>0.5</v>
      </c>
      <c r="J297" s="7">
        <v>2</v>
      </c>
      <c r="K297" s="8">
        <v>4</v>
      </c>
      <c r="L297" s="8">
        <v>0.20069999999999999</v>
      </c>
      <c r="M297" s="8">
        <v>17</v>
      </c>
      <c r="N297" s="8">
        <v>24</v>
      </c>
      <c r="O297" s="1">
        <v>100</v>
      </c>
      <c r="P297" s="6">
        <f t="shared" si="40"/>
        <v>5.0174999999999997E-2</v>
      </c>
      <c r="Q297" s="7">
        <f t="shared" si="46"/>
        <v>9.1182571332556556E-2</v>
      </c>
      <c r="R297" s="7">
        <f t="shared" si="41"/>
        <v>5.0174999999999997E-2</v>
      </c>
      <c r="S297" s="7">
        <f t="shared" si="47"/>
        <v>4.1426314473426824E-2</v>
      </c>
      <c r="T297" s="1">
        <f t="shared" si="49"/>
        <v>65.539243336338927</v>
      </c>
    </row>
    <row r="298" spans="1:20" x14ac:dyDescent="0.25">
      <c r="A298" s="8">
        <v>28.7</v>
      </c>
      <c r="B298" s="8">
        <v>12</v>
      </c>
      <c r="C298" s="35">
        <f t="shared" si="42"/>
        <v>9.6786682152535808E-11</v>
      </c>
      <c r="D298" s="35">
        <f t="shared" si="48"/>
        <v>2.8552071234998127E-8</v>
      </c>
      <c r="E298" s="8">
        <f t="shared" si="43"/>
        <v>295.00000000000063</v>
      </c>
      <c r="F298" s="8">
        <f t="shared" si="44"/>
        <v>0.1</v>
      </c>
      <c r="G298" s="7">
        <v>3</v>
      </c>
      <c r="H298" s="35">
        <f t="shared" si="45"/>
        <v>2.9093692212963354</v>
      </c>
      <c r="I298" s="8">
        <v>0.5</v>
      </c>
      <c r="J298" s="7">
        <v>2</v>
      </c>
      <c r="K298" s="8">
        <v>4</v>
      </c>
      <c r="L298" s="8">
        <v>0.20069999999999999</v>
      </c>
      <c r="M298" s="8">
        <v>17</v>
      </c>
      <c r="N298" s="8">
        <v>24</v>
      </c>
      <c r="O298" s="1">
        <v>100</v>
      </c>
      <c r="P298" s="6">
        <f t="shared" si="40"/>
        <v>5.0174999999999997E-2</v>
      </c>
      <c r="Q298" s="7">
        <f t="shared" si="46"/>
        <v>9.1255201357087243E-2</v>
      </c>
      <c r="R298" s="7">
        <f t="shared" si="41"/>
        <v>5.0174999999999997E-2</v>
      </c>
      <c r="S298" s="7">
        <f t="shared" si="47"/>
        <v>4.1492335698667358E-2</v>
      </c>
      <c r="T298" s="1">
        <f t="shared" si="49"/>
        <v>68.213129918519726</v>
      </c>
    </row>
    <row r="299" spans="1:20" x14ac:dyDescent="0.25">
      <c r="A299" s="8">
        <v>28.7</v>
      </c>
      <c r="B299" s="8">
        <v>12</v>
      </c>
      <c r="C299" s="35">
        <f t="shared" si="42"/>
        <v>9.6786682152535808E-11</v>
      </c>
      <c r="D299" s="35">
        <f t="shared" si="48"/>
        <v>2.8648857917150664E-8</v>
      </c>
      <c r="E299" s="8">
        <f t="shared" si="43"/>
        <v>296.00000000000068</v>
      </c>
      <c r="F299" s="8">
        <f t="shared" si="44"/>
        <v>0.1</v>
      </c>
      <c r="G299" s="7">
        <v>3</v>
      </c>
      <c r="H299" s="35">
        <f t="shared" si="45"/>
        <v>2.9101205953700839</v>
      </c>
      <c r="I299" s="8">
        <v>0.5</v>
      </c>
      <c r="J299" s="7">
        <v>2</v>
      </c>
      <c r="K299" s="8">
        <v>4</v>
      </c>
      <c r="L299" s="8">
        <v>0.20069999999999999</v>
      </c>
      <c r="M299" s="8">
        <v>17</v>
      </c>
      <c r="N299" s="8">
        <v>24</v>
      </c>
      <c r="O299" s="1">
        <v>100</v>
      </c>
      <c r="P299" s="6">
        <f t="shared" si="40"/>
        <v>5.0174999999999997E-2</v>
      </c>
      <c r="Q299" s="7">
        <f t="shared" si="46"/>
        <v>9.1330601745387915E-2</v>
      </c>
      <c r="R299" s="7">
        <f t="shared" si="41"/>
        <v>5.0174999999999997E-2</v>
      </c>
      <c r="S299" s="7">
        <f t="shared" si="47"/>
        <v>4.1560930818010239E-2</v>
      </c>
      <c r="T299" s="1">
        <f t="shared" si="49"/>
        <v>70.872477305064123</v>
      </c>
    </row>
    <row r="300" spans="1:20" x14ac:dyDescent="0.25">
      <c r="A300" s="8">
        <v>28.7</v>
      </c>
      <c r="B300" s="8">
        <v>12</v>
      </c>
      <c r="C300" s="35">
        <f t="shared" si="42"/>
        <v>9.6786682152535808E-11</v>
      </c>
      <c r="D300" s="35">
        <f t="shared" si="48"/>
        <v>2.87456445993032E-8</v>
      </c>
      <c r="E300" s="8">
        <f t="shared" si="43"/>
        <v>297.00000000000068</v>
      </c>
      <c r="F300" s="8">
        <f t="shared" si="44"/>
        <v>0.1</v>
      </c>
      <c r="G300" s="7">
        <v>3</v>
      </c>
      <c r="H300" s="35">
        <f t="shared" si="45"/>
        <v>2.9108993475811635</v>
      </c>
      <c r="I300" s="8">
        <v>0.5</v>
      </c>
      <c r="J300" s="7">
        <v>2</v>
      </c>
      <c r="K300" s="8">
        <v>4</v>
      </c>
      <c r="L300" s="8">
        <v>0.20069999999999999</v>
      </c>
      <c r="M300" s="8">
        <v>17</v>
      </c>
      <c r="N300" s="8">
        <v>24</v>
      </c>
      <c r="O300" s="1">
        <v>100</v>
      </c>
      <c r="P300" s="6">
        <f t="shared" si="40"/>
        <v>5.0174999999999997E-2</v>
      </c>
      <c r="Q300" s="7">
        <f t="shared" si="46"/>
        <v>9.1408749529769753E-2</v>
      </c>
      <c r="R300" s="7">
        <f t="shared" si="41"/>
        <v>5.0174999999999997E-2</v>
      </c>
      <c r="S300" s="7">
        <f t="shared" si="47"/>
        <v>4.1632085154938631E-2</v>
      </c>
      <c r="T300" s="1">
        <f t="shared" si="49"/>
        <v>73.516660914414402</v>
      </c>
    </row>
    <row r="301" spans="1:20" x14ac:dyDescent="0.25">
      <c r="A301" s="8">
        <v>28.7</v>
      </c>
      <c r="B301" s="8">
        <v>12</v>
      </c>
      <c r="C301" s="35">
        <f t="shared" si="42"/>
        <v>9.6786682152535808E-11</v>
      </c>
      <c r="D301" s="35">
        <f t="shared" si="48"/>
        <v>2.8842431281455737E-8</v>
      </c>
      <c r="E301" s="8">
        <f t="shared" si="43"/>
        <v>298.00000000000068</v>
      </c>
      <c r="F301" s="8">
        <f t="shared" si="44"/>
        <v>0.1</v>
      </c>
      <c r="G301" s="7">
        <v>3</v>
      </c>
      <c r="H301" s="35">
        <f t="shared" si="45"/>
        <v>2.9117052407141077</v>
      </c>
      <c r="I301" s="8">
        <v>0.5</v>
      </c>
      <c r="J301" s="7">
        <v>2</v>
      </c>
      <c r="K301" s="8">
        <v>4</v>
      </c>
      <c r="L301" s="8">
        <v>0.20069999999999999</v>
      </c>
      <c r="M301" s="8">
        <v>17</v>
      </c>
      <c r="N301" s="8">
        <v>24</v>
      </c>
      <c r="O301" s="1">
        <v>100</v>
      </c>
      <c r="P301" s="6">
        <f t="shared" si="40"/>
        <v>5.0174999999999997E-2</v>
      </c>
      <c r="Q301" s="7">
        <f t="shared" si="46"/>
        <v>9.1489620905660707E-2</v>
      </c>
      <c r="R301" s="7">
        <f t="shared" si="41"/>
        <v>5.0174999999999997E-2</v>
      </c>
      <c r="S301" s="7">
        <f t="shared" si="47"/>
        <v>4.1705783425318929E-2</v>
      </c>
      <c r="T301" s="1">
        <f t="shared" si="49"/>
        <v>76.145052956924431</v>
      </c>
    </row>
    <row r="302" spans="1:20" x14ac:dyDescent="0.25">
      <c r="A302" s="8">
        <v>28.7</v>
      </c>
      <c r="B302" s="8">
        <v>12</v>
      </c>
      <c r="C302" s="35">
        <f t="shared" si="42"/>
        <v>9.6786682152535808E-11</v>
      </c>
      <c r="D302" s="35">
        <f t="shared" si="48"/>
        <v>2.8939217963608274E-8</v>
      </c>
      <c r="E302" s="8">
        <f t="shared" si="43"/>
        <v>299.00000000000068</v>
      </c>
      <c r="F302" s="8">
        <f t="shared" si="44"/>
        <v>0.1</v>
      </c>
      <c r="G302" s="7">
        <v>3</v>
      </c>
      <c r="H302" s="35">
        <f t="shared" si="45"/>
        <v>2.9125380292860612</v>
      </c>
      <c r="I302" s="8">
        <v>0.5</v>
      </c>
      <c r="J302" s="7">
        <v>2</v>
      </c>
      <c r="K302" s="8">
        <v>4</v>
      </c>
      <c r="L302" s="8">
        <v>0.20069999999999999</v>
      </c>
      <c r="M302" s="8">
        <v>17</v>
      </c>
      <c r="N302" s="8">
        <v>24</v>
      </c>
      <c r="O302" s="1">
        <v>100</v>
      </c>
      <c r="P302" s="6">
        <f t="shared" si="40"/>
        <v>5.0174999999999997E-2</v>
      </c>
      <c r="Q302" s="7">
        <f t="shared" si="46"/>
        <v>9.1573191238856239E-2</v>
      </c>
      <c r="R302" s="7">
        <f t="shared" si="41"/>
        <v>5.0174999999999997E-2</v>
      </c>
      <c r="S302" s="7">
        <f t="shared" si="47"/>
        <v>4.1782009734270736E-2</v>
      </c>
      <c r="T302" s="1">
        <f t="shared" si="49"/>
        <v>78.757022409007263</v>
      </c>
    </row>
    <row r="303" spans="1:20" x14ac:dyDescent="0.25">
      <c r="A303" s="8">
        <v>28.7</v>
      </c>
      <c r="B303" s="8">
        <v>12</v>
      </c>
      <c r="C303" s="35">
        <f t="shared" si="42"/>
        <v>9.6786682152535808E-11</v>
      </c>
      <c r="D303" s="35">
        <f t="shared" si="48"/>
        <v>2.903600464576081E-8</v>
      </c>
      <c r="E303" s="8">
        <f t="shared" si="43"/>
        <v>300.00000000000068</v>
      </c>
      <c r="F303" s="8">
        <f t="shared" si="44"/>
        <v>0.1</v>
      </c>
      <c r="G303" s="7">
        <v>3</v>
      </c>
      <c r="H303" s="35">
        <f t="shared" si="45"/>
        <v>2.9133974596215566</v>
      </c>
      <c r="I303" s="8">
        <v>0.5</v>
      </c>
      <c r="J303" s="7">
        <v>2</v>
      </c>
      <c r="K303" s="8">
        <v>4</v>
      </c>
      <c r="L303" s="8">
        <v>0.20069999999999999</v>
      </c>
      <c r="M303" s="8">
        <v>17</v>
      </c>
      <c r="N303" s="8">
        <v>24</v>
      </c>
      <c r="O303" s="1">
        <v>100</v>
      </c>
      <c r="P303" s="6">
        <f t="shared" si="40"/>
        <v>5.0174999999999997E-2</v>
      </c>
      <c r="Q303" s="7">
        <f t="shared" si="46"/>
        <v>9.1659435073023196E-2</v>
      </c>
      <c r="R303" s="7">
        <f t="shared" si="41"/>
        <v>5.0174999999999997E-2</v>
      </c>
      <c r="S303" s="7">
        <f t="shared" si="47"/>
        <v>4.1860747573023202E-2</v>
      </c>
      <c r="T303" s="1">
        <f t="shared" si="49"/>
        <v>81.351934999047501</v>
      </c>
    </row>
    <row r="304" spans="1:20" x14ac:dyDescent="0.25">
      <c r="A304" s="8">
        <v>28.7</v>
      </c>
      <c r="B304" s="8">
        <v>12</v>
      </c>
      <c r="C304" s="35">
        <f t="shared" si="42"/>
        <v>9.6786682152535808E-11</v>
      </c>
      <c r="D304" s="35">
        <f t="shared" si="48"/>
        <v>2.9132791327913347E-8</v>
      </c>
      <c r="E304" s="8">
        <f t="shared" si="43"/>
        <v>301.00000000000068</v>
      </c>
      <c r="F304" s="8">
        <f t="shared" si="44"/>
        <v>0.1</v>
      </c>
      <c r="G304" s="7">
        <v>3</v>
      </c>
      <c r="H304" s="35">
        <f t="shared" si="45"/>
        <v>2.9142832699297894</v>
      </c>
      <c r="I304" s="8">
        <v>0.5</v>
      </c>
      <c r="J304" s="7">
        <v>2</v>
      </c>
      <c r="K304" s="8">
        <v>4</v>
      </c>
      <c r="L304" s="8">
        <v>0.20069999999999999</v>
      </c>
      <c r="M304" s="8">
        <v>17</v>
      </c>
      <c r="N304" s="8">
        <v>24</v>
      </c>
      <c r="O304" s="1">
        <v>100</v>
      </c>
      <c r="P304" s="6">
        <f t="shared" si="40"/>
        <v>5.0174999999999997E-2</v>
      </c>
      <c r="Q304" s="7">
        <f t="shared" si="46"/>
        <v>9.1748326137454358E-2</v>
      </c>
      <c r="R304" s="7">
        <f t="shared" si="41"/>
        <v>5.0174999999999997E-2</v>
      </c>
      <c r="S304" s="7">
        <f t="shared" si="47"/>
        <v>4.194197981576827E-2</v>
      </c>
      <c r="T304" s="1">
        <f t="shared" si="49"/>
        <v>83.929153204203857</v>
      </c>
    </row>
    <row r="305" spans="1:20" x14ac:dyDescent="0.25">
      <c r="A305" s="8">
        <v>28.7</v>
      </c>
      <c r="B305" s="8">
        <v>12</v>
      </c>
      <c r="C305" s="35">
        <f t="shared" si="42"/>
        <v>9.6786682152535808E-11</v>
      </c>
      <c r="D305" s="35">
        <f t="shared" si="48"/>
        <v>2.9229578010065884E-8</v>
      </c>
      <c r="E305" s="8">
        <f t="shared" si="43"/>
        <v>302.00000000000074</v>
      </c>
      <c r="F305" s="8">
        <f t="shared" si="44"/>
        <v>0.1</v>
      </c>
      <c r="G305" s="7">
        <v>3</v>
      </c>
      <c r="H305" s="35">
        <f t="shared" si="45"/>
        <v>2.9151951903843578</v>
      </c>
      <c r="I305" s="8">
        <v>0.5</v>
      </c>
      <c r="J305" s="7">
        <v>2</v>
      </c>
      <c r="K305" s="8">
        <v>4</v>
      </c>
      <c r="L305" s="8">
        <v>0.20069999999999999</v>
      </c>
      <c r="M305" s="8">
        <v>17</v>
      </c>
      <c r="N305" s="8">
        <v>24</v>
      </c>
      <c r="O305" s="1">
        <v>100</v>
      </c>
      <c r="P305" s="6">
        <f t="shared" si="40"/>
        <v>5.0174999999999997E-2</v>
      </c>
      <c r="Q305" s="7">
        <f t="shared" si="46"/>
        <v>9.18398373550703E-2</v>
      </c>
      <c r="R305" s="7">
        <f t="shared" si="41"/>
        <v>5.0174999999999997E-2</v>
      </c>
      <c r="S305" s="7">
        <f t="shared" si="47"/>
        <v>4.2025688716521008E-2</v>
      </c>
      <c r="T305" s="1">
        <f t="shared" si="49"/>
        <v>86.488036257728979</v>
      </c>
    </row>
    <row r="306" spans="1:20" x14ac:dyDescent="0.25">
      <c r="A306" s="8">
        <v>28.7</v>
      </c>
      <c r="B306" s="8">
        <v>12</v>
      </c>
      <c r="C306" s="35">
        <f t="shared" si="42"/>
        <v>9.6786682152535808E-11</v>
      </c>
      <c r="D306" s="35">
        <f t="shared" si="48"/>
        <v>2.932636469221842E-8</v>
      </c>
      <c r="E306" s="8">
        <f t="shared" si="43"/>
        <v>303.00000000000074</v>
      </c>
      <c r="F306" s="8">
        <f t="shared" si="44"/>
        <v>0.1</v>
      </c>
      <c r="G306" s="7">
        <v>3</v>
      </c>
      <c r="H306" s="35">
        <f t="shared" si="45"/>
        <v>2.9161329432054583</v>
      </c>
      <c r="I306" s="8">
        <v>0.5</v>
      </c>
      <c r="J306" s="7">
        <v>2</v>
      </c>
      <c r="K306" s="8">
        <v>4</v>
      </c>
      <c r="L306" s="8">
        <v>0.20069999999999999</v>
      </c>
      <c r="M306" s="8">
        <v>17</v>
      </c>
      <c r="N306" s="8">
        <v>24</v>
      </c>
      <c r="O306" s="1">
        <v>100</v>
      </c>
      <c r="P306" s="6">
        <f t="shared" si="40"/>
        <v>5.0174999999999997E-2</v>
      </c>
      <c r="Q306" s="7">
        <f t="shared" si="46"/>
        <v>9.1933940850667736E-2</v>
      </c>
      <c r="R306" s="7">
        <f t="shared" si="41"/>
        <v>5.0174999999999997E-2</v>
      </c>
      <c r="S306" s="7">
        <f t="shared" si="47"/>
        <v>4.2111855905999376E-2</v>
      </c>
      <c r="T306" s="1">
        <f t="shared" si="49"/>
        <v>89.027940169050424</v>
      </c>
    </row>
    <row r="307" spans="1:20" x14ac:dyDescent="0.25">
      <c r="A307" s="8">
        <v>28.7</v>
      </c>
      <c r="B307" s="8">
        <v>12</v>
      </c>
      <c r="C307" s="35">
        <f t="shared" si="42"/>
        <v>9.6786682152535808E-11</v>
      </c>
      <c r="D307" s="35">
        <f t="shared" si="48"/>
        <v>2.9423151374370957E-8</v>
      </c>
      <c r="E307" s="8">
        <f t="shared" si="43"/>
        <v>304.00000000000068</v>
      </c>
      <c r="F307" s="8">
        <f t="shared" si="44"/>
        <v>0.1</v>
      </c>
      <c r="G307" s="7">
        <v>3</v>
      </c>
      <c r="H307" s="35">
        <f t="shared" si="45"/>
        <v>2.9170962427444964</v>
      </c>
      <c r="I307" s="8">
        <v>0.5</v>
      </c>
      <c r="J307" s="7">
        <v>2</v>
      </c>
      <c r="K307" s="8">
        <v>4</v>
      </c>
      <c r="L307" s="8">
        <v>0.20069999999999999</v>
      </c>
      <c r="M307" s="8">
        <v>17</v>
      </c>
      <c r="N307" s="8">
        <v>24</v>
      </c>
      <c r="O307" s="1">
        <v>100</v>
      </c>
      <c r="P307" s="6">
        <f t="shared" si="40"/>
        <v>5.0174999999999997E-2</v>
      </c>
      <c r="Q307" s="7">
        <f t="shared" si="46"/>
        <v>9.2030607959410204E-2</v>
      </c>
      <c r="R307" s="7">
        <f t="shared" si="41"/>
        <v>5.0174999999999997E-2</v>
      </c>
      <c r="S307" s="7">
        <f t="shared" si="47"/>
        <v>4.2200462388533422E-2</v>
      </c>
      <c r="T307" s="1">
        <f t="shared" si="49"/>
        <v>91.548217754175766</v>
      </c>
    </row>
    <row r="308" spans="1:20" x14ac:dyDescent="0.25">
      <c r="A308" s="8">
        <v>28.7</v>
      </c>
      <c r="B308" s="8">
        <v>12</v>
      </c>
      <c r="C308" s="35">
        <f t="shared" si="42"/>
        <v>9.6786682152535808E-11</v>
      </c>
      <c r="D308" s="35">
        <f t="shared" si="48"/>
        <v>2.9519938056523494E-8</v>
      </c>
      <c r="E308" s="8">
        <f t="shared" si="43"/>
        <v>305.00000000000074</v>
      </c>
      <c r="F308" s="8">
        <f t="shared" si="44"/>
        <v>0.1</v>
      </c>
      <c r="G308" s="7">
        <v>3</v>
      </c>
      <c r="H308" s="35">
        <f t="shared" si="45"/>
        <v>2.9180847955711018</v>
      </c>
      <c r="I308" s="8">
        <v>0.5</v>
      </c>
      <c r="J308" s="7">
        <v>2</v>
      </c>
      <c r="K308" s="8">
        <v>4</v>
      </c>
      <c r="L308" s="8">
        <v>0.20069999999999999</v>
      </c>
      <c r="M308" s="8">
        <v>17</v>
      </c>
      <c r="N308" s="8">
        <v>24</v>
      </c>
      <c r="O308" s="1">
        <v>100</v>
      </c>
      <c r="P308" s="6">
        <f t="shared" si="40"/>
        <v>5.0174999999999997E-2</v>
      </c>
      <c r="Q308" s="7">
        <f t="shared" si="46"/>
        <v>9.2129809235560065E-2</v>
      </c>
      <c r="R308" s="7">
        <f t="shared" si="41"/>
        <v>5.0174999999999997E-2</v>
      </c>
      <c r="S308" s="7">
        <f t="shared" si="47"/>
        <v>4.2291488539016882E-2</v>
      </c>
      <c r="T308" s="1">
        <f t="shared" si="49"/>
        <v>94.048218679510896</v>
      </c>
    </row>
    <row r="309" spans="1:20" x14ac:dyDescent="0.25">
      <c r="A309" s="8">
        <v>28.7</v>
      </c>
      <c r="B309" s="8">
        <v>12</v>
      </c>
      <c r="C309" s="35">
        <f t="shared" si="42"/>
        <v>9.6786682152535808E-11</v>
      </c>
      <c r="D309" s="35">
        <f t="shared" si="48"/>
        <v>2.961672473867603E-8</v>
      </c>
      <c r="E309" s="8">
        <f t="shared" si="43"/>
        <v>306.00000000000074</v>
      </c>
      <c r="F309" s="8">
        <f t="shared" si="44"/>
        <v>0.1</v>
      </c>
      <c r="G309" s="7">
        <v>3</v>
      </c>
      <c r="H309" s="35">
        <f t="shared" si="45"/>
        <v>2.919098300562506</v>
      </c>
      <c r="I309" s="8">
        <v>0.5</v>
      </c>
      <c r="J309" s="7">
        <v>2</v>
      </c>
      <c r="K309" s="8">
        <v>4</v>
      </c>
      <c r="L309" s="8">
        <v>0.20069999999999999</v>
      </c>
      <c r="M309" s="8">
        <v>17</v>
      </c>
      <c r="N309" s="8">
        <v>24</v>
      </c>
      <c r="O309" s="1">
        <v>100</v>
      </c>
      <c r="P309" s="6">
        <f t="shared" si="40"/>
        <v>5.0174999999999997E-2</v>
      </c>
      <c r="Q309" s="7">
        <f t="shared" si="46"/>
        <v>9.2231514461447464E-2</v>
      </c>
      <c r="R309" s="7">
        <f t="shared" si="41"/>
        <v>5.0174999999999997E-2</v>
      </c>
      <c r="S309" s="7">
        <f t="shared" si="47"/>
        <v>4.2384914099911283E-2</v>
      </c>
      <c r="T309" s="1">
        <f t="shared" si="49"/>
        <v>96.527289516095649</v>
      </c>
    </row>
    <row r="310" spans="1:20" x14ac:dyDescent="0.25">
      <c r="A310" s="8">
        <v>28.7</v>
      </c>
      <c r="B310" s="8">
        <v>12</v>
      </c>
      <c r="C310" s="35">
        <f t="shared" si="42"/>
        <v>9.6786682152535808E-11</v>
      </c>
      <c r="D310" s="35">
        <f t="shared" si="48"/>
        <v>2.9713511420828567E-8</v>
      </c>
      <c r="E310" s="8">
        <f t="shared" si="43"/>
        <v>307.0000000000008</v>
      </c>
      <c r="F310" s="8">
        <f t="shared" si="44"/>
        <v>0.1</v>
      </c>
      <c r="G310" s="7">
        <v>3</v>
      </c>
      <c r="H310" s="35">
        <f t="shared" si="45"/>
        <v>2.9201364489952715</v>
      </c>
      <c r="I310" s="8">
        <v>0.5</v>
      </c>
      <c r="J310" s="7">
        <v>2</v>
      </c>
      <c r="K310" s="8">
        <v>4</v>
      </c>
      <c r="L310" s="8">
        <v>0.20069999999999999</v>
      </c>
      <c r="M310" s="8">
        <v>17</v>
      </c>
      <c r="N310" s="8">
        <v>24</v>
      </c>
      <c r="O310" s="1">
        <v>100</v>
      </c>
      <c r="P310" s="6">
        <f t="shared" si="40"/>
        <v>5.0174999999999997E-2</v>
      </c>
      <c r="Q310" s="7">
        <f t="shared" si="46"/>
        <v>9.2335692656675489E-2</v>
      </c>
      <c r="R310" s="7">
        <f t="shared" si="41"/>
        <v>5.0174999999999997E-2</v>
      </c>
      <c r="S310" s="7">
        <f t="shared" si="47"/>
        <v>4.2480718178316071E-2</v>
      </c>
      <c r="T310" s="1">
        <f t="shared" si="49"/>
        <v>98.9847738078265</v>
      </c>
    </row>
    <row r="311" spans="1:20" x14ac:dyDescent="0.25">
      <c r="A311" s="8">
        <v>28.7</v>
      </c>
      <c r="B311" s="8">
        <v>12</v>
      </c>
      <c r="C311" s="35">
        <f t="shared" si="42"/>
        <v>9.6786682152535808E-11</v>
      </c>
      <c r="D311" s="35">
        <f t="shared" si="48"/>
        <v>2.9810298102981104E-8</v>
      </c>
      <c r="E311" s="8">
        <f t="shared" si="43"/>
        <v>308.0000000000008</v>
      </c>
      <c r="F311" s="8">
        <f t="shared" si="44"/>
        <v>0.1</v>
      </c>
      <c r="G311" s="7">
        <v>3</v>
      </c>
      <c r="H311" s="35">
        <f t="shared" si="45"/>
        <v>2.9211989246393286</v>
      </c>
      <c r="I311" s="8">
        <v>0.5</v>
      </c>
      <c r="J311" s="7">
        <v>2</v>
      </c>
      <c r="K311" s="8">
        <v>4</v>
      </c>
      <c r="L311" s="8">
        <v>0.20069999999999999</v>
      </c>
      <c r="M311" s="8">
        <v>17</v>
      </c>
      <c r="N311" s="8">
        <v>24</v>
      </c>
      <c r="O311" s="1">
        <v>100</v>
      </c>
      <c r="P311" s="6">
        <f t="shared" si="40"/>
        <v>5.0174999999999997E-2</v>
      </c>
      <c r="Q311" s="7">
        <f t="shared" si="46"/>
        <v>9.2442312087556627E-2</v>
      </c>
      <c r="R311" s="7">
        <f t="shared" si="41"/>
        <v>5.0174999999999997E-2</v>
      </c>
      <c r="S311" s="7">
        <f t="shared" si="47"/>
        <v>4.2578879243115188E-2</v>
      </c>
      <c r="T311" s="1">
        <f t="shared" si="49"/>
        <v>101.42001215044753</v>
      </c>
    </row>
    <row r="312" spans="1:20" x14ac:dyDescent="0.25">
      <c r="A312" s="8">
        <v>28.7</v>
      </c>
      <c r="B312" s="8">
        <v>12</v>
      </c>
      <c r="C312" s="35">
        <f t="shared" si="42"/>
        <v>9.6786682152535808E-11</v>
      </c>
      <c r="D312" s="35">
        <f t="shared" si="48"/>
        <v>2.9907084785133637E-8</v>
      </c>
      <c r="E312" s="8">
        <f t="shared" si="43"/>
        <v>309.00000000000074</v>
      </c>
      <c r="F312" s="8">
        <f t="shared" si="44"/>
        <v>0.1</v>
      </c>
      <c r="G312" s="7">
        <v>3</v>
      </c>
      <c r="H312" s="35">
        <f t="shared" si="45"/>
        <v>2.9222854038543038</v>
      </c>
      <c r="I312" s="8">
        <v>0.5</v>
      </c>
      <c r="J312" s="7">
        <v>2</v>
      </c>
      <c r="K312" s="8">
        <v>4</v>
      </c>
      <c r="L312" s="8">
        <v>0.20069999999999999</v>
      </c>
      <c r="M312" s="8">
        <v>17</v>
      </c>
      <c r="N312" s="8">
        <v>24</v>
      </c>
      <c r="O312" s="1">
        <v>100</v>
      </c>
      <c r="P312" s="6">
        <f t="shared" si="40"/>
        <v>5.0174999999999997E-2</v>
      </c>
      <c r="Q312" s="7">
        <f t="shared" si="46"/>
        <v>9.2551340276779387E-2</v>
      </c>
      <c r="R312" s="7">
        <f t="shared" si="41"/>
        <v>5.0174999999999997E-2</v>
      </c>
      <c r="S312" s="7">
        <f t="shared" si="47"/>
        <v>4.267937512221328E-2</v>
      </c>
      <c r="T312" s="1">
        <f t="shared" si="49"/>
        <v>103.83234228414864</v>
      </c>
    </row>
    <row r="313" spans="1:20" x14ac:dyDescent="0.25">
      <c r="A313" s="8">
        <v>28.7</v>
      </c>
      <c r="B313" s="8">
        <v>12</v>
      </c>
      <c r="C313" s="35">
        <f t="shared" si="42"/>
        <v>9.6786682152535808E-11</v>
      </c>
      <c r="D313" s="35">
        <f t="shared" si="48"/>
        <v>3.000387146728617E-8</v>
      </c>
      <c r="E313" s="8">
        <f t="shared" si="43"/>
        <v>310.00000000000068</v>
      </c>
      <c r="F313" s="8">
        <f t="shared" si="44"/>
        <v>0.1</v>
      </c>
      <c r="G313" s="7">
        <v>3</v>
      </c>
      <c r="H313" s="35">
        <f t="shared" si="45"/>
        <v>2.9233955556881028</v>
      </c>
      <c r="I313" s="8">
        <v>0.5</v>
      </c>
      <c r="J313" s="7">
        <v>2</v>
      </c>
      <c r="K313" s="8">
        <v>4</v>
      </c>
      <c r="L313" s="8">
        <v>0.20069999999999999</v>
      </c>
      <c r="M313" s="8">
        <v>17</v>
      </c>
      <c r="N313" s="8">
        <v>24</v>
      </c>
      <c r="O313" s="1">
        <v>100</v>
      </c>
      <c r="P313" s="6">
        <f t="shared" si="40"/>
        <v>5.0174999999999997E-2</v>
      </c>
      <c r="Q313" s="7">
        <f t="shared" si="46"/>
        <v>9.2662744013301115E-2</v>
      </c>
      <c r="R313" s="7">
        <f t="shared" si="41"/>
        <v>5.0174999999999997E-2</v>
      </c>
      <c r="S313" s="7">
        <f t="shared" si="47"/>
        <v>4.2782182999873304E-2</v>
      </c>
      <c r="T313" s="1">
        <f t="shared" si="49"/>
        <v>106.22109919833723</v>
      </c>
    </row>
    <row r="314" spans="1:20" x14ac:dyDescent="0.25">
      <c r="A314" s="8">
        <v>28.7</v>
      </c>
      <c r="B314" s="8">
        <v>12</v>
      </c>
      <c r="C314" s="35">
        <f t="shared" si="42"/>
        <v>9.6786682152535808E-11</v>
      </c>
      <c r="D314" s="35">
        <f t="shared" si="48"/>
        <v>3.0100658149438704E-8</v>
      </c>
      <c r="E314" s="8">
        <f t="shared" si="43"/>
        <v>311.00000000000068</v>
      </c>
      <c r="F314" s="8">
        <f t="shared" si="44"/>
        <v>0.1</v>
      </c>
      <c r="G314" s="7">
        <v>3</v>
      </c>
      <c r="H314" s="35">
        <f t="shared" si="45"/>
        <v>2.9245290419777237</v>
      </c>
      <c r="I314" s="8">
        <v>0.5</v>
      </c>
      <c r="J314" s="7">
        <v>2</v>
      </c>
      <c r="K314" s="8">
        <v>4</v>
      </c>
      <c r="L314" s="8">
        <v>0.20069999999999999</v>
      </c>
      <c r="M314" s="8">
        <v>17</v>
      </c>
      <c r="N314" s="8">
        <v>24</v>
      </c>
      <c r="O314" s="1">
        <v>100</v>
      </c>
      <c r="P314" s="6">
        <f t="shared" si="40"/>
        <v>5.0174999999999997E-2</v>
      </c>
      <c r="Q314" s="7">
        <f t="shared" si="46"/>
        <v>9.2776489362464562E-2</v>
      </c>
      <c r="R314" s="7">
        <f t="shared" si="41"/>
        <v>5.0174999999999997E-2</v>
      </c>
      <c r="S314" s="7">
        <f t="shared" si="47"/>
        <v>4.2887279414167916E-2</v>
      </c>
      <c r="T314" s="1">
        <f t="shared" si="49"/>
        <v>108.58561524919257</v>
      </c>
    </row>
    <row r="315" spans="1:20" x14ac:dyDescent="0.25">
      <c r="A315" s="8">
        <v>28.7</v>
      </c>
      <c r="B315" s="8">
        <v>12</v>
      </c>
      <c r="C315" s="35">
        <f t="shared" si="42"/>
        <v>9.6786682152535808E-11</v>
      </c>
      <c r="D315" s="35">
        <f t="shared" si="48"/>
        <v>3.0197444831591237E-8</v>
      </c>
      <c r="E315" s="8">
        <f t="shared" si="43"/>
        <v>312.00000000000068</v>
      </c>
      <c r="F315" s="8">
        <f t="shared" si="44"/>
        <v>0.1</v>
      </c>
      <c r="G315" s="7">
        <v>3</v>
      </c>
      <c r="H315" s="35">
        <f t="shared" si="45"/>
        <v>2.9256855174522616</v>
      </c>
      <c r="I315" s="8">
        <v>0.5</v>
      </c>
      <c r="J315" s="7">
        <v>2</v>
      </c>
      <c r="K315" s="8">
        <v>4</v>
      </c>
      <c r="L315" s="8">
        <v>0.20069999999999999</v>
      </c>
      <c r="M315" s="8">
        <v>17</v>
      </c>
      <c r="N315" s="8">
        <v>24</v>
      </c>
      <c r="O315" s="1">
        <v>100</v>
      </c>
      <c r="P315" s="6">
        <f t="shared" si="40"/>
        <v>5.0174999999999997E-2</v>
      </c>
      <c r="Q315" s="7">
        <f t="shared" si="46"/>
        <v>9.2892541676334442E-2</v>
      </c>
      <c r="R315" s="7">
        <f t="shared" si="41"/>
        <v>5.0174999999999997E-2</v>
      </c>
      <c r="S315" s="7">
        <f t="shared" si="47"/>
        <v>4.2994640254556717E-2</v>
      </c>
      <c r="T315" s="1">
        <f t="shared" si="49"/>
        <v>110.92522028970919</v>
      </c>
    </row>
    <row r="316" spans="1:20" x14ac:dyDescent="0.25">
      <c r="A316" s="8">
        <v>28.7</v>
      </c>
      <c r="B316" s="8">
        <v>12</v>
      </c>
      <c r="C316" s="35">
        <f t="shared" si="42"/>
        <v>9.6786682152535808E-11</v>
      </c>
      <c r="D316" s="35">
        <f t="shared" si="48"/>
        <v>3.029423151374377E-8</v>
      </c>
      <c r="E316" s="8">
        <f t="shared" si="43"/>
        <v>313.00000000000063</v>
      </c>
      <c r="F316" s="8">
        <f t="shared" si="44"/>
        <v>0.1</v>
      </c>
      <c r="G316" s="7">
        <v>3</v>
      </c>
      <c r="H316" s="35">
        <f t="shared" si="45"/>
        <v>2.9268646298380836</v>
      </c>
      <c r="I316" s="8">
        <v>0.5</v>
      </c>
      <c r="J316" s="7">
        <v>2</v>
      </c>
      <c r="K316" s="8">
        <v>4</v>
      </c>
      <c r="L316" s="8">
        <v>0.20069999999999999</v>
      </c>
      <c r="M316" s="8">
        <v>17</v>
      </c>
      <c r="N316" s="8">
        <v>24</v>
      </c>
      <c r="O316" s="1">
        <v>100</v>
      </c>
      <c r="P316" s="6">
        <f t="shared" si="40"/>
        <v>5.0174999999999997E-2</v>
      </c>
      <c r="Q316" s="7">
        <f t="shared" si="46"/>
        <v>9.3010865604251688E-2</v>
      </c>
      <c r="R316" s="7">
        <f t="shared" si="41"/>
        <v>5.0174999999999997E-2</v>
      </c>
      <c r="S316" s="7">
        <f t="shared" si="47"/>
        <v>4.3104240759602237E-2</v>
      </c>
      <c r="T316" s="1">
        <f t="shared" si="49"/>
        <v>113.23924181303192</v>
      </c>
    </row>
    <row r="317" spans="1:20" x14ac:dyDescent="0.25">
      <c r="A317" s="8">
        <v>28.7</v>
      </c>
      <c r="B317" s="8">
        <v>12</v>
      </c>
      <c r="C317" s="35">
        <f t="shared" si="42"/>
        <v>9.6786682152535808E-11</v>
      </c>
      <c r="D317" s="35">
        <f t="shared" si="48"/>
        <v>3.0391018195896304E-8</v>
      </c>
      <c r="E317" s="8">
        <f t="shared" si="43"/>
        <v>314.00000000000063</v>
      </c>
      <c r="F317" s="8">
        <f t="shared" si="44"/>
        <v>0.1</v>
      </c>
      <c r="G317" s="7">
        <v>3</v>
      </c>
      <c r="H317" s="35">
        <f t="shared" si="45"/>
        <v>2.9280660199661357</v>
      </c>
      <c r="I317" s="8">
        <v>0.5</v>
      </c>
      <c r="J317" s="7">
        <v>2</v>
      </c>
      <c r="K317" s="8">
        <v>4</v>
      </c>
      <c r="L317" s="8">
        <v>0.20069999999999999</v>
      </c>
      <c r="M317" s="8">
        <v>17</v>
      </c>
      <c r="N317" s="8">
        <v>24</v>
      </c>
      <c r="O317" s="1">
        <v>100</v>
      </c>
      <c r="P317" s="6">
        <f t="shared" si="40"/>
        <v>5.0174999999999997E-2</v>
      </c>
      <c r="Q317" s="7">
        <f t="shared" si="46"/>
        <v>9.3131425103601714E-2</v>
      </c>
      <c r="R317" s="7">
        <f t="shared" si="41"/>
        <v>5.0174999999999997E-2</v>
      </c>
      <c r="S317" s="7">
        <f t="shared" si="47"/>
        <v>4.3216055514836947E-2</v>
      </c>
      <c r="T317" s="1">
        <f t="shared" si="49"/>
        <v>115.52700510850221</v>
      </c>
    </row>
    <row r="318" spans="1:20" x14ac:dyDescent="0.25">
      <c r="A318" s="8">
        <v>28.7</v>
      </c>
      <c r="B318" s="8">
        <v>12</v>
      </c>
      <c r="C318" s="35">
        <f t="shared" si="42"/>
        <v>9.6786682152535808E-11</v>
      </c>
      <c r="D318" s="35">
        <f t="shared" si="48"/>
        <v>3.0487804878048837E-8</v>
      </c>
      <c r="E318" s="8">
        <f t="shared" si="43"/>
        <v>315.00000000000063</v>
      </c>
      <c r="F318" s="8">
        <f t="shared" si="44"/>
        <v>0.1</v>
      </c>
      <c r="G318" s="7">
        <v>3</v>
      </c>
      <c r="H318" s="35">
        <f t="shared" si="45"/>
        <v>2.9292893218813458</v>
      </c>
      <c r="I318" s="8">
        <v>0.5</v>
      </c>
      <c r="J318" s="7">
        <v>2</v>
      </c>
      <c r="K318" s="8">
        <v>4</v>
      </c>
      <c r="L318" s="8">
        <v>0.20069999999999999</v>
      </c>
      <c r="M318" s="8">
        <v>17</v>
      </c>
      <c r="N318" s="8">
        <v>24</v>
      </c>
      <c r="O318" s="1">
        <v>100</v>
      </c>
      <c r="P318" s="6">
        <f t="shared" si="40"/>
        <v>5.0174999999999997E-2</v>
      </c>
      <c r="Q318" s="7">
        <f t="shared" si="46"/>
        <v>9.3254183450793046E-2</v>
      </c>
      <c r="R318" s="7">
        <f t="shared" si="41"/>
        <v>5.0174999999999997E-2</v>
      </c>
      <c r="S318" s="7">
        <f t="shared" si="47"/>
        <v>4.3330058450793046E-2</v>
      </c>
      <c r="T318" s="1">
        <f t="shared" si="49"/>
        <v>117.78783342984178</v>
      </c>
    </row>
    <row r="319" spans="1:20" x14ac:dyDescent="0.25">
      <c r="A319" s="8">
        <v>28.7</v>
      </c>
      <c r="B319" s="8">
        <v>12</v>
      </c>
      <c r="C319" s="35">
        <f t="shared" si="42"/>
        <v>9.6786682152535808E-11</v>
      </c>
      <c r="D319" s="35">
        <f t="shared" si="48"/>
        <v>3.0584591560201371E-8</v>
      </c>
      <c r="E319" s="8">
        <f t="shared" si="43"/>
        <v>316.00000000000057</v>
      </c>
      <c r="F319" s="8">
        <f t="shared" si="44"/>
        <v>0.1</v>
      </c>
      <c r="G319" s="7">
        <v>3</v>
      </c>
      <c r="H319" s="35">
        <f t="shared" si="45"/>
        <v>2.9305341629541011</v>
      </c>
      <c r="I319" s="8">
        <v>0.5</v>
      </c>
      <c r="J319" s="7">
        <v>2</v>
      </c>
      <c r="K319" s="8">
        <v>4</v>
      </c>
      <c r="L319" s="8">
        <v>0.20069999999999999</v>
      </c>
      <c r="M319" s="8">
        <v>17</v>
      </c>
      <c r="N319" s="8">
        <v>24</v>
      </c>
      <c r="O319" s="1">
        <v>100</v>
      </c>
      <c r="P319" s="6">
        <f t="shared" si="40"/>
        <v>5.0174999999999997E-2</v>
      </c>
      <c r="Q319" s="7">
        <f t="shared" si="46"/>
        <v>9.3379103252444043E-2</v>
      </c>
      <c r="R319" s="7">
        <f t="shared" si="41"/>
        <v>5.0174999999999997E-2</v>
      </c>
      <c r="S319" s="7">
        <f t="shared" si="47"/>
        <v>4.3446222841208797E-2</v>
      </c>
      <c r="T319" s="1">
        <f t="shared" si="49"/>
        <v>120.02104817755317</v>
      </c>
    </row>
    <row r="320" spans="1:20" x14ac:dyDescent="0.25">
      <c r="A320" s="8">
        <v>28.7</v>
      </c>
      <c r="B320" s="8">
        <v>12</v>
      </c>
      <c r="C320" s="35">
        <f t="shared" si="42"/>
        <v>9.6786682152535808E-11</v>
      </c>
      <c r="D320" s="35">
        <f t="shared" si="48"/>
        <v>3.0681378242353904E-8</v>
      </c>
      <c r="E320" s="8">
        <f t="shared" si="43"/>
        <v>317.00000000000057</v>
      </c>
      <c r="F320" s="8">
        <f t="shared" si="44"/>
        <v>0.1</v>
      </c>
      <c r="G320" s="7">
        <v>3</v>
      </c>
      <c r="H320" s="35">
        <f t="shared" si="45"/>
        <v>2.931800163993751</v>
      </c>
      <c r="I320" s="8">
        <v>0.5</v>
      </c>
      <c r="J320" s="7">
        <v>2</v>
      </c>
      <c r="K320" s="8">
        <v>4</v>
      </c>
      <c r="L320" s="8">
        <v>0.20069999999999999</v>
      </c>
      <c r="M320" s="8">
        <v>17</v>
      </c>
      <c r="N320" s="8">
        <v>24</v>
      </c>
      <c r="O320" s="1">
        <v>100</v>
      </c>
      <c r="P320" s="6">
        <f t="shared" si="40"/>
        <v>5.0174999999999997E-2</v>
      </c>
      <c r="Q320" s="7">
        <f t="shared" si="46"/>
        <v>9.3506146456772909E-2</v>
      </c>
      <c r="R320" s="7">
        <f t="shared" si="41"/>
        <v>5.0174999999999997E-2</v>
      </c>
      <c r="S320" s="7">
        <f t="shared" si="47"/>
        <v>4.3564521301422347E-2</v>
      </c>
      <c r="T320" s="1">
        <f t="shared" si="49"/>
        <v>122.22596909264048</v>
      </c>
    </row>
    <row r="321" spans="1:20" x14ac:dyDescent="0.25">
      <c r="A321" s="8">
        <v>28.7</v>
      </c>
      <c r="B321" s="8">
        <v>12</v>
      </c>
      <c r="C321" s="35">
        <f t="shared" si="42"/>
        <v>9.6786682152535808E-11</v>
      </c>
      <c r="D321" s="35">
        <f t="shared" si="48"/>
        <v>3.0778164924506437E-8</v>
      </c>
      <c r="E321" s="8">
        <f t="shared" si="43"/>
        <v>318.00000000000051</v>
      </c>
      <c r="F321" s="8">
        <f t="shared" si="44"/>
        <v>0.1</v>
      </c>
      <c r="G321" s="7">
        <v>3</v>
      </c>
      <c r="H321" s="35">
        <f t="shared" si="45"/>
        <v>2.9330869393641148</v>
      </c>
      <c r="I321" s="8">
        <v>0.5</v>
      </c>
      <c r="J321" s="7">
        <v>2</v>
      </c>
      <c r="K321" s="8">
        <v>4</v>
      </c>
      <c r="L321" s="8">
        <v>0.20069999999999999</v>
      </c>
      <c r="M321" s="8">
        <v>17</v>
      </c>
      <c r="N321" s="8">
        <v>24</v>
      </c>
      <c r="O321" s="1">
        <v>100</v>
      </c>
      <c r="P321" s="6">
        <f t="shared" si="40"/>
        <v>5.0174999999999997E-2</v>
      </c>
      <c r="Q321" s="7">
        <f t="shared" si="46"/>
        <v>9.3635274365188911E-2</v>
      </c>
      <c r="R321" s="7">
        <f t="shared" si="41"/>
        <v>5.0174999999999997E-2</v>
      </c>
      <c r="S321" s="7">
        <f t="shared" si="47"/>
        <v>4.3684925786966637E-2</v>
      </c>
      <c r="T321" s="1">
        <f t="shared" si="49"/>
        <v>124.40191446436026</v>
      </c>
    </row>
    <row r="322" spans="1:20" x14ac:dyDescent="0.25">
      <c r="A322" s="8">
        <v>28.7</v>
      </c>
      <c r="B322" s="8">
        <v>12</v>
      </c>
      <c r="C322" s="35">
        <f t="shared" si="42"/>
        <v>9.6786682152535808E-11</v>
      </c>
      <c r="D322" s="35">
        <f t="shared" si="48"/>
        <v>3.0874951606658971E-8</v>
      </c>
      <c r="E322" s="8">
        <f t="shared" si="43"/>
        <v>319.00000000000045</v>
      </c>
      <c r="F322" s="8">
        <f t="shared" si="44"/>
        <v>0.1</v>
      </c>
      <c r="G322" s="7">
        <v>3</v>
      </c>
      <c r="H322" s="35">
        <f t="shared" si="45"/>
        <v>2.9343940971009501</v>
      </c>
      <c r="I322" s="8">
        <v>0.5</v>
      </c>
      <c r="J322" s="7">
        <v>2</v>
      </c>
      <c r="K322" s="8">
        <v>4</v>
      </c>
      <c r="L322" s="8">
        <v>0.20069999999999999</v>
      </c>
      <c r="M322" s="8">
        <v>17</v>
      </c>
      <c r="N322" s="8">
        <v>24</v>
      </c>
      <c r="O322" s="1">
        <v>100</v>
      </c>
      <c r="P322" s="6">
        <f t="shared" si="40"/>
        <v>5.0174999999999997E-2</v>
      </c>
      <c r="Q322" s="7">
        <f t="shared" si="46"/>
        <v>9.3766447644080334E-2</v>
      </c>
      <c r="R322" s="7">
        <f t="shared" si="41"/>
        <v>5.0174999999999997E-2</v>
      </c>
      <c r="S322" s="7">
        <f t="shared" si="47"/>
        <v>4.380740759237698E-2</v>
      </c>
      <c r="T322" s="1">
        <f t="shared" si="49"/>
        <v>126.54820134996666</v>
      </c>
    </row>
    <row r="323" spans="1:20" x14ac:dyDescent="0.25">
      <c r="A323" s="8">
        <v>28.7</v>
      </c>
      <c r="B323" s="8">
        <v>12</v>
      </c>
      <c r="C323" s="35">
        <f t="shared" si="42"/>
        <v>9.6786682152535808E-11</v>
      </c>
      <c r="D323" s="35">
        <f t="shared" si="48"/>
        <v>3.0971738288811504E-8</v>
      </c>
      <c r="E323" s="8">
        <f t="shared" si="43"/>
        <v>320.00000000000045</v>
      </c>
      <c r="F323" s="8">
        <f t="shared" si="44"/>
        <v>0.1</v>
      </c>
      <c r="G323" s="7">
        <v>3</v>
      </c>
      <c r="H323" s="35">
        <f t="shared" si="45"/>
        <v>2.9357212390313467</v>
      </c>
      <c r="I323" s="8">
        <v>0.5</v>
      </c>
      <c r="J323" s="7">
        <v>2</v>
      </c>
      <c r="K323" s="8">
        <v>4</v>
      </c>
      <c r="L323" s="8">
        <v>0.20069999999999999</v>
      </c>
      <c r="M323" s="8">
        <v>17</v>
      </c>
      <c r="N323" s="8">
        <v>24</v>
      </c>
      <c r="O323" s="1">
        <v>100</v>
      </c>
      <c r="P323" s="6">
        <f t="shared" si="40"/>
        <v>5.0174999999999997E-2</v>
      </c>
      <c r="Q323" s="7">
        <f t="shared" si="46"/>
        <v>9.3899626336795647E-2</v>
      </c>
      <c r="R323" s="7">
        <f t="shared" si="41"/>
        <v>5.0174999999999997E-2</v>
      </c>
      <c r="S323" s="7">
        <f t="shared" si="47"/>
        <v>4.3931937350223452E-2</v>
      </c>
      <c r="T323" s="1">
        <f t="shared" si="49"/>
        <v>128.66414580697415</v>
      </c>
    </row>
    <row r="324" spans="1:20" x14ac:dyDescent="0.25">
      <c r="A324" s="8">
        <v>28.7</v>
      </c>
      <c r="B324" s="8">
        <v>12</v>
      </c>
      <c r="C324" s="35">
        <f t="shared" si="42"/>
        <v>9.6786682152535808E-11</v>
      </c>
      <c r="D324" s="35">
        <f t="shared" si="48"/>
        <v>3.1068524970964037E-8</v>
      </c>
      <c r="E324" s="8">
        <f t="shared" si="43"/>
        <v>321.0000000000004</v>
      </c>
      <c r="F324" s="8">
        <f t="shared" si="44"/>
        <v>0.1</v>
      </c>
      <c r="G324" s="7">
        <v>3</v>
      </c>
      <c r="H324" s="35">
        <f t="shared" si="45"/>
        <v>2.9370679608950168</v>
      </c>
      <c r="I324" s="8">
        <v>0.5</v>
      </c>
      <c r="J324" s="7">
        <v>2</v>
      </c>
      <c r="K324" s="8">
        <v>4</v>
      </c>
      <c r="L324" s="8">
        <v>0.20069999999999999</v>
      </c>
      <c r="M324" s="8">
        <v>17</v>
      </c>
      <c r="N324" s="8">
        <v>24</v>
      </c>
      <c r="O324" s="1">
        <v>100</v>
      </c>
      <c r="P324" s="6">
        <f t="shared" ref="P324:P363" si="50">L324/(K324-J324)^2</f>
        <v>5.0174999999999997E-2</v>
      </c>
      <c r="Q324" s="7">
        <f t="shared" si="46"/>
        <v>9.4034769875814925E-2</v>
      </c>
      <c r="R324" s="7">
        <f t="shared" ref="R324:R363" si="51">P324*(G324-J324)^2</f>
        <v>5.0174999999999997E-2</v>
      </c>
      <c r="S324" s="7">
        <f t="shared" si="47"/>
        <v>4.4058485030381019E-2</v>
      </c>
      <c r="T324" s="1">
        <f t="shared" si="49"/>
        <v>130.74906313879805</v>
      </c>
    </row>
    <row r="325" spans="1:20" x14ac:dyDescent="0.25">
      <c r="A325" s="8">
        <v>28.7</v>
      </c>
      <c r="B325" s="8">
        <v>12</v>
      </c>
      <c r="C325" s="35">
        <f t="shared" ref="C325:C363" si="52">1/(A325*1000000)/$C$2</f>
        <v>9.6786682152535808E-11</v>
      </c>
      <c r="D325" s="35">
        <f t="shared" si="48"/>
        <v>3.1165311653116571E-8</v>
      </c>
      <c r="E325" s="8">
        <f t="shared" ref="E325:E363" si="53">D325*360*(A325*1000000)</f>
        <v>322.0000000000004</v>
      </c>
      <c r="F325" s="8">
        <f t="shared" ref="F325:F363" si="54">$F$2</f>
        <v>0.1</v>
      </c>
      <c r="G325" s="7">
        <v>3</v>
      </c>
      <c r="H325" s="35">
        <f t="shared" ref="H325:H363" si="55">G325+F325*SIN(2*PI()*A325*1000000*D325)</f>
        <v>2.9384338524674347</v>
      </c>
      <c r="I325" s="8">
        <v>0.5</v>
      </c>
      <c r="J325" s="7">
        <v>2</v>
      </c>
      <c r="K325" s="8">
        <v>4</v>
      </c>
      <c r="L325" s="8">
        <v>0.20069999999999999</v>
      </c>
      <c r="M325" s="8">
        <v>17</v>
      </c>
      <c r="N325" s="8">
        <v>24</v>
      </c>
      <c r="O325" s="1">
        <v>100</v>
      </c>
      <c r="P325" s="6">
        <f t="shared" si="50"/>
        <v>5.0174999999999997E-2</v>
      </c>
      <c r="Q325" s="7">
        <f t="shared" ref="Q325:Q363" si="56">2*P325*(H325-J325)</f>
        <v>9.4171837095107069E-2</v>
      </c>
      <c r="R325" s="7">
        <f t="shared" si="51"/>
        <v>5.0174999999999997E-2</v>
      </c>
      <c r="S325" s="7">
        <f t="shared" ref="S325:S363" si="57">P325*(H325-J325)^2</f>
        <v>4.4187019939548502E-2</v>
      </c>
      <c r="T325" s="1">
        <f t="shared" si="49"/>
        <v>132.8022681518444</v>
      </c>
    </row>
    <row r="326" spans="1:20" x14ac:dyDescent="0.25">
      <c r="A326" s="8">
        <v>28.7</v>
      </c>
      <c r="B326" s="8">
        <v>12</v>
      </c>
      <c r="C326" s="35">
        <f t="shared" si="52"/>
        <v>9.6786682152535808E-11</v>
      </c>
      <c r="D326" s="35">
        <f t="shared" ref="D326:D363" si="58">D325+C326</f>
        <v>3.1262098335269104E-8</v>
      </c>
      <c r="E326" s="8">
        <f t="shared" si="53"/>
        <v>323.0000000000004</v>
      </c>
      <c r="F326" s="8">
        <f t="shared" si="54"/>
        <v>0.1</v>
      </c>
      <c r="G326" s="7">
        <v>3</v>
      </c>
      <c r="H326" s="35">
        <f t="shared" si="55"/>
        <v>2.9398184976847959</v>
      </c>
      <c r="I326" s="8">
        <v>0.5</v>
      </c>
      <c r="J326" s="7">
        <v>2</v>
      </c>
      <c r="K326" s="8">
        <v>4</v>
      </c>
      <c r="L326" s="8">
        <v>0.20069999999999999</v>
      </c>
      <c r="M326" s="8">
        <v>17</v>
      </c>
      <c r="N326" s="8">
        <v>24</v>
      </c>
      <c r="O326" s="1">
        <v>100</v>
      </c>
      <c r="P326" s="6">
        <f t="shared" si="50"/>
        <v>5.0174999999999997E-2</v>
      </c>
      <c r="Q326" s="7">
        <f t="shared" si="56"/>
        <v>9.4310786242669253E-2</v>
      </c>
      <c r="R326" s="7">
        <f t="shared" si="51"/>
        <v>5.0174999999999997E-2</v>
      </c>
      <c r="S326" s="7">
        <f t="shared" si="57"/>
        <v>4.4317510721028672E-2</v>
      </c>
      <c r="T326" s="1">
        <f t="shared" ref="T326:T363" si="59">IF(S326-S325&gt;0, O326*0.000001*(S326-S325)/C326, 0)</f>
        <v>134.82307542531086</v>
      </c>
    </row>
    <row r="327" spans="1:20" x14ac:dyDescent="0.25">
      <c r="A327" s="8">
        <v>28.7</v>
      </c>
      <c r="B327" s="8">
        <v>12</v>
      </c>
      <c r="C327" s="35">
        <f t="shared" si="52"/>
        <v>9.6786682152535808E-11</v>
      </c>
      <c r="D327" s="35">
        <f t="shared" si="58"/>
        <v>3.1358885017421637E-8</v>
      </c>
      <c r="E327" s="8">
        <f t="shared" si="53"/>
        <v>324.00000000000034</v>
      </c>
      <c r="F327" s="8">
        <f t="shared" si="54"/>
        <v>0.1</v>
      </c>
      <c r="G327" s="7">
        <v>3</v>
      </c>
      <c r="H327" s="35">
        <f t="shared" si="55"/>
        <v>2.941221474770753</v>
      </c>
      <c r="I327" s="8">
        <v>0.5</v>
      </c>
      <c r="J327" s="7">
        <v>2</v>
      </c>
      <c r="K327" s="8">
        <v>4</v>
      </c>
      <c r="L327" s="8">
        <v>0.20069999999999999</v>
      </c>
      <c r="M327" s="8">
        <v>17</v>
      </c>
      <c r="N327" s="8">
        <v>24</v>
      </c>
      <c r="O327" s="1">
        <v>100</v>
      </c>
      <c r="P327" s="6">
        <f t="shared" si="50"/>
        <v>5.0174999999999997E-2</v>
      </c>
      <c r="Q327" s="7">
        <f t="shared" si="56"/>
        <v>9.4451574993245066E-2</v>
      </c>
      <c r="R327" s="7">
        <f t="shared" si="51"/>
        <v>5.0174999999999997E-2</v>
      </c>
      <c r="S327" s="7">
        <f t="shared" si="57"/>
        <v>4.4449925354781247E-2</v>
      </c>
      <c r="T327" s="1">
        <f t="shared" si="59"/>
        <v>136.81079959316108</v>
      </c>
    </row>
    <row r="328" spans="1:20" x14ac:dyDescent="0.25">
      <c r="A328" s="8">
        <v>28.7</v>
      </c>
      <c r="B328" s="8">
        <v>12</v>
      </c>
      <c r="C328" s="35">
        <f t="shared" si="52"/>
        <v>9.6786682152535808E-11</v>
      </c>
      <c r="D328" s="35">
        <f t="shared" si="58"/>
        <v>3.1455671699574171E-8</v>
      </c>
      <c r="E328" s="8">
        <f t="shared" si="53"/>
        <v>325.00000000000034</v>
      </c>
      <c r="F328" s="8">
        <f t="shared" si="54"/>
        <v>0.1</v>
      </c>
      <c r="G328" s="7">
        <v>3</v>
      </c>
      <c r="H328" s="35">
        <f t="shared" si="55"/>
        <v>2.942642356364896</v>
      </c>
      <c r="I328" s="8">
        <v>0.5</v>
      </c>
      <c r="J328" s="7">
        <v>2</v>
      </c>
      <c r="K328" s="8">
        <v>4</v>
      </c>
      <c r="L328" s="8">
        <v>0.20069999999999999</v>
      </c>
      <c r="M328" s="8">
        <v>17</v>
      </c>
      <c r="N328" s="8">
        <v>24</v>
      </c>
      <c r="O328" s="1">
        <v>100</v>
      </c>
      <c r="P328" s="6">
        <f t="shared" si="50"/>
        <v>5.0174999999999997E-2</v>
      </c>
      <c r="Q328" s="7">
        <f t="shared" si="56"/>
        <v>9.4594160461217311E-2</v>
      </c>
      <c r="R328" s="7">
        <f t="shared" si="51"/>
        <v>5.0174999999999997E-2</v>
      </c>
      <c r="S328" s="7">
        <f t="shared" si="57"/>
        <v>4.458423115776048E-2</v>
      </c>
      <c r="T328" s="1">
        <f t="shared" si="59"/>
        <v>138.76475563814347</v>
      </c>
    </row>
    <row r="329" spans="1:20" x14ac:dyDescent="0.25">
      <c r="A329" s="8">
        <v>28.7</v>
      </c>
      <c r="B329" s="8">
        <v>12</v>
      </c>
      <c r="C329" s="35">
        <f t="shared" si="52"/>
        <v>9.6786682152535808E-11</v>
      </c>
      <c r="D329" s="35">
        <f t="shared" si="58"/>
        <v>3.1552458381726704E-8</v>
      </c>
      <c r="E329" s="8">
        <f t="shared" si="53"/>
        <v>326.00000000000034</v>
      </c>
      <c r="F329" s="8">
        <f t="shared" si="54"/>
        <v>0.1</v>
      </c>
      <c r="G329" s="7">
        <v>3</v>
      </c>
      <c r="H329" s="35">
        <f t="shared" si="55"/>
        <v>2.9440807096529258</v>
      </c>
      <c r="I329" s="8">
        <v>0.5</v>
      </c>
      <c r="J329" s="7">
        <v>2</v>
      </c>
      <c r="K329" s="8">
        <v>4</v>
      </c>
      <c r="L329" s="8">
        <v>0.20069999999999999</v>
      </c>
      <c r="M329" s="8">
        <v>17</v>
      </c>
      <c r="N329" s="8">
        <v>24</v>
      </c>
      <c r="O329" s="1">
        <v>100</v>
      </c>
      <c r="P329" s="6">
        <f t="shared" si="50"/>
        <v>5.0174999999999997E-2</v>
      </c>
      <c r="Q329" s="7">
        <f t="shared" si="56"/>
        <v>9.4738499213671098E-2</v>
      </c>
      <c r="R329" s="7">
        <f t="shared" si="51"/>
        <v>5.0174999999999997E-2</v>
      </c>
      <c r="S329" s="7">
        <f t="shared" si="57"/>
        <v>4.4720394784547882E-2</v>
      </c>
      <c r="T329" s="1">
        <f t="shared" si="59"/>
        <v>140.68425919674311</v>
      </c>
    </row>
    <row r="330" spans="1:20" x14ac:dyDescent="0.25">
      <c r="A330" s="8">
        <v>28.7</v>
      </c>
      <c r="B330" s="8">
        <v>12</v>
      </c>
      <c r="C330" s="35">
        <f t="shared" si="52"/>
        <v>9.6786682152535808E-11</v>
      </c>
      <c r="D330" s="35">
        <f t="shared" si="58"/>
        <v>3.1649245063879238E-8</v>
      </c>
      <c r="E330" s="8">
        <f t="shared" si="53"/>
        <v>327.00000000000028</v>
      </c>
      <c r="F330" s="8">
        <f t="shared" si="54"/>
        <v>0.1</v>
      </c>
      <c r="G330" s="7">
        <v>3</v>
      </c>
      <c r="H330" s="35">
        <f t="shared" si="55"/>
        <v>2.9455360964984978</v>
      </c>
      <c r="I330" s="8">
        <v>0.5</v>
      </c>
      <c r="J330" s="7">
        <v>2</v>
      </c>
      <c r="K330" s="8">
        <v>4</v>
      </c>
      <c r="L330" s="8">
        <v>0.20069999999999999</v>
      </c>
      <c r="M330" s="8">
        <v>17</v>
      </c>
      <c r="N330" s="8">
        <v>24</v>
      </c>
      <c r="O330" s="1">
        <v>100</v>
      </c>
      <c r="P330" s="6">
        <f t="shared" si="50"/>
        <v>5.0174999999999997E-2</v>
      </c>
      <c r="Q330" s="7">
        <f t="shared" si="56"/>
        <v>9.4884547283624249E-2</v>
      </c>
      <c r="R330" s="7">
        <f t="shared" si="51"/>
        <v>5.0174999999999997E-2</v>
      </c>
      <c r="S330" s="7">
        <f t="shared" si="57"/>
        <v>4.4858382228292602E-2</v>
      </c>
      <c r="T330" s="1">
        <f t="shared" si="59"/>
        <v>142.56862687704538</v>
      </c>
    </row>
    <row r="331" spans="1:20" x14ac:dyDescent="0.25">
      <c r="A331" s="8">
        <v>28.7</v>
      </c>
      <c r="B331" s="8">
        <v>12</v>
      </c>
      <c r="C331" s="35">
        <f t="shared" si="52"/>
        <v>9.6786682152535808E-11</v>
      </c>
      <c r="D331" s="35">
        <f t="shared" si="58"/>
        <v>3.1746031746031771E-8</v>
      </c>
      <c r="E331" s="8">
        <f t="shared" si="53"/>
        <v>328.00000000000028</v>
      </c>
      <c r="F331" s="8">
        <f t="shared" si="54"/>
        <v>0.1</v>
      </c>
      <c r="G331" s="7">
        <v>3</v>
      </c>
      <c r="H331" s="35">
        <f t="shared" si="55"/>
        <v>2.9470080735766797</v>
      </c>
      <c r="I331" s="8">
        <v>0.5</v>
      </c>
      <c r="J331" s="7">
        <v>2</v>
      </c>
      <c r="K331" s="8">
        <v>4</v>
      </c>
      <c r="L331" s="8">
        <v>0.20069999999999999</v>
      </c>
      <c r="M331" s="8">
        <v>17</v>
      </c>
      <c r="N331" s="8">
        <v>24</v>
      </c>
      <c r="O331" s="1">
        <v>100</v>
      </c>
      <c r="P331" s="6">
        <f t="shared" si="50"/>
        <v>5.0174999999999997E-2</v>
      </c>
      <c r="Q331" s="7">
        <f t="shared" si="56"/>
        <v>9.5032260183419801E-2</v>
      </c>
      <c r="R331" s="7">
        <f t="shared" si="51"/>
        <v>5.0174999999999997E-2</v>
      </c>
      <c r="S331" s="7">
        <f t="shared" si="57"/>
        <v>4.4998158821969093E-2</v>
      </c>
      <c r="T331" s="1">
        <f t="shared" si="59"/>
        <v>144.41717658655057</v>
      </c>
    </row>
    <row r="332" spans="1:20" x14ac:dyDescent="0.25">
      <c r="A332" s="8">
        <v>28.7</v>
      </c>
      <c r="B332" s="8">
        <v>12</v>
      </c>
      <c r="C332" s="35">
        <f t="shared" si="52"/>
        <v>9.6786682152535808E-11</v>
      </c>
      <c r="D332" s="35">
        <f t="shared" si="58"/>
        <v>3.1842818428184304E-8</v>
      </c>
      <c r="E332" s="8">
        <f t="shared" si="53"/>
        <v>329.00000000000023</v>
      </c>
      <c r="F332" s="8">
        <f t="shared" si="54"/>
        <v>0.1</v>
      </c>
      <c r="G332" s="7">
        <v>3</v>
      </c>
      <c r="H332" s="35">
        <f t="shared" si="55"/>
        <v>2.948496192508995</v>
      </c>
      <c r="I332" s="8">
        <v>0.5</v>
      </c>
      <c r="J332" s="7">
        <v>2</v>
      </c>
      <c r="K332" s="8">
        <v>4</v>
      </c>
      <c r="L332" s="8">
        <v>0.20069999999999999</v>
      </c>
      <c r="M332" s="8">
        <v>17</v>
      </c>
      <c r="N332" s="8">
        <v>24</v>
      </c>
      <c r="O332" s="1">
        <v>100</v>
      </c>
      <c r="P332" s="6">
        <f t="shared" si="50"/>
        <v>5.0174999999999997E-2</v>
      </c>
      <c r="Q332" s="7">
        <f t="shared" si="56"/>
        <v>9.5181592918277644E-2</v>
      </c>
      <c r="R332" s="7">
        <f t="shared" si="51"/>
        <v>5.0174999999999997E-2</v>
      </c>
      <c r="S332" s="7">
        <f t="shared" si="57"/>
        <v>4.5139689239963733E-2</v>
      </c>
      <c r="T332" s="1">
        <f t="shared" si="59"/>
        <v>146.22922787206176</v>
      </c>
    </row>
    <row r="333" spans="1:20" x14ac:dyDescent="0.25">
      <c r="A333" s="8">
        <v>28.7</v>
      </c>
      <c r="B333" s="8">
        <v>12</v>
      </c>
      <c r="C333" s="35">
        <f t="shared" si="52"/>
        <v>9.6786682152535808E-11</v>
      </c>
      <c r="D333" s="35">
        <f t="shared" si="58"/>
        <v>3.1939605110336838E-8</v>
      </c>
      <c r="E333" s="8">
        <f t="shared" si="53"/>
        <v>330.00000000000017</v>
      </c>
      <c r="F333" s="8">
        <f t="shared" si="54"/>
        <v>0.1</v>
      </c>
      <c r="G333" s="7">
        <v>3</v>
      </c>
      <c r="H333" s="35">
        <f t="shared" si="55"/>
        <v>2.95</v>
      </c>
      <c r="I333" s="8">
        <v>0.5</v>
      </c>
      <c r="J333" s="7">
        <v>2</v>
      </c>
      <c r="K333" s="8">
        <v>4</v>
      </c>
      <c r="L333" s="8">
        <v>0.20069999999999999</v>
      </c>
      <c r="M333" s="8">
        <v>17</v>
      </c>
      <c r="N333" s="8">
        <v>24</v>
      </c>
      <c r="O333" s="1">
        <v>100</v>
      </c>
      <c r="P333" s="6">
        <f t="shared" si="50"/>
        <v>5.0174999999999997E-2</v>
      </c>
      <c r="Q333" s="7">
        <f t="shared" si="56"/>
        <v>9.5332500000000014E-2</v>
      </c>
      <c r="R333" s="7">
        <f t="shared" si="51"/>
        <v>5.0174999999999997E-2</v>
      </c>
      <c r="S333" s="7">
        <f t="shared" si="57"/>
        <v>4.5282937500000016E-2</v>
      </c>
      <c r="T333" s="1">
        <f t="shared" si="59"/>
        <v>148.00410226948736</v>
      </c>
    </row>
    <row r="334" spans="1:20" x14ac:dyDescent="0.25">
      <c r="A334" s="8">
        <v>28.7</v>
      </c>
      <c r="B334" s="8">
        <v>12</v>
      </c>
      <c r="C334" s="35">
        <f t="shared" si="52"/>
        <v>9.6786682152535808E-11</v>
      </c>
      <c r="D334" s="35">
        <f t="shared" si="58"/>
        <v>3.2036391792489371E-8</v>
      </c>
      <c r="E334" s="8">
        <f t="shared" si="53"/>
        <v>331.00000000000017</v>
      </c>
      <c r="F334" s="8">
        <f t="shared" si="54"/>
        <v>0.1</v>
      </c>
      <c r="G334" s="7">
        <v>3</v>
      </c>
      <c r="H334" s="35">
        <f t="shared" si="55"/>
        <v>2.9515190379753666</v>
      </c>
      <c r="I334" s="8">
        <v>0.5</v>
      </c>
      <c r="J334" s="7">
        <v>2</v>
      </c>
      <c r="K334" s="8">
        <v>4</v>
      </c>
      <c r="L334" s="8">
        <v>0.20069999999999999</v>
      </c>
      <c r="M334" s="8">
        <v>17</v>
      </c>
      <c r="N334" s="8">
        <v>24</v>
      </c>
      <c r="O334" s="1">
        <v>100</v>
      </c>
      <c r="P334" s="6">
        <f t="shared" si="50"/>
        <v>5.0174999999999997E-2</v>
      </c>
      <c r="Q334" s="7">
        <f t="shared" si="56"/>
        <v>9.5484935460828035E-2</v>
      </c>
      <c r="R334" s="7">
        <f t="shared" si="51"/>
        <v>5.0174999999999997E-2</v>
      </c>
      <c r="S334" s="7">
        <f t="shared" si="57"/>
        <v>4.5427866965413538E-2</v>
      </c>
      <c r="T334" s="1">
        <f t="shared" si="59"/>
        <v>149.74112366525114</v>
      </c>
    </row>
    <row r="335" spans="1:20" x14ac:dyDescent="0.25">
      <c r="A335" s="8">
        <v>28.7</v>
      </c>
      <c r="B335" s="8">
        <v>12</v>
      </c>
      <c r="C335" s="35">
        <f t="shared" si="52"/>
        <v>9.6786682152535808E-11</v>
      </c>
      <c r="D335" s="35">
        <f t="shared" si="58"/>
        <v>3.2133178474641904E-8</v>
      </c>
      <c r="E335" s="8">
        <f t="shared" si="53"/>
        <v>332.00000000000017</v>
      </c>
      <c r="F335" s="8">
        <f t="shared" si="54"/>
        <v>0.1</v>
      </c>
      <c r="G335" s="7">
        <v>3</v>
      </c>
      <c r="H335" s="35">
        <f t="shared" si="55"/>
        <v>2.953052843721411</v>
      </c>
      <c r="I335" s="8">
        <v>0.5</v>
      </c>
      <c r="J335" s="7">
        <v>2</v>
      </c>
      <c r="K335" s="8">
        <v>4</v>
      </c>
      <c r="L335" s="8">
        <v>0.20069999999999999</v>
      </c>
      <c r="M335" s="8">
        <v>17</v>
      </c>
      <c r="N335" s="8">
        <v>24</v>
      </c>
      <c r="O335" s="1">
        <v>100</v>
      </c>
      <c r="P335" s="6">
        <f t="shared" si="50"/>
        <v>5.0174999999999997E-2</v>
      </c>
      <c r="Q335" s="7">
        <f t="shared" si="56"/>
        <v>9.5638852867443586E-2</v>
      </c>
      <c r="R335" s="7">
        <f t="shared" si="51"/>
        <v>5.0174999999999997E-2</v>
      </c>
      <c r="S335" s="7">
        <f t="shared" si="57"/>
        <v>4.5574440347785364E-2</v>
      </c>
      <c r="T335" s="1">
        <f t="shared" si="59"/>
        <v>151.43961866657031</v>
      </c>
    </row>
    <row r="336" spans="1:20" x14ac:dyDescent="0.25">
      <c r="A336" s="8">
        <v>28.7</v>
      </c>
      <c r="B336" s="8">
        <v>12</v>
      </c>
      <c r="C336" s="35">
        <f t="shared" si="52"/>
        <v>9.6786682152535808E-11</v>
      </c>
      <c r="D336" s="35">
        <f t="shared" si="58"/>
        <v>3.2229965156794438E-8</v>
      </c>
      <c r="E336" s="8">
        <f t="shared" si="53"/>
        <v>333.00000000000011</v>
      </c>
      <c r="F336" s="8">
        <f t="shared" si="54"/>
        <v>0.1</v>
      </c>
      <c r="G336" s="7">
        <v>3</v>
      </c>
      <c r="H336" s="35">
        <f t="shared" si="55"/>
        <v>2.9546009500260455</v>
      </c>
      <c r="I336" s="8">
        <v>0.5</v>
      </c>
      <c r="J336" s="7">
        <v>2</v>
      </c>
      <c r="K336" s="8">
        <v>4</v>
      </c>
      <c r="L336" s="8">
        <v>0.20069999999999999</v>
      </c>
      <c r="M336" s="8">
        <v>17</v>
      </c>
      <c r="N336" s="8">
        <v>24</v>
      </c>
      <c r="O336" s="1">
        <v>100</v>
      </c>
      <c r="P336" s="6">
        <f t="shared" si="50"/>
        <v>5.0174999999999997E-2</v>
      </c>
      <c r="Q336" s="7">
        <f t="shared" si="56"/>
        <v>9.5794205335113666E-2</v>
      </c>
      <c r="R336" s="7">
        <f t="shared" si="51"/>
        <v>5.0174999999999997E-2</v>
      </c>
      <c r="S336" s="7">
        <f t="shared" si="57"/>
        <v>4.572261970994479E-2</v>
      </c>
      <c r="T336" s="1">
        <f t="shared" si="59"/>
        <v>153.09891698311864</v>
      </c>
    </row>
    <row r="337" spans="1:20" x14ac:dyDescent="0.25">
      <c r="A337" s="8">
        <v>28.7</v>
      </c>
      <c r="B337" s="8">
        <v>12</v>
      </c>
      <c r="C337" s="35">
        <f t="shared" si="52"/>
        <v>9.6786682152535808E-11</v>
      </c>
      <c r="D337" s="35">
        <f t="shared" si="58"/>
        <v>3.2326751838946971E-8</v>
      </c>
      <c r="E337" s="8">
        <f t="shared" si="53"/>
        <v>334.00000000000011</v>
      </c>
      <c r="F337" s="8">
        <f t="shared" si="54"/>
        <v>0.1</v>
      </c>
      <c r="G337" s="7">
        <v>3</v>
      </c>
      <c r="H337" s="35">
        <f t="shared" si="55"/>
        <v>2.9561628853210924</v>
      </c>
      <c r="I337" s="8">
        <v>0.5</v>
      </c>
      <c r="J337" s="7">
        <v>2</v>
      </c>
      <c r="K337" s="8">
        <v>4</v>
      </c>
      <c r="L337" s="8">
        <v>0.20069999999999999</v>
      </c>
      <c r="M337" s="8">
        <v>17</v>
      </c>
      <c r="N337" s="8">
        <v>24</v>
      </c>
      <c r="O337" s="1">
        <v>100</v>
      </c>
      <c r="P337" s="6">
        <f t="shared" si="50"/>
        <v>5.0174999999999997E-2</v>
      </c>
      <c r="Q337" s="7">
        <f t="shared" si="56"/>
        <v>9.5950945541971616E-2</v>
      </c>
      <c r="R337" s="7">
        <f t="shared" si="51"/>
        <v>5.0174999999999997E-2</v>
      </c>
      <c r="S337" s="7">
        <f t="shared" si="57"/>
        <v>4.5872366469349293E-2</v>
      </c>
      <c r="T337" s="1">
        <f t="shared" si="59"/>
        <v>154.7183518167333</v>
      </c>
    </row>
    <row r="338" spans="1:20" x14ac:dyDescent="0.25">
      <c r="A338" s="8">
        <v>28.7</v>
      </c>
      <c r="B338" s="8">
        <v>12</v>
      </c>
      <c r="C338" s="35">
        <f t="shared" si="52"/>
        <v>9.6786682152535808E-11</v>
      </c>
      <c r="D338" s="35">
        <f t="shared" si="58"/>
        <v>3.2423538521099505E-8</v>
      </c>
      <c r="E338" s="8">
        <f t="shared" si="53"/>
        <v>335.00000000000011</v>
      </c>
      <c r="F338" s="8">
        <f t="shared" si="54"/>
        <v>0.1</v>
      </c>
      <c r="G338" s="7">
        <v>3</v>
      </c>
      <c r="H338" s="35">
        <f t="shared" si="55"/>
        <v>2.9577381738259301</v>
      </c>
      <c r="I338" s="8">
        <v>0.5</v>
      </c>
      <c r="J338" s="7">
        <v>2</v>
      </c>
      <c r="K338" s="8">
        <v>4</v>
      </c>
      <c r="L338" s="8">
        <v>0.20069999999999999</v>
      </c>
      <c r="M338" s="8">
        <v>17</v>
      </c>
      <c r="N338" s="8">
        <v>24</v>
      </c>
      <c r="O338" s="1">
        <v>100</v>
      </c>
      <c r="P338" s="6">
        <f t="shared" si="50"/>
        <v>5.0174999999999997E-2</v>
      </c>
      <c r="Q338" s="7">
        <f t="shared" si="56"/>
        <v>9.610902574343208E-2</v>
      </c>
      <c r="R338" s="7">
        <f t="shared" si="51"/>
        <v>5.0174999999999997E-2</v>
      </c>
      <c r="S338" s="7">
        <f t="shared" si="57"/>
        <v>4.6023641401851965E-2</v>
      </c>
      <c r="T338" s="1">
        <f t="shared" si="59"/>
        <v>156.29726026176087</v>
      </c>
    </row>
    <row r="339" spans="1:20" x14ac:dyDescent="0.25">
      <c r="A339" s="8">
        <v>28.7</v>
      </c>
      <c r="B339" s="8">
        <v>12</v>
      </c>
      <c r="C339" s="35">
        <f t="shared" si="52"/>
        <v>9.6786682152535808E-11</v>
      </c>
      <c r="D339" s="35">
        <f t="shared" si="58"/>
        <v>3.2520325203252038E-8</v>
      </c>
      <c r="E339" s="8">
        <f t="shared" si="53"/>
        <v>336.00000000000006</v>
      </c>
      <c r="F339" s="8">
        <f t="shared" si="54"/>
        <v>0.1</v>
      </c>
      <c r="G339" s="7">
        <v>3</v>
      </c>
      <c r="H339" s="35">
        <f t="shared" si="55"/>
        <v>2.95932633569242</v>
      </c>
      <c r="I339" s="8">
        <v>0.5</v>
      </c>
      <c r="J339" s="7">
        <v>2</v>
      </c>
      <c r="K339" s="8">
        <v>4</v>
      </c>
      <c r="L339" s="8">
        <v>0.20069999999999999</v>
      </c>
      <c r="M339" s="8">
        <v>17</v>
      </c>
      <c r="N339" s="8">
        <v>24</v>
      </c>
      <c r="O339" s="1">
        <v>100</v>
      </c>
      <c r="P339" s="6">
        <f t="shared" si="50"/>
        <v>5.0174999999999997E-2</v>
      </c>
      <c r="Q339" s="7">
        <f t="shared" si="56"/>
        <v>9.6268397786734336E-2</v>
      </c>
      <c r="R339" s="7">
        <f t="shared" si="51"/>
        <v>5.0174999999999997E-2</v>
      </c>
      <c r="S339" s="7">
        <f t="shared" si="57"/>
        <v>4.6176404645864061E-2</v>
      </c>
      <c r="T339" s="1">
        <f t="shared" si="59"/>
        <v>157.83498371329702</v>
      </c>
    </row>
    <row r="340" spans="1:20" x14ac:dyDescent="0.25">
      <c r="A340" s="8">
        <v>28.7</v>
      </c>
      <c r="B340" s="8">
        <v>12</v>
      </c>
      <c r="C340" s="35">
        <f t="shared" si="52"/>
        <v>9.6786682152535808E-11</v>
      </c>
      <c r="D340" s="35">
        <f t="shared" si="58"/>
        <v>3.2617111885404571E-8</v>
      </c>
      <c r="E340" s="8">
        <f t="shared" si="53"/>
        <v>337.00000000000006</v>
      </c>
      <c r="F340" s="8">
        <f t="shared" si="54"/>
        <v>0.1</v>
      </c>
      <c r="G340" s="7">
        <v>3</v>
      </c>
      <c r="H340" s="35">
        <f t="shared" si="55"/>
        <v>2.9609268871510728</v>
      </c>
      <c r="I340" s="8">
        <v>0.5</v>
      </c>
      <c r="J340" s="7">
        <v>2</v>
      </c>
      <c r="K340" s="8">
        <v>4</v>
      </c>
      <c r="L340" s="8">
        <v>0.20069999999999999</v>
      </c>
      <c r="M340" s="8">
        <v>17</v>
      </c>
      <c r="N340" s="8">
        <v>24</v>
      </c>
      <c r="O340" s="1">
        <v>100</v>
      </c>
      <c r="P340" s="6">
        <f t="shared" si="50"/>
        <v>5.0174999999999997E-2</v>
      </c>
      <c r="Q340" s="7">
        <f t="shared" si="56"/>
        <v>9.6429013125610141E-2</v>
      </c>
      <c r="R340" s="7">
        <f t="shared" si="51"/>
        <v>5.0174999999999997E-2</v>
      </c>
      <c r="S340" s="7">
        <f t="shared" si="57"/>
        <v>4.6330615706921249E-2</v>
      </c>
      <c r="T340" s="1">
        <f t="shared" si="59"/>
        <v>159.33086828428702</v>
      </c>
    </row>
    <row r="341" spans="1:20" x14ac:dyDescent="0.25">
      <c r="A341" s="8">
        <v>28.7</v>
      </c>
      <c r="B341" s="8">
        <v>12</v>
      </c>
      <c r="C341" s="35">
        <f t="shared" si="52"/>
        <v>9.6786682152535808E-11</v>
      </c>
      <c r="D341" s="35">
        <f t="shared" si="58"/>
        <v>3.2713898567557105E-8</v>
      </c>
      <c r="E341" s="8">
        <f t="shared" si="53"/>
        <v>338</v>
      </c>
      <c r="F341" s="8">
        <f t="shared" si="54"/>
        <v>0.1</v>
      </c>
      <c r="G341" s="7">
        <v>3</v>
      </c>
      <c r="H341" s="35">
        <f t="shared" si="55"/>
        <v>2.9625393406584086</v>
      </c>
      <c r="I341" s="8">
        <v>0.5</v>
      </c>
      <c r="J341" s="7">
        <v>2</v>
      </c>
      <c r="K341" s="8">
        <v>4</v>
      </c>
      <c r="L341" s="8">
        <v>0.20069999999999999</v>
      </c>
      <c r="M341" s="8">
        <v>17</v>
      </c>
      <c r="N341" s="8">
        <v>24</v>
      </c>
      <c r="O341" s="1">
        <v>100</v>
      </c>
      <c r="P341" s="6">
        <f t="shared" si="50"/>
        <v>5.0174999999999997E-2</v>
      </c>
      <c r="Q341" s="7">
        <f t="shared" si="56"/>
        <v>9.6590822835071297E-2</v>
      </c>
      <c r="R341" s="7">
        <f t="shared" si="51"/>
        <v>5.0174999999999997E-2</v>
      </c>
      <c r="S341" s="7">
        <f t="shared" si="57"/>
        <v>4.6486233462661349E-2</v>
      </c>
      <c r="T341" s="1">
        <f t="shared" si="59"/>
        <v>160.78426523067051</v>
      </c>
    </row>
    <row r="342" spans="1:20" x14ac:dyDescent="0.25">
      <c r="A342" s="8">
        <v>28.7</v>
      </c>
      <c r="B342" s="8">
        <v>12</v>
      </c>
      <c r="C342" s="35">
        <f t="shared" si="52"/>
        <v>9.6786682152535808E-11</v>
      </c>
      <c r="D342" s="35">
        <f t="shared" si="58"/>
        <v>3.2810685249709638E-8</v>
      </c>
      <c r="E342" s="8">
        <f t="shared" si="53"/>
        <v>338.99999999999994</v>
      </c>
      <c r="F342" s="8">
        <f t="shared" si="54"/>
        <v>0.1</v>
      </c>
      <c r="G342" s="7">
        <v>3</v>
      </c>
      <c r="H342" s="35">
        <f t="shared" si="55"/>
        <v>2.96416320504547</v>
      </c>
      <c r="I342" s="8">
        <v>0.5</v>
      </c>
      <c r="J342" s="7">
        <v>2</v>
      </c>
      <c r="K342" s="8">
        <v>4</v>
      </c>
      <c r="L342" s="8">
        <v>0.20069999999999999</v>
      </c>
      <c r="M342" s="8">
        <v>17</v>
      </c>
      <c r="N342" s="8">
        <v>24</v>
      </c>
      <c r="O342" s="1">
        <v>100</v>
      </c>
      <c r="P342" s="6">
        <f t="shared" si="50"/>
        <v>5.0174999999999997E-2</v>
      </c>
      <c r="Q342" s="7">
        <f t="shared" si="56"/>
        <v>9.6753777626312917E-2</v>
      </c>
      <c r="R342" s="7">
        <f t="shared" si="51"/>
        <v>5.0174999999999997E-2</v>
      </c>
      <c r="S342" s="7">
        <f t="shared" si="57"/>
        <v>4.6643216168221278E-2</v>
      </c>
      <c r="T342" s="1">
        <f t="shared" si="59"/>
        <v>162.19453138451954</v>
      </c>
    </row>
    <row r="343" spans="1:20" x14ac:dyDescent="0.25">
      <c r="A343" s="8">
        <v>28.7</v>
      </c>
      <c r="B343" s="8">
        <v>12</v>
      </c>
      <c r="C343" s="35">
        <f t="shared" si="52"/>
        <v>9.6786682152535808E-11</v>
      </c>
      <c r="D343" s="35">
        <f t="shared" si="58"/>
        <v>3.2907471931862171E-8</v>
      </c>
      <c r="E343" s="8">
        <f t="shared" si="53"/>
        <v>339.99999999999994</v>
      </c>
      <c r="F343" s="8">
        <f t="shared" si="54"/>
        <v>0.1</v>
      </c>
      <c r="G343" s="7">
        <v>3</v>
      </c>
      <c r="H343" s="35">
        <f t="shared" si="55"/>
        <v>2.9657979856674332</v>
      </c>
      <c r="I343" s="8">
        <v>0.5</v>
      </c>
      <c r="J343" s="7">
        <v>2</v>
      </c>
      <c r="K343" s="8">
        <v>4</v>
      </c>
      <c r="L343" s="8">
        <v>0.20069999999999999</v>
      </c>
      <c r="M343" s="8">
        <v>17</v>
      </c>
      <c r="N343" s="8">
        <v>24</v>
      </c>
      <c r="O343" s="1">
        <v>100</v>
      </c>
      <c r="P343" s="6">
        <f t="shared" si="50"/>
        <v>5.0174999999999997E-2</v>
      </c>
      <c r="Q343" s="7">
        <f t="shared" si="56"/>
        <v>9.6917827861726924E-2</v>
      </c>
      <c r="R343" s="7">
        <f t="shared" si="51"/>
        <v>5.0174999999999997E-2</v>
      </c>
      <c r="S343" s="7">
        <f t="shared" si="57"/>
        <v>4.6801521462059452E-2</v>
      </c>
      <c r="T343" s="1">
        <f t="shared" si="59"/>
        <v>163.56102959360084</v>
      </c>
    </row>
    <row r="344" spans="1:20" x14ac:dyDescent="0.25">
      <c r="A344" s="8">
        <v>28.7</v>
      </c>
      <c r="B344" s="8">
        <v>12</v>
      </c>
      <c r="C344" s="35">
        <f t="shared" si="52"/>
        <v>9.6786682152535808E-11</v>
      </c>
      <c r="D344" s="35">
        <f t="shared" si="58"/>
        <v>3.3004258614014705E-8</v>
      </c>
      <c r="E344" s="8">
        <f t="shared" si="53"/>
        <v>340.99999999999994</v>
      </c>
      <c r="F344" s="8">
        <f t="shared" si="54"/>
        <v>0.1</v>
      </c>
      <c r="G344" s="7">
        <v>3</v>
      </c>
      <c r="H344" s="35">
        <f t="shared" si="55"/>
        <v>2.9674431845542841</v>
      </c>
      <c r="I344" s="8">
        <v>0.5</v>
      </c>
      <c r="J344" s="7">
        <v>2</v>
      </c>
      <c r="K344" s="8">
        <v>4</v>
      </c>
      <c r="L344" s="8">
        <v>0.20069999999999999</v>
      </c>
      <c r="M344" s="8">
        <v>17</v>
      </c>
      <c r="N344" s="8">
        <v>24</v>
      </c>
      <c r="O344" s="1">
        <v>100</v>
      </c>
      <c r="P344" s="6">
        <f t="shared" si="50"/>
        <v>5.0174999999999997E-2</v>
      </c>
      <c r="Q344" s="7">
        <f t="shared" si="56"/>
        <v>9.7082923570022406E-2</v>
      </c>
      <c r="R344" s="7">
        <f t="shared" si="51"/>
        <v>5.0174999999999997E-2</v>
      </c>
      <c r="S344" s="7">
        <f t="shared" si="57"/>
        <v>4.696110637221132E-2</v>
      </c>
      <c r="T344" s="1">
        <f t="shared" si="59"/>
        <v>164.88312916890987</v>
      </c>
    </row>
    <row r="345" spans="1:20" x14ac:dyDescent="0.25">
      <c r="A345" s="8">
        <v>28.7</v>
      </c>
      <c r="B345" s="8">
        <v>12</v>
      </c>
      <c r="C345" s="35">
        <f t="shared" si="52"/>
        <v>9.6786682152535808E-11</v>
      </c>
      <c r="D345" s="35">
        <f t="shared" si="58"/>
        <v>3.3101045296167238E-8</v>
      </c>
      <c r="E345" s="8">
        <f t="shared" si="53"/>
        <v>341.99999999999989</v>
      </c>
      <c r="F345" s="8">
        <f t="shared" si="54"/>
        <v>0.1</v>
      </c>
      <c r="G345" s="7">
        <v>3</v>
      </c>
      <c r="H345" s="35">
        <f t="shared" si="55"/>
        <v>2.9690983005625053</v>
      </c>
      <c r="I345" s="8">
        <v>0.5</v>
      </c>
      <c r="J345" s="7">
        <v>2</v>
      </c>
      <c r="K345" s="8">
        <v>4</v>
      </c>
      <c r="L345" s="8">
        <v>0.20069999999999999</v>
      </c>
      <c r="M345" s="8">
        <v>17</v>
      </c>
      <c r="N345" s="8">
        <v>24</v>
      </c>
      <c r="O345" s="1">
        <v>100</v>
      </c>
      <c r="P345" s="6">
        <f t="shared" si="50"/>
        <v>5.0174999999999997E-2</v>
      </c>
      <c r="Q345" s="7">
        <f t="shared" si="56"/>
        <v>9.7249014461447403E-2</v>
      </c>
      <c r="R345" s="7">
        <f t="shared" si="51"/>
        <v>5.0174999999999997E-2</v>
      </c>
      <c r="S345" s="7">
        <f t="shared" si="57"/>
        <v>4.7121927322983592E-2</v>
      </c>
      <c r="T345" s="1">
        <f t="shared" si="59"/>
        <v>166.16020633791186</v>
      </c>
    </row>
    <row r="346" spans="1:20" x14ac:dyDescent="0.25">
      <c r="A346" s="8">
        <v>28.7</v>
      </c>
      <c r="B346" s="8">
        <v>12</v>
      </c>
      <c r="C346" s="35">
        <f t="shared" si="52"/>
        <v>9.6786682152535808E-11</v>
      </c>
      <c r="D346" s="35">
        <f t="shared" si="58"/>
        <v>3.3197831978319771E-8</v>
      </c>
      <c r="E346" s="8">
        <f t="shared" si="53"/>
        <v>342.99999999999989</v>
      </c>
      <c r="F346" s="8">
        <f t="shared" si="54"/>
        <v>0.1</v>
      </c>
      <c r="G346" s="7">
        <v>3</v>
      </c>
      <c r="H346" s="35">
        <f t="shared" si="55"/>
        <v>2.9707628295277262</v>
      </c>
      <c r="I346" s="8">
        <v>0.5</v>
      </c>
      <c r="J346" s="7">
        <v>2</v>
      </c>
      <c r="K346" s="8">
        <v>4</v>
      </c>
      <c r="L346" s="8">
        <v>0.20069999999999999</v>
      </c>
      <c r="M346" s="8">
        <v>17</v>
      </c>
      <c r="N346" s="8">
        <v>24</v>
      </c>
      <c r="O346" s="1">
        <v>100</v>
      </c>
      <c r="P346" s="6">
        <f t="shared" si="50"/>
        <v>5.0174999999999997E-2</v>
      </c>
      <c r="Q346" s="7">
        <f t="shared" si="56"/>
        <v>9.7416049943107319E-2</v>
      </c>
      <c r="R346" s="7">
        <f t="shared" si="51"/>
        <v>5.0174999999999997E-2</v>
      </c>
      <c r="S346" s="7">
        <f t="shared" si="57"/>
        <v>4.7283940142092577E-2</v>
      </c>
      <c r="T346" s="1">
        <f t="shared" si="59"/>
        <v>167.39164470340336</v>
      </c>
    </row>
    <row r="347" spans="1:20" x14ac:dyDescent="0.25">
      <c r="A347" s="8">
        <v>28.7</v>
      </c>
      <c r="B347" s="8">
        <v>12</v>
      </c>
      <c r="C347" s="35">
        <f t="shared" si="52"/>
        <v>9.6786682152535808E-11</v>
      </c>
      <c r="D347" s="35">
        <f t="shared" si="58"/>
        <v>3.3294618660472305E-8</v>
      </c>
      <c r="E347" s="8">
        <f t="shared" si="53"/>
        <v>343.99999999999989</v>
      </c>
      <c r="F347" s="8">
        <f t="shared" si="54"/>
        <v>0.1</v>
      </c>
      <c r="G347" s="7">
        <v>3</v>
      </c>
      <c r="H347" s="35">
        <f t="shared" si="55"/>
        <v>2.9724362644182998</v>
      </c>
      <c r="I347" s="8">
        <v>0.5</v>
      </c>
      <c r="J347" s="7">
        <v>2</v>
      </c>
      <c r="K347" s="8">
        <v>4</v>
      </c>
      <c r="L347" s="8">
        <v>0.20069999999999999</v>
      </c>
      <c r="M347" s="8">
        <v>17</v>
      </c>
      <c r="N347" s="8">
        <v>24</v>
      </c>
      <c r="O347" s="1">
        <v>100</v>
      </c>
      <c r="P347" s="6">
        <f t="shared" si="50"/>
        <v>5.0174999999999997E-2</v>
      </c>
      <c r="Q347" s="7">
        <f t="shared" si="56"/>
        <v>9.7583979134376372E-2</v>
      </c>
      <c r="R347" s="7">
        <f t="shared" si="51"/>
        <v>5.0174999999999997E-2</v>
      </c>
      <c r="S347" s="7">
        <f t="shared" si="57"/>
        <v>4.7447100068253138E-2</v>
      </c>
      <c r="T347" s="1">
        <f t="shared" si="59"/>
        <v>168.57683570909157</v>
      </c>
    </row>
    <row r="348" spans="1:20" x14ac:dyDescent="0.25">
      <c r="A348" s="8">
        <v>28.7</v>
      </c>
      <c r="B348" s="8">
        <v>12</v>
      </c>
      <c r="C348" s="35">
        <f t="shared" si="52"/>
        <v>9.6786682152535808E-11</v>
      </c>
      <c r="D348" s="35">
        <f t="shared" si="58"/>
        <v>3.3391405342624838E-8</v>
      </c>
      <c r="E348" s="8">
        <f t="shared" si="53"/>
        <v>344.99999999999983</v>
      </c>
      <c r="F348" s="8">
        <f t="shared" si="54"/>
        <v>0.1</v>
      </c>
      <c r="G348" s="7">
        <v>3</v>
      </c>
      <c r="H348" s="35">
        <f t="shared" si="55"/>
        <v>2.9741180954897475</v>
      </c>
      <c r="I348" s="8">
        <v>0.5</v>
      </c>
      <c r="J348" s="7">
        <v>2</v>
      </c>
      <c r="K348" s="8">
        <v>4</v>
      </c>
      <c r="L348" s="8">
        <v>0.20069999999999999</v>
      </c>
      <c r="M348" s="8">
        <v>17</v>
      </c>
      <c r="N348" s="8">
        <v>24</v>
      </c>
      <c r="O348" s="1">
        <v>100</v>
      </c>
      <c r="P348" s="6">
        <f t="shared" si="50"/>
        <v>5.0174999999999997E-2</v>
      </c>
      <c r="Q348" s="7">
        <f t="shared" si="56"/>
        <v>9.7752750882396156E-2</v>
      </c>
      <c r="R348" s="7">
        <f t="shared" si="51"/>
        <v>5.0174999999999997E-2</v>
      </c>
      <c r="S348" s="7">
        <f t="shared" si="57"/>
        <v>4.7611361759221739E-2</v>
      </c>
      <c r="T348" s="1">
        <f t="shared" si="59"/>
        <v>169.71517910875821</v>
      </c>
    </row>
    <row r="349" spans="1:20" x14ac:dyDescent="0.25">
      <c r="A349" s="8">
        <v>28.7</v>
      </c>
      <c r="B349" s="8">
        <v>12</v>
      </c>
      <c r="C349" s="35">
        <f t="shared" si="52"/>
        <v>9.6786682152535808E-11</v>
      </c>
      <c r="D349" s="35">
        <f t="shared" si="58"/>
        <v>3.3488192024777372E-8</v>
      </c>
      <c r="E349" s="8">
        <f t="shared" si="53"/>
        <v>345.99999999999983</v>
      </c>
      <c r="F349" s="8">
        <f t="shared" si="54"/>
        <v>0.1</v>
      </c>
      <c r="G349" s="7">
        <v>3</v>
      </c>
      <c r="H349" s="35">
        <f t="shared" si="55"/>
        <v>2.975807810440033</v>
      </c>
      <c r="I349" s="8">
        <v>0.5</v>
      </c>
      <c r="J349" s="7">
        <v>2</v>
      </c>
      <c r="K349" s="8">
        <v>4</v>
      </c>
      <c r="L349" s="8">
        <v>0.20069999999999999</v>
      </c>
      <c r="M349" s="8">
        <v>17</v>
      </c>
      <c r="N349" s="8">
        <v>24</v>
      </c>
      <c r="O349" s="1">
        <v>100</v>
      </c>
      <c r="P349" s="6">
        <f t="shared" si="50"/>
        <v>5.0174999999999997E-2</v>
      </c>
      <c r="Q349" s="7">
        <f t="shared" si="56"/>
        <v>9.7922313777657297E-2</v>
      </c>
      <c r="R349" s="7">
        <f t="shared" si="51"/>
        <v>5.0174999999999997E-2</v>
      </c>
      <c r="S349" s="7">
        <f t="shared" si="57"/>
        <v>4.7776679300298823E-2</v>
      </c>
      <c r="T349" s="1">
        <f t="shared" si="59"/>
        <v>170.80608344084325</v>
      </c>
    </row>
    <row r="350" spans="1:20" x14ac:dyDescent="0.25">
      <c r="A350" s="8">
        <v>28.7</v>
      </c>
      <c r="B350" s="8">
        <v>12</v>
      </c>
      <c r="C350" s="35">
        <f t="shared" si="52"/>
        <v>9.6786682152535808E-11</v>
      </c>
      <c r="D350" s="35">
        <f t="shared" si="58"/>
        <v>3.3584978706929905E-8</v>
      </c>
      <c r="E350" s="8">
        <f t="shared" si="53"/>
        <v>346.99999999999977</v>
      </c>
      <c r="F350" s="8">
        <f t="shared" si="54"/>
        <v>0.1</v>
      </c>
      <c r="G350" s="7">
        <v>3</v>
      </c>
      <c r="H350" s="35">
        <f t="shared" si="55"/>
        <v>2.9775048945656133</v>
      </c>
      <c r="I350" s="8">
        <v>0.5</v>
      </c>
      <c r="J350" s="7">
        <v>2</v>
      </c>
      <c r="K350" s="8">
        <v>4</v>
      </c>
      <c r="L350" s="8">
        <v>0.20069999999999999</v>
      </c>
      <c r="M350" s="8">
        <v>17</v>
      </c>
      <c r="N350" s="8">
        <v>24</v>
      </c>
      <c r="O350" s="1">
        <v>100</v>
      </c>
      <c r="P350" s="6">
        <f t="shared" si="50"/>
        <v>5.0174999999999997E-2</v>
      </c>
      <c r="Q350" s="7">
        <f t="shared" si="56"/>
        <v>9.8092616169659294E-2</v>
      </c>
      <c r="R350" s="7">
        <f t="shared" si="51"/>
        <v>5.0174999999999997E-2</v>
      </c>
      <c r="S350" s="7">
        <f t="shared" si="57"/>
        <v>4.794300621329399E-2</v>
      </c>
      <c r="T350" s="1">
        <f t="shared" si="59"/>
        <v>171.84896650660647</v>
      </c>
    </row>
    <row r="351" spans="1:20" x14ac:dyDescent="0.25">
      <c r="A351" s="8">
        <v>28.7</v>
      </c>
      <c r="B351" s="8">
        <v>12</v>
      </c>
      <c r="C351" s="35">
        <f t="shared" si="52"/>
        <v>9.6786682152535808E-11</v>
      </c>
      <c r="D351" s="35">
        <f t="shared" si="58"/>
        <v>3.3681765389082438E-8</v>
      </c>
      <c r="E351" s="8">
        <f t="shared" si="53"/>
        <v>347.99999999999977</v>
      </c>
      <c r="F351" s="8">
        <f t="shared" si="54"/>
        <v>0.1</v>
      </c>
      <c r="G351" s="7">
        <v>3</v>
      </c>
      <c r="H351" s="35">
        <f t="shared" si="55"/>
        <v>2.9792088309182239</v>
      </c>
      <c r="I351" s="8">
        <v>0.5</v>
      </c>
      <c r="J351" s="7">
        <v>2</v>
      </c>
      <c r="K351" s="8">
        <v>4</v>
      </c>
      <c r="L351" s="8">
        <v>0.20069999999999999</v>
      </c>
      <c r="M351" s="8">
        <v>17</v>
      </c>
      <c r="N351" s="8">
        <v>24</v>
      </c>
      <c r="O351" s="1">
        <v>100</v>
      </c>
      <c r="P351" s="6">
        <f t="shared" si="50"/>
        <v>5.0174999999999997E-2</v>
      </c>
      <c r="Q351" s="7">
        <f t="shared" si="56"/>
        <v>9.8263606182643765E-2</v>
      </c>
      <c r="R351" s="7">
        <f t="shared" si="51"/>
        <v>5.0174999999999997E-2</v>
      </c>
      <c r="S351" s="7">
        <f t="shared" si="57"/>
        <v>4.811029546595768E-2</v>
      </c>
      <c r="T351" s="1">
        <f t="shared" si="59"/>
        <v>172.84325585212409</v>
      </c>
    </row>
    <row r="352" spans="1:20" x14ac:dyDescent="0.25">
      <c r="A352" s="8">
        <v>28.7</v>
      </c>
      <c r="B352" s="8">
        <v>12</v>
      </c>
      <c r="C352" s="35">
        <f t="shared" si="52"/>
        <v>9.6786682152535808E-11</v>
      </c>
      <c r="D352" s="35">
        <f t="shared" si="58"/>
        <v>3.3778552071234972E-8</v>
      </c>
      <c r="E352" s="8">
        <f t="shared" si="53"/>
        <v>348.99999999999972</v>
      </c>
      <c r="F352" s="8">
        <f t="shared" si="54"/>
        <v>0.1</v>
      </c>
      <c r="G352" s="7">
        <v>3</v>
      </c>
      <c r="H352" s="35">
        <f t="shared" si="55"/>
        <v>2.9809191004623452</v>
      </c>
      <c r="I352" s="8">
        <v>0.5</v>
      </c>
      <c r="J352" s="7">
        <v>2</v>
      </c>
      <c r="K352" s="8">
        <v>4</v>
      </c>
      <c r="L352" s="8">
        <v>0.20069999999999999</v>
      </c>
      <c r="M352" s="8">
        <v>17</v>
      </c>
      <c r="N352" s="8">
        <v>24</v>
      </c>
      <c r="O352" s="1">
        <v>100</v>
      </c>
      <c r="P352" s="6">
        <f t="shared" si="50"/>
        <v>5.0174999999999997E-2</v>
      </c>
      <c r="Q352" s="7">
        <f t="shared" si="56"/>
        <v>9.843523173139633E-2</v>
      </c>
      <c r="R352" s="7">
        <f t="shared" si="51"/>
        <v>5.0174999999999997E-2</v>
      </c>
      <c r="S352" s="7">
        <f t="shared" si="57"/>
        <v>4.8278499481881898E-2</v>
      </c>
      <c r="T352" s="1">
        <f t="shared" si="59"/>
        <v>173.7883892529025</v>
      </c>
    </row>
    <row r="353" spans="1:20" x14ac:dyDescent="0.25">
      <c r="A353" s="8">
        <v>28.7</v>
      </c>
      <c r="B353" s="8">
        <v>12</v>
      </c>
      <c r="C353" s="35">
        <f t="shared" si="52"/>
        <v>9.6786682152535808E-11</v>
      </c>
      <c r="D353" s="35">
        <f t="shared" si="58"/>
        <v>3.3875338753387505E-8</v>
      </c>
      <c r="E353" s="8">
        <f t="shared" si="53"/>
        <v>349.99999999999966</v>
      </c>
      <c r="F353" s="8">
        <f t="shared" si="54"/>
        <v>0.1</v>
      </c>
      <c r="G353" s="7">
        <v>3</v>
      </c>
      <c r="H353" s="35">
        <f t="shared" si="55"/>
        <v>2.9826351822333064</v>
      </c>
      <c r="I353" s="8">
        <v>0.5</v>
      </c>
      <c r="J353" s="7">
        <v>2</v>
      </c>
      <c r="K353" s="8">
        <v>4</v>
      </c>
      <c r="L353" s="8">
        <v>0.20069999999999999</v>
      </c>
      <c r="M353" s="8">
        <v>17</v>
      </c>
      <c r="N353" s="8">
        <v>24</v>
      </c>
      <c r="O353" s="1">
        <v>100</v>
      </c>
      <c r="P353" s="6">
        <f t="shared" si="50"/>
        <v>5.0174999999999997E-2</v>
      </c>
      <c r="Q353" s="7">
        <f t="shared" si="56"/>
        <v>9.860744053711229E-2</v>
      </c>
      <c r="R353" s="7">
        <f t="shared" si="51"/>
        <v>5.0174999999999997E-2</v>
      </c>
      <c r="S353" s="7">
        <f t="shared" si="57"/>
        <v>4.8447570150872629E-2</v>
      </c>
      <c r="T353" s="1">
        <f t="shared" si="59"/>
        <v>174.68381520122347</v>
      </c>
    </row>
    <row r="354" spans="1:20" x14ac:dyDescent="0.25">
      <c r="A354" s="8">
        <v>28.7</v>
      </c>
      <c r="B354" s="8">
        <v>12</v>
      </c>
      <c r="C354" s="35">
        <f t="shared" si="52"/>
        <v>9.6786682152535808E-11</v>
      </c>
      <c r="D354" s="35">
        <f t="shared" si="58"/>
        <v>3.3972125435540038E-8</v>
      </c>
      <c r="E354" s="8">
        <f t="shared" si="53"/>
        <v>350.99999999999966</v>
      </c>
      <c r="F354" s="8">
        <f t="shared" si="54"/>
        <v>0.1</v>
      </c>
      <c r="G354" s="7">
        <v>3</v>
      </c>
      <c r="H354" s="35">
        <f t="shared" si="55"/>
        <v>2.9843565534959762</v>
      </c>
      <c r="I354" s="8">
        <v>0.5</v>
      </c>
      <c r="J354" s="7">
        <v>2</v>
      </c>
      <c r="K354" s="8">
        <v>4</v>
      </c>
      <c r="L354" s="8">
        <v>0.20069999999999999</v>
      </c>
      <c r="M354" s="8">
        <v>17</v>
      </c>
      <c r="N354" s="8">
        <v>24</v>
      </c>
      <c r="O354" s="1">
        <v>100</v>
      </c>
      <c r="P354" s="6">
        <f t="shared" si="50"/>
        <v>5.0174999999999997E-2</v>
      </c>
      <c r="Q354" s="7">
        <f t="shared" si="56"/>
        <v>9.8780180143321197E-2</v>
      </c>
      <c r="R354" s="7">
        <f t="shared" si="51"/>
        <v>5.0174999999999997E-2</v>
      </c>
      <c r="S354" s="7">
        <f t="shared" si="57"/>
        <v>4.8617458839795659E-2</v>
      </c>
      <c r="T354" s="1">
        <f t="shared" si="59"/>
        <v>175.52899339527428</v>
      </c>
    </row>
    <row r="355" spans="1:20" x14ac:dyDescent="0.25">
      <c r="A355" s="8">
        <v>28.7</v>
      </c>
      <c r="B355" s="8">
        <v>12</v>
      </c>
      <c r="C355" s="35">
        <f t="shared" si="52"/>
        <v>9.6786682152535808E-11</v>
      </c>
      <c r="D355" s="35">
        <f t="shared" si="58"/>
        <v>3.4068912117692572E-8</v>
      </c>
      <c r="E355" s="8">
        <f t="shared" si="53"/>
        <v>351.99999999999966</v>
      </c>
      <c r="F355" s="8">
        <f t="shared" si="54"/>
        <v>0.1</v>
      </c>
      <c r="G355" s="7">
        <v>3</v>
      </c>
      <c r="H355" s="35">
        <f t="shared" si="55"/>
        <v>2.9860826899039927</v>
      </c>
      <c r="I355" s="8">
        <v>0.5</v>
      </c>
      <c r="J355" s="7">
        <v>2</v>
      </c>
      <c r="K355" s="8">
        <v>4</v>
      </c>
      <c r="L355" s="8">
        <v>0.20069999999999999</v>
      </c>
      <c r="M355" s="8">
        <v>17</v>
      </c>
      <c r="N355" s="8">
        <v>24</v>
      </c>
      <c r="O355" s="1">
        <v>100</v>
      </c>
      <c r="P355" s="6">
        <f t="shared" si="50"/>
        <v>5.0174999999999997E-2</v>
      </c>
      <c r="Q355" s="7">
        <f t="shared" si="56"/>
        <v>9.8953397931865666E-2</v>
      </c>
      <c r="R355" s="7">
        <f t="shared" si="51"/>
        <v>5.0174999999999997E-2</v>
      </c>
      <c r="S355" s="7">
        <f t="shared" si="57"/>
        <v>4.8788116403897144E-2</v>
      </c>
      <c r="T355" s="1">
        <f t="shared" si="59"/>
        <v>176.32339522965472</v>
      </c>
    </row>
    <row r="356" spans="1:20" x14ac:dyDescent="0.25">
      <c r="A356" s="8">
        <v>28.7</v>
      </c>
      <c r="B356" s="8">
        <v>12</v>
      </c>
      <c r="C356" s="35">
        <f t="shared" si="52"/>
        <v>9.6786682152535808E-11</v>
      </c>
      <c r="D356" s="35">
        <f t="shared" si="58"/>
        <v>3.4165698799845105E-8</v>
      </c>
      <c r="E356" s="8">
        <f t="shared" si="53"/>
        <v>352.9999999999996</v>
      </c>
      <c r="F356" s="8">
        <f t="shared" si="54"/>
        <v>0.1</v>
      </c>
      <c r="G356" s="7">
        <v>3</v>
      </c>
      <c r="H356" s="35">
        <f t="shared" si="55"/>
        <v>2.9878130656594846</v>
      </c>
      <c r="I356" s="8">
        <v>0.5</v>
      </c>
      <c r="J356" s="7">
        <v>2</v>
      </c>
      <c r="K356" s="8">
        <v>4</v>
      </c>
      <c r="L356" s="8">
        <v>0.20069999999999999</v>
      </c>
      <c r="M356" s="8">
        <v>17</v>
      </c>
      <c r="N356" s="8">
        <v>24</v>
      </c>
      <c r="O356" s="1">
        <v>100</v>
      </c>
      <c r="P356" s="6">
        <f t="shared" si="50"/>
        <v>5.0174999999999997E-2</v>
      </c>
      <c r="Q356" s="7">
        <f t="shared" si="56"/>
        <v>9.912704113892927E-2</v>
      </c>
      <c r="R356" s="7">
        <f t="shared" si="51"/>
        <v>5.0174999999999997E-2</v>
      </c>
      <c r="S356" s="7">
        <f t="shared" si="57"/>
        <v>4.8959493198599782E-2</v>
      </c>
      <c r="T356" s="1">
        <f t="shared" si="59"/>
        <v>177.06650428676545</v>
      </c>
    </row>
    <row r="357" spans="1:20" x14ac:dyDescent="0.25">
      <c r="A357" s="8">
        <v>28.7</v>
      </c>
      <c r="B357" s="8">
        <v>12</v>
      </c>
      <c r="C357" s="35">
        <f t="shared" si="52"/>
        <v>9.6786682152535808E-11</v>
      </c>
      <c r="D357" s="35">
        <f t="shared" si="58"/>
        <v>3.4262485481997638E-8</v>
      </c>
      <c r="E357" s="8">
        <f t="shared" si="53"/>
        <v>353.9999999999996</v>
      </c>
      <c r="F357" s="8">
        <f t="shared" si="54"/>
        <v>0.1</v>
      </c>
      <c r="G357" s="7">
        <v>3</v>
      </c>
      <c r="H357" s="35">
        <f t="shared" si="55"/>
        <v>2.9895471536732341</v>
      </c>
      <c r="I357" s="8">
        <v>0.5</v>
      </c>
      <c r="J357" s="7">
        <v>2</v>
      </c>
      <c r="K357" s="8">
        <v>4</v>
      </c>
      <c r="L357" s="8">
        <v>0.20069999999999999</v>
      </c>
      <c r="M357" s="8">
        <v>17</v>
      </c>
      <c r="N357" s="8">
        <v>24</v>
      </c>
      <c r="O357" s="1">
        <v>100</v>
      </c>
      <c r="P357" s="6">
        <f t="shared" si="50"/>
        <v>5.0174999999999997E-2</v>
      </c>
      <c r="Q357" s="7">
        <f t="shared" si="56"/>
        <v>9.9301056871109031E-2</v>
      </c>
      <c r="R357" s="7">
        <f t="shared" si="51"/>
        <v>5.0174999999999997E-2</v>
      </c>
      <c r="S357" s="7">
        <f t="shared" si="57"/>
        <v>4.9131539091774944E-2</v>
      </c>
      <c r="T357" s="1">
        <f t="shared" si="59"/>
        <v>177.75781682857678</v>
      </c>
    </row>
    <row r="358" spans="1:20" x14ac:dyDescent="0.25">
      <c r="A358" s="8">
        <v>28.7</v>
      </c>
      <c r="B358" s="8">
        <v>12</v>
      </c>
      <c r="C358" s="35">
        <f t="shared" si="52"/>
        <v>9.6786682152535808E-11</v>
      </c>
      <c r="D358" s="35">
        <f t="shared" si="58"/>
        <v>3.4359272164150172E-8</v>
      </c>
      <c r="E358" s="8">
        <f t="shared" si="53"/>
        <v>354.9999999999996</v>
      </c>
      <c r="F358" s="8">
        <f t="shared" si="54"/>
        <v>0.1</v>
      </c>
      <c r="G358" s="7">
        <v>3</v>
      </c>
      <c r="H358" s="35">
        <f t="shared" si="55"/>
        <v>2.9912844257252336</v>
      </c>
      <c r="I358" s="8">
        <v>0.5</v>
      </c>
      <c r="J358" s="7">
        <v>2</v>
      </c>
      <c r="K358" s="8">
        <v>4</v>
      </c>
      <c r="L358" s="8">
        <v>0.20069999999999999</v>
      </c>
      <c r="M358" s="8">
        <v>17</v>
      </c>
      <c r="N358" s="8">
        <v>24</v>
      </c>
      <c r="O358" s="1">
        <v>100</v>
      </c>
      <c r="P358" s="6">
        <f t="shared" si="50"/>
        <v>5.0174999999999997E-2</v>
      </c>
      <c r="Q358" s="7">
        <f t="shared" si="56"/>
        <v>9.9475392121527187E-2</v>
      </c>
      <c r="R358" s="7">
        <f t="shared" si="51"/>
        <v>5.0174999999999997E-2</v>
      </c>
      <c r="S358" s="7">
        <f t="shared" si="57"/>
        <v>4.9304203476490248E-2</v>
      </c>
      <c r="T358" s="1">
        <f t="shared" si="59"/>
        <v>178.39684228785228</v>
      </c>
    </row>
    <row r="359" spans="1:20" x14ac:dyDescent="0.25">
      <c r="A359" s="8">
        <v>28.7</v>
      </c>
      <c r="B359" s="8">
        <v>12</v>
      </c>
      <c r="C359" s="35">
        <f t="shared" si="52"/>
        <v>9.6786682152535808E-11</v>
      </c>
      <c r="D359" s="35">
        <f t="shared" si="58"/>
        <v>3.4456058846302705E-8</v>
      </c>
      <c r="E359" s="8">
        <f t="shared" si="53"/>
        <v>355.99999999999955</v>
      </c>
      <c r="F359" s="8">
        <f t="shared" si="54"/>
        <v>0.1</v>
      </c>
      <c r="G359" s="7">
        <v>3</v>
      </c>
      <c r="H359" s="35">
        <f t="shared" si="55"/>
        <v>2.9930243526255866</v>
      </c>
      <c r="I359" s="8">
        <v>0.5</v>
      </c>
      <c r="J359" s="7">
        <v>2</v>
      </c>
      <c r="K359" s="8">
        <v>4</v>
      </c>
      <c r="L359" s="8">
        <v>0.20069999999999999</v>
      </c>
      <c r="M359" s="8">
        <v>17</v>
      </c>
      <c r="N359" s="8">
        <v>24</v>
      </c>
      <c r="O359" s="1">
        <v>100</v>
      </c>
      <c r="P359" s="6">
        <f t="shared" si="50"/>
        <v>5.0174999999999997E-2</v>
      </c>
      <c r="Q359" s="7">
        <f t="shared" si="56"/>
        <v>9.9649993785977609E-2</v>
      </c>
      <c r="R359" s="7">
        <f t="shared" si="51"/>
        <v>5.0174999999999997E-2</v>
      </c>
      <c r="S359" s="7">
        <f t="shared" si="57"/>
        <v>4.9477435284232076E-2</v>
      </c>
      <c r="T359" s="1">
        <f t="shared" si="59"/>
        <v>178.98310375885634</v>
      </c>
    </row>
    <row r="360" spans="1:20" x14ac:dyDescent="0.25">
      <c r="A360" s="8">
        <v>28.7</v>
      </c>
      <c r="B360" s="8">
        <v>12</v>
      </c>
      <c r="C360" s="35">
        <f t="shared" si="52"/>
        <v>9.6786682152535808E-11</v>
      </c>
      <c r="D360" s="35">
        <f t="shared" si="58"/>
        <v>3.4552845528455239E-8</v>
      </c>
      <c r="E360" s="8">
        <f t="shared" si="53"/>
        <v>356.99999999999955</v>
      </c>
      <c r="F360" s="8">
        <f t="shared" si="54"/>
        <v>0.1</v>
      </c>
      <c r="G360" s="7">
        <v>3</v>
      </c>
      <c r="H360" s="35">
        <f t="shared" si="55"/>
        <v>2.9947664043757047</v>
      </c>
      <c r="I360" s="8">
        <v>0.5</v>
      </c>
      <c r="J360" s="7">
        <v>2</v>
      </c>
      <c r="K360" s="8">
        <v>4</v>
      </c>
      <c r="L360" s="8">
        <v>0.20069999999999999</v>
      </c>
      <c r="M360" s="8">
        <v>17</v>
      </c>
      <c r="N360" s="8">
        <v>24</v>
      </c>
      <c r="O360" s="1">
        <v>100</v>
      </c>
      <c r="P360" s="6">
        <f t="shared" si="50"/>
        <v>5.0174999999999997E-2</v>
      </c>
      <c r="Q360" s="7">
        <f t="shared" si="56"/>
        <v>9.982480867910197E-2</v>
      </c>
      <c r="R360" s="7">
        <f t="shared" si="51"/>
        <v>5.0174999999999997E-2</v>
      </c>
      <c r="S360" s="7">
        <f t="shared" si="57"/>
        <v>4.9651182998601447E-2</v>
      </c>
      <c r="T360" s="1">
        <f t="shared" si="59"/>
        <v>179.51613848643419</v>
      </c>
    </row>
    <row r="361" spans="1:20" x14ac:dyDescent="0.25">
      <c r="A361" s="8">
        <v>28.7</v>
      </c>
      <c r="B361" s="8">
        <v>12</v>
      </c>
      <c r="C361" s="35">
        <f t="shared" si="52"/>
        <v>9.6786682152535808E-11</v>
      </c>
      <c r="D361" s="35">
        <f t="shared" si="58"/>
        <v>3.4649632210607772E-8</v>
      </c>
      <c r="E361" s="8">
        <f t="shared" si="53"/>
        <v>357.99999999999949</v>
      </c>
      <c r="F361" s="8">
        <f t="shared" si="54"/>
        <v>0.1</v>
      </c>
      <c r="G361" s="7">
        <v>3</v>
      </c>
      <c r="H361" s="35">
        <f t="shared" si="55"/>
        <v>2.996510050329749</v>
      </c>
      <c r="I361" s="8">
        <v>0.5</v>
      </c>
      <c r="J361" s="7">
        <v>2</v>
      </c>
      <c r="K361" s="8">
        <v>4</v>
      </c>
      <c r="L361" s="8">
        <v>0.20069999999999999</v>
      </c>
      <c r="M361" s="8">
        <v>17</v>
      </c>
      <c r="N361" s="8">
        <v>24</v>
      </c>
      <c r="O361" s="1">
        <v>100</v>
      </c>
      <c r="P361" s="6">
        <f t="shared" si="50"/>
        <v>5.0174999999999997E-2</v>
      </c>
      <c r="Q361" s="7">
        <f t="shared" si="56"/>
        <v>9.9999783550590304E-2</v>
      </c>
      <c r="R361" s="7">
        <f t="shared" si="51"/>
        <v>5.0174999999999997E-2</v>
      </c>
      <c r="S361" s="7">
        <f t="shared" si="57"/>
        <v>4.9825394669481382E-2</v>
      </c>
      <c r="T361" s="1">
        <f t="shared" si="59"/>
        <v>179.99549835314929</v>
      </c>
    </row>
    <row r="362" spans="1:20" x14ac:dyDescent="0.25">
      <c r="A362" s="8">
        <v>28.7</v>
      </c>
      <c r="B362" s="8">
        <v>12</v>
      </c>
      <c r="C362" s="35">
        <f t="shared" si="52"/>
        <v>9.6786682152535808E-11</v>
      </c>
      <c r="D362" s="35">
        <f t="shared" si="58"/>
        <v>3.4746418892760305E-8</v>
      </c>
      <c r="E362" s="8">
        <f t="shared" si="53"/>
        <v>358.99999999999943</v>
      </c>
      <c r="F362" s="8">
        <f t="shared" si="54"/>
        <v>0.1</v>
      </c>
      <c r="G362" s="7">
        <v>3</v>
      </c>
      <c r="H362" s="35">
        <f t="shared" si="55"/>
        <v>2.9982547593562709</v>
      </c>
      <c r="I362" s="8">
        <v>0.5</v>
      </c>
      <c r="J362" s="7">
        <v>2</v>
      </c>
      <c r="K362" s="8">
        <v>4</v>
      </c>
      <c r="L362" s="8">
        <v>0.20069999999999999</v>
      </c>
      <c r="M362" s="8">
        <v>17</v>
      </c>
      <c r="N362" s="8">
        <v>24</v>
      </c>
      <c r="O362" s="1">
        <v>100</v>
      </c>
      <c r="P362" s="6">
        <f t="shared" si="50"/>
        <v>5.0174999999999997E-2</v>
      </c>
      <c r="Q362" s="7">
        <f t="shared" si="56"/>
        <v>0.10017486510140178</v>
      </c>
      <c r="R362" s="7">
        <f t="shared" si="51"/>
        <v>5.0174999999999997E-2</v>
      </c>
      <c r="S362" s="7">
        <f t="shared" si="57"/>
        <v>5.0000017927673369E-2</v>
      </c>
      <c r="T362" s="1">
        <f t="shared" si="59"/>
        <v>180.42075036396133</v>
      </c>
    </row>
    <row r="363" spans="1:20" x14ac:dyDescent="0.25">
      <c r="A363" s="8">
        <v>28.7</v>
      </c>
      <c r="B363" s="8">
        <v>12</v>
      </c>
      <c r="C363" s="35">
        <f t="shared" si="52"/>
        <v>9.6786682152535808E-11</v>
      </c>
      <c r="D363" s="35">
        <f t="shared" si="58"/>
        <v>3.4843205574912839E-8</v>
      </c>
      <c r="E363" s="8">
        <f t="shared" si="53"/>
        <v>359.99999999999943</v>
      </c>
      <c r="F363" s="8">
        <f t="shared" si="54"/>
        <v>0.1</v>
      </c>
      <c r="G363" s="7">
        <v>3</v>
      </c>
      <c r="H363" s="35">
        <f t="shared" si="55"/>
        <v>2.9999999999999991</v>
      </c>
      <c r="I363" s="8">
        <v>0.5</v>
      </c>
      <c r="J363" s="7">
        <v>2</v>
      </c>
      <c r="K363" s="8">
        <v>4</v>
      </c>
      <c r="L363" s="8">
        <v>0.20069999999999999</v>
      </c>
      <c r="M363" s="8">
        <v>17</v>
      </c>
      <c r="N363" s="8">
        <v>24</v>
      </c>
      <c r="O363" s="1">
        <v>100</v>
      </c>
      <c r="P363" s="6">
        <f t="shared" si="50"/>
        <v>5.0174999999999997E-2</v>
      </c>
      <c r="Q363" s="7">
        <f t="shared" si="56"/>
        <v>0.10034999999999991</v>
      </c>
      <c r="R363" s="7">
        <f t="shared" si="51"/>
        <v>5.0174999999999997E-2</v>
      </c>
      <c r="S363" s="7">
        <f t="shared" si="57"/>
        <v>5.0174999999999907E-2</v>
      </c>
      <c r="T363" s="1">
        <f t="shared" si="59"/>
        <v>180.79147712777876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a Y E 7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a Y E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B O 1 Y s d u M Q V g E A A G w C A A A T A B w A R m 9 y b X V s Y X M v U 2 V j d G l v b j E u b S C i G A A o o B Q A A A A A A A A A A A A A A A A A A A A A A A A A A A B 9 U M F K A z E U v B f 6 D 4 8 U Z A v L Q k U 9 W P Y g W 6 V F K t p W L 6 6 H 7 O 6 z j S R 5 k r x t l e K / m 7 U t F W z N J c l M Z j L z P J a s y M J 0 s / f 6 7 V a 7 5 R f S Y Q U d M S b / i g w r x Q s Y 2 a o u m R y M q U I t I A W N 3 G 5 B W F O q X Y k B y f w y G V B Z G 7 Q c 3 S i N S U a W w 8 V H I r v M h 1 Q U C n 0 + l A Y m s l K U 3 y r 2 c A L 3 j t 5 C A J / v P m n A m Z P W v 5 J B 5 / P j Q R L + Y N G N n w e o l V G M L h W d i G X R F T F k p G t j f X o R w 7 U t q V J 2 n v Z O z 0 9 j e K i J c c q f G t P 9 M b k j i y / d e F O q I x 4 9 w o 1 y n m F C K 5 A e h i i r k K b p P p N F E I T c J q i 3 e L S Z Q w z P W / x K 6 2 k p t X Q + Z V f / t s 4 W 0 s 4 R Z p / v u H f b F n Z m k 7 s h f f R P j H i 9 F q w M h q Y c 3 o K t T Y H u K 4 a 1 e I q W V a 8 Z w c j y x V n S W O 3 w + Q 9 + Q E A 1 H 2 J G 0 e Q Y U 0 X j P 2 Z f 3 X Z L 2 U M 9 + 9 9 Q S w E C L Q A U A A I A C A B p g T t W j Z h y K K Q A A A D 2 A A A A E g A A A A A A A A A A A A A A A A A A A A A A Q 2 9 u Z m l n L 1 B h Y 2 t h Z 2 U u e G 1 s U E s B A i 0 A F A A C A A g A a Y E 7 V g / K 6 a u k A A A A 6 Q A A A B M A A A A A A A A A A A A A A A A A 8 A A A A F t D b 2 5 0 Z W 5 0 X 1 R 5 c G V z X S 5 4 b W x Q S w E C L Q A U A A I A C A B p g T t W L H b j E F Y B A A B s A g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D A A A A A A A A A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Z m V 0 J T I w d 2 l 0 a C U y M E l u Z H V j d G 9 y J T I w T W 9 k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N m Z X Q g d 2 l 0 a C B J b m R 1 Y 3 R v c i B N b 2 R l b C 9 B d X R v U m V t b 3 Z l Z E N v b H V t b n M x L n t 0 a W 1 l L D B 9 J n F 1 b 3 Q 7 L C Z x d W 9 0 O 1 N l Y 3 R p b 2 4 x L 0 1 v c 2 Z l d C B 3 a X R o I E l u Z H V j d G 9 y I E 1 v Z G V s L 0 F 1 d G 9 S Z W 1 v d m V k Q 2 9 s d W 1 u c z E u e 1 Y o d m Q x K S w x f S Z x d W 9 0 O y w m c X V v d D t T Z W N 0 a W 9 u M S 9 N b 3 N m Z X Q g d 2 l 0 a C B J b m R 1 Y 3 R v c i B N b 2 R l b C 9 B d X R v U m V t b 3 Z l Z E N v b H V t b n M x L n t W K H Z n M S k s M n 0 m c X V v d D s s J n F 1 b 3 Q 7 U 2 V j d G l v b j E v T W 9 z Z m V 0 I H d p d G g g S W 5 k d W N 0 b 3 I g T W 9 k Z W w v Q X V 0 b 1 J l b W 9 2 Z W R D b 2 x 1 b W 5 z M S 5 7 V i h 2 b 3 V 0 K S w z f S Z x d W 9 0 O y w m c X V v d D t T Z W N 0 a W 9 u M S 9 N b 3 N m Z X Q g d 2 l 0 a C B J b m R 1 Y 3 R v c i B N b 2 R l b C 9 B d X R v U m V t b 3 Z l Z E N v b H V t b n M x L n t J K F J v d X Q p L D R 9 J n F 1 b 3 Q 7 L C Z x d W 9 0 O 1 N l Y 3 R p b 2 4 x L 0 1 v c 2 Z l d C B 3 a X R o I E l u Z H V j d G 9 y I E 1 v Z G V s L 0 F 1 d G 9 S Z W 1 v d m V k Q 2 9 s d W 1 u c z E u e 0 l k K E 0 x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N m Z X Q g d 2 l 0 a C B J b m R 1 Y 3 R v c i B N b 2 R l b C 9 B d X R v U m V t b 3 Z l Z E N v b H V t b n M x L n t 0 a W 1 l L D B 9 J n F 1 b 3 Q 7 L C Z x d W 9 0 O 1 N l Y 3 R p b 2 4 x L 0 1 v c 2 Z l d C B 3 a X R o I E l u Z H V j d G 9 y I E 1 v Z G V s L 0 F 1 d G 9 S Z W 1 v d m V k Q 2 9 s d W 1 u c z E u e 1 Y o d m Q x K S w x f S Z x d W 9 0 O y w m c X V v d D t T Z W N 0 a W 9 u M S 9 N b 3 N m Z X Q g d 2 l 0 a C B J b m R 1 Y 3 R v c i B N b 2 R l b C 9 B d X R v U m V t b 3 Z l Z E N v b H V t b n M x L n t W K H Z n M S k s M n 0 m c X V v d D s s J n F 1 b 3 Q 7 U 2 V j d G l v b j E v T W 9 z Z m V 0 I H d p d G g g S W 5 k d W N 0 b 3 I g T W 9 k Z W w v Q X V 0 b 1 J l b W 9 2 Z W R D b 2 x 1 b W 5 z M S 5 7 V i h 2 b 3 V 0 K S w z f S Z x d W 9 0 O y w m c X V v d D t T Z W N 0 a W 9 u M S 9 N b 3 N m Z X Q g d 2 l 0 a C B J b m R 1 Y 3 R v c i B N b 2 R l b C 9 B d X R v U m V t b 3 Z l Z E N v b H V t b n M x L n t J K F J v d X Q p L D R 9 J n F 1 b 3 Q 7 L C Z x d W 9 0 O 1 N l Y 3 R p b 2 4 x L 0 1 v c 2 Z l d C B 3 a X R o I E l u Z H V j d G 9 y I E 1 v Z G V s L 0 F 1 d G 9 S Z W 1 v d m V k Q 2 9 s d W 1 u c z E u e 0 l k K E 0 x K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t Z S Z x d W 9 0 O y w m c X V v d D t W K H Z k M S k m c X V v d D s s J n F 1 b 3 Q 7 V i h 2 Z z E p J n F 1 b 3 Q 7 L C Z x d W 9 0 O 1 Y o d m 9 1 d C k m c X V v d D s s J n F 1 b 3 Q 7 S S h S b 3 V 0 K S Z x d W 9 0 O y w m c X V v d D t J Z C h N M S k m c X V v d D t d I i A v P j x F b n R y e S B U e X B l P S J G a W x s Q 2 9 s d W 1 u V H l w Z X M i I F Z h b H V l P S J z Q l F N R k J R V U Y i I C 8 + P E V u d H J 5 I F R 5 c G U 9 I k Z p b G x M Y X N 0 V X B k Y X R l Z C I g V m F s d W U 9 I m Q y M D I z L T A x L T I 3 V D I x O j A 3 O j I 0 L j E 2 M j A 1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3 N m Z X Q l M j B 3 a X R o J T I w S W 5 k d W N 0 b 3 I l M j B N b 2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N m Z X Q l M j B 3 a X R o J T I w S W 5 k d W N 0 b 3 I l M j B N b 2 R l b C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2 Z l d C U y M H d p d G g l M j B J b m R 1 Y 3 R v c i U y M E 1 v Z G V s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n e m g G G O 5 E q a + P Q b q m e 7 p A A A A A A C A A A A A A A Q Z g A A A A E A A C A A A A C Q o Y O v i B T B B U E y J 9 f 3 K v 9 i b K Z 2 4 K 2 j m 4 w 0 w D 5 D f d 1 V v A A A A A A O g A A A A A I A A C A A A A A h F x A i J f h / N 7 B 9 z x w D y 1 E z A j T v 8 p c K Q P U L L q P o C y z r I V A A A A A 2 1 F 2 w C e V R o G B c W Q U k t y y u K U S X C p E 3 4 p U z O i W 3 2 R 4 B y B H Y f 5 + o J 4 p S f 1 0 p t e E Z a x i n F i R C X n f C p V J B W 9 T b q B I 0 T N f H k T M h g Q N O t D y c D z n 3 o k A A A A D U A k M w p v F 5 R Q Q n 5 b A b r T G v V b O p T f D 1 3 6 d d 2 R C X 0 y L / G M C W e 0 y o o h 0 W i x K K Z V B P n p t N P D 5 2 c M m V Z 1 j x 9 f 1 Y N g o r < / D a t a M a s h u p > 
</file>

<file path=customXml/itemProps1.xml><?xml version="1.0" encoding="utf-8"?>
<ds:datastoreItem xmlns:ds="http://schemas.openxmlformats.org/officeDocument/2006/customXml" ds:itemID="{DD96FCAE-6291-42E9-A700-4CFE38439F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Transistor Conduction Angle</vt:lpstr>
      <vt:lpstr>Design</vt:lpstr>
      <vt:lpstr>Frequency Transistion</vt:lpstr>
      <vt:lpstr>BJT CC Biasing</vt:lpstr>
      <vt:lpstr>BJT CE PA Testing</vt:lpstr>
      <vt:lpstr>BJT CE Biasing</vt:lpstr>
      <vt:lpstr>EMOSFET Biasing</vt:lpstr>
      <vt:lpstr>JFET Biasing</vt:lpstr>
      <vt:lpstr>Inductance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drajnauth</dc:creator>
  <cp:lastModifiedBy>drajnauth</cp:lastModifiedBy>
  <dcterms:created xsi:type="dcterms:W3CDTF">2022-11-22T21:02:11Z</dcterms:created>
  <dcterms:modified xsi:type="dcterms:W3CDTF">2023-01-28T20:42:54Z</dcterms:modified>
</cp:coreProperties>
</file>