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bbies\Ham Radio\Kits &amp; Projects\Dueling 612s\Phoenix 612\"/>
    </mc:Choice>
  </mc:AlternateContent>
  <xr:revisionPtr revIDLastSave="0" documentId="13_ncr:1_{D62D8C2F-BC59-4059-8B56-BF14A7A5584C}" xr6:coauthVersionLast="47" xr6:coauthVersionMax="47" xr10:uidLastSave="{00000000-0000-0000-0000-000000000000}"/>
  <bookViews>
    <workbookView xWindow="-120" yWindow="-120" windowWidth="20640" windowHeight="11760" activeTab="4" xr2:uid="{6B54FBAA-2A15-4ED0-952E-1828F35520EE}"/>
  </bookViews>
  <sheets>
    <sheet name="Sheet2" sheetId="2" r:id="rId1"/>
    <sheet name="2SC5706" sheetId="3" r:id="rId2"/>
    <sheet name="2N2219" sheetId="4" r:id="rId3"/>
    <sheet name="Sheet1" sheetId="1" r:id="rId4"/>
    <sheet name="Design (Testing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5" i="6" l="1"/>
  <c r="T55" i="6" s="1"/>
  <c r="X56" i="6"/>
  <c r="U56" i="6"/>
  <c r="T56" i="6" s="1"/>
  <c r="I56" i="6"/>
  <c r="Z56" i="6" s="1"/>
  <c r="X55" i="6"/>
  <c r="I55" i="6"/>
  <c r="Q55" i="6" s="1"/>
  <c r="S55" i="6" s="1"/>
  <c r="X54" i="6"/>
  <c r="U54" i="6"/>
  <c r="I54" i="6"/>
  <c r="J54" i="6" s="1"/>
  <c r="X53" i="6"/>
  <c r="U53" i="6"/>
  <c r="T53" i="6" s="1"/>
  <c r="I53" i="6"/>
  <c r="Z53" i="6" s="1"/>
  <c r="X52" i="6"/>
  <c r="U52" i="6"/>
  <c r="T52" i="6" s="1"/>
  <c r="I52" i="6"/>
  <c r="J52" i="6" s="1"/>
  <c r="T47" i="6"/>
  <c r="V47" i="6" s="1"/>
  <c r="X48" i="6"/>
  <c r="U48" i="6"/>
  <c r="T48" i="6" s="1"/>
  <c r="W48" i="6" s="1"/>
  <c r="I48" i="6"/>
  <c r="Z48" i="6" s="1"/>
  <c r="X47" i="6"/>
  <c r="I47" i="6"/>
  <c r="Z47" i="6" s="1"/>
  <c r="X46" i="6"/>
  <c r="U46" i="6"/>
  <c r="T46" i="6" s="1"/>
  <c r="W46" i="6" s="1"/>
  <c r="I46" i="6"/>
  <c r="Z46" i="6" s="1"/>
  <c r="X45" i="6"/>
  <c r="U45" i="6"/>
  <c r="T45" i="6" s="1"/>
  <c r="W45" i="6" s="1"/>
  <c r="I45" i="6"/>
  <c r="Z45" i="6" s="1"/>
  <c r="X44" i="6"/>
  <c r="U44" i="6"/>
  <c r="T44" i="6" s="1"/>
  <c r="W44" i="6" s="1"/>
  <c r="I44" i="6"/>
  <c r="Z44" i="6" s="1"/>
  <c r="Q39" i="6"/>
  <c r="P39" i="6" s="1"/>
  <c r="O39" i="6"/>
  <c r="I39" i="6"/>
  <c r="S39" i="6" s="1"/>
  <c r="Q38" i="6"/>
  <c r="P38" i="6" s="1"/>
  <c r="O38" i="6"/>
  <c r="I38" i="6"/>
  <c r="S38" i="6" s="1"/>
  <c r="X38" i="6" s="1"/>
  <c r="Q37" i="6"/>
  <c r="P37" i="6" s="1"/>
  <c r="O37" i="6"/>
  <c r="I37" i="6"/>
  <c r="S37" i="6" s="1"/>
  <c r="Q36" i="6"/>
  <c r="I36" i="6"/>
  <c r="S36" i="6" s="1"/>
  <c r="Q35" i="6"/>
  <c r="P35" i="6" s="1"/>
  <c r="I35" i="6"/>
  <c r="Q30" i="6"/>
  <c r="O30" i="6"/>
  <c r="I30" i="6"/>
  <c r="J30" i="6" s="1"/>
  <c r="Q29" i="6"/>
  <c r="O29" i="6"/>
  <c r="I29" i="6"/>
  <c r="Q28" i="6"/>
  <c r="O28" i="6"/>
  <c r="I28" i="6"/>
  <c r="J28" i="6" s="1"/>
  <c r="Q27" i="6"/>
  <c r="I27" i="6"/>
  <c r="J27" i="6" s="1"/>
  <c r="Q26" i="6"/>
  <c r="P26" i="6" s="1"/>
  <c r="S26" i="6" s="1"/>
  <c r="T26" i="6" s="1"/>
  <c r="I26" i="6"/>
  <c r="K22" i="6"/>
  <c r="G22" i="6"/>
  <c r="I22" i="6" s="1"/>
  <c r="K21" i="6"/>
  <c r="J21" i="6" s="1"/>
  <c r="G21" i="6"/>
  <c r="I21" i="6" s="1"/>
  <c r="K20" i="6"/>
  <c r="J20" i="6" s="1"/>
  <c r="G20" i="6"/>
  <c r="I20" i="6" s="1"/>
  <c r="K19" i="6"/>
  <c r="J19" i="6" s="1"/>
  <c r="G19" i="6"/>
  <c r="I19" i="6" s="1"/>
  <c r="K18" i="6"/>
  <c r="M18" i="6" s="1"/>
  <c r="N18" i="6" s="1"/>
  <c r="U18" i="6" s="1"/>
  <c r="G18" i="6"/>
  <c r="I18" i="6" s="1"/>
  <c r="K15" i="6"/>
  <c r="J15" i="6" s="1"/>
  <c r="G15" i="6"/>
  <c r="I15" i="6" s="1"/>
  <c r="K14" i="6"/>
  <c r="J14" i="6" s="1"/>
  <c r="G14" i="6"/>
  <c r="I14" i="6" s="1"/>
  <c r="K13" i="6"/>
  <c r="J13" i="6" s="1"/>
  <c r="G13" i="6"/>
  <c r="I13" i="6" s="1"/>
  <c r="K12" i="6"/>
  <c r="M12" i="6" s="1"/>
  <c r="G12" i="6"/>
  <c r="I12" i="6" s="1"/>
  <c r="K11" i="6"/>
  <c r="J11" i="6" s="1"/>
  <c r="G11" i="6"/>
  <c r="I11" i="6" s="1"/>
  <c r="L8" i="6"/>
  <c r="K8" i="6"/>
  <c r="G8" i="6"/>
  <c r="I8" i="6" s="1"/>
  <c r="L7" i="6"/>
  <c r="K7" i="6"/>
  <c r="G7" i="6"/>
  <c r="I7" i="6" s="1"/>
  <c r="L6" i="6"/>
  <c r="K6" i="6"/>
  <c r="G6" i="6"/>
  <c r="I6" i="6" s="1"/>
  <c r="L5" i="6"/>
  <c r="K5" i="6"/>
  <c r="G5" i="6"/>
  <c r="I5" i="6" s="1"/>
  <c r="L4" i="6"/>
  <c r="K4" i="6"/>
  <c r="G4" i="6"/>
  <c r="I4" i="6" s="1"/>
  <c r="AR8" i="4"/>
  <c r="AR7" i="4"/>
  <c r="AR6" i="4"/>
  <c r="AR5" i="4"/>
  <c r="AR4" i="4"/>
  <c r="AR3" i="4"/>
  <c r="AQ45" i="4"/>
  <c r="AP45" i="4"/>
  <c r="AO45" i="4"/>
  <c r="AN45" i="4"/>
  <c r="AM45" i="4"/>
  <c r="AL45" i="4"/>
  <c r="AK45" i="4"/>
  <c r="AQ44" i="4"/>
  <c r="AP44" i="4"/>
  <c r="AO44" i="4"/>
  <c r="AN44" i="4"/>
  <c r="AM44" i="4"/>
  <c r="AL44" i="4"/>
  <c r="AK44" i="4"/>
  <c r="AQ43" i="4"/>
  <c r="AP43" i="4"/>
  <c r="AO43" i="4"/>
  <c r="AN43" i="4"/>
  <c r="AM43" i="4"/>
  <c r="AL43" i="4"/>
  <c r="AK43" i="4"/>
  <c r="AQ42" i="4"/>
  <c r="AP42" i="4"/>
  <c r="AO42" i="4"/>
  <c r="AN42" i="4"/>
  <c r="AM42" i="4"/>
  <c r="AL42" i="4"/>
  <c r="AK42" i="4"/>
  <c r="AQ41" i="4"/>
  <c r="AP41" i="4"/>
  <c r="AO41" i="4"/>
  <c r="AN41" i="4"/>
  <c r="AM41" i="4"/>
  <c r="AL41" i="4"/>
  <c r="AK41" i="4"/>
  <c r="AQ40" i="4"/>
  <c r="AP40" i="4"/>
  <c r="AO40" i="4"/>
  <c r="AN40" i="4"/>
  <c r="AM40" i="4"/>
  <c r="AL40" i="4"/>
  <c r="AK40" i="4"/>
  <c r="AR36" i="4"/>
  <c r="AQ36" i="4"/>
  <c r="AP36" i="4"/>
  <c r="AO36" i="4"/>
  <c r="AN36" i="4"/>
  <c r="AM36" i="4"/>
  <c r="AL36" i="4"/>
  <c r="AK36" i="4"/>
  <c r="AR35" i="4"/>
  <c r="AQ35" i="4"/>
  <c r="AP35" i="4"/>
  <c r="AO35" i="4"/>
  <c r="AN35" i="4"/>
  <c r="AM35" i="4"/>
  <c r="AL35" i="4"/>
  <c r="AK35" i="4"/>
  <c r="AR34" i="4"/>
  <c r="AQ34" i="4"/>
  <c r="AP34" i="4"/>
  <c r="AO34" i="4"/>
  <c r="AN34" i="4"/>
  <c r="AM34" i="4"/>
  <c r="AL34" i="4"/>
  <c r="AK34" i="4"/>
  <c r="AR33" i="4"/>
  <c r="AQ33" i="4"/>
  <c r="AP33" i="4"/>
  <c r="AO33" i="4"/>
  <c r="AN33" i="4"/>
  <c r="AM33" i="4"/>
  <c r="AL33" i="4"/>
  <c r="AK33" i="4"/>
  <c r="AR32" i="4"/>
  <c r="AQ32" i="4"/>
  <c r="AP32" i="4"/>
  <c r="AO32" i="4"/>
  <c r="AN32" i="4"/>
  <c r="AM32" i="4"/>
  <c r="AL32" i="4"/>
  <c r="AK32" i="4"/>
  <c r="AR31" i="4"/>
  <c r="AQ31" i="4"/>
  <c r="AP31" i="4"/>
  <c r="AO31" i="4"/>
  <c r="AN31" i="4"/>
  <c r="AM31" i="4"/>
  <c r="AL31" i="4"/>
  <c r="AK31" i="4"/>
  <c r="AS27" i="4"/>
  <c r="AR27" i="4"/>
  <c r="AQ27" i="4"/>
  <c r="AP27" i="4"/>
  <c r="AO27" i="4"/>
  <c r="AN27" i="4"/>
  <c r="AM27" i="4"/>
  <c r="AL27" i="4"/>
  <c r="AK27" i="4"/>
  <c r="AR26" i="4"/>
  <c r="AS26" i="4" s="1"/>
  <c r="AQ26" i="4"/>
  <c r="AP26" i="4"/>
  <c r="AO26" i="4"/>
  <c r="AN26" i="4"/>
  <c r="AM26" i="4"/>
  <c r="AL26" i="4"/>
  <c r="AK26" i="4"/>
  <c r="AS25" i="4"/>
  <c r="AR25" i="4"/>
  <c r="AQ25" i="4"/>
  <c r="AP25" i="4"/>
  <c r="AO25" i="4"/>
  <c r="AN25" i="4"/>
  <c r="AM25" i="4"/>
  <c r="AL25" i="4"/>
  <c r="AK25" i="4"/>
  <c r="AR24" i="4"/>
  <c r="AS24" i="4" s="1"/>
  <c r="AQ24" i="4"/>
  <c r="AP24" i="4"/>
  <c r="AO24" i="4"/>
  <c r="AN24" i="4"/>
  <c r="AM24" i="4"/>
  <c r="AL24" i="4"/>
  <c r="AK24" i="4"/>
  <c r="AS23" i="4"/>
  <c r="AR23" i="4"/>
  <c r="AQ23" i="4"/>
  <c r="AP23" i="4"/>
  <c r="AO23" i="4"/>
  <c r="AN23" i="4"/>
  <c r="AM23" i="4"/>
  <c r="AL23" i="4"/>
  <c r="AK23" i="4"/>
  <c r="AR22" i="4"/>
  <c r="AS22" i="4" s="1"/>
  <c r="AQ22" i="4"/>
  <c r="AP22" i="4"/>
  <c r="AO22" i="4"/>
  <c r="AN22" i="4"/>
  <c r="AM22" i="4"/>
  <c r="AL22" i="4"/>
  <c r="AK22" i="4"/>
  <c r="AR18" i="4"/>
  <c r="AQ18" i="4"/>
  <c r="AP18" i="4"/>
  <c r="AO18" i="4"/>
  <c r="AN18" i="4"/>
  <c r="AM18" i="4"/>
  <c r="AL18" i="4"/>
  <c r="AK18" i="4"/>
  <c r="AR17" i="4"/>
  <c r="AQ17" i="4"/>
  <c r="AP17" i="4"/>
  <c r="AO17" i="4"/>
  <c r="AN17" i="4"/>
  <c r="AM17" i="4"/>
  <c r="AL17" i="4"/>
  <c r="AK17" i="4"/>
  <c r="AR16" i="4"/>
  <c r="AQ16" i="4"/>
  <c r="AP16" i="4"/>
  <c r="AO16" i="4"/>
  <c r="AN16" i="4"/>
  <c r="AM16" i="4"/>
  <c r="AL16" i="4"/>
  <c r="AK16" i="4"/>
  <c r="AR15" i="4"/>
  <c r="AQ15" i="4"/>
  <c r="AP15" i="4"/>
  <c r="AO15" i="4"/>
  <c r="AN15" i="4"/>
  <c r="AM15" i="4"/>
  <c r="AL15" i="4"/>
  <c r="AK15" i="4"/>
  <c r="AR14" i="4"/>
  <c r="AQ14" i="4"/>
  <c r="AP14" i="4"/>
  <c r="AO14" i="4"/>
  <c r="AN14" i="4"/>
  <c r="AM14" i="4"/>
  <c r="AL14" i="4"/>
  <c r="AK14" i="4"/>
  <c r="AR13" i="4"/>
  <c r="AQ13" i="4"/>
  <c r="AP13" i="4"/>
  <c r="AO13" i="4"/>
  <c r="AN13" i="4"/>
  <c r="AM13" i="4"/>
  <c r="AL13" i="4"/>
  <c r="AK13" i="4"/>
  <c r="AI8" i="4"/>
  <c r="AH8" i="4"/>
  <c r="AG8" i="4"/>
  <c r="AF8" i="4"/>
  <c r="AE8" i="4"/>
  <c r="AD8" i="4"/>
  <c r="AN8" i="4" s="1"/>
  <c r="AC8" i="4"/>
  <c r="AB8" i="4"/>
  <c r="AA8" i="4"/>
  <c r="Z8" i="4"/>
  <c r="AO8" i="4" s="1"/>
  <c r="Y8" i="4"/>
  <c r="X8" i="4"/>
  <c r="AQ8" i="4" s="1"/>
  <c r="W8" i="4"/>
  <c r="V8" i="4"/>
  <c r="U8" i="4"/>
  <c r="T8" i="4"/>
  <c r="S8" i="4"/>
  <c r="R8" i="4"/>
  <c r="Q8" i="4"/>
  <c r="P8" i="4"/>
  <c r="O8" i="4"/>
  <c r="N8" i="4"/>
  <c r="M8" i="4"/>
  <c r="AL8" i="4" s="1"/>
  <c r="L8" i="4"/>
  <c r="K8" i="4"/>
  <c r="J8" i="4"/>
  <c r="AI7" i="4"/>
  <c r="AH7" i="4"/>
  <c r="AG7" i="4"/>
  <c r="AF7" i="4"/>
  <c r="AE7" i="4"/>
  <c r="AD7" i="4"/>
  <c r="AC7" i="4"/>
  <c r="AN7" i="4" s="1"/>
  <c r="AB7" i="4"/>
  <c r="AA7" i="4"/>
  <c r="Z7" i="4"/>
  <c r="Y7" i="4"/>
  <c r="W7" i="4"/>
  <c r="V7" i="4"/>
  <c r="U7" i="4"/>
  <c r="AP7" i="4" s="1"/>
  <c r="T7" i="4"/>
  <c r="S7" i="4"/>
  <c r="R7" i="4"/>
  <c r="Q7" i="4"/>
  <c r="P7" i="4"/>
  <c r="O7" i="4"/>
  <c r="X7" i="4" s="1"/>
  <c r="N7" i="4"/>
  <c r="M7" i="4"/>
  <c r="AL7" i="4" s="1"/>
  <c r="L7" i="4"/>
  <c r="K7" i="4"/>
  <c r="J7" i="4"/>
  <c r="AO6" i="4"/>
  <c r="AI6" i="4"/>
  <c r="AH6" i="4"/>
  <c r="AG6" i="4"/>
  <c r="AF6" i="4"/>
  <c r="AE6" i="4"/>
  <c r="AD6" i="4"/>
  <c r="AC6" i="4"/>
  <c r="AB6" i="4"/>
  <c r="AA6" i="4"/>
  <c r="Z6" i="4"/>
  <c r="Y6" i="4"/>
  <c r="X6" i="4"/>
  <c r="AQ6" i="4" s="1"/>
  <c r="W6" i="4"/>
  <c r="V6" i="4"/>
  <c r="U6" i="4"/>
  <c r="AP6" i="4" s="1"/>
  <c r="T6" i="4"/>
  <c r="S6" i="4"/>
  <c r="R6" i="4"/>
  <c r="Q6" i="4"/>
  <c r="P6" i="4"/>
  <c r="O6" i="4"/>
  <c r="N6" i="4"/>
  <c r="M6" i="4"/>
  <c r="AL6" i="4" s="1"/>
  <c r="L6" i="4"/>
  <c r="AM6" i="4" s="1"/>
  <c r="K6" i="4"/>
  <c r="J6" i="4"/>
  <c r="AI5" i="4"/>
  <c r="AH5" i="4"/>
  <c r="AG5" i="4"/>
  <c r="AF5" i="4"/>
  <c r="AE5" i="4"/>
  <c r="AD5" i="4"/>
  <c r="AC5" i="4"/>
  <c r="AB5" i="4"/>
  <c r="AA5" i="4"/>
  <c r="Z5" i="4"/>
  <c r="Y5" i="4"/>
  <c r="X5" i="4"/>
  <c r="AQ5" i="4" s="1"/>
  <c r="W5" i="4"/>
  <c r="V5" i="4"/>
  <c r="U5" i="4"/>
  <c r="T5" i="4"/>
  <c r="S5" i="4"/>
  <c r="R5" i="4"/>
  <c r="Q5" i="4"/>
  <c r="P5" i="4"/>
  <c r="O5" i="4"/>
  <c r="N5" i="4"/>
  <c r="AK5" i="4" s="1"/>
  <c r="M5" i="4"/>
  <c r="L5" i="4"/>
  <c r="K5" i="4"/>
  <c r="J5" i="4"/>
  <c r="AK4" i="4"/>
  <c r="AI4" i="4"/>
  <c r="AH4" i="4"/>
  <c r="AG4" i="4"/>
  <c r="AF4" i="4"/>
  <c r="AE4" i="4"/>
  <c r="AD4" i="4"/>
  <c r="AN4" i="4" s="1"/>
  <c r="AC4" i="4"/>
  <c r="AB4" i="4"/>
  <c r="AA4" i="4"/>
  <c r="Z4" i="4"/>
  <c r="AO4" i="4" s="1"/>
  <c r="Y4" i="4"/>
  <c r="X4" i="4"/>
  <c r="AQ4" i="4" s="1"/>
  <c r="W4" i="4"/>
  <c r="V4" i="4"/>
  <c r="U4" i="4"/>
  <c r="T4" i="4"/>
  <c r="S4" i="4"/>
  <c r="R4" i="4"/>
  <c r="Q4" i="4"/>
  <c r="P4" i="4"/>
  <c r="O4" i="4"/>
  <c r="N4" i="4"/>
  <c r="M4" i="4"/>
  <c r="L4" i="4"/>
  <c r="AM4" i="4" s="1"/>
  <c r="K4" i="4"/>
  <c r="J4" i="4"/>
  <c r="I4" i="4"/>
  <c r="I5" i="4" s="1"/>
  <c r="I6" i="4" s="1"/>
  <c r="I7" i="4" s="1"/>
  <c r="I8" i="4" s="1"/>
  <c r="AI3" i="4"/>
  <c r="AH3" i="4"/>
  <c r="AG3" i="4"/>
  <c r="AF3" i="4"/>
  <c r="AE3" i="4"/>
  <c r="AD3" i="4"/>
  <c r="AC3" i="4"/>
  <c r="AB3" i="4"/>
  <c r="AA3" i="4"/>
  <c r="Z3" i="4"/>
  <c r="AO3" i="4" s="1"/>
  <c r="Y3" i="4"/>
  <c r="X3" i="4"/>
  <c r="AQ3" i="4" s="1"/>
  <c r="W3" i="4"/>
  <c r="V3" i="4"/>
  <c r="U3" i="4"/>
  <c r="T3" i="4"/>
  <c r="S3" i="4"/>
  <c r="R3" i="4"/>
  <c r="Q3" i="4"/>
  <c r="P3" i="4"/>
  <c r="O3" i="4"/>
  <c r="N3" i="4"/>
  <c r="AK3" i="4" s="1"/>
  <c r="M3" i="4"/>
  <c r="L3" i="4"/>
  <c r="K3" i="4"/>
  <c r="J3" i="4"/>
  <c r="AQ45" i="3"/>
  <c r="AP45" i="3"/>
  <c r="AO45" i="3"/>
  <c r="AN45" i="3"/>
  <c r="AM45" i="3"/>
  <c r="AL45" i="3"/>
  <c r="AK45" i="3"/>
  <c r="AQ44" i="3"/>
  <c r="AP44" i="3"/>
  <c r="AO44" i="3"/>
  <c r="AN44" i="3"/>
  <c r="AM44" i="3"/>
  <c r="AL44" i="3"/>
  <c r="AK44" i="3"/>
  <c r="AQ43" i="3"/>
  <c r="AP43" i="3"/>
  <c r="AO43" i="3"/>
  <c r="AN43" i="3"/>
  <c r="AM43" i="3"/>
  <c r="AL43" i="3"/>
  <c r="AK43" i="3"/>
  <c r="AQ42" i="3"/>
  <c r="AP42" i="3"/>
  <c r="AO42" i="3"/>
  <c r="AN42" i="3"/>
  <c r="AM42" i="3"/>
  <c r="AL42" i="3"/>
  <c r="AK42" i="3"/>
  <c r="AQ41" i="3"/>
  <c r="AP41" i="3"/>
  <c r="AO41" i="3"/>
  <c r="AN41" i="3"/>
  <c r="AM41" i="3"/>
  <c r="AL41" i="3"/>
  <c r="AK41" i="3"/>
  <c r="AQ40" i="3"/>
  <c r="AP40" i="3"/>
  <c r="AO40" i="3"/>
  <c r="AN40" i="3"/>
  <c r="AM40" i="3"/>
  <c r="AL40" i="3"/>
  <c r="AK40" i="3"/>
  <c r="I4" i="3"/>
  <c r="I5" i="3" s="1"/>
  <c r="I6" i="3" s="1"/>
  <c r="I7" i="3" s="1"/>
  <c r="I8" i="3" s="1"/>
  <c r="AM36" i="3"/>
  <c r="AL36" i="3"/>
  <c r="AK36" i="3"/>
  <c r="AM35" i="3"/>
  <c r="AL35" i="3"/>
  <c r="AK35" i="3"/>
  <c r="AM34" i="3"/>
  <c r="AL34" i="3"/>
  <c r="AK34" i="3"/>
  <c r="AM33" i="3"/>
  <c r="AL33" i="3"/>
  <c r="AK33" i="3"/>
  <c r="AM32" i="3"/>
  <c r="AL32" i="3"/>
  <c r="AK32" i="3"/>
  <c r="AM31" i="3"/>
  <c r="AL31" i="3"/>
  <c r="AK31" i="3"/>
  <c r="AM27" i="3"/>
  <c r="AL27" i="3"/>
  <c r="AK27" i="3"/>
  <c r="AM26" i="3"/>
  <c r="AL26" i="3"/>
  <c r="AK26" i="3"/>
  <c r="AM25" i="3"/>
  <c r="AL25" i="3"/>
  <c r="AK25" i="3"/>
  <c r="AM24" i="3"/>
  <c r="AL24" i="3"/>
  <c r="AK24" i="3"/>
  <c r="AM23" i="3"/>
  <c r="AL23" i="3"/>
  <c r="AK23" i="3"/>
  <c r="AM22" i="3"/>
  <c r="AL22" i="3"/>
  <c r="AK22" i="3"/>
  <c r="AM18" i="3"/>
  <c r="AL18" i="3"/>
  <c r="AK18" i="3"/>
  <c r="AM17" i="3"/>
  <c r="AL17" i="3"/>
  <c r="AK17" i="3"/>
  <c r="AM16" i="3"/>
  <c r="AL16" i="3"/>
  <c r="AK16" i="3"/>
  <c r="AM15" i="3"/>
  <c r="AL15" i="3"/>
  <c r="AK15" i="3"/>
  <c r="AM14" i="3"/>
  <c r="AL14" i="3"/>
  <c r="AK14" i="3"/>
  <c r="AM13" i="3"/>
  <c r="AL13" i="3"/>
  <c r="AK13" i="3"/>
  <c r="AR36" i="3"/>
  <c r="AQ36" i="3"/>
  <c r="AP36" i="3"/>
  <c r="AO36" i="3"/>
  <c r="AN36" i="3"/>
  <c r="AR35" i="3"/>
  <c r="AQ35" i="3"/>
  <c r="AP35" i="3"/>
  <c r="AO35" i="3"/>
  <c r="AN35" i="3"/>
  <c r="AR34" i="3"/>
  <c r="AQ34" i="3"/>
  <c r="AP34" i="3"/>
  <c r="AO34" i="3"/>
  <c r="AN34" i="3"/>
  <c r="AR33" i="3"/>
  <c r="AQ33" i="3"/>
  <c r="AP33" i="3"/>
  <c r="AO33" i="3"/>
  <c r="AN33" i="3"/>
  <c r="AR32" i="3"/>
  <c r="AQ32" i="3"/>
  <c r="AP32" i="3"/>
  <c r="AO32" i="3"/>
  <c r="AN32" i="3"/>
  <c r="AR31" i="3"/>
  <c r="AQ31" i="3"/>
  <c r="AP31" i="3"/>
  <c r="AO31" i="3"/>
  <c r="AN31" i="3"/>
  <c r="AP18" i="3"/>
  <c r="AP17" i="3"/>
  <c r="AP16" i="3"/>
  <c r="AP15" i="3"/>
  <c r="AP14" i="3"/>
  <c r="AP13" i="3"/>
  <c r="AP27" i="3"/>
  <c r="AP26" i="3"/>
  <c r="AP25" i="3"/>
  <c r="AP24" i="3"/>
  <c r="AP23" i="3"/>
  <c r="AP22" i="3"/>
  <c r="AQ27" i="3"/>
  <c r="AO27" i="3"/>
  <c r="AN27" i="3"/>
  <c r="AQ26" i="3"/>
  <c r="AO26" i="3"/>
  <c r="AN26" i="3"/>
  <c r="AQ25" i="3"/>
  <c r="AO25" i="3"/>
  <c r="AN25" i="3"/>
  <c r="AQ24" i="3"/>
  <c r="AO24" i="3"/>
  <c r="AN24" i="3"/>
  <c r="AQ23" i="3"/>
  <c r="AO23" i="3"/>
  <c r="AN23" i="3"/>
  <c r="AQ22" i="3"/>
  <c r="AO22" i="3"/>
  <c r="AN22" i="3"/>
  <c r="AQ18" i="3"/>
  <c r="AQ17" i="3"/>
  <c r="AQ16" i="3"/>
  <c r="AQ15" i="3"/>
  <c r="AQ14" i="3"/>
  <c r="AQ13" i="3"/>
  <c r="AO18" i="3"/>
  <c r="AO17" i="3"/>
  <c r="AO16" i="3"/>
  <c r="AO15" i="3"/>
  <c r="AO14" i="3"/>
  <c r="AO13" i="3"/>
  <c r="AN18" i="3"/>
  <c r="AN17" i="3"/>
  <c r="AN16" i="3"/>
  <c r="AN15" i="3"/>
  <c r="AN14" i="3"/>
  <c r="AN13" i="3"/>
  <c r="AR18" i="3"/>
  <c r="AR17" i="3"/>
  <c r="AR16" i="3"/>
  <c r="AR15" i="3"/>
  <c r="AR14" i="3"/>
  <c r="AR13" i="3"/>
  <c r="AR27" i="3"/>
  <c r="AS27" i="3" s="1"/>
  <c r="AR26" i="3"/>
  <c r="AS26" i="3" s="1"/>
  <c r="AR25" i="3"/>
  <c r="AS25" i="3" s="1"/>
  <c r="AR24" i="3"/>
  <c r="AS24" i="3" s="1"/>
  <c r="AR23" i="3"/>
  <c r="AS23" i="3" s="1"/>
  <c r="AR22" i="3"/>
  <c r="AS22" i="3" s="1"/>
  <c r="W8" i="3"/>
  <c r="W7" i="3"/>
  <c r="W6" i="3"/>
  <c r="W5" i="3"/>
  <c r="W4" i="3"/>
  <c r="W3" i="3"/>
  <c r="V8" i="3"/>
  <c r="U8" i="3"/>
  <c r="V7" i="3"/>
  <c r="U7" i="3"/>
  <c r="V6" i="3"/>
  <c r="U6" i="3"/>
  <c r="V5" i="3"/>
  <c r="U5" i="3"/>
  <c r="V4" i="3"/>
  <c r="U4" i="3"/>
  <c r="V3" i="3"/>
  <c r="U3" i="3"/>
  <c r="AI8" i="3"/>
  <c r="AH8" i="3"/>
  <c r="AG8" i="3"/>
  <c r="AF8" i="3"/>
  <c r="AE8" i="3"/>
  <c r="AD8" i="3"/>
  <c r="AC8" i="3"/>
  <c r="AB8" i="3"/>
  <c r="AA8" i="3"/>
  <c r="Z8" i="3"/>
  <c r="Y8" i="3"/>
  <c r="T8" i="3"/>
  <c r="S8" i="3"/>
  <c r="R8" i="3"/>
  <c r="Q8" i="3"/>
  <c r="P8" i="3"/>
  <c r="O8" i="3"/>
  <c r="X8" i="3" s="1"/>
  <c r="N8" i="3"/>
  <c r="M8" i="3"/>
  <c r="L8" i="3"/>
  <c r="K8" i="3"/>
  <c r="J8" i="3"/>
  <c r="AI7" i="3"/>
  <c r="AH7" i="3"/>
  <c r="AG7" i="3"/>
  <c r="AF7" i="3"/>
  <c r="AE7" i="3"/>
  <c r="AD7" i="3"/>
  <c r="AC7" i="3"/>
  <c r="AB7" i="3"/>
  <c r="AA7" i="3"/>
  <c r="Z7" i="3"/>
  <c r="Y7" i="3"/>
  <c r="T7" i="3"/>
  <c r="S7" i="3"/>
  <c r="R7" i="3"/>
  <c r="Q7" i="3"/>
  <c r="P7" i="3"/>
  <c r="O7" i="3"/>
  <c r="X7" i="3" s="1"/>
  <c r="N7" i="3"/>
  <c r="M7" i="3"/>
  <c r="L7" i="3"/>
  <c r="K7" i="3"/>
  <c r="J7" i="3"/>
  <c r="AI6" i="3"/>
  <c r="AH6" i="3"/>
  <c r="AG6" i="3"/>
  <c r="AF6" i="3"/>
  <c r="AE6" i="3"/>
  <c r="AD6" i="3"/>
  <c r="AC6" i="3"/>
  <c r="AB6" i="3"/>
  <c r="AA6" i="3"/>
  <c r="Z6" i="3"/>
  <c r="Y6" i="3"/>
  <c r="T6" i="3"/>
  <c r="S6" i="3"/>
  <c r="R6" i="3"/>
  <c r="Q6" i="3"/>
  <c r="P6" i="3"/>
  <c r="O6" i="3"/>
  <c r="X6" i="3" s="1"/>
  <c r="AQ6" i="3" s="1"/>
  <c r="N6" i="3"/>
  <c r="M6" i="3"/>
  <c r="L6" i="3"/>
  <c r="K6" i="3"/>
  <c r="J6" i="3"/>
  <c r="AI5" i="3"/>
  <c r="AH5" i="3"/>
  <c r="AG5" i="3"/>
  <c r="AF5" i="3"/>
  <c r="AE5" i="3"/>
  <c r="AD5" i="3"/>
  <c r="AC5" i="3"/>
  <c r="AB5" i="3"/>
  <c r="AA5" i="3"/>
  <c r="Z5" i="3"/>
  <c r="Y5" i="3"/>
  <c r="T5" i="3"/>
  <c r="S5" i="3"/>
  <c r="R5" i="3"/>
  <c r="Q5" i="3"/>
  <c r="P5" i="3"/>
  <c r="O5" i="3"/>
  <c r="X5" i="3" s="1"/>
  <c r="N5" i="3"/>
  <c r="M5" i="3"/>
  <c r="L5" i="3"/>
  <c r="K5" i="3"/>
  <c r="J5" i="3"/>
  <c r="AI4" i="3"/>
  <c r="AH4" i="3"/>
  <c r="AG4" i="3"/>
  <c r="AF4" i="3"/>
  <c r="AE4" i="3"/>
  <c r="AD4" i="3"/>
  <c r="AC4" i="3"/>
  <c r="AB4" i="3"/>
  <c r="AA4" i="3"/>
  <c r="Z4" i="3"/>
  <c r="Y4" i="3"/>
  <c r="T4" i="3"/>
  <c r="S4" i="3"/>
  <c r="R4" i="3"/>
  <c r="Q4" i="3"/>
  <c r="P4" i="3"/>
  <c r="O4" i="3"/>
  <c r="X4" i="3" s="1"/>
  <c r="N4" i="3"/>
  <c r="M4" i="3"/>
  <c r="L4" i="3"/>
  <c r="K4" i="3"/>
  <c r="J4" i="3"/>
  <c r="AI3" i="3"/>
  <c r="AH3" i="3"/>
  <c r="AG3" i="3"/>
  <c r="AF3" i="3"/>
  <c r="AE3" i="3"/>
  <c r="AD3" i="3"/>
  <c r="AC3" i="3"/>
  <c r="AB3" i="3"/>
  <c r="AA3" i="3"/>
  <c r="Z3" i="3"/>
  <c r="Y3" i="3"/>
  <c r="T3" i="3"/>
  <c r="S3" i="3"/>
  <c r="R3" i="3"/>
  <c r="Q3" i="3"/>
  <c r="P3" i="3"/>
  <c r="O3" i="3"/>
  <c r="X3" i="3" s="1"/>
  <c r="N3" i="3"/>
  <c r="M3" i="3"/>
  <c r="L3" i="3"/>
  <c r="K3" i="3"/>
  <c r="J3" i="3"/>
  <c r="G69" i="1"/>
  <c r="G68" i="1"/>
  <c r="G67" i="1"/>
  <c r="G66" i="1"/>
  <c r="G65" i="1"/>
  <c r="G64" i="1"/>
  <c r="G49" i="1"/>
  <c r="G56" i="1"/>
  <c r="G61" i="1"/>
  <c r="G60" i="1"/>
  <c r="G59" i="1"/>
  <c r="G58" i="1"/>
  <c r="G57" i="1"/>
  <c r="G53" i="1"/>
  <c r="G52" i="1"/>
  <c r="G51" i="1"/>
  <c r="G50" i="1"/>
  <c r="F23" i="2"/>
  <c r="F24" i="2" s="1"/>
  <c r="F25" i="2" s="1"/>
  <c r="F26" i="2" s="1"/>
  <c r="F22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T8" i="2"/>
  <c r="S8" i="2"/>
  <c r="R8" i="2"/>
  <c r="Q8" i="2"/>
  <c r="P8" i="2"/>
  <c r="O8" i="2"/>
  <c r="N8" i="2"/>
  <c r="M8" i="2"/>
  <c r="L8" i="2"/>
  <c r="K8" i="2"/>
  <c r="J8" i="2"/>
  <c r="I8" i="2"/>
  <c r="T7" i="2"/>
  <c r="S7" i="2"/>
  <c r="R7" i="2"/>
  <c r="Q7" i="2"/>
  <c r="P7" i="2"/>
  <c r="O7" i="2"/>
  <c r="N7" i="2"/>
  <c r="M7" i="2"/>
  <c r="L7" i="2"/>
  <c r="K7" i="2"/>
  <c r="J7" i="2"/>
  <c r="I7" i="2"/>
  <c r="T6" i="2"/>
  <c r="S6" i="2"/>
  <c r="R6" i="2"/>
  <c r="Q6" i="2"/>
  <c r="P6" i="2"/>
  <c r="O6" i="2"/>
  <c r="N6" i="2"/>
  <c r="M6" i="2"/>
  <c r="L6" i="2"/>
  <c r="K6" i="2"/>
  <c r="J6" i="2"/>
  <c r="I6" i="2"/>
  <c r="T5" i="2"/>
  <c r="S5" i="2"/>
  <c r="R5" i="2"/>
  <c r="Q5" i="2"/>
  <c r="P5" i="2"/>
  <c r="O5" i="2"/>
  <c r="N5" i="2"/>
  <c r="M5" i="2"/>
  <c r="L5" i="2"/>
  <c r="K5" i="2"/>
  <c r="J5" i="2"/>
  <c r="I5" i="2"/>
  <c r="T4" i="2"/>
  <c r="S4" i="2"/>
  <c r="R4" i="2"/>
  <c r="Q4" i="2"/>
  <c r="P4" i="2"/>
  <c r="O4" i="2"/>
  <c r="N4" i="2"/>
  <c r="M4" i="2"/>
  <c r="L4" i="2"/>
  <c r="K4" i="2"/>
  <c r="J4" i="2"/>
  <c r="I4" i="2"/>
  <c r="H8" i="2"/>
  <c r="H7" i="2"/>
  <c r="H6" i="2"/>
  <c r="H5" i="2"/>
  <c r="H4" i="2"/>
  <c r="G8" i="2"/>
  <c r="G7" i="2"/>
  <c r="G6" i="2"/>
  <c r="G5" i="2"/>
  <c r="G4" i="2"/>
  <c r="R55" i="6" l="1"/>
  <c r="Q56" i="6"/>
  <c r="W47" i="6"/>
  <c r="AE47" i="6" s="1"/>
  <c r="J56" i="6"/>
  <c r="J55" i="6"/>
  <c r="Z55" i="6"/>
  <c r="Z54" i="6"/>
  <c r="Q54" i="6"/>
  <c r="V55" i="6"/>
  <c r="W55" i="6" s="1"/>
  <c r="AA55" i="6" s="1"/>
  <c r="AD55" i="6" s="1"/>
  <c r="M21" i="6"/>
  <c r="P21" i="6" s="1"/>
  <c r="V56" i="6"/>
  <c r="W56" i="6" s="1"/>
  <c r="Q52" i="6"/>
  <c r="V52" i="6"/>
  <c r="W52" i="6" s="1"/>
  <c r="AA52" i="6" s="1"/>
  <c r="Z52" i="6"/>
  <c r="J53" i="6"/>
  <c r="T54" i="6"/>
  <c r="Q53" i="6"/>
  <c r="V53" i="6"/>
  <c r="W53" i="6" s="1"/>
  <c r="AE53" i="6" s="1"/>
  <c r="J12" i="6"/>
  <c r="J18" i="6"/>
  <c r="Y30" i="6"/>
  <c r="M19" i="6"/>
  <c r="P19" i="6" s="1"/>
  <c r="M20" i="6"/>
  <c r="N20" i="6" s="1"/>
  <c r="O20" i="6" s="1"/>
  <c r="P12" i="6"/>
  <c r="N12" i="6"/>
  <c r="U12" i="6" s="1"/>
  <c r="M13" i="6"/>
  <c r="P13" i="6" s="1"/>
  <c r="Y27" i="6"/>
  <c r="Y28" i="6"/>
  <c r="J36" i="6"/>
  <c r="N19" i="6"/>
  <c r="R19" i="6" s="1"/>
  <c r="R18" i="6"/>
  <c r="Y26" i="6"/>
  <c r="J26" i="6"/>
  <c r="AB26" i="6"/>
  <c r="P29" i="6"/>
  <c r="M14" i="6"/>
  <c r="O18" i="6"/>
  <c r="P18" i="6" s="1"/>
  <c r="M22" i="6"/>
  <c r="J22" i="6"/>
  <c r="N26" i="6"/>
  <c r="O26" i="6" s="1"/>
  <c r="U26" i="6"/>
  <c r="X39" i="6"/>
  <c r="T39" i="6"/>
  <c r="AE44" i="6"/>
  <c r="AA44" i="6"/>
  <c r="AD44" i="6" s="1"/>
  <c r="AE45" i="6"/>
  <c r="AA45" i="6"/>
  <c r="AC45" i="6" s="1"/>
  <c r="AE46" i="6"/>
  <c r="AA46" i="6"/>
  <c r="AC46" i="6" s="1"/>
  <c r="AE48" i="6"/>
  <c r="AA48" i="6"/>
  <c r="AD48" i="6" s="1"/>
  <c r="M4" i="6"/>
  <c r="S4" i="6" s="1"/>
  <c r="M5" i="6"/>
  <c r="O5" i="6" s="1"/>
  <c r="M6" i="6"/>
  <c r="M7" i="6"/>
  <c r="O7" i="6" s="1"/>
  <c r="M8" i="6"/>
  <c r="O8" i="6" s="1"/>
  <c r="M11" i="6"/>
  <c r="M15" i="6"/>
  <c r="P27" i="6"/>
  <c r="Y29" i="6"/>
  <c r="J29" i="6"/>
  <c r="S35" i="6"/>
  <c r="T35" i="6" s="1"/>
  <c r="J35" i="6"/>
  <c r="P36" i="6"/>
  <c r="T36" i="6"/>
  <c r="Y44" i="6"/>
  <c r="Y45" i="6"/>
  <c r="Y46" i="6"/>
  <c r="Y48" i="6"/>
  <c r="Q18" i="6"/>
  <c r="X37" i="6"/>
  <c r="T37" i="6"/>
  <c r="P28" i="6"/>
  <c r="P30" i="6"/>
  <c r="J38" i="6"/>
  <c r="J44" i="6"/>
  <c r="J45" i="6"/>
  <c r="J46" i="6"/>
  <c r="J47" i="6"/>
  <c r="J48" i="6"/>
  <c r="T38" i="6"/>
  <c r="R44" i="6"/>
  <c r="S44" i="6" s="1"/>
  <c r="V44" i="6"/>
  <c r="R45" i="6"/>
  <c r="S45" i="6" s="1"/>
  <c r="V45" i="6"/>
  <c r="R46" i="6"/>
  <c r="S46" i="6" s="1"/>
  <c r="V46" i="6"/>
  <c r="R47" i="6"/>
  <c r="S47" i="6" s="1"/>
  <c r="R48" i="6"/>
  <c r="S48" i="6" s="1"/>
  <c r="V48" i="6"/>
  <c r="J37" i="6"/>
  <c r="J39" i="6"/>
  <c r="AQ7" i="4"/>
  <c r="AL3" i="4"/>
  <c r="AP3" i="4"/>
  <c r="AN3" i="4"/>
  <c r="AL4" i="4"/>
  <c r="AP4" i="4"/>
  <c r="AL5" i="4"/>
  <c r="AP5" i="4"/>
  <c r="AN5" i="4"/>
  <c r="AN6" i="4"/>
  <c r="AK7" i="4"/>
  <c r="AO7" i="4"/>
  <c r="AO5" i="4"/>
  <c r="AM8" i="4"/>
  <c r="AK8" i="4"/>
  <c r="AK6" i="4"/>
  <c r="AP8" i="4"/>
  <c r="AM5" i="4"/>
  <c r="AM3" i="4"/>
  <c r="AM7" i="4"/>
  <c r="AM3" i="3"/>
  <c r="AM5" i="3"/>
  <c r="AM7" i="3"/>
  <c r="AL7" i="3"/>
  <c r="AL3" i="3"/>
  <c r="AL5" i="3"/>
  <c r="AK4" i="3"/>
  <c r="AK6" i="3"/>
  <c r="AK8" i="3"/>
  <c r="AM4" i="3"/>
  <c r="AM6" i="3"/>
  <c r="AM8" i="3"/>
  <c r="AK3" i="3"/>
  <c r="AL4" i="3"/>
  <c r="AK7" i="3"/>
  <c r="AL8" i="3"/>
  <c r="AK5" i="3"/>
  <c r="AL6" i="3"/>
  <c r="AQ4" i="3"/>
  <c r="AQ8" i="3"/>
  <c r="AQ3" i="3"/>
  <c r="AQ7" i="3"/>
  <c r="AQ5" i="3"/>
  <c r="AP3" i="3"/>
  <c r="AP5" i="3"/>
  <c r="AP7" i="3"/>
  <c r="AO4" i="3"/>
  <c r="AO6" i="3"/>
  <c r="AO8" i="3"/>
  <c r="AP4" i="3"/>
  <c r="AP6" i="3"/>
  <c r="AP8" i="3"/>
  <c r="AN4" i="3"/>
  <c r="AN6" i="3"/>
  <c r="AN8" i="3"/>
  <c r="AO3" i="3"/>
  <c r="AO7" i="3"/>
  <c r="AO5" i="3"/>
  <c r="AN5" i="3"/>
  <c r="AN3" i="3"/>
  <c r="AN7" i="3"/>
  <c r="AE55" i="6" l="1"/>
  <c r="AG55" i="6" s="1"/>
  <c r="AD45" i="6"/>
  <c r="AJ45" i="6" s="1"/>
  <c r="Y55" i="6"/>
  <c r="AD52" i="6"/>
  <c r="AC52" i="6"/>
  <c r="AG53" i="6"/>
  <c r="AH53" i="6"/>
  <c r="AA53" i="6"/>
  <c r="AE52" i="6"/>
  <c r="AH52" i="6" s="1"/>
  <c r="Y53" i="6"/>
  <c r="AF53" i="6" s="1"/>
  <c r="S53" i="6"/>
  <c r="R53" i="6"/>
  <c r="S52" i="6"/>
  <c r="R52" i="6"/>
  <c r="Y47" i="6"/>
  <c r="AB47" i="6" s="1"/>
  <c r="AA47" i="6"/>
  <c r="AD47" i="6" s="1"/>
  <c r="N21" i="6"/>
  <c r="Q21" i="6" s="1"/>
  <c r="Y52" i="6"/>
  <c r="AF52" i="6" s="1"/>
  <c r="S56" i="6"/>
  <c r="R56" i="6"/>
  <c r="S54" i="6"/>
  <c r="R54" i="6"/>
  <c r="P20" i="6"/>
  <c r="Q19" i="6"/>
  <c r="S19" i="6" s="1"/>
  <c r="S18" i="6"/>
  <c r="AE56" i="6"/>
  <c r="AA56" i="6"/>
  <c r="Y56" i="6"/>
  <c r="V54" i="6"/>
  <c r="W54" i="6" s="1"/>
  <c r="AC55" i="6"/>
  <c r="AG52" i="6"/>
  <c r="O19" i="6"/>
  <c r="V26" i="6"/>
  <c r="AA26" i="6" s="1"/>
  <c r="AG45" i="6"/>
  <c r="AH45" i="6"/>
  <c r="O12" i="6"/>
  <c r="W12" i="6" s="1"/>
  <c r="AG48" i="6"/>
  <c r="AH48" i="6"/>
  <c r="AG46" i="6"/>
  <c r="AH46" i="6"/>
  <c r="AG44" i="6"/>
  <c r="AH44" i="6"/>
  <c r="R12" i="6"/>
  <c r="AD46" i="6"/>
  <c r="AJ46" i="6" s="1"/>
  <c r="Q12" i="6"/>
  <c r="S12" i="6" s="1"/>
  <c r="AG47" i="6"/>
  <c r="AH47" i="6"/>
  <c r="AI45" i="6"/>
  <c r="AB48" i="6"/>
  <c r="AF48" i="6"/>
  <c r="AB44" i="6"/>
  <c r="AF44" i="6"/>
  <c r="AB46" i="6"/>
  <c r="AF46" i="6"/>
  <c r="AB45" i="6"/>
  <c r="AF45" i="6"/>
  <c r="U19" i="6"/>
  <c r="N13" i="6"/>
  <c r="R13" i="6" s="1"/>
  <c r="S8" i="6"/>
  <c r="R7" i="6"/>
  <c r="P7" i="6"/>
  <c r="R8" i="6"/>
  <c r="P8" i="6"/>
  <c r="U21" i="6"/>
  <c r="R5" i="6"/>
  <c r="P5" i="6"/>
  <c r="U38" i="6"/>
  <c r="V38" i="6" s="1"/>
  <c r="AA38" i="6"/>
  <c r="W38" i="6"/>
  <c r="S30" i="6"/>
  <c r="AA37" i="6"/>
  <c r="W37" i="6"/>
  <c r="U37" i="6"/>
  <c r="V37" i="6" s="1"/>
  <c r="U6" i="6"/>
  <c r="Q6" i="6"/>
  <c r="P22" i="6"/>
  <c r="N22" i="6"/>
  <c r="N14" i="6"/>
  <c r="P14" i="6"/>
  <c r="O4" i="6"/>
  <c r="S27" i="6"/>
  <c r="AA35" i="6"/>
  <c r="N35" i="6"/>
  <c r="W35" i="6" s="1"/>
  <c r="U35" i="6"/>
  <c r="V35" i="6" s="1"/>
  <c r="AC48" i="6"/>
  <c r="AC44" i="6"/>
  <c r="N11" i="6"/>
  <c r="O11" i="6" s="1"/>
  <c r="U5" i="6"/>
  <c r="Q5" i="6"/>
  <c r="AA39" i="6"/>
  <c r="W39" i="6"/>
  <c r="U39" i="6"/>
  <c r="V39" i="6" s="1"/>
  <c r="AD26" i="6"/>
  <c r="S29" i="6"/>
  <c r="T18" i="6"/>
  <c r="O6" i="6"/>
  <c r="U7" i="6"/>
  <c r="Q7" i="6"/>
  <c r="T7" i="6" s="1"/>
  <c r="W18" i="6"/>
  <c r="V18" i="6"/>
  <c r="S28" i="6"/>
  <c r="U36" i="6"/>
  <c r="V36" i="6" s="1"/>
  <c r="AA36" i="6"/>
  <c r="N36" i="6"/>
  <c r="W36" i="6" s="1"/>
  <c r="N15" i="6"/>
  <c r="O15" i="6" s="1"/>
  <c r="P15" i="6"/>
  <c r="U8" i="6"/>
  <c r="Q8" i="6"/>
  <c r="U4" i="6"/>
  <c r="Q4" i="6"/>
  <c r="Q20" i="6"/>
  <c r="U20" i="6"/>
  <c r="W20" i="6" s="1"/>
  <c r="R20" i="6"/>
  <c r="S5" i="6"/>
  <c r="W19" i="6" l="1"/>
  <c r="AB52" i="6"/>
  <c r="AH55" i="6"/>
  <c r="AI52" i="6"/>
  <c r="O21" i="6"/>
  <c r="V21" i="6" s="1"/>
  <c r="R21" i="6"/>
  <c r="AJ52" i="6"/>
  <c r="AF55" i="6"/>
  <c r="AB55" i="6"/>
  <c r="Z26" i="6"/>
  <c r="AE26" i="6" s="1"/>
  <c r="W26" i="6"/>
  <c r="AC26" i="6" s="1"/>
  <c r="AC47" i="6"/>
  <c r="AF47" i="6"/>
  <c r="AB53" i="6"/>
  <c r="V19" i="6"/>
  <c r="AD53" i="6"/>
  <c r="AC53" i="6"/>
  <c r="T19" i="6"/>
  <c r="Y19" i="6" s="1"/>
  <c r="Z18" i="6"/>
  <c r="AF56" i="6"/>
  <c r="AB56" i="6"/>
  <c r="AD56" i="6"/>
  <c r="AC56" i="6"/>
  <c r="AJ55" i="6"/>
  <c r="AI55" i="6"/>
  <c r="AA54" i="6"/>
  <c r="AE54" i="6"/>
  <c r="Y54" i="6"/>
  <c r="AG56" i="6"/>
  <c r="AH56" i="6"/>
  <c r="V12" i="6"/>
  <c r="Q13" i="6"/>
  <c r="T13" i="6" s="1"/>
  <c r="U13" i="6"/>
  <c r="O13" i="6"/>
  <c r="AI46" i="6"/>
  <c r="T12" i="6"/>
  <c r="Z12" i="6" s="1"/>
  <c r="T8" i="6"/>
  <c r="Z8" i="6" s="1"/>
  <c r="AJ47" i="6"/>
  <c r="AI47" i="6"/>
  <c r="V20" i="6"/>
  <c r="AJ44" i="6"/>
  <c r="AI44" i="6"/>
  <c r="AJ48" i="6"/>
  <c r="AI48" i="6"/>
  <c r="Y36" i="6"/>
  <c r="Z36" i="6"/>
  <c r="T5" i="6"/>
  <c r="Z5" i="6" s="1"/>
  <c r="W8" i="6"/>
  <c r="V8" i="6"/>
  <c r="W5" i="6"/>
  <c r="V5" i="6"/>
  <c r="Y35" i="6"/>
  <c r="Z35" i="6"/>
  <c r="Y37" i="6"/>
  <c r="Z37" i="6"/>
  <c r="Y39" i="6"/>
  <c r="Z39" i="6"/>
  <c r="R4" i="6"/>
  <c r="V4" i="6" s="1"/>
  <c r="P4" i="6"/>
  <c r="T4" i="6" s="1"/>
  <c r="U14" i="6"/>
  <c r="Q14" i="6"/>
  <c r="R14" i="6"/>
  <c r="U22" i="6"/>
  <c r="Q22" i="6"/>
  <c r="R22" i="6"/>
  <c r="W6" i="6"/>
  <c r="Y38" i="6"/>
  <c r="Z38" i="6"/>
  <c r="T20" i="6"/>
  <c r="S20" i="6"/>
  <c r="AC39" i="6"/>
  <c r="AB39" i="6"/>
  <c r="T30" i="6"/>
  <c r="W4" i="6"/>
  <c r="T28" i="6"/>
  <c r="R6" i="6"/>
  <c r="V6" i="6" s="1"/>
  <c r="T6" i="6"/>
  <c r="P6" i="6"/>
  <c r="S6" i="6" s="1"/>
  <c r="T29" i="6"/>
  <c r="U11" i="6"/>
  <c r="Q11" i="6"/>
  <c r="P11" i="6"/>
  <c r="R11" i="6"/>
  <c r="AB35" i="6"/>
  <c r="AC35" i="6"/>
  <c r="O14" i="6"/>
  <c r="Y18" i="6"/>
  <c r="X36" i="6"/>
  <c r="O36" i="6"/>
  <c r="U15" i="6"/>
  <c r="Q15" i="6"/>
  <c r="R15" i="6"/>
  <c r="AC36" i="6"/>
  <c r="AB36" i="6"/>
  <c r="W7" i="6"/>
  <c r="V7" i="6"/>
  <c r="X35" i="6"/>
  <c r="O35" i="6"/>
  <c r="T27" i="6"/>
  <c r="U27" i="6" s="1"/>
  <c r="O22" i="6"/>
  <c r="AC37" i="6"/>
  <c r="AB37" i="6"/>
  <c r="AC38" i="6"/>
  <c r="AB38" i="6"/>
  <c r="T21" i="6"/>
  <c r="S21" i="6"/>
  <c r="S7" i="6"/>
  <c r="W21" i="6" l="1"/>
  <c r="AF26" i="6"/>
  <c r="Z19" i="6"/>
  <c r="AI53" i="6"/>
  <c r="AJ53" i="6"/>
  <c r="S13" i="6"/>
  <c r="Y13" i="6" s="1"/>
  <c r="V15" i="6"/>
  <c r="AG54" i="6"/>
  <c r="AH54" i="6"/>
  <c r="AC54" i="6"/>
  <c r="AD54" i="6"/>
  <c r="AJ56" i="6"/>
  <c r="AI56" i="6"/>
  <c r="AF54" i="6"/>
  <c r="AB54" i="6"/>
  <c r="Y12" i="6"/>
  <c r="W13" i="6"/>
  <c r="V13" i="6"/>
  <c r="Y8" i="6"/>
  <c r="V11" i="6"/>
  <c r="AB29" i="6"/>
  <c r="V29" i="6"/>
  <c r="Y21" i="6"/>
  <c r="Z21" i="6"/>
  <c r="T15" i="6"/>
  <c r="S15" i="6"/>
  <c r="W14" i="6"/>
  <c r="V14" i="6"/>
  <c r="U29" i="6"/>
  <c r="AB28" i="6"/>
  <c r="V28" i="6"/>
  <c r="W28" i="6" s="1"/>
  <c r="AB30" i="6"/>
  <c r="V30" i="6"/>
  <c r="W30" i="6" s="1"/>
  <c r="Z20" i="6"/>
  <c r="Y20" i="6"/>
  <c r="AE38" i="6"/>
  <c r="AD38" i="6"/>
  <c r="S14" i="6"/>
  <c r="T14" i="6"/>
  <c r="AE37" i="6"/>
  <c r="AD37" i="6"/>
  <c r="AE36" i="6"/>
  <c r="AD36" i="6"/>
  <c r="AE39" i="6"/>
  <c r="AD39" i="6"/>
  <c r="T11" i="6"/>
  <c r="S11" i="6"/>
  <c r="Z6" i="6"/>
  <c r="Y6" i="6"/>
  <c r="U28" i="6"/>
  <c r="U30" i="6"/>
  <c r="T22" i="6"/>
  <c r="S22" i="6"/>
  <c r="W15" i="6"/>
  <c r="Y5" i="6"/>
  <c r="W11" i="6"/>
  <c r="Z7" i="6"/>
  <c r="Y7" i="6"/>
  <c r="AB27" i="6"/>
  <c r="AD27" i="6" s="1"/>
  <c r="N27" i="6"/>
  <c r="O27" i="6" s="1"/>
  <c r="W22" i="6"/>
  <c r="V22" i="6"/>
  <c r="Z4" i="6"/>
  <c r="Y4" i="6"/>
  <c r="AE35" i="6"/>
  <c r="AD35" i="6"/>
  <c r="Z13" i="6" l="1"/>
  <c r="AI54" i="6"/>
  <c r="AJ54" i="6"/>
  <c r="V27" i="6"/>
  <c r="W27" i="6" s="1"/>
  <c r="AC27" i="6" s="1"/>
  <c r="AD30" i="6"/>
  <c r="AC30" i="6"/>
  <c r="AD28" i="6"/>
  <c r="AC28" i="6"/>
  <c r="Z14" i="6"/>
  <c r="Y14" i="6"/>
  <c r="Z11" i="6"/>
  <c r="Y11" i="6"/>
  <c r="AD29" i="6"/>
  <c r="Z22" i="6"/>
  <c r="Y22" i="6"/>
  <c r="Z28" i="6"/>
  <c r="AA28" i="6"/>
  <c r="Z29" i="6"/>
  <c r="AA29" i="6"/>
  <c r="AA30" i="6"/>
  <c r="Z30" i="6"/>
  <c r="Z15" i="6"/>
  <c r="Y15" i="6"/>
  <c r="W29" i="6"/>
  <c r="AC29" i="6" s="1"/>
  <c r="Z27" i="6" l="1"/>
  <c r="AA27" i="6"/>
  <c r="AF27" i="6" s="1"/>
  <c r="AE27" i="6"/>
  <c r="AF28" i="6"/>
  <c r="AE28" i="6"/>
  <c r="AF29" i="6"/>
  <c r="AE29" i="6"/>
  <c r="AF30" i="6"/>
  <c r="AE30" i="6"/>
</calcChain>
</file>

<file path=xl/sharedStrings.xml><?xml version="1.0" encoding="utf-8"?>
<sst xmlns="http://schemas.openxmlformats.org/spreadsheetml/2006/main" count="948" uniqueCount="157">
  <si>
    <t>Re</t>
  </si>
  <si>
    <t>Ib</t>
  </si>
  <si>
    <t>PL3</t>
  </si>
  <si>
    <t>PL1</t>
  </si>
  <si>
    <t>PQ1</t>
  </si>
  <si>
    <t>Pout</t>
  </si>
  <si>
    <t>Ic</t>
  </si>
  <si>
    <t>Iout</t>
  </si>
  <si>
    <t>Config</t>
  </si>
  <si>
    <t>Bypass</t>
  </si>
  <si>
    <t>Measurement: vccr</t>
  </si>
  <si>
    <t xml:space="preserve">  step</t>
  </si>
  <si>
    <t>RMS(v(vcc))</t>
  </si>
  <si>
    <t>FROM</t>
  </si>
  <si>
    <t>TO</t>
  </si>
  <si>
    <t>Measurement: vccr1</t>
  </si>
  <si>
    <t>RMS(v(vcc1))</t>
  </si>
  <si>
    <t>Measurement: vbr</t>
  </si>
  <si>
    <t>RMS(v(vb))</t>
  </si>
  <si>
    <t>Measurement: vcr</t>
  </si>
  <si>
    <t>RMS(v(vc))</t>
  </si>
  <si>
    <t>Measurement: ver</t>
  </si>
  <si>
    <t>RMS(v(ve))</t>
  </si>
  <si>
    <t>Measurement: voutr</t>
  </si>
  <si>
    <t>RMS(v(vout))</t>
  </si>
  <si>
    <t>Measurement: icr</t>
  </si>
  <si>
    <t>RMS(ic(q1))</t>
  </si>
  <si>
    <t>Measurement: ibr</t>
  </si>
  <si>
    <t>RMS(ib(q1))</t>
  </si>
  <si>
    <t>Measurement: ier</t>
  </si>
  <si>
    <t>RMS(ie(q1))</t>
  </si>
  <si>
    <t>Measurement: ioutr</t>
  </si>
  <si>
    <t>RMS(i(rout))</t>
  </si>
  <si>
    <t>Measurement: pout</t>
  </si>
  <si>
    <t>AVG(v(vout)*i(rout))</t>
  </si>
  <si>
    <t>Measurement: pl1</t>
  </si>
  <si>
    <t>AVG(v(vcc1,vc)*i(l1))</t>
  </si>
  <si>
    <t>Measurement: pl2</t>
  </si>
  <si>
    <t>AVG(v(vout)*i(l2))</t>
  </si>
  <si>
    <t>Measurement: pdis</t>
  </si>
  <si>
    <t>AVG(v(vc,ve)*ic(q1) + v(vb,ve)*ib(q1))</t>
  </si>
  <si>
    <t>Measurement: beta</t>
  </si>
  <si>
    <t>icr/ibr</t>
  </si>
  <si>
    <t>Vb</t>
  </si>
  <si>
    <t xml:space="preserve">Vc </t>
  </si>
  <si>
    <t>Ve</t>
  </si>
  <si>
    <t xml:space="preserve">Ie </t>
  </si>
  <si>
    <t>Vout</t>
  </si>
  <si>
    <t>PL2</t>
  </si>
  <si>
    <t>Vcc1</t>
  </si>
  <si>
    <t>Beta</t>
  </si>
  <si>
    <t>Rec</t>
  </si>
  <si>
    <t>Measurement: vinr</t>
  </si>
  <si>
    <t>RMS(v(vin))</t>
  </si>
  <si>
    <t>Measurement: iinr</t>
  </si>
  <si>
    <t>RMS(i(v1))</t>
  </si>
  <si>
    <t>Measurement: zin</t>
  </si>
  <si>
    <t>vinr/iinr</t>
  </si>
  <si>
    <t>Measurement: zout</t>
  </si>
  <si>
    <t>vcr/icr</t>
  </si>
  <si>
    <t>Measurement: pmar</t>
  </si>
  <si>
    <t>pout-pdis</t>
  </si>
  <si>
    <t>Measurement: gv</t>
  </si>
  <si>
    <t>20*log10(voutr/vinr)</t>
  </si>
  <si>
    <t>L1</t>
  </si>
  <si>
    <t>Vbe</t>
  </si>
  <si>
    <t>Measurement: zl1</t>
  </si>
  <si>
    <t>Measurement: zl2</t>
  </si>
  <si>
    <t>Measurement: ze</t>
  </si>
  <si>
    <t>ver/ier</t>
  </si>
  <si>
    <t>Measurement: re</t>
  </si>
  <si>
    <t>.026/icr</t>
  </si>
  <si>
    <t>(voutr/vinr)</t>
  </si>
  <si>
    <t>Measurement: gb</t>
  </si>
  <si>
    <t>(zl1/ze)</t>
  </si>
  <si>
    <t>Vinr</t>
  </si>
  <si>
    <t>Vbr</t>
  </si>
  <si>
    <t>Vcr</t>
  </si>
  <si>
    <t>Ver</t>
  </si>
  <si>
    <t>Iinr</t>
  </si>
  <si>
    <t>Ibr</t>
  </si>
  <si>
    <t>Icr</t>
  </si>
  <si>
    <t>Ier</t>
  </si>
  <si>
    <t>Ioutr</t>
  </si>
  <si>
    <t>ZL1</t>
  </si>
  <si>
    <t>ZL2</t>
  </si>
  <si>
    <t>Ze</t>
  </si>
  <si>
    <t>Gv</t>
  </si>
  <si>
    <t>Gb</t>
  </si>
  <si>
    <t>ZL1/ZL2</t>
  </si>
  <si>
    <t>PL1/PL2</t>
  </si>
  <si>
    <t>IL1/IL2</t>
  </si>
  <si>
    <t>Measurement: il1</t>
  </si>
  <si>
    <t>RMS(i(l1))</t>
  </si>
  <si>
    <t>Measurement: il2</t>
  </si>
  <si>
    <t>RMS(i(l2))</t>
  </si>
  <si>
    <t>IL1</t>
  </si>
  <si>
    <t>IL2</t>
  </si>
  <si>
    <t>vl1/il1</t>
  </si>
  <si>
    <t>voutr/ioutr</t>
  </si>
  <si>
    <t>Measurement: vl1</t>
  </si>
  <si>
    <t>Measurement: r1</t>
  </si>
  <si>
    <t>il1/il2</t>
  </si>
  <si>
    <t>Measurement: r2</t>
  </si>
  <si>
    <t>RMS(v(vcc1,vc))</t>
  </si>
  <si>
    <t>vl1/voutr</t>
  </si>
  <si>
    <t>VL1</t>
  </si>
  <si>
    <t>VL2</t>
  </si>
  <si>
    <t>VL1/VL2</t>
  </si>
  <si>
    <t>L1/L2</t>
  </si>
  <si>
    <t>L1/L2^0.5</t>
  </si>
  <si>
    <t>IL2/IL1</t>
  </si>
  <si>
    <t>Rb</t>
  </si>
  <si>
    <t>Vce</t>
  </si>
  <si>
    <t>Vcb</t>
  </si>
  <si>
    <t>Vb(DC)</t>
  </si>
  <si>
    <t>Ib (DC)</t>
  </si>
  <si>
    <t>Ic(DC)</t>
  </si>
  <si>
    <t>Zin</t>
  </si>
  <si>
    <t>Measurement: iina</t>
  </si>
  <si>
    <t>AVG(i(v1)*i(v1))</t>
  </si>
  <si>
    <t>Measurement: pin</t>
  </si>
  <si>
    <t>iina*zin</t>
  </si>
  <si>
    <t>Measurement: vg</t>
  </si>
  <si>
    <t>Measurement: pg</t>
  </si>
  <si>
    <t>10*log10(pout/pin)</t>
  </si>
  <si>
    <t>Need 677mVrms Output</t>
  </si>
  <si>
    <t>Vcc</t>
  </si>
  <si>
    <t>Vc</t>
  </si>
  <si>
    <t>Vout(p)</t>
  </si>
  <si>
    <t>Vin (p)</t>
  </si>
  <si>
    <t>Gain (dB)</t>
  </si>
  <si>
    <t>Gain (x)</t>
  </si>
  <si>
    <t>Rb1</t>
  </si>
  <si>
    <t>Rb2</t>
  </si>
  <si>
    <t xml:space="preserve">Gain </t>
  </si>
  <si>
    <t>Gain (byp)</t>
  </si>
  <si>
    <t>RE</t>
  </si>
  <si>
    <t>Zin (byp)</t>
  </si>
  <si>
    <t>RL</t>
  </si>
  <si>
    <t>Rc</t>
  </si>
  <si>
    <t>Vrc</t>
  </si>
  <si>
    <t>Ft</t>
  </si>
  <si>
    <t>2N2222</t>
  </si>
  <si>
    <t>Freq (Mhz)</t>
  </si>
  <si>
    <t>Max Ic</t>
  </si>
  <si>
    <t>B@Icmax</t>
  </si>
  <si>
    <t>Ic@B100</t>
  </si>
  <si>
    <t>Ic@200</t>
  </si>
  <si>
    <t>RE (Gain)</t>
  </si>
  <si>
    <t>B*RE/10</t>
  </si>
  <si>
    <t>Ic(200-100)</t>
  </si>
  <si>
    <t>35-400mA</t>
  </si>
  <si>
    <t>RC</t>
  </si>
  <si>
    <t>Power Out (w load)</t>
  </si>
  <si>
    <t>Gain (byp w Load)</t>
  </si>
  <si>
    <t>Vout(rms)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</si>
</sst>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0000000000000"/>
    <numFmt numFmtId="168" formatCode="0.000000"/>
    <numFmt numFmtId="169" formatCode="0.00000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167" fontId="0" fillId="0" borderId="0" xfId="0" applyNumberFormat="1"/>
    <xf numFmtId="2" fontId="0" fillId="4" borderId="1" xfId="0" applyNumberFormat="1" applyFill="1" applyBorder="1"/>
    <xf numFmtId="0" fontId="0" fillId="4" borderId="1" xfId="0" applyFill="1" applyBorder="1"/>
    <xf numFmtId="2" fontId="0" fillId="5" borderId="1" xfId="0" applyNumberFormat="1" applyFill="1" applyBorder="1"/>
    <xf numFmtId="166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168" fontId="0" fillId="0" borderId="1" xfId="0" applyNumberFormat="1" applyBorder="1"/>
    <xf numFmtId="0" fontId="0" fillId="6" borderId="1" xfId="0" applyFill="1" applyBorder="1"/>
    <xf numFmtId="2" fontId="0" fillId="6" borderId="1" xfId="0" applyNumberFormat="1" applyFill="1" applyBorder="1"/>
    <xf numFmtId="166" fontId="0" fillId="6" borderId="1" xfId="0" applyNumberFormat="1" applyFill="1" applyBorder="1"/>
    <xf numFmtId="1" fontId="0" fillId="6" borderId="1" xfId="0" applyNumberFormat="1" applyFill="1" applyBorder="1"/>
    <xf numFmtId="165" fontId="0" fillId="0" borderId="1" xfId="0" applyNumberFormat="1" applyBorder="1"/>
    <xf numFmtId="0" fontId="0" fillId="7" borderId="1" xfId="0" applyFill="1" applyBorder="1"/>
    <xf numFmtId="0" fontId="0" fillId="3" borderId="1" xfId="0" applyFill="1" applyBorder="1"/>
    <xf numFmtId="0" fontId="0" fillId="8" borderId="1" xfId="0" applyFill="1" applyBorder="1"/>
    <xf numFmtId="1" fontId="0" fillId="8" borderId="1" xfId="0" applyNumberFormat="1" applyFill="1" applyBorder="1"/>
    <xf numFmtId="169" fontId="0" fillId="0" borderId="1" xfId="0" applyNumberFormat="1" applyBorder="1"/>
    <xf numFmtId="0" fontId="0" fillId="7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vs 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Sheet1!$D$4:$D$7</c:f>
              <c:numCache>
                <c:formatCode>General</c:formatCode>
                <c:ptCount val="4"/>
                <c:pt idx="0">
                  <c:v>2</c:v>
                </c:pt>
                <c:pt idx="1">
                  <c:v>1.2</c:v>
                </c:pt>
                <c:pt idx="2">
                  <c:v>0.80600000000000005</c:v>
                </c:pt>
                <c:pt idx="3">
                  <c:v>0.61699999999999999</c:v>
                </c:pt>
              </c:numCache>
            </c:numRef>
          </c:xVal>
          <c:yVal>
            <c:numRef>
              <c:f>Sheet1!$J$4:$J$7</c:f>
              <c:numCache>
                <c:formatCode>General</c:formatCode>
                <c:ptCount val="4"/>
                <c:pt idx="0">
                  <c:v>1.02</c:v>
                </c:pt>
                <c:pt idx="1">
                  <c:v>0.63700000000000001</c:v>
                </c:pt>
                <c:pt idx="2">
                  <c:v>0.47799999999999998</c:v>
                </c:pt>
                <c:pt idx="3">
                  <c:v>0.39900000000000002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5-45B9-9FBC-4DBD13C1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70720"/>
        <c:axId val="487772800"/>
      </c:scatterChart>
      <c:valAx>
        <c:axId val="4877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2800"/>
        <c:crosses val="autoZero"/>
        <c:crossBetween val="midCat"/>
      </c:valAx>
      <c:valAx>
        <c:axId val="4877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vs Iout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Sheet1!$D$4:$D$7</c:f>
              <c:numCache>
                <c:formatCode>General</c:formatCode>
                <c:ptCount val="4"/>
                <c:pt idx="0">
                  <c:v>2</c:v>
                </c:pt>
                <c:pt idx="1">
                  <c:v>1.2</c:v>
                </c:pt>
                <c:pt idx="2">
                  <c:v>0.80600000000000005</c:v>
                </c:pt>
                <c:pt idx="3">
                  <c:v>0.61699999999999999</c:v>
                </c:pt>
              </c:numCache>
            </c:numRef>
          </c:xVal>
          <c:yVal>
            <c:numRef>
              <c:f>Sheet1!$K$4:$K$7</c:f>
              <c:numCache>
                <c:formatCode>General</c:formatCode>
                <c:ptCount val="4"/>
                <c:pt idx="0">
                  <c:v>0.22</c:v>
                </c:pt>
                <c:pt idx="1">
                  <c:v>0.22</c:v>
                </c:pt>
                <c:pt idx="2">
                  <c:v>0.217</c:v>
                </c:pt>
                <c:pt idx="3">
                  <c:v>0.20499999999999999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EF-44B3-9F9E-431852E1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70720"/>
        <c:axId val="487772800"/>
      </c:scatterChart>
      <c:valAx>
        <c:axId val="4877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2800"/>
        <c:crosses val="autoZero"/>
        <c:crossBetween val="midCat"/>
      </c:valAx>
      <c:valAx>
        <c:axId val="4877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vs Iout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Sheet1!$J$4:$J$7</c:f>
              <c:numCache>
                <c:formatCode>General</c:formatCode>
                <c:ptCount val="4"/>
                <c:pt idx="0">
                  <c:v>1.02</c:v>
                </c:pt>
                <c:pt idx="1">
                  <c:v>0.63700000000000001</c:v>
                </c:pt>
                <c:pt idx="2">
                  <c:v>0.47799999999999998</c:v>
                </c:pt>
                <c:pt idx="3">
                  <c:v>0.39900000000000002</c:v>
                </c:pt>
              </c:numCache>
            </c:numRef>
          </c:xVal>
          <c:yVal>
            <c:numRef>
              <c:f>Sheet1!$K$4:$K$7</c:f>
              <c:numCache>
                <c:formatCode>General</c:formatCode>
                <c:ptCount val="4"/>
                <c:pt idx="0">
                  <c:v>0.22</c:v>
                </c:pt>
                <c:pt idx="1">
                  <c:v>0.22</c:v>
                </c:pt>
                <c:pt idx="2">
                  <c:v>0.217</c:v>
                </c:pt>
                <c:pt idx="3">
                  <c:v>0.20499999999999999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3-4867-AF47-E9044F85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70720"/>
        <c:axId val="487772800"/>
      </c:scatterChart>
      <c:valAx>
        <c:axId val="4877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2800"/>
        <c:crosses val="autoZero"/>
        <c:crossBetween val="midCat"/>
      </c:valAx>
      <c:valAx>
        <c:axId val="4877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vs Pout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Sheet1!$J$4:$J$7</c:f>
              <c:numCache>
                <c:formatCode>General</c:formatCode>
                <c:ptCount val="4"/>
                <c:pt idx="0">
                  <c:v>1.02</c:v>
                </c:pt>
                <c:pt idx="1">
                  <c:v>0.63700000000000001</c:v>
                </c:pt>
                <c:pt idx="2">
                  <c:v>0.47799999999999998</c:v>
                </c:pt>
                <c:pt idx="3">
                  <c:v>0.39900000000000002</c:v>
                </c:pt>
              </c:numCache>
            </c:numRef>
          </c:xVal>
          <c:yVal>
            <c:numRef>
              <c:f>Sheet1!$I$4:$I$7</c:f>
              <c:numCache>
                <c:formatCode>General</c:formatCode>
                <c:ptCount val="4"/>
                <c:pt idx="0">
                  <c:v>2.5299999999999998</c:v>
                </c:pt>
                <c:pt idx="1">
                  <c:v>2.5499999999999998</c:v>
                </c:pt>
                <c:pt idx="2">
                  <c:v>2.38</c:v>
                </c:pt>
                <c:pt idx="3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F-4008-BEB8-B84937D0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70720"/>
        <c:axId val="487772800"/>
      </c:scatterChart>
      <c:valAx>
        <c:axId val="4877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2800"/>
        <c:crosses val="autoZero"/>
        <c:crossBetween val="midCat"/>
      </c:valAx>
      <c:valAx>
        <c:axId val="4877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vs Pq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Sheet1!$D$4:$D$7</c:f>
              <c:numCache>
                <c:formatCode>General</c:formatCode>
                <c:ptCount val="4"/>
                <c:pt idx="0">
                  <c:v>2</c:v>
                </c:pt>
                <c:pt idx="1">
                  <c:v>1.2</c:v>
                </c:pt>
                <c:pt idx="2">
                  <c:v>0.80600000000000005</c:v>
                </c:pt>
                <c:pt idx="3">
                  <c:v>0.61699999999999999</c:v>
                </c:pt>
              </c:numCache>
            </c:numRef>
          </c:xVal>
          <c:yVal>
            <c:numRef>
              <c:f>Sheet1!$H$4:$H$7</c:f>
              <c:numCache>
                <c:formatCode>General</c:formatCode>
                <c:ptCount val="4"/>
                <c:pt idx="0">
                  <c:v>6.26</c:v>
                </c:pt>
                <c:pt idx="1">
                  <c:v>2.56</c:v>
                </c:pt>
                <c:pt idx="2">
                  <c:v>1.25</c:v>
                </c:pt>
                <c:pt idx="3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8-46AF-A1B0-CFC921B16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770720"/>
        <c:axId val="487772800"/>
      </c:scatterChart>
      <c:valAx>
        <c:axId val="4877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2800"/>
        <c:crosses val="autoZero"/>
        <c:crossBetween val="midCat"/>
      </c:valAx>
      <c:valAx>
        <c:axId val="4877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0</xdr:row>
      <xdr:rowOff>138112</xdr:rowOff>
    </xdr:from>
    <xdr:to>
      <xdr:col>19</xdr:col>
      <xdr:colOff>209550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0385F-35CB-B3CD-4E37-B8FEDCD0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13</xdr:row>
      <xdr:rowOff>104775</xdr:rowOff>
    </xdr:from>
    <xdr:to>
      <xdr:col>11</xdr:col>
      <xdr:colOff>314325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C3058-5B22-4A2F-BED1-30690470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15</xdr:row>
      <xdr:rowOff>171450</xdr:rowOff>
    </xdr:from>
    <xdr:to>
      <xdr:col>19</xdr:col>
      <xdr:colOff>314325</xdr:colOff>
      <xdr:row>30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B2513-7A1F-4941-BB7E-179818E69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600075</xdr:colOff>
      <xdr:row>29</xdr:row>
      <xdr:rowOff>76200</xdr:rowOff>
    </xdr:from>
    <xdr:to>
      <xdr:col>11</xdr:col>
      <xdr:colOff>295275</xdr:colOff>
      <xdr:row>43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EFECBF-5B5F-49AA-8D8F-F43199A6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0</xdr:row>
      <xdr:rowOff>123825</xdr:rowOff>
    </xdr:from>
    <xdr:to>
      <xdr:col>27</xdr:col>
      <xdr:colOff>304800</xdr:colOff>
      <xdr:row>15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6D0730-A877-4681-8F82-5222528E5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c@B10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Ic@200" TargetMode="External"/><Relationship Id="rId7" Type="http://schemas.openxmlformats.org/officeDocument/2006/relationships/hyperlink" Target="mailto:Ic@200" TargetMode="External"/><Relationship Id="rId12" Type="http://schemas.openxmlformats.org/officeDocument/2006/relationships/hyperlink" Target="mailto:B@Icmax" TargetMode="External"/><Relationship Id="rId2" Type="http://schemas.openxmlformats.org/officeDocument/2006/relationships/hyperlink" Target="mailto:Ic@B100" TargetMode="External"/><Relationship Id="rId1" Type="http://schemas.openxmlformats.org/officeDocument/2006/relationships/hyperlink" Target="mailto:B@Icmax" TargetMode="External"/><Relationship Id="rId6" Type="http://schemas.openxmlformats.org/officeDocument/2006/relationships/hyperlink" Target="mailto:Ic@200" TargetMode="External"/><Relationship Id="rId11" Type="http://schemas.openxmlformats.org/officeDocument/2006/relationships/hyperlink" Target="mailto:Ic@B100" TargetMode="External"/><Relationship Id="rId5" Type="http://schemas.openxmlformats.org/officeDocument/2006/relationships/hyperlink" Target="mailto:Ic@B100" TargetMode="External"/><Relationship Id="rId10" Type="http://schemas.openxmlformats.org/officeDocument/2006/relationships/hyperlink" Target="mailto:Ic@200" TargetMode="External"/><Relationship Id="rId4" Type="http://schemas.openxmlformats.org/officeDocument/2006/relationships/hyperlink" Target="mailto:B@Icmax" TargetMode="External"/><Relationship Id="rId9" Type="http://schemas.openxmlformats.org/officeDocument/2006/relationships/hyperlink" Target="mailto:B@Icma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9CC7-738C-4715-BEA4-7F6BE2BD314B}">
  <dimension ref="B3:T191"/>
  <sheetViews>
    <sheetView topLeftCell="B1" workbookViewId="0">
      <selection activeCell="I31" sqref="I31"/>
    </sheetView>
  </sheetViews>
  <sheetFormatPr defaultRowHeight="15" x14ac:dyDescent="0.25"/>
  <cols>
    <col min="3" max="3" width="14.28515625" customWidth="1"/>
  </cols>
  <sheetData>
    <row r="3" spans="2:20" x14ac:dyDescent="0.25">
      <c r="G3" t="s">
        <v>49</v>
      </c>
      <c r="H3" t="s">
        <v>43</v>
      </c>
      <c r="I3" t="s">
        <v>44</v>
      </c>
      <c r="J3" t="s">
        <v>45</v>
      </c>
      <c r="K3" t="s">
        <v>47</v>
      </c>
      <c r="L3" t="s">
        <v>1</v>
      </c>
      <c r="M3" t="s">
        <v>6</v>
      </c>
      <c r="N3" t="s">
        <v>46</v>
      </c>
      <c r="O3" t="s">
        <v>7</v>
      </c>
      <c r="P3" t="s">
        <v>3</v>
      </c>
      <c r="Q3" t="s">
        <v>48</v>
      </c>
      <c r="R3" t="s">
        <v>4</v>
      </c>
      <c r="S3" t="s">
        <v>5</v>
      </c>
      <c r="T3" t="s">
        <v>50</v>
      </c>
    </row>
    <row r="4" spans="2:20" x14ac:dyDescent="0.25">
      <c r="B4" t="s">
        <v>10</v>
      </c>
      <c r="G4" t="str">
        <f>C14</f>
        <v>RMS(v(vcc1))</v>
      </c>
      <c r="H4">
        <f>C22</f>
        <v>0</v>
      </c>
      <c r="I4">
        <f>C30</f>
        <v>0</v>
      </c>
      <c r="J4">
        <f>C38</f>
        <v>15.0532</v>
      </c>
      <c r="K4">
        <f>C46</f>
        <v>3.5287899999999999</v>
      </c>
      <c r="L4">
        <f>C62</f>
        <v>0.72487000000000001</v>
      </c>
      <c r="M4">
        <f>C54</f>
        <v>12.347899999999999</v>
      </c>
      <c r="N4">
        <f>C70</f>
        <v>0.24308099999999999</v>
      </c>
      <c r="O4">
        <f>C78</f>
        <v>2.6089600000000002</v>
      </c>
      <c r="P4">
        <f>C94</f>
        <v>0</v>
      </c>
      <c r="Q4">
        <f>C102</f>
        <v>0</v>
      </c>
      <c r="R4">
        <f>C110</f>
        <v>2.2587299999999999</v>
      </c>
      <c r="S4" t="str">
        <f>C86</f>
        <v>RMS(i(rout))</v>
      </c>
      <c r="T4">
        <f>C118</f>
        <v>2.56907</v>
      </c>
    </row>
    <row r="5" spans="2:20" x14ac:dyDescent="0.25">
      <c r="B5" t="s">
        <v>11</v>
      </c>
      <c r="C5" t="s">
        <v>12</v>
      </c>
      <c r="D5" t="s">
        <v>13</v>
      </c>
      <c r="E5" t="s">
        <v>14</v>
      </c>
      <c r="G5">
        <f t="shared" ref="G5:G8" si="0">C15</f>
        <v>12.032500000000001</v>
      </c>
      <c r="H5" t="str">
        <f t="shared" ref="H5:H8" si="1">C23</f>
        <v>RMS(v(vb))</v>
      </c>
      <c r="I5">
        <f>C31</f>
        <v>0</v>
      </c>
      <c r="J5">
        <f>C39</f>
        <v>0</v>
      </c>
      <c r="K5">
        <f>C47</f>
        <v>3.63049</v>
      </c>
      <c r="L5">
        <f>C63</f>
        <v>0.57354499999999997</v>
      </c>
      <c r="M5">
        <f>C55</f>
        <v>11.3337</v>
      </c>
      <c r="N5">
        <f>C71</f>
        <v>0.20923</v>
      </c>
      <c r="O5">
        <f>C79</f>
        <v>1.0902099999999999</v>
      </c>
      <c r="P5" t="str">
        <f>C95</f>
        <v>AVG(v(vout)*i(rout))</v>
      </c>
      <c r="Q5">
        <f>C103</f>
        <v>0</v>
      </c>
      <c r="R5">
        <f>C111</f>
        <v>0</v>
      </c>
      <c r="S5">
        <f>C87</f>
        <v>0.128524</v>
      </c>
      <c r="T5">
        <f>C119</f>
        <v>2.2719800000000001</v>
      </c>
    </row>
    <row r="6" spans="2:20" x14ac:dyDescent="0.25">
      <c r="B6">
        <v>1</v>
      </c>
      <c r="C6">
        <v>12</v>
      </c>
      <c r="D6">
        <v>0</v>
      </c>
      <c r="E6" s="1">
        <v>4.9999999999999998E-7</v>
      </c>
      <c r="G6">
        <f t="shared" si="0"/>
        <v>11.7468</v>
      </c>
      <c r="H6">
        <f t="shared" si="1"/>
        <v>3.4674999999999998</v>
      </c>
      <c r="I6" t="str">
        <f t="shared" ref="I6:I8" si="2">C32</f>
        <v>RMS(v(vc))</v>
      </c>
      <c r="J6">
        <f t="shared" ref="J6:J8" si="3">C40</f>
        <v>0</v>
      </c>
      <c r="K6">
        <f t="shared" ref="K6:K8" si="4">C48</f>
        <v>0</v>
      </c>
      <c r="L6">
        <f t="shared" ref="L6:L8" si="5">C64</f>
        <v>0.49111500000000002</v>
      </c>
      <c r="M6">
        <f t="shared" ref="M6:M8" si="6">C56</f>
        <v>10.658300000000001</v>
      </c>
      <c r="N6">
        <f t="shared" ref="N6:N8" si="7">C72</f>
        <v>0.17899499999999999</v>
      </c>
      <c r="O6">
        <f t="shared" ref="O6:O8" si="8">C80</f>
        <v>0.75512900000000005</v>
      </c>
      <c r="P6">
        <f t="shared" ref="P6:P8" si="9">C96</f>
        <v>0.82591800000000004</v>
      </c>
      <c r="Q6" t="str">
        <f t="shared" ref="Q6:Q8" si="10">C104</f>
        <v>AVG(v(vcc1,vc)*i(l1))</v>
      </c>
      <c r="R6">
        <f t="shared" ref="R6:R8" si="11">C112</f>
        <v>0</v>
      </c>
      <c r="S6">
        <f t="shared" ref="S6:S8" si="12">C88</f>
        <v>0.284107</v>
      </c>
      <c r="T6">
        <f t="shared" ref="T6:T8" si="13">C120</f>
        <v>0</v>
      </c>
    </row>
    <row r="7" spans="2:20" x14ac:dyDescent="0.25">
      <c r="B7">
        <v>2</v>
      </c>
      <c r="C7">
        <v>12</v>
      </c>
      <c r="D7">
        <v>0</v>
      </c>
      <c r="E7" s="1">
        <v>4.9999999999999998E-7</v>
      </c>
      <c r="G7">
        <f t="shared" si="0"/>
        <v>11.917199999999999</v>
      </c>
      <c r="H7">
        <f t="shared" si="1"/>
        <v>3.8332999999999999</v>
      </c>
      <c r="I7">
        <f t="shared" si="2"/>
        <v>12.9642</v>
      </c>
      <c r="J7" t="str">
        <f t="shared" si="3"/>
        <v>RMS(v(ve))</v>
      </c>
      <c r="K7">
        <f t="shared" si="4"/>
        <v>0</v>
      </c>
      <c r="L7">
        <f t="shared" si="5"/>
        <v>0.43670500000000001</v>
      </c>
      <c r="M7">
        <f t="shared" si="6"/>
        <v>0</v>
      </c>
      <c r="N7">
        <f t="shared" si="7"/>
        <v>0.15384200000000001</v>
      </c>
      <c r="O7">
        <f t="shared" si="8"/>
        <v>0.59991700000000003</v>
      </c>
      <c r="P7">
        <f t="shared" si="9"/>
        <v>4.0358400000000003</v>
      </c>
      <c r="Q7">
        <f t="shared" si="10"/>
        <v>0.74384099999999997</v>
      </c>
      <c r="R7" t="str">
        <f t="shared" si="11"/>
        <v>AVG(v(vout)*i(l2))</v>
      </c>
      <c r="S7">
        <f t="shared" si="12"/>
        <v>0.27474799999999999</v>
      </c>
      <c r="T7">
        <f t="shared" si="13"/>
        <v>0</v>
      </c>
    </row>
    <row r="8" spans="2:20" x14ac:dyDescent="0.25">
      <c r="B8">
        <v>3</v>
      </c>
      <c r="C8">
        <v>12</v>
      </c>
      <c r="D8">
        <v>0</v>
      </c>
      <c r="E8" s="1">
        <v>4.9999999999999998E-7</v>
      </c>
      <c r="G8">
        <f t="shared" si="0"/>
        <v>12.159599999999999</v>
      </c>
      <c r="H8">
        <f t="shared" si="1"/>
        <v>3.9685100000000002</v>
      </c>
      <c r="I8">
        <f t="shared" si="2"/>
        <v>15.7264</v>
      </c>
      <c r="J8">
        <f t="shared" si="3"/>
        <v>2.5986199999999999</v>
      </c>
      <c r="K8" t="str">
        <f t="shared" si="4"/>
        <v>RMS(v(vout))</v>
      </c>
      <c r="L8">
        <f t="shared" si="5"/>
        <v>0</v>
      </c>
      <c r="M8">
        <f t="shared" si="6"/>
        <v>0</v>
      </c>
      <c r="N8">
        <f t="shared" si="7"/>
        <v>0.13577700000000001</v>
      </c>
      <c r="O8">
        <f t="shared" si="8"/>
        <v>0.51544299999999998</v>
      </c>
      <c r="P8">
        <f t="shared" si="9"/>
        <v>3.7743099999999998</v>
      </c>
      <c r="Q8">
        <f t="shared" si="10"/>
        <v>4.06332</v>
      </c>
      <c r="R8">
        <f t="shared" si="11"/>
        <v>0.82591800000000004</v>
      </c>
      <c r="S8">
        <f t="shared" si="12"/>
        <v>0.24695900000000001</v>
      </c>
      <c r="T8" t="str">
        <f t="shared" si="13"/>
        <v>AVG(v(vc,ve)*ic(q1) + v(vb,ve)*ib(q1))</v>
      </c>
    </row>
    <row r="9" spans="2:20" x14ac:dyDescent="0.25">
      <c r="B9">
        <v>4</v>
      </c>
      <c r="C9">
        <v>12</v>
      </c>
      <c r="D9">
        <v>0</v>
      </c>
      <c r="E9" s="1">
        <v>4.9999999999999998E-7</v>
      </c>
    </row>
    <row r="10" spans="2:20" x14ac:dyDescent="0.25">
      <c r="B10">
        <v>5</v>
      </c>
      <c r="C10">
        <v>12</v>
      </c>
      <c r="D10">
        <v>0</v>
      </c>
      <c r="E10" s="1">
        <v>4.9999999999999998E-7</v>
      </c>
    </row>
    <row r="11" spans="2:20" x14ac:dyDescent="0.25">
      <c r="B11">
        <v>6</v>
      </c>
      <c r="C11">
        <v>12</v>
      </c>
      <c r="D11">
        <v>0</v>
      </c>
      <c r="E11" s="1">
        <v>4.9999999999999998E-7</v>
      </c>
    </row>
    <row r="13" spans="2:20" x14ac:dyDescent="0.25">
      <c r="B13" t="s">
        <v>15</v>
      </c>
      <c r="F13" t="s">
        <v>51</v>
      </c>
      <c r="G13" t="s">
        <v>49</v>
      </c>
      <c r="H13" t="s">
        <v>43</v>
      </c>
      <c r="I13" t="s">
        <v>44</v>
      </c>
      <c r="J13" t="s">
        <v>45</v>
      </c>
      <c r="K13" t="s">
        <v>47</v>
      </c>
      <c r="L13" t="s">
        <v>1</v>
      </c>
      <c r="M13" t="s">
        <v>6</v>
      </c>
      <c r="N13" t="s">
        <v>46</v>
      </c>
      <c r="O13" t="s">
        <v>7</v>
      </c>
      <c r="P13" t="s">
        <v>3</v>
      </c>
      <c r="Q13" t="s">
        <v>48</v>
      </c>
      <c r="R13" t="s">
        <v>4</v>
      </c>
      <c r="S13" t="s">
        <v>5</v>
      </c>
      <c r="T13" t="s">
        <v>50</v>
      </c>
    </row>
    <row r="14" spans="2:20" x14ac:dyDescent="0.25">
      <c r="B14" t="s">
        <v>11</v>
      </c>
      <c r="C14" t="s">
        <v>16</v>
      </c>
      <c r="D14" t="s">
        <v>13</v>
      </c>
      <c r="E14" s="1" t="s">
        <v>14</v>
      </c>
      <c r="F14">
        <v>1</v>
      </c>
      <c r="G14" s="5">
        <v>11.7882</v>
      </c>
      <c r="H14" s="4">
        <v>3.7384400000000002</v>
      </c>
      <c r="I14" s="5">
        <v>17.334</v>
      </c>
      <c r="J14" s="4">
        <v>2.94651</v>
      </c>
      <c r="K14" s="5">
        <v>12.7256</v>
      </c>
      <c r="L14" s="2">
        <v>0.26338</v>
      </c>
      <c r="M14" s="4">
        <v>0.97293200000000002</v>
      </c>
      <c r="N14" s="4">
        <v>1.0129699999999999</v>
      </c>
      <c r="O14" s="3">
        <v>0.25451099999999999</v>
      </c>
      <c r="P14" s="4">
        <v>3.25251</v>
      </c>
      <c r="Q14" s="4">
        <v>3.2387999999999999</v>
      </c>
      <c r="R14" s="4">
        <v>5.07226</v>
      </c>
      <c r="S14" s="4">
        <v>3.2387999999999999</v>
      </c>
      <c r="T14" s="4">
        <v>3.6940200000000001</v>
      </c>
    </row>
    <row r="15" spans="2:20" x14ac:dyDescent="0.25">
      <c r="B15">
        <v>1</v>
      </c>
      <c r="C15">
        <v>12.032500000000001</v>
      </c>
      <c r="D15">
        <v>0</v>
      </c>
      <c r="E15" s="1">
        <v>4.9999999999999998E-7</v>
      </c>
      <c r="F15">
        <v>1.5</v>
      </c>
      <c r="G15" s="5">
        <v>11.8078</v>
      </c>
      <c r="H15" s="4">
        <v>3.8353600000000001</v>
      </c>
      <c r="I15" s="5">
        <v>16.714500000000001</v>
      </c>
      <c r="J15" s="4">
        <v>3.04528</v>
      </c>
      <c r="K15" s="5">
        <v>11.827999999999999</v>
      </c>
      <c r="L15" s="2">
        <v>0.23356499999999999</v>
      </c>
      <c r="M15" s="4">
        <v>1.0111000000000001</v>
      </c>
      <c r="N15" s="4">
        <v>1.0412399999999999</v>
      </c>
      <c r="O15" s="3">
        <v>0.23655999999999999</v>
      </c>
      <c r="P15" s="4">
        <v>2.7932000000000001</v>
      </c>
      <c r="Q15" s="4">
        <v>2.7980299999999998</v>
      </c>
      <c r="R15" s="4">
        <v>5.8291899999999996</v>
      </c>
      <c r="S15" s="4">
        <v>2.7980299999999998</v>
      </c>
      <c r="T15" s="4">
        <v>4.3289900000000001</v>
      </c>
    </row>
    <row r="16" spans="2:20" x14ac:dyDescent="0.25">
      <c r="B16">
        <v>2</v>
      </c>
      <c r="C16">
        <v>11.7468</v>
      </c>
      <c r="D16">
        <v>0</v>
      </c>
      <c r="E16" s="1">
        <v>4.9999999999999998E-7</v>
      </c>
      <c r="F16">
        <v>2</v>
      </c>
      <c r="G16" s="5">
        <v>11.862299999999999</v>
      </c>
      <c r="H16" s="4">
        <v>3.8734700000000002</v>
      </c>
      <c r="I16" s="5">
        <v>16.3415</v>
      </c>
      <c r="J16" s="4">
        <v>3.0856499999999998</v>
      </c>
      <c r="K16" s="5">
        <v>11.247400000000001</v>
      </c>
      <c r="L16" s="2">
        <v>0.21315200000000001</v>
      </c>
      <c r="M16" s="4">
        <v>1.02532</v>
      </c>
      <c r="N16" s="4">
        <v>1.04989</v>
      </c>
      <c r="O16" s="3">
        <v>0.22494800000000001</v>
      </c>
      <c r="P16" s="4">
        <v>2.5346700000000002</v>
      </c>
      <c r="Q16" s="4">
        <v>2.5300799999999999</v>
      </c>
      <c r="R16" s="4">
        <v>6.2459899999999999</v>
      </c>
      <c r="S16" s="4">
        <v>2.5300799999999999</v>
      </c>
      <c r="T16" s="4">
        <v>4.8102600000000004</v>
      </c>
    </row>
    <row r="17" spans="2:20" x14ac:dyDescent="0.25">
      <c r="B17">
        <v>3</v>
      </c>
      <c r="C17">
        <v>11.917199999999999</v>
      </c>
      <c r="D17">
        <v>0</v>
      </c>
      <c r="E17" s="1">
        <v>4.9999999999999998E-7</v>
      </c>
      <c r="F17">
        <v>2.5</v>
      </c>
      <c r="G17" s="5">
        <v>11.920299999999999</v>
      </c>
      <c r="H17" s="4">
        <v>3.8951899999999999</v>
      </c>
      <c r="I17" s="5">
        <v>16.069400000000002</v>
      </c>
      <c r="J17" s="4">
        <v>3.1094400000000002</v>
      </c>
      <c r="K17" s="5">
        <v>10.800800000000001</v>
      </c>
      <c r="L17" s="2">
        <v>0.19802900000000001</v>
      </c>
      <c r="M17" s="4">
        <v>1.0324199999999999</v>
      </c>
      <c r="N17" s="4">
        <v>1.0532699999999999</v>
      </c>
      <c r="O17" s="3">
        <v>0.21601600000000001</v>
      </c>
      <c r="P17" s="4">
        <v>2.3527300000000002</v>
      </c>
      <c r="Q17" s="4">
        <v>2.3331499999999998</v>
      </c>
      <c r="R17" s="4">
        <v>6.5390699999999997</v>
      </c>
      <c r="S17" s="4">
        <v>2.3331499999999998</v>
      </c>
      <c r="T17" s="4">
        <v>5.2134600000000004</v>
      </c>
    </row>
    <row r="18" spans="2:20" x14ac:dyDescent="0.25">
      <c r="B18">
        <v>4</v>
      </c>
      <c r="C18">
        <v>12.159599999999999</v>
      </c>
      <c r="D18">
        <v>0</v>
      </c>
      <c r="E18" s="1">
        <v>4.9999999999999998E-7</v>
      </c>
      <c r="F18">
        <v>3</v>
      </c>
      <c r="G18" s="5">
        <v>11.968500000000001</v>
      </c>
      <c r="H18" s="4">
        <v>3.8999100000000002</v>
      </c>
      <c r="I18" s="5">
        <v>15.9192</v>
      </c>
      <c r="J18" s="4">
        <v>3.1158000000000001</v>
      </c>
      <c r="K18" s="5">
        <v>10.4984</v>
      </c>
      <c r="L18" s="2">
        <v>0.186228</v>
      </c>
      <c r="M18" s="4">
        <v>1.03304</v>
      </c>
      <c r="N18" s="4">
        <v>1.05202</v>
      </c>
      <c r="O18" s="3">
        <v>0.20996799999999999</v>
      </c>
      <c r="P18" s="4">
        <v>2.20363</v>
      </c>
      <c r="Q18" s="4">
        <v>2.2043300000000001</v>
      </c>
      <c r="R18" s="4">
        <v>6.7442700000000002</v>
      </c>
      <c r="S18" s="4">
        <v>2.2043300000000001</v>
      </c>
      <c r="T18" s="4">
        <v>5.5471599999999999</v>
      </c>
    </row>
    <row r="19" spans="2:20" x14ac:dyDescent="0.25">
      <c r="B19">
        <v>5</v>
      </c>
      <c r="C19">
        <v>12.489699999999999</v>
      </c>
      <c r="D19">
        <v>0</v>
      </c>
      <c r="E19" s="1">
        <v>4.9999999999999998E-7</v>
      </c>
    </row>
    <row r="20" spans="2:20" x14ac:dyDescent="0.25">
      <c r="B20">
        <v>6</v>
      </c>
      <c r="C20">
        <v>12.7948</v>
      </c>
      <c r="D20">
        <v>0</v>
      </c>
      <c r="E20" s="1">
        <v>4.9999999999999998E-7</v>
      </c>
      <c r="F20" t="s">
        <v>64</v>
      </c>
    </row>
    <row r="21" spans="2:20" x14ac:dyDescent="0.25">
      <c r="F21">
        <v>2</v>
      </c>
      <c r="G21">
        <f>C15</f>
        <v>12.032500000000001</v>
      </c>
      <c r="H21">
        <f>C24</f>
        <v>3.4674999999999998</v>
      </c>
      <c r="I21">
        <f>C33</f>
        <v>12.9642</v>
      </c>
      <c r="J21">
        <f>C42</f>
        <v>2.5986199999999999</v>
      </c>
      <c r="K21">
        <f>C51</f>
        <v>6.4261900000000001</v>
      </c>
      <c r="L21">
        <f>C69</f>
        <v>0.30553399999999997</v>
      </c>
      <c r="M21">
        <f>C60</f>
        <v>2.58372</v>
      </c>
      <c r="N21">
        <f>C78</f>
        <v>2.6089600000000002</v>
      </c>
      <c r="O21">
        <f>C87</f>
        <v>0.128524</v>
      </c>
      <c r="P21">
        <f>C105</f>
        <v>0.74384099999999997</v>
      </c>
      <c r="Q21">
        <f>C114</f>
        <v>0.82591800000000004</v>
      </c>
      <c r="R21">
        <f>C123</f>
        <v>23.651499999999999</v>
      </c>
      <c r="S21">
        <f>C96</f>
        <v>0.82591800000000004</v>
      </c>
      <c r="T21">
        <f>C132</f>
        <v>8.4564199999999996</v>
      </c>
    </row>
    <row r="22" spans="2:20" x14ac:dyDescent="0.25">
      <c r="B22" t="s">
        <v>17</v>
      </c>
      <c r="E22" s="1"/>
      <c r="F22">
        <f>F21+4</f>
        <v>6</v>
      </c>
      <c r="G22">
        <f t="shared" ref="G22:G26" si="14">C16</f>
        <v>11.7468</v>
      </c>
      <c r="H22">
        <f t="shared" ref="H22:H26" si="15">C25</f>
        <v>3.8332999999999999</v>
      </c>
      <c r="I22">
        <f t="shared" ref="I22:I26" si="16">C34</f>
        <v>15.7264</v>
      </c>
      <c r="J22">
        <f t="shared" ref="J22:J26" si="17">C43</f>
        <v>3.04888</v>
      </c>
      <c r="K22">
        <f t="shared" ref="K22:K26" si="18">C52</f>
        <v>14.205399999999999</v>
      </c>
      <c r="L22">
        <f t="shared" ref="L22:L26" si="19">C70</f>
        <v>0.24308099999999999</v>
      </c>
      <c r="M22">
        <f t="shared" ref="M22:M26" si="20">C61</f>
        <v>1.0609299999999999</v>
      </c>
      <c r="N22">
        <f t="shared" ref="N22:N26" si="21">C79</f>
        <v>1.0902099999999999</v>
      </c>
      <c r="O22">
        <f t="shared" ref="O22:O26" si="22">C88</f>
        <v>0.284107</v>
      </c>
      <c r="P22">
        <f t="shared" ref="P22:P26" si="23">C106</f>
        <v>4.06332</v>
      </c>
      <c r="Q22">
        <f t="shared" ref="Q22:Q26" si="24">C115</f>
        <v>4.0358400000000003</v>
      </c>
      <c r="R22">
        <f t="shared" ref="R22:R26" si="25">C124</f>
        <v>4.4948399999999999</v>
      </c>
      <c r="S22">
        <f t="shared" ref="S22:S26" si="26">C97</f>
        <v>4.0358400000000003</v>
      </c>
      <c r="T22">
        <f t="shared" ref="T22:T26" si="27">C133</f>
        <v>4.3645100000000001</v>
      </c>
    </row>
    <row r="23" spans="2:20" x14ac:dyDescent="0.25">
      <c r="B23" t="s">
        <v>11</v>
      </c>
      <c r="C23" t="s">
        <v>18</v>
      </c>
      <c r="D23" t="s">
        <v>13</v>
      </c>
      <c r="E23" s="1" t="s">
        <v>14</v>
      </c>
      <c r="F23">
        <f t="shared" ref="F23:F26" si="28">F22+4</f>
        <v>10</v>
      </c>
      <c r="G23">
        <f t="shared" si="14"/>
        <v>11.917199999999999</v>
      </c>
      <c r="H23">
        <f t="shared" si="15"/>
        <v>3.9685100000000002</v>
      </c>
      <c r="I23">
        <f t="shared" si="16"/>
        <v>15.6701</v>
      </c>
      <c r="J23">
        <f t="shared" si="17"/>
        <v>3.2441800000000001</v>
      </c>
      <c r="K23">
        <f t="shared" si="18"/>
        <v>13.737399999999999</v>
      </c>
      <c r="L23">
        <f t="shared" si="19"/>
        <v>0.20923</v>
      </c>
      <c r="M23">
        <f t="shared" si="20"/>
        <v>0.72487000000000001</v>
      </c>
      <c r="N23">
        <f t="shared" si="21"/>
        <v>0.75512900000000005</v>
      </c>
      <c r="O23">
        <f t="shared" si="22"/>
        <v>0.27474799999999999</v>
      </c>
      <c r="P23">
        <f t="shared" si="23"/>
        <v>3.7577500000000001</v>
      </c>
      <c r="Q23">
        <f t="shared" si="24"/>
        <v>3.7743099999999998</v>
      </c>
      <c r="R23">
        <f t="shared" si="25"/>
        <v>1.5740000000000001</v>
      </c>
      <c r="S23">
        <f t="shared" si="26"/>
        <v>3.7743099999999998</v>
      </c>
      <c r="T23">
        <f t="shared" si="27"/>
        <v>3.4644599999999999</v>
      </c>
    </row>
    <row r="24" spans="2:20" x14ac:dyDescent="0.25">
      <c r="B24">
        <v>1</v>
      </c>
      <c r="C24">
        <v>3.4674999999999998</v>
      </c>
      <c r="D24">
        <v>0</v>
      </c>
      <c r="E24" s="1">
        <v>4.9999999999999998E-7</v>
      </c>
      <c r="F24">
        <f t="shared" si="28"/>
        <v>14</v>
      </c>
      <c r="G24">
        <f t="shared" si="14"/>
        <v>12.159599999999999</v>
      </c>
      <c r="H24">
        <f t="shared" si="15"/>
        <v>4.03531</v>
      </c>
      <c r="I24">
        <f t="shared" si="16"/>
        <v>15.197800000000001</v>
      </c>
      <c r="J24">
        <f t="shared" si="17"/>
        <v>3.3855400000000002</v>
      </c>
      <c r="K24">
        <f t="shared" si="18"/>
        <v>12.347899999999999</v>
      </c>
      <c r="L24">
        <f t="shared" si="19"/>
        <v>0.17899499999999999</v>
      </c>
      <c r="M24">
        <f t="shared" si="20"/>
        <v>0.57354499999999997</v>
      </c>
      <c r="N24">
        <f t="shared" si="21"/>
        <v>0.59991700000000003</v>
      </c>
      <c r="O24">
        <f t="shared" si="22"/>
        <v>0.24695900000000001</v>
      </c>
      <c r="P24">
        <f t="shared" si="23"/>
        <v>3.04901</v>
      </c>
      <c r="Q24">
        <f t="shared" si="24"/>
        <v>3.0494300000000001</v>
      </c>
      <c r="R24">
        <f t="shared" si="25"/>
        <v>0.97933000000000003</v>
      </c>
      <c r="S24">
        <f t="shared" si="26"/>
        <v>3.0494300000000001</v>
      </c>
      <c r="T24">
        <f t="shared" si="27"/>
        <v>3.2042600000000001</v>
      </c>
    </row>
    <row r="25" spans="2:20" x14ac:dyDescent="0.25">
      <c r="B25">
        <v>2</v>
      </c>
      <c r="C25">
        <v>3.8332999999999999</v>
      </c>
      <c r="D25">
        <v>0</v>
      </c>
      <c r="E25" s="1">
        <v>4.9999999999999998E-7</v>
      </c>
      <c r="F25">
        <f t="shared" si="28"/>
        <v>18</v>
      </c>
      <c r="G25">
        <f t="shared" si="14"/>
        <v>12.489699999999999</v>
      </c>
      <c r="H25">
        <f t="shared" si="15"/>
        <v>4.1172399999999998</v>
      </c>
      <c r="I25">
        <f t="shared" si="16"/>
        <v>15.07</v>
      </c>
      <c r="J25">
        <f t="shared" si="17"/>
        <v>3.5287899999999999</v>
      </c>
      <c r="K25">
        <f t="shared" si="18"/>
        <v>11.3337</v>
      </c>
      <c r="L25">
        <f t="shared" si="19"/>
        <v>0.15384200000000001</v>
      </c>
      <c r="M25">
        <f t="shared" si="20"/>
        <v>0.49111500000000002</v>
      </c>
      <c r="N25">
        <f t="shared" si="21"/>
        <v>0.51544299999999998</v>
      </c>
      <c r="O25">
        <f t="shared" si="22"/>
        <v>0.22667499999999999</v>
      </c>
      <c r="P25">
        <f t="shared" si="23"/>
        <v>2.5511200000000001</v>
      </c>
      <c r="Q25">
        <f t="shared" si="24"/>
        <v>2.56907</v>
      </c>
      <c r="R25">
        <f t="shared" si="25"/>
        <v>0.828322</v>
      </c>
      <c r="S25">
        <f t="shared" si="26"/>
        <v>2.56907</v>
      </c>
      <c r="T25">
        <f t="shared" si="27"/>
        <v>3.1923300000000001</v>
      </c>
    </row>
    <row r="26" spans="2:20" x14ac:dyDescent="0.25">
      <c r="B26">
        <v>3</v>
      </c>
      <c r="C26">
        <v>3.9685100000000002</v>
      </c>
      <c r="D26">
        <v>0</v>
      </c>
      <c r="E26" s="1">
        <v>4.9999999999999998E-7</v>
      </c>
      <c r="F26">
        <f t="shared" si="28"/>
        <v>22</v>
      </c>
      <c r="G26">
        <f t="shared" si="14"/>
        <v>12.7948</v>
      </c>
      <c r="H26">
        <f t="shared" si="15"/>
        <v>4.1659899999999999</v>
      </c>
      <c r="I26">
        <f t="shared" si="16"/>
        <v>15.0532</v>
      </c>
      <c r="J26">
        <f t="shared" si="17"/>
        <v>3.63049</v>
      </c>
      <c r="K26">
        <f t="shared" si="18"/>
        <v>10.658300000000001</v>
      </c>
      <c r="L26">
        <f t="shared" si="19"/>
        <v>0.13577700000000001</v>
      </c>
      <c r="M26">
        <f t="shared" si="20"/>
        <v>0.43670500000000001</v>
      </c>
      <c r="N26">
        <f t="shared" si="21"/>
        <v>0.456345</v>
      </c>
      <c r="O26">
        <f t="shared" si="22"/>
        <v>0.21316599999999999</v>
      </c>
      <c r="P26">
        <f t="shared" si="23"/>
        <v>2.2587299999999999</v>
      </c>
      <c r="Q26">
        <f t="shared" si="24"/>
        <v>2.2719800000000001</v>
      </c>
      <c r="R26">
        <f t="shared" si="25"/>
        <v>0.69069199999999997</v>
      </c>
      <c r="S26">
        <f t="shared" si="26"/>
        <v>2.2719800000000001</v>
      </c>
      <c r="T26">
        <f t="shared" si="27"/>
        <v>3.2163300000000001</v>
      </c>
    </row>
    <row r="27" spans="2:20" x14ac:dyDescent="0.25">
      <c r="B27">
        <v>4</v>
      </c>
      <c r="C27">
        <v>4.03531</v>
      </c>
      <c r="D27">
        <v>0</v>
      </c>
      <c r="E27" s="1">
        <v>4.9999999999999998E-7</v>
      </c>
    </row>
    <row r="28" spans="2:20" x14ac:dyDescent="0.25">
      <c r="B28">
        <v>5</v>
      </c>
      <c r="C28">
        <v>4.1172399999999998</v>
      </c>
      <c r="D28">
        <v>0</v>
      </c>
      <c r="E28" s="1">
        <v>4.9999999999999998E-7</v>
      </c>
    </row>
    <row r="29" spans="2:20" x14ac:dyDescent="0.25">
      <c r="B29">
        <v>6</v>
      </c>
      <c r="C29">
        <v>4.1659899999999999</v>
      </c>
      <c r="D29">
        <v>0</v>
      </c>
      <c r="E29" s="1">
        <v>4.9999999999999998E-7</v>
      </c>
    </row>
    <row r="30" spans="2:20" x14ac:dyDescent="0.25">
      <c r="E30" s="1"/>
    </row>
    <row r="31" spans="2:20" x14ac:dyDescent="0.25">
      <c r="B31" t="s">
        <v>19</v>
      </c>
      <c r="E31" s="1"/>
    </row>
    <row r="32" spans="2:20" x14ac:dyDescent="0.25">
      <c r="B32" t="s">
        <v>11</v>
      </c>
      <c r="C32" t="s">
        <v>20</v>
      </c>
      <c r="D32" t="s">
        <v>13</v>
      </c>
      <c r="E32" s="1" t="s">
        <v>14</v>
      </c>
    </row>
    <row r="33" spans="2:5" x14ac:dyDescent="0.25">
      <c r="B33">
        <v>1</v>
      </c>
      <c r="C33">
        <v>12.9642</v>
      </c>
      <c r="D33">
        <v>0</v>
      </c>
      <c r="E33" s="1">
        <v>4.9999999999999998E-7</v>
      </c>
    </row>
    <row r="34" spans="2:5" x14ac:dyDescent="0.25">
      <c r="B34">
        <v>2</v>
      </c>
      <c r="C34">
        <v>15.7264</v>
      </c>
      <c r="D34">
        <v>0</v>
      </c>
      <c r="E34" s="1">
        <v>4.9999999999999998E-7</v>
      </c>
    </row>
    <row r="35" spans="2:5" x14ac:dyDescent="0.25">
      <c r="B35">
        <v>3</v>
      </c>
      <c r="C35">
        <v>15.6701</v>
      </c>
      <c r="D35">
        <v>0</v>
      </c>
      <c r="E35" s="1">
        <v>4.9999999999999998E-7</v>
      </c>
    </row>
    <row r="36" spans="2:5" x14ac:dyDescent="0.25">
      <c r="B36">
        <v>4</v>
      </c>
      <c r="C36">
        <v>15.197800000000001</v>
      </c>
      <c r="D36">
        <v>0</v>
      </c>
      <c r="E36" s="1">
        <v>4.9999999999999998E-7</v>
      </c>
    </row>
    <row r="37" spans="2:5" x14ac:dyDescent="0.25">
      <c r="B37">
        <v>5</v>
      </c>
      <c r="C37">
        <v>15.07</v>
      </c>
      <c r="D37">
        <v>0</v>
      </c>
      <c r="E37" s="1">
        <v>4.9999999999999998E-7</v>
      </c>
    </row>
    <row r="38" spans="2:5" x14ac:dyDescent="0.25">
      <c r="B38">
        <v>6</v>
      </c>
      <c r="C38">
        <v>15.0532</v>
      </c>
      <c r="D38">
        <v>0</v>
      </c>
      <c r="E38" s="1">
        <v>4.9999999999999998E-7</v>
      </c>
    </row>
    <row r="39" spans="2:5" x14ac:dyDescent="0.25">
      <c r="E39" s="1"/>
    </row>
    <row r="40" spans="2:5" x14ac:dyDescent="0.25">
      <c r="B40" t="s">
        <v>21</v>
      </c>
      <c r="E40" s="1"/>
    </row>
    <row r="41" spans="2:5" x14ac:dyDescent="0.25">
      <c r="B41" t="s">
        <v>11</v>
      </c>
      <c r="C41" t="s">
        <v>22</v>
      </c>
      <c r="D41" t="s">
        <v>13</v>
      </c>
      <c r="E41" s="1" t="s">
        <v>14</v>
      </c>
    </row>
    <row r="42" spans="2:5" x14ac:dyDescent="0.25">
      <c r="B42">
        <v>1</v>
      </c>
      <c r="C42">
        <v>2.5986199999999999</v>
      </c>
      <c r="D42">
        <v>0</v>
      </c>
      <c r="E42" s="1">
        <v>4.9999999999999998E-7</v>
      </c>
    </row>
    <row r="43" spans="2:5" x14ac:dyDescent="0.25">
      <c r="B43">
        <v>2</v>
      </c>
      <c r="C43">
        <v>3.04888</v>
      </c>
      <c r="D43">
        <v>0</v>
      </c>
      <c r="E43" s="1">
        <v>4.9999999999999998E-7</v>
      </c>
    </row>
    <row r="44" spans="2:5" x14ac:dyDescent="0.25">
      <c r="B44">
        <v>3</v>
      </c>
      <c r="C44">
        <v>3.2441800000000001</v>
      </c>
      <c r="D44">
        <v>0</v>
      </c>
      <c r="E44" s="1">
        <v>4.9999999999999998E-7</v>
      </c>
    </row>
    <row r="45" spans="2:5" x14ac:dyDescent="0.25">
      <c r="B45">
        <v>4</v>
      </c>
      <c r="C45">
        <v>3.3855400000000002</v>
      </c>
      <c r="D45">
        <v>0</v>
      </c>
      <c r="E45" s="1">
        <v>4.9999999999999998E-7</v>
      </c>
    </row>
    <row r="46" spans="2:5" x14ac:dyDescent="0.25">
      <c r="B46">
        <v>5</v>
      </c>
      <c r="C46">
        <v>3.5287899999999999</v>
      </c>
      <c r="D46">
        <v>0</v>
      </c>
      <c r="E46" s="1">
        <v>4.9999999999999998E-7</v>
      </c>
    </row>
    <row r="47" spans="2:5" x14ac:dyDescent="0.25">
      <c r="B47">
        <v>6</v>
      </c>
      <c r="C47">
        <v>3.63049</v>
      </c>
      <c r="D47">
        <v>0</v>
      </c>
      <c r="E47" s="1">
        <v>4.9999999999999998E-7</v>
      </c>
    </row>
    <row r="48" spans="2:5" x14ac:dyDescent="0.25">
      <c r="E48" s="1"/>
    </row>
    <row r="49" spans="2:5" x14ac:dyDescent="0.25">
      <c r="B49" t="s">
        <v>23</v>
      </c>
      <c r="E49" s="1"/>
    </row>
    <row r="50" spans="2:5" x14ac:dyDescent="0.25">
      <c r="B50" t="s">
        <v>11</v>
      </c>
      <c r="C50" t="s">
        <v>24</v>
      </c>
      <c r="D50" t="s">
        <v>13</v>
      </c>
      <c r="E50" s="1" t="s">
        <v>14</v>
      </c>
    </row>
    <row r="51" spans="2:5" x14ac:dyDescent="0.25">
      <c r="B51">
        <v>1</v>
      </c>
      <c r="C51">
        <v>6.4261900000000001</v>
      </c>
      <c r="D51">
        <v>0</v>
      </c>
      <c r="E51" s="1">
        <v>4.9999999999999998E-7</v>
      </c>
    </row>
    <row r="52" spans="2:5" x14ac:dyDescent="0.25">
      <c r="B52">
        <v>2</v>
      </c>
      <c r="C52">
        <v>14.205399999999999</v>
      </c>
      <c r="D52">
        <v>0</v>
      </c>
      <c r="E52" s="1">
        <v>4.9999999999999998E-7</v>
      </c>
    </row>
    <row r="53" spans="2:5" x14ac:dyDescent="0.25">
      <c r="B53">
        <v>3</v>
      </c>
      <c r="C53">
        <v>13.737399999999999</v>
      </c>
      <c r="D53">
        <v>0</v>
      </c>
      <c r="E53" s="1">
        <v>4.9999999999999998E-7</v>
      </c>
    </row>
    <row r="54" spans="2:5" x14ac:dyDescent="0.25">
      <c r="B54">
        <v>4</v>
      </c>
      <c r="C54">
        <v>12.347899999999999</v>
      </c>
      <c r="D54">
        <v>0</v>
      </c>
      <c r="E54" s="1">
        <v>4.9999999999999998E-7</v>
      </c>
    </row>
    <row r="55" spans="2:5" x14ac:dyDescent="0.25">
      <c r="B55">
        <v>5</v>
      </c>
      <c r="C55">
        <v>11.3337</v>
      </c>
      <c r="D55">
        <v>0</v>
      </c>
      <c r="E55" s="1">
        <v>4.9999999999999998E-7</v>
      </c>
    </row>
    <row r="56" spans="2:5" x14ac:dyDescent="0.25">
      <c r="B56">
        <v>6</v>
      </c>
      <c r="C56">
        <v>10.658300000000001</v>
      </c>
      <c r="D56">
        <v>0</v>
      </c>
      <c r="E56" s="1">
        <v>4.9999999999999998E-7</v>
      </c>
    </row>
    <row r="57" spans="2:5" x14ac:dyDescent="0.25">
      <c r="E57" s="1"/>
    </row>
    <row r="58" spans="2:5" x14ac:dyDescent="0.25">
      <c r="B58" t="s">
        <v>25</v>
      </c>
      <c r="E58" s="1"/>
    </row>
    <row r="59" spans="2:5" x14ac:dyDescent="0.25">
      <c r="B59" t="s">
        <v>11</v>
      </c>
      <c r="C59" t="s">
        <v>26</v>
      </c>
      <c r="D59" t="s">
        <v>13</v>
      </c>
      <c r="E59" t="s">
        <v>14</v>
      </c>
    </row>
    <row r="60" spans="2:5" x14ac:dyDescent="0.25">
      <c r="B60">
        <v>1</v>
      </c>
      <c r="C60">
        <v>2.58372</v>
      </c>
      <c r="D60">
        <v>0</v>
      </c>
      <c r="E60" s="1">
        <v>4.9999999999999998E-7</v>
      </c>
    </row>
    <row r="61" spans="2:5" x14ac:dyDescent="0.25">
      <c r="B61">
        <v>2</v>
      </c>
      <c r="C61">
        <v>1.0609299999999999</v>
      </c>
      <c r="D61">
        <v>0</v>
      </c>
      <c r="E61" s="1">
        <v>4.9999999999999998E-7</v>
      </c>
    </row>
    <row r="62" spans="2:5" x14ac:dyDescent="0.25">
      <c r="B62">
        <v>3</v>
      </c>
      <c r="C62">
        <v>0.72487000000000001</v>
      </c>
      <c r="D62">
        <v>0</v>
      </c>
      <c r="E62" s="1">
        <v>4.9999999999999998E-7</v>
      </c>
    </row>
    <row r="63" spans="2:5" x14ac:dyDescent="0.25">
      <c r="B63">
        <v>4</v>
      </c>
      <c r="C63">
        <v>0.57354499999999997</v>
      </c>
      <c r="D63">
        <v>0</v>
      </c>
      <c r="E63" s="1">
        <v>4.9999999999999998E-7</v>
      </c>
    </row>
    <row r="64" spans="2:5" x14ac:dyDescent="0.25">
      <c r="B64">
        <v>5</v>
      </c>
      <c r="C64">
        <v>0.49111500000000002</v>
      </c>
      <c r="D64">
        <v>0</v>
      </c>
      <c r="E64" s="1">
        <v>4.9999999999999998E-7</v>
      </c>
    </row>
    <row r="65" spans="2:5" x14ac:dyDescent="0.25">
      <c r="B65">
        <v>6</v>
      </c>
      <c r="C65">
        <v>0.43670500000000001</v>
      </c>
      <c r="D65">
        <v>0</v>
      </c>
      <c r="E65" s="1">
        <v>4.9999999999999998E-7</v>
      </c>
    </row>
    <row r="66" spans="2:5" x14ac:dyDescent="0.25">
      <c r="E66" s="1"/>
    </row>
    <row r="67" spans="2:5" x14ac:dyDescent="0.25">
      <c r="B67" t="s">
        <v>27</v>
      </c>
    </row>
    <row r="68" spans="2:5" x14ac:dyDescent="0.25">
      <c r="B68" t="s">
        <v>11</v>
      </c>
      <c r="C68" t="s">
        <v>28</v>
      </c>
      <c r="D68" t="s">
        <v>13</v>
      </c>
      <c r="E68" t="s">
        <v>14</v>
      </c>
    </row>
    <row r="69" spans="2:5" x14ac:dyDescent="0.25">
      <c r="B69">
        <v>1</v>
      </c>
      <c r="C69">
        <v>0.30553399999999997</v>
      </c>
      <c r="D69">
        <v>0</v>
      </c>
      <c r="E69" s="1">
        <v>4.9999999999999998E-7</v>
      </c>
    </row>
    <row r="70" spans="2:5" x14ac:dyDescent="0.25">
      <c r="B70">
        <v>2</v>
      </c>
      <c r="C70">
        <v>0.24308099999999999</v>
      </c>
      <c r="D70">
        <v>0</v>
      </c>
      <c r="E70" s="1">
        <v>4.9999999999999998E-7</v>
      </c>
    </row>
    <row r="71" spans="2:5" x14ac:dyDescent="0.25">
      <c r="B71">
        <v>3</v>
      </c>
      <c r="C71">
        <v>0.20923</v>
      </c>
      <c r="D71">
        <v>0</v>
      </c>
      <c r="E71" s="1">
        <v>4.9999999999999998E-7</v>
      </c>
    </row>
    <row r="72" spans="2:5" x14ac:dyDescent="0.25">
      <c r="B72">
        <v>4</v>
      </c>
      <c r="C72">
        <v>0.17899499999999999</v>
      </c>
      <c r="D72">
        <v>0</v>
      </c>
      <c r="E72" s="1">
        <v>4.9999999999999998E-7</v>
      </c>
    </row>
    <row r="73" spans="2:5" x14ac:dyDescent="0.25">
      <c r="B73">
        <v>5</v>
      </c>
      <c r="C73">
        <v>0.15384200000000001</v>
      </c>
      <c r="D73">
        <v>0</v>
      </c>
      <c r="E73" s="1">
        <v>4.9999999999999998E-7</v>
      </c>
    </row>
    <row r="74" spans="2:5" x14ac:dyDescent="0.25">
      <c r="B74">
        <v>6</v>
      </c>
      <c r="C74">
        <v>0.13577700000000001</v>
      </c>
      <c r="D74">
        <v>0</v>
      </c>
      <c r="E74" s="1">
        <v>4.9999999999999998E-7</v>
      </c>
    </row>
    <row r="76" spans="2:5" x14ac:dyDescent="0.25">
      <c r="B76" t="s">
        <v>29</v>
      </c>
    </row>
    <row r="77" spans="2:5" x14ac:dyDescent="0.25">
      <c r="B77" t="s">
        <v>11</v>
      </c>
      <c r="C77" t="s">
        <v>30</v>
      </c>
      <c r="D77" t="s">
        <v>13</v>
      </c>
      <c r="E77" t="s">
        <v>14</v>
      </c>
    </row>
    <row r="78" spans="2:5" x14ac:dyDescent="0.25">
      <c r="B78">
        <v>1</v>
      </c>
      <c r="C78">
        <v>2.6089600000000002</v>
      </c>
      <c r="D78">
        <v>0</v>
      </c>
      <c r="E78" s="1">
        <v>4.9999999999999998E-7</v>
      </c>
    </row>
    <row r="79" spans="2:5" x14ac:dyDescent="0.25">
      <c r="B79">
        <v>2</v>
      </c>
      <c r="C79">
        <v>1.0902099999999999</v>
      </c>
      <c r="D79">
        <v>0</v>
      </c>
      <c r="E79" s="1">
        <v>4.9999999999999998E-7</v>
      </c>
    </row>
    <row r="80" spans="2:5" x14ac:dyDescent="0.25">
      <c r="B80">
        <v>3</v>
      </c>
      <c r="C80">
        <v>0.75512900000000005</v>
      </c>
      <c r="D80">
        <v>0</v>
      </c>
      <c r="E80" s="1">
        <v>4.9999999999999998E-7</v>
      </c>
    </row>
    <row r="81" spans="2:5" x14ac:dyDescent="0.25">
      <c r="B81">
        <v>4</v>
      </c>
      <c r="C81">
        <v>0.59991700000000003</v>
      </c>
      <c r="D81">
        <v>0</v>
      </c>
      <c r="E81" s="1">
        <v>4.9999999999999998E-7</v>
      </c>
    </row>
    <row r="82" spans="2:5" x14ac:dyDescent="0.25">
      <c r="B82">
        <v>5</v>
      </c>
      <c r="C82">
        <v>0.51544299999999998</v>
      </c>
      <c r="D82">
        <v>0</v>
      </c>
      <c r="E82" s="1">
        <v>4.9999999999999998E-7</v>
      </c>
    </row>
    <row r="83" spans="2:5" x14ac:dyDescent="0.25">
      <c r="B83">
        <v>6</v>
      </c>
      <c r="C83">
        <v>0.456345</v>
      </c>
      <c r="D83">
        <v>0</v>
      </c>
      <c r="E83" s="1">
        <v>4.9999999999999998E-7</v>
      </c>
    </row>
    <row r="85" spans="2:5" x14ac:dyDescent="0.25">
      <c r="B85" t="s">
        <v>31</v>
      </c>
    </row>
    <row r="86" spans="2:5" x14ac:dyDescent="0.25">
      <c r="B86" t="s">
        <v>11</v>
      </c>
      <c r="C86" t="s">
        <v>32</v>
      </c>
      <c r="D86" t="s">
        <v>13</v>
      </c>
      <c r="E86" s="1" t="s">
        <v>14</v>
      </c>
    </row>
    <row r="87" spans="2:5" x14ac:dyDescent="0.25">
      <c r="B87">
        <v>1</v>
      </c>
      <c r="C87">
        <v>0.128524</v>
      </c>
      <c r="D87">
        <v>0</v>
      </c>
      <c r="E87" s="1">
        <v>4.9999999999999998E-7</v>
      </c>
    </row>
    <row r="88" spans="2:5" x14ac:dyDescent="0.25">
      <c r="B88">
        <v>2</v>
      </c>
      <c r="C88">
        <v>0.284107</v>
      </c>
      <c r="D88">
        <v>0</v>
      </c>
      <c r="E88" s="1">
        <v>4.9999999999999998E-7</v>
      </c>
    </row>
    <row r="89" spans="2:5" x14ac:dyDescent="0.25">
      <c r="B89">
        <v>3</v>
      </c>
      <c r="C89">
        <v>0.27474799999999999</v>
      </c>
      <c r="D89">
        <v>0</v>
      </c>
      <c r="E89" s="1">
        <v>4.9999999999999998E-7</v>
      </c>
    </row>
    <row r="90" spans="2:5" x14ac:dyDescent="0.25">
      <c r="B90">
        <v>4</v>
      </c>
      <c r="C90">
        <v>0.24695900000000001</v>
      </c>
      <c r="D90">
        <v>0</v>
      </c>
      <c r="E90" s="1">
        <v>4.9999999999999998E-7</v>
      </c>
    </row>
    <row r="91" spans="2:5" x14ac:dyDescent="0.25">
      <c r="B91">
        <v>5</v>
      </c>
      <c r="C91">
        <v>0.22667499999999999</v>
      </c>
      <c r="D91">
        <v>0</v>
      </c>
      <c r="E91" s="1">
        <v>4.9999999999999998E-7</v>
      </c>
    </row>
    <row r="92" spans="2:5" x14ac:dyDescent="0.25">
      <c r="B92">
        <v>6</v>
      </c>
      <c r="C92">
        <v>0.21316599999999999</v>
      </c>
      <c r="D92">
        <v>0</v>
      </c>
      <c r="E92" s="1">
        <v>4.9999999999999998E-7</v>
      </c>
    </row>
    <row r="94" spans="2:5" x14ac:dyDescent="0.25">
      <c r="B94" t="s">
        <v>33</v>
      </c>
      <c r="E94" s="1"/>
    </row>
    <row r="95" spans="2:5" x14ac:dyDescent="0.25">
      <c r="B95" t="s">
        <v>11</v>
      </c>
      <c r="C95" t="s">
        <v>34</v>
      </c>
      <c r="D95" t="s">
        <v>13</v>
      </c>
      <c r="E95" s="1" t="s">
        <v>14</v>
      </c>
    </row>
    <row r="96" spans="2:5" x14ac:dyDescent="0.25">
      <c r="B96">
        <v>1</v>
      </c>
      <c r="C96">
        <v>0.82591800000000004</v>
      </c>
      <c r="D96">
        <v>0</v>
      </c>
      <c r="E96" s="1">
        <v>4.9999999999999998E-7</v>
      </c>
    </row>
    <row r="97" spans="2:5" x14ac:dyDescent="0.25">
      <c r="B97">
        <v>2</v>
      </c>
      <c r="C97">
        <v>4.0358400000000003</v>
      </c>
      <c r="D97">
        <v>0</v>
      </c>
      <c r="E97" s="1">
        <v>4.9999999999999998E-7</v>
      </c>
    </row>
    <row r="98" spans="2:5" x14ac:dyDescent="0.25">
      <c r="B98">
        <v>3</v>
      </c>
      <c r="C98">
        <v>3.7743099999999998</v>
      </c>
      <c r="D98">
        <v>0</v>
      </c>
      <c r="E98" s="1">
        <v>4.9999999999999998E-7</v>
      </c>
    </row>
    <row r="99" spans="2:5" x14ac:dyDescent="0.25">
      <c r="B99">
        <v>4</v>
      </c>
      <c r="C99">
        <v>3.0494300000000001</v>
      </c>
      <c r="D99">
        <v>0</v>
      </c>
      <c r="E99" s="1">
        <v>4.9999999999999998E-7</v>
      </c>
    </row>
    <row r="100" spans="2:5" x14ac:dyDescent="0.25">
      <c r="B100">
        <v>5</v>
      </c>
      <c r="C100">
        <v>2.56907</v>
      </c>
      <c r="D100">
        <v>0</v>
      </c>
      <c r="E100" s="1">
        <v>4.9999999999999998E-7</v>
      </c>
    </row>
    <row r="101" spans="2:5" x14ac:dyDescent="0.25">
      <c r="B101">
        <v>6</v>
      </c>
      <c r="C101">
        <v>2.2719800000000001</v>
      </c>
      <c r="D101">
        <v>0</v>
      </c>
      <c r="E101" s="1">
        <v>4.9999999999999998E-7</v>
      </c>
    </row>
    <row r="102" spans="2:5" x14ac:dyDescent="0.25">
      <c r="E102" s="1"/>
    </row>
    <row r="103" spans="2:5" x14ac:dyDescent="0.25">
      <c r="B103" t="s">
        <v>35</v>
      </c>
      <c r="E103" s="1"/>
    </row>
    <row r="104" spans="2:5" x14ac:dyDescent="0.25">
      <c r="B104" t="s">
        <v>11</v>
      </c>
      <c r="C104" t="s">
        <v>36</v>
      </c>
      <c r="D104" t="s">
        <v>13</v>
      </c>
      <c r="E104" s="1" t="s">
        <v>14</v>
      </c>
    </row>
    <row r="105" spans="2:5" x14ac:dyDescent="0.25">
      <c r="B105">
        <v>1</v>
      </c>
      <c r="C105">
        <v>0.74384099999999997</v>
      </c>
      <c r="D105">
        <v>0</v>
      </c>
      <c r="E105" s="1">
        <v>4.9999999999999998E-7</v>
      </c>
    </row>
    <row r="106" spans="2:5" x14ac:dyDescent="0.25">
      <c r="B106">
        <v>2</v>
      </c>
      <c r="C106">
        <v>4.06332</v>
      </c>
      <c r="D106">
        <v>0</v>
      </c>
      <c r="E106" s="1">
        <v>4.9999999999999998E-7</v>
      </c>
    </row>
    <row r="107" spans="2:5" x14ac:dyDescent="0.25">
      <c r="B107">
        <v>3</v>
      </c>
      <c r="C107">
        <v>3.7577500000000001</v>
      </c>
      <c r="D107">
        <v>0</v>
      </c>
      <c r="E107" s="1">
        <v>4.9999999999999998E-7</v>
      </c>
    </row>
    <row r="108" spans="2:5" x14ac:dyDescent="0.25">
      <c r="B108">
        <v>4</v>
      </c>
      <c r="C108">
        <v>3.04901</v>
      </c>
      <c r="D108">
        <v>0</v>
      </c>
      <c r="E108" s="1">
        <v>4.9999999999999998E-7</v>
      </c>
    </row>
    <row r="109" spans="2:5" x14ac:dyDescent="0.25">
      <c r="B109">
        <v>5</v>
      </c>
      <c r="C109">
        <v>2.5511200000000001</v>
      </c>
      <c r="D109">
        <v>0</v>
      </c>
      <c r="E109" s="1">
        <v>4.9999999999999998E-7</v>
      </c>
    </row>
    <row r="110" spans="2:5" x14ac:dyDescent="0.25">
      <c r="B110">
        <v>6</v>
      </c>
      <c r="C110">
        <v>2.2587299999999999</v>
      </c>
      <c r="D110">
        <v>0</v>
      </c>
      <c r="E110" s="1">
        <v>4.9999999999999998E-7</v>
      </c>
    </row>
    <row r="111" spans="2:5" x14ac:dyDescent="0.25">
      <c r="E111" s="1"/>
    </row>
    <row r="112" spans="2:5" x14ac:dyDescent="0.25">
      <c r="B112" t="s">
        <v>37</v>
      </c>
      <c r="E112" s="1"/>
    </row>
    <row r="113" spans="2:5" x14ac:dyDescent="0.25">
      <c r="B113" t="s">
        <v>11</v>
      </c>
      <c r="C113" t="s">
        <v>38</v>
      </c>
      <c r="D113" t="s">
        <v>13</v>
      </c>
      <c r="E113" s="1" t="s">
        <v>14</v>
      </c>
    </row>
    <row r="114" spans="2:5" x14ac:dyDescent="0.25">
      <c r="B114">
        <v>1</v>
      </c>
      <c r="C114">
        <v>0.82591800000000004</v>
      </c>
      <c r="D114">
        <v>0</v>
      </c>
      <c r="E114" s="1">
        <v>4.9999999999999998E-7</v>
      </c>
    </row>
    <row r="115" spans="2:5" x14ac:dyDescent="0.25">
      <c r="B115">
        <v>2</v>
      </c>
      <c r="C115">
        <v>4.0358400000000003</v>
      </c>
      <c r="D115">
        <v>0</v>
      </c>
      <c r="E115" s="1">
        <v>4.9999999999999998E-7</v>
      </c>
    </row>
    <row r="116" spans="2:5" x14ac:dyDescent="0.25">
      <c r="B116">
        <v>3</v>
      </c>
      <c r="C116">
        <v>3.7743099999999998</v>
      </c>
      <c r="D116">
        <v>0</v>
      </c>
      <c r="E116" s="1">
        <v>4.9999999999999998E-7</v>
      </c>
    </row>
    <row r="117" spans="2:5" x14ac:dyDescent="0.25">
      <c r="B117">
        <v>4</v>
      </c>
      <c r="C117">
        <v>3.0494300000000001</v>
      </c>
      <c r="D117">
        <v>0</v>
      </c>
      <c r="E117" s="1">
        <v>4.9999999999999998E-7</v>
      </c>
    </row>
    <row r="118" spans="2:5" x14ac:dyDescent="0.25">
      <c r="B118">
        <v>5</v>
      </c>
      <c r="C118">
        <v>2.56907</v>
      </c>
      <c r="D118">
        <v>0</v>
      </c>
      <c r="E118" s="1">
        <v>4.9999999999999998E-7</v>
      </c>
    </row>
    <row r="119" spans="2:5" x14ac:dyDescent="0.25">
      <c r="B119">
        <v>6</v>
      </c>
      <c r="C119">
        <v>2.2719800000000001</v>
      </c>
      <c r="D119">
        <v>0</v>
      </c>
      <c r="E119" s="1">
        <v>4.9999999999999998E-7</v>
      </c>
    </row>
    <row r="121" spans="2:5" x14ac:dyDescent="0.25">
      <c r="B121" t="s">
        <v>39</v>
      </c>
    </row>
    <row r="122" spans="2:5" x14ac:dyDescent="0.25">
      <c r="B122" t="s">
        <v>11</v>
      </c>
      <c r="C122" t="s">
        <v>40</v>
      </c>
      <c r="D122" t="s">
        <v>13</v>
      </c>
      <c r="E122" t="s">
        <v>14</v>
      </c>
    </row>
    <row r="123" spans="2:5" x14ac:dyDescent="0.25">
      <c r="B123">
        <v>1</v>
      </c>
      <c r="C123">
        <v>23.651499999999999</v>
      </c>
      <c r="D123">
        <v>0</v>
      </c>
      <c r="E123" s="1">
        <v>4.9999999999999998E-7</v>
      </c>
    </row>
    <row r="124" spans="2:5" x14ac:dyDescent="0.25">
      <c r="B124">
        <v>2</v>
      </c>
      <c r="C124">
        <v>4.4948399999999999</v>
      </c>
      <c r="D124">
        <v>0</v>
      </c>
      <c r="E124" s="1">
        <v>4.9999999999999998E-7</v>
      </c>
    </row>
    <row r="125" spans="2:5" x14ac:dyDescent="0.25">
      <c r="B125">
        <v>3</v>
      </c>
      <c r="C125">
        <v>1.5740000000000001</v>
      </c>
      <c r="D125">
        <v>0</v>
      </c>
      <c r="E125" s="1">
        <v>4.9999999999999998E-7</v>
      </c>
    </row>
    <row r="126" spans="2:5" x14ac:dyDescent="0.25">
      <c r="B126">
        <v>4</v>
      </c>
      <c r="C126">
        <v>0.97933000000000003</v>
      </c>
      <c r="D126">
        <v>0</v>
      </c>
      <c r="E126" s="1">
        <v>4.9999999999999998E-7</v>
      </c>
    </row>
    <row r="127" spans="2:5" x14ac:dyDescent="0.25">
      <c r="B127">
        <v>5</v>
      </c>
      <c r="C127">
        <v>0.828322</v>
      </c>
      <c r="D127">
        <v>0</v>
      </c>
      <c r="E127" s="1">
        <v>4.9999999999999998E-7</v>
      </c>
    </row>
    <row r="128" spans="2:5" x14ac:dyDescent="0.25">
      <c r="B128">
        <v>6</v>
      </c>
      <c r="C128">
        <v>0.69069199999999997</v>
      </c>
      <c r="D128">
        <v>0</v>
      </c>
      <c r="E128" s="1">
        <v>4.9999999999999998E-7</v>
      </c>
    </row>
    <row r="130" spans="2:5" x14ac:dyDescent="0.25">
      <c r="B130" t="s">
        <v>41</v>
      </c>
    </row>
    <row r="131" spans="2:5" x14ac:dyDescent="0.25">
      <c r="B131" t="s">
        <v>11</v>
      </c>
      <c r="C131" t="s">
        <v>42</v>
      </c>
    </row>
    <row r="132" spans="2:5" x14ac:dyDescent="0.25">
      <c r="B132">
        <v>1</v>
      </c>
      <c r="C132">
        <v>8.4564199999999996</v>
      </c>
    </row>
    <row r="133" spans="2:5" x14ac:dyDescent="0.25">
      <c r="B133">
        <v>2</v>
      </c>
      <c r="C133">
        <v>4.3645100000000001</v>
      </c>
    </row>
    <row r="134" spans="2:5" x14ac:dyDescent="0.25">
      <c r="B134">
        <v>3</v>
      </c>
      <c r="C134">
        <v>3.4644599999999999</v>
      </c>
    </row>
    <row r="135" spans="2:5" x14ac:dyDescent="0.25">
      <c r="B135">
        <v>4</v>
      </c>
      <c r="C135">
        <v>3.2042600000000001</v>
      </c>
    </row>
    <row r="136" spans="2:5" x14ac:dyDescent="0.25">
      <c r="B136">
        <v>5</v>
      </c>
      <c r="C136">
        <v>3.1923300000000001</v>
      </c>
    </row>
    <row r="137" spans="2:5" x14ac:dyDescent="0.25">
      <c r="B137">
        <v>6</v>
      </c>
      <c r="C137">
        <v>3.2163300000000001</v>
      </c>
    </row>
    <row r="139" spans="2:5" x14ac:dyDescent="0.25">
      <c r="B139" t="s">
        <v>52</v>
      </c>
    </row>
    <row r="140" spans="2:5" x14ac:dyDescent="0.25">
      <c r="B140" t="s">
        <v>11</v>
      </c>
      <c r="C140" t="s">
        <v>53</v>
      </c>
      <c r="D140" t="s">
        <v>13</v>
      </c>
      <c r="E140" t="s">
        <v>14</v>
      </c>
    </row>
    <row r="141" spans="2:5" x14ac:dyDescent="0.25">
      <c r="B141">
        <v>1</v>
      </c>
      <c r="C141">
        <v>0.398505</v>
      </c>
      <c r="D141">
        <v>0</v>
      </c>
      <c r="E141" s="1">
        <v>4.9999999999999998E-7</v>
      </c>
    </row>
    <row r="142" spans="2:5" x14ac:dyDescent="0.25">
      <c r="B142">
        <v>2</v>
      </c>
      <c r="C142">
        <v>0.50815900000000003</v>
      </c>
      <c r="D142">
        <v>0</v>
      </c>
      <c r="E142" s="1">
        <v>4.9999999999999998E-7</v>
      </c>
    </row>
    <row r="143" spans="2:5" x14ac:dyDescent="0.25">
      <c r="B143">
        <v>3</v>
      </c>
      <c r="C143">
        <v>0.55579299999999998</v>
      </c>
      <c r="D143">
        <v>0</v>
      </c>
      <c r="E143" s="1">
        <v>4.9999999999999998E-7</v>
      </c>
    </row>
    <row r="144" spans="2:5" x14ac:dyDescent="0.25">
      <c r="B144">
        <v>4</v>
      </c>
      <c r="C144">
        <v>0.594221</v>
      </c>
      <c r="D144">
        <v>0</v>
      </c>
      <c r="E144" s="1">
        <v>4.9999999999999998E-7</v>
      </c>
    </row>
    <row r="145" spans="2:5" x14ac:dyDescent="0.25">
      <c r="B145">
        <v>5</v>
      </c>
      <c r="C145">
        <v>0.61972899999999997</v>
      </c>
      <c r="D145">
        <v>0</v>
      </c>
      <c r="E145" s="1">
        <v>4.9999999999999998E-7</v>
      </c>
    </row>
    <row r="146" spans="2:5" x14ac:dyDescent="0.25">
      <c r="B146">
        <v>6</v>
      </c>
      <c r="C146">
        <v>0.63805699999999999</v>
      </c>
      <c r="D146">
        <v>0</v>
      </c>
      <c r="E146" s="1">
        <v>4.9999999999999998E-7</v>
      </c>
    </row>
    <row r="148" spans="2:5" x14ac:dyDescent="0.25">
      <c r="B148" t="s">
        <v>54</v>
      </c>
    </row>
    <row r="149" spans="2:5" x14ac:dyDescent="0.25">
      <c r="B149" t="s">
        <v>11</v>
      </c>
      <c r="C149" t="s">
        <v>55</v>
      </c>
      <c r="D149" t="s">
        <v>13</v>
      </c>
      <c r="E149" t="s">
        <v>14</v>
      </c>
    </row>
    <row r="150" spans="2:5" x14ac:dyDescent="0.25">
      <c r="B150">
        <v>1</v>
      </c>
      <c r="C150">
        <v>0.30873899999999999</v>
      </c>
      <c r="D150">
        <v>0</v>
      </c>
      <c r="E150" s="1">
        <v>4.9999999999999998E-7</v>
      </c>
    </row>
    <row r="151" spans="2:5" x14ac:dyDescent="0.25">
      <c r="B151">
        <v>2</v>
      </c>
      <c r="C151">
        <v>0.2462</v>
      </c>
      <c r="D151">
        <v>0</v>
      </c>
      <c r="E151" s="1">
        <v>4.9999999999999998E-7</v>
      </c>
    </row>
    <row r="152" spans="2:5" x14ac:dyDescent="0.25">
      <c r="B152">
        <v>3</v>
      </c>
      <c r="C152">
        <v>0.21209</v>
      </c>
      <c r="D152">
        <v>0</v>
      </c>
      <c r="E152" s="1">
        <v>4.9999999999999998E-7</v>
      </c>
    </row>
    <row r="153" spans="2:5" x14ac:dyDescent="0.25">
      <c r="B153">
        <v>4</v>
      </c>
      <c r="C153">
        <v>0.181561</v>
      </c>
      <c r="D153">
        <v>0</v>
      </c>
      <c r="E153" s="1">
        <v>4.9999999999999998E-7</v>
      </c>
    </row>
    <row r="154" spans="2:5" x14ac:dyDescent="0.25">
      <c r="B154">
        <v>5</v>
      </c>
      <c r="C154">
        <v>0.156197</v>
      </c>
      <c r="D154">
        <v>0</v>
      </c>
      <c r="E154" s="1">
        <v>4.9999999999999998E-7</v>
      </c>
    </row>
    <row r="155" spans="2:5" x14ac:dyDescent="0.25">
      <c r="B155">
        <v>6</v>
      </c>
      <c r="C155">
        <v>0.137907</v>
      </c>
      <c r="D155">
        <v>0</v>
      </c>
      <c r="E155" s="1">
        <v>4.9999999999999998E-7</v>
      </c>
    </row>
    <row r="157" spans="2:5" x14ac:dyDescent="0.25">
      <c r="B157" t="s">
        <v>56</v>
      </c>
    </row>
    <row r="158" spans="2:5" x14ac:dyDescent="0.25">
      <c r="B158" t="s">
        <v>11</v>
      </c>
      <c r="C158" t="s">
        <v>57</v>
      </c>
    </row>
    <row r="159" spans="2:5" x14ac:dyDescent="0.25">
      <c r="B159">
        <v>1</v>
      </c>
      <c r="C159">
        <v>1.2907500000000001</v>
      </c>
    </row>
    <row r="160" spans="2:5" x14ac:dyDescent="0.25">
      <c r="B160">
        <v>2</v>
      </c>
      <c r="C160">
        <v>2.0640000000000001</v>
      </c>
    </row>
    <row r="161" spans="2:3" x14ac:dyDescent="0.25">
      <c r="B161">
        <v>3</v>
      </c>
      <c r="C161">
        <v>2.6205500000000002</v>
      </c>
    </row>
    <row r="162" spans="2:3" x14ac:dyDescent="0.25">
      <c r="B162">
        <v>4</v>
      </c>
      <c r="C162">
        <v>3.27284</v>
      </c>
    </row>
    <row r="163" spans="2:3" x14ac:dyDescent="0.25">
      <c r="B163">
        <v>5</v>
      </c>
      <c r="C163">
        <v>3.9676100000000001</v>
      </c>
    </row>
    <row r="164" spans="2:3" x14ac:dyDescent="0.25">
      <c r="B164">
        <v>6</v>
      </c>
      <c r="C164">
        <v>4.6267100000000001</v>
      </c>
    </row>
    <row r="166" spans="2:3" x14ac:dyDescent="0.25">
      <c r="B166" t="s">
        <v>58</v>
      </c>
    </row>
    <row r="167" spans="2:3" x14ac:dyDescent="0.25">
      <c r="B167" t="s">
        <v>11</v>
      </c>
      <c r="C167" t="s">
        <v>59</v>
      </c>
    </row>
    <row r="168" spans="2:3" x14ac:dyDescent="0.25">
      <c r="B168">
        <v>1</v>
      </c>
      <c r="C168">
        <v>5.0176400000000001</v>
      </c>
    </row>
    <row r="169" spans="2:3" x14ac:dyDescent="0.25">
      <c r="B169">
        <v>2</v>
      </c>
      <c r="C169">
        <v>14.8232</v>
      </c>
    </row>
    <row r="170" spans="2:3" x14ac:dyDescent="0.25">
      <c r="B170">
        <v>3</v>
      </c>
      <c r="C170">
        <v>21.617899999999999</v>
      </c>
    </row>
    <row r="171" spans="2:3" x14ac:dyDescent="0.25">
      <c r="B171">
        <v>4</v>
      </c>
      <c r="C171">
        <v>26.498100000000001</v>
      </c>
    </row>
    <row r="172" spans="2:3" x14ac:dyDescent="0.25">
      <c r="B172">
        <v>5</v>
      </c>
      <c r="C172">
        <v>30.685199999999998</v>
      </c>
    </row>
    <row r="173" spans="2:3" x14ac:dyDescent="0.25">
      <c r="B173">
        <v>6</v>
      </c>
      <c r="C173">
        <v>34.469900000000003</v>
      </c>
    </row>
    <row r="175" spans="2:3" x14ac:dyDescent="0.25">
      <c r="B175" t="s">
        <v>60</v>
      </c>
    </row>
    <row r="176" spans="2:3" x14ac:dyDescent="0.25">
      <c r="B176" t="s">
        <v>11</v>
      </c>
      <c r="C176" t="s">
        <v>61</v>
      </c>
    </row>
    <row r="177" spans="2:3" x14ac:dyDescent="0.25">
      <c r="B177">
        <v>1</v>
      </c>
      <c r="C177">
        <v>-22.825500000000002</v>
      </c>
    </row>
    <row r="178" spans="2:3" x14ac:dyDescent="0.25">
      <c r="B178">
        <v>2</v>
      </c>
      <c r="C178">
        <v>-0.45900099999999999</v>
      </c>
    </row>
    <row r="179" spans="2:3" x14ac:dyDescent="0.25">
      <c r="B179">
        <v>3</v>
      </c>
      <c r="C179">
        <v>2.20031</v>
      </c>
    </row>
    <row r="180" spans="2:3" x14ac:dyDescent="0.25">
      <c r="B180">
        <v>4</v>
      </c>
      <c r="C180">
        <v>2.0701000000000001</v>
      </c>
    </row>
    <row r="181" spans="2:3" x14ac:dyDescent="0.25">
      <c r="B181">
        <v>5</v>
      </c>
      <c r="C181">
        <v>1.74075</v>
      </c>
    </row>
    <row r="182" spans="2:3" x14ac:dyDescent="0.25">
      <c r="B182">
        <v>6</v>
      </c>
      <c r="C182">
        <v>1.5812900000000001</v>
      </c>
    </row>
    <row r="184" spans="2:3" x14ac:dyDescent="0.25">
      <c r="B184" t="s">
        <v>62</v>
      </c>
    </row>
    <row r="185" spans="2:3" x14ac:dyDescent="0.25">
      <c r="B185" t="s">
        <v>11</v>
      </c>
      <c r="C185" t="s">
        <v>63</v>
      </c>
    </row>
    <row r="186" spans="2:3" x14ac:dyDescent="0.25">
      <c r="B186">
        <v>1</v>
      </c>
      <c r="C186">
        <v>24.150400000000001</v>
      </c>
    </row>
    <row r="187" spans="2:3" x14ac:dyDescent="0.25">
      <c r="B187">
        <v>2</v>
      </c>
      <c r="C187">
        <v>28.929099999999998</v>
      </c>
    </row>
    <row r="188" spans="2:3" x14ac:dyDescent="0.25">
      <c r="B188">
        <v>3</v>
      </c>
      <c r="C188">
        <v>27.8598</v>
      </c>
    </row>
    <row r="189" spans="2:3" x14ac:dyDescent="0.25">
      <c r="B189">
        <v>4</v>
      </c>
      <c r="C189">
        <v>26.352900000000002</v>
      </c>
    </row>
    <row r="190" spans="2:3" x14ac:dyDescent="0.25">
      <c r="B190">
        <v>5</v>
      </c>
      <c r="C190">
        <v>25.243400000000001</v>
      </c>
    </row>
    <row r="191" spans="2:3" x14ac:dyDescent="0.25">
      <c r="B191">
        <v>6</v>
      </c>
      <c r="C191">
        <v>24.456600000000002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4916-8614-4E40-B1B0-39DC7193EA8B}">
  <dimension ref="A2:AT279"/>
  <sheetViews>
    <sheetView topLeftCell="E37" workbookViewId="0">
      <selection activeCell="L54" sqref="L54"/>
    </sheetView>
  </sheetViews>
  <sheetFormatPr defaultRowHeight="15" x14ac:dyDescent="0.25"/>
  <cols>
    <col min="9" max="9" width="7.5703125" bestFit="1" customWidth="1"/>
    <col min="10" max="10" width="6.28515625" bestFit="1" customWidth="1"/>
    <col min="11" max="11" width="5.5703125" bestFit="1" customWidth="1"/>
    <col min="12" max="12" width="4.7109375" bestFit="1" customWidth="1"/>
    <col min="13" max="16" width="5.5703125" bestFit="1" customWidth="1"/>
    <col min="17" max="19" width="4.5703125" bestFit="1" customWidth="1"/>
    <col min="20" max="21" width="5.28515625" bestFit="1" customWidth="1"/>
    <col min="22" max="22" width="4.5703125" bestFit="1" customWidth="1"/>
    <col min="23" max="25" width="5.5703125" bestFit="1" customWidth="1"/>
    <col min="26" max="26" width="5.140625" bestFit="1" customWidth="1"/>
    <col min="27" max="28" width="4.5703125" bestFit="1" customWidth="1"/>
    <col min="29" max="31" width="5.5703125" bestFit="1" customWidth="1"/>
    <col min="32" max="32" width="4.5703125" bestFit="1" customWidth="1"/>
    <col min="33" max="33" width="5" bestFit="1" customWidth="1"/>
    <col min="34" max="39" width="5.5703125" bestFit="1" customWidth="1"/>
    <col min="40" max="40" width="7.5703125" bestFit="1" customWidth="1"/>
    <col min="41" max="42" width="7.85546875" bestFit="1" customWidth="1"/>
    <col min="43" max="44" width="8.140625" bestFit="1" customWidth="1"/>
    <col min="45" max="45" width="9.140625" bestFit="1" customWidth="1"/>
    <col min="46" max="46" width="9.140625" customWidth="1"/>
    <col min="47" max="47" width="18.85546875" bestFit="1" customWidth="1"/>
  </cols>
  <sheetData>
    <row r="2" spans="1:44" x14ac:dyDescent="0.25">
      <c r="A2" t="s">
        <v>10</v>
      </c>
      <c r="I2" s="10" t="s">
        <v>1</v>
      </c>
      <c r="J2" s="10" t="s">
        <v>49</v>
      </c>
      <c r="K2" s="10" t="s">
        <v>75</v>
      </c>
      <c r="L2" s="10" t="s">
        <v>76</v>
      </c>
      <c r="M2" s="10" t="s">
        <v>77</v>
      </c>
      <c r="N2" s="10" t="s">
        <v>78</v>
      </c>
      <c r="O2" s="10" t="s">
        <v>47</v>
      </c>
      <c r="P2" s="10" t="s">
        <v>79</v>
      </c>
      <c r="Q2" s="10" t="s">
        <v>80</v>
      </c>
      <c r="R2" s="10" t="s">
        <v>81</v>
      </c>
      <c r="S2" s="10" t="s">
        <v>82</v>
      </c>
      <c r="T2" s="10" t="s">
        <v>83</v>
      </c>
      <c r="U2" s="10" t="s">
        <v>96</v>
      </c>
      <c r="V2" s="10" t="s">
        <v>97</v>
      </c>
      <c r="W2" s="10" t="s">
        <v>106</v>
      </c>
      <c r="X2" s="10" t="s">
        <v>107</v>
      </c>
      <c r="Y2" s="10" t="s">
        <v>5</v>
      </c>
      <c r="Z2" s="10" t="s">
        <v>3</v>
      </c>
      <c r="AA2" s="10" t="s">
        <v>48</v>
      </c>
      <c r="AB2" s="10" t="s">
        <v>4</v>
      </c>
      <c r="AC2" s="10" t="s">
        <v>84</v>
      </c>
      <c r="AD2" s="10" t="s">
        <v>85</v>
      </c>
      <c r="AE2" s="10" t="s">
        <v>86</v>
      </c>
      <c r="AF2" s="10" t="s">
        <v>0</v>
      </c>
      <c r="AG2" s="10" t="s">
        <v>50</v>
      </c>
      <c r="AH2" s="10" t="s">
        <v>87</v>
      </c>
      <c r="AI2" s="10" t="s">
        <v>88</v>
      </c>
      <c r="AK2" s="10" t="s">
        <v>113</v>
      </c>
      <c r="AL2" s="10" t="s">
        <v>114</v>
      </c>
      <c r="AM2" s="10" t="s">
        <v>65</v>
      </c>
      <c r="AN2" s="10" t="s">
        <v>89</v>
      </c>
      <c r="AO2" s="10" t="s">
        <v>90</v>
      </c>
      <c r="AP2" s="10" t="s">
        <v>91</v>
      </c>
      <c r="AQ2" s="10" t="s">
        <v>108</v>
      </c>
    </row>
    <row r="3" spans="1:44" x14ac:dyDescent="0.25">
      <c r="A3" t="s">
        <v>11</v>
      </c>
      <c r="B3" t="s">
        <v>12</v>
      </c>
      <c r="I3" s="9">
        <v>100</v>
      </c>
      <c r="J3" s="9">
        <f t="shared" ref="J3:J8" si="0">B13</f>
        <v>14.398</v>
      </c>
      <c r="K3" s="9">
        <f t="shared" ref="K3:K8" si="1">B22</f>
        <v>0.676172</v>
      </c>
      <c r="L3" s="9">
        <f t="shared" ref="L3:L8" si="2">B31</f>
        <v>1.0042899999999999</v>
      </c>
      <c r="M3" s="9">
        <f>B40</f>
        <v>17.041</v>
      </c>
      <c r="N3" s="9">
        <f>B49</f>
        <v>0.550234</v>
      </c>
      <c r="O3" s="9">
        <f>B58</f>
        <v>9.0356100000000001</v>
      </c>
      <c r="P3" s="9">
        <f>B67</f>
        <v>9.60313E-2</v>
      </c>
      <c r="Q3" s="9">
        <f>B76</f>
        <v>9.6024700000000004E-2</v>
      </c>
      <c r="R3" s="9">
        <f>B85</f>
        <v>0.23622000000000001</v>
      </c>
      <c r="S3" s="9">
        <f>B94</f>
        <v>0.25003500000000001</v>
      </c>
      <c r="T3" s="9">
        <f>B103</f>
        <v>0.18071200000000001</v>
      </c>
      <c r="U3" s="9">
        <f>B211</f>
        <v>0.23622299999999999</v>
      </c>
      <c r="V3" s="9">
        <f>B220</f>
        <v>0.18071200000000001</v>
      </c>
      <c r="W3" s="9">
        <f>B229</f>
        <v>9.0355299999999996</v>
      </c>
      <c r="X3" s="9">
        <f>O3</f>
        <v>9.0356100000000001</v>
      </c>
      <c r="Y3" s="9">
        <f>B112</f>
        <v>1.6328400000000001</v>
      </c>
      <c r="Z3" s="9">
        <f>B121</f>
        <v>1.6251</v>
      </c>
      <c r="AA3" s="9">
        <f>B130</f>
        <v>1.6328400000000001</v>
      </c>
      <c r="AB3" s="9">
        <f>B139</f>
        <v>0.46910099999999999</v>
      </c>
      <c r="AC3" s="9">
        <f>B148</f>
        <v>38.25</v>
      </c>
      <c r="AD3" s="9">
        <f>B157</f>
        <v>50</v>
      </c>
      <c r="AE3" s="9">
        <f>B166</f>
        <v>2.2006299999999999</v>
      </c>
      <c r="AF3" s="9">
        <f>B175</f>
        <v>0.110067</v>
      </c>
      <c r="AG3" s="9">
        <f>B184</f>
        <v>2.4599899999999999</v>
      </c>
      <c r="AH3" s="9">
        <f>B193</f>
        <v>13.3629</v>
      </c>
      <c r="AI3" s="9">
        <f>B202</f>
        <v>17.381399999999999</v>
      </c>
      <c r="AK3" s="9">
        <f>M3-N3</f>
        <v>16.490766000000001</v>
      </c>
      <c r="AL3" s="9">
        <f>M3-L3</f>
        <v>16.036709999999999</v>
      </c>
      <c r="AM3" s="9">
        <f>L3-N3</f>
        <v>0.4540559999999999</v>
      </c>
      <c r="AN3" s="9">
        <f>AC3/AD3</f>
        <v>0.76500000000000001</v>
      </c>
      <c r="AO3" s="9">
        <f>Z3/AA3</f>
        <v>0.99525979275372967</v>
      </c>
      <c r="AP3" s="9">
        <f>U3/V3</f>
        <v>1.3071793793439284</v>
      </c>
      <c r="AQ3" s="9">
        <f>W3/X3</f>
        <v>0.99999114614287243</v>
      </c>
    </row>
    <row r="4" spans="1:44" x14ac:dyDescent="0.25">
      <c r="A4">
        <v>1</v>
      </c>
      <c r="B4">
        <v>12</v>
      </c>
      <c r="H4" s="1"/>
      <c r="I4" s="9">
        <f>I3+300</f>
        <v>400</v>
      </c>
      <c r="J4" s="9">
        <f t="shared" si="0"/>
        <v>13.129799999999999</v>
      </c>
      <c r="K4" s="9">
        <f t="shared" si="1"/>
        <v>0.626301</v>
      </c>
      <c r="L4" s="9">
        <f t="shared" si="2"/>
        <v>1.5237000000000001</v>
      </c>
      <c r="M4" s="9">
        <f t="shared" ref="M4:M8" si="3">B41</f>
        <v>17.2349</v>
      </c>
      <c r="N4" s="9">
        <f t="shared" ref="N4:N8" si="4">B50</f>
        <v>0.98006099999999996</v>
      </c>
      <c r="O4" s="9">
        <f t="shared" ref="O4:O8" si="5">B59</f>
        <v>11.1006</v>
      </c>
      <c r="P4" s="9">
        <f t="shared" ref="P4:P8" si="6">B68</f>
        <v>0.155274</v>
      </c>
      <c r="Q4" s="9">
        <f t="shared" ref="Q4:Q8" si="7">B77</f>
        <v>0.15526000000000001</v>
      </c>
      <c r="R4" s="9">
        <f t="shared" ref="R4:R8" si="8">B86</f>
        <v>0.33528799999999997</v>
      </c>
      <c r="S4" s="9">
        <f t="shared" ref="S4:S8" si="9">B95</f>
        <v>0.36638300000000001</v>
      </c>
      <c r="T4" s="9">
        <f t="shared" ref="T4:T8" si="10">B104</f>
        <v>0.22201100000000001</v>
      </c>
      <c r="U4" s="9">
        <f t="shared" ref="U4:U8" si="11">B212</f>
        <v>0.33528999999999998</v>
      </c>
      <c r="V4" s="9">
        <f t="shared" ref="V4:V8" si="12">B221</f>
        <v>0.22201100000000001</v>
      </c>
      <c r="W4" s="9">
        <f t="shared" ref="W4:W8" si="13">B230</f>
        <v>11.1005</v>
      </c>
      <c r="X4" s="9">
        <f t="shared" ref="X4:X8" si="14">O4</f>
        <v>11.1006</v>
      </c>
      <c r="Y4" s="9">
        <f t="shared" ref="Y4:Y8" si="15">B113</f>
        <v>2.4644499999999998</v>
      </c>
      <c r="Z4" s="9">
        <f t="shared" ref="Z4:Z8" si="16">B122</f>
        <v>2.4498799999999998</v>
      </c>
      <c r="AA4" s="9">
        <f t="shared" ref="AA4:AA8" si="17">B131</f>
        <v>2.4644499999999998</v>
      </c>
      <c r="AB4" s="9">
        <f t="shared" ref="AB4:AB8" si="18">B140</f>
        <v>0.594472</v>
      </c>
      <c r="AC4" s="9">
        <f t="shared" ref="AC4:AC8" si="19">B149</f>
        <v>33.107300000000002</v>
      </c>
      <c r="AD4" s="9">
        <f t="shared" ref="AD4:AD8" si="20">B158</f>
        <v>50</v>
      </c>
      <c r="AE4" s="9">
        <f t="shared" ref="AE4:AE8" si="21">B167</f>
        <v>2.67496</v>
      </c>
      <c r="AF4" s="9">
        <f t="shared" ref="AF4:AF8" si="22">B176</f>
        <v>7.75454E-2</v>
      </c>
      <c r="AG4" s="9">
        <f t="shared" ref="AG4:AG8" si="23">B185</f>
        <v>2.1595200000000001</v>
      </c>
      <c r="AH4" s="9">
        <f t="shared" ref="AH4:AH8" si="24">B194</f>
        <v>17.724</v>
      </c>
      <c r="AI4" s="9">
        <f t="shared" ref="AI4:AI8" si="25">B203</f>
        <v>12.3767</v>
      </c>
      <c r="AK4" s="9">
        <f t="shared" ref="AK4:AK8" si="26">M4-N4</f>
        <v>16.254839</v>
      </c>
      <c r="AL4" s="9">
        <f t="shared" ref="AL4:AL8" si="27">M4-L4</f>
        <v>15.7112</v>
      </c>
      <c r="AM4" s="9">
        <f t="shared" ref="AM4:AM8" si="28">L4-N4</f>
        <v>0.54363900000000009</v>
      </c>
      <c r="AN4" s="9">
        <f t="shared" ref="AN4:AN8" si="29">AC4/AD4</f>
        <v>0.66214600000000001</v>
      </c>
      <c r="AO4" s="9">
        <f t="shared" ref="AO4:AO8" si="30">Z4/AA4</f>
        <v>0.99408793036985943</v>
      </c>
      <c r="AP4" s="9">
        <f t="shared" ref="AP4:AP8" si="31">U4/V4</f>
        <v>1.5102404835796424</v>
      </c>
      <c r="AQ4" s="9">
        <f t="shared" ref="AQ4:AQ8" si="32">W4/X4</f>
        <v>0.99999099147793813</v>
      </c>
    </row>
    <row r="5" spans="1:44" x14ac:dyDescent="0.25">
      <c r="A5">
        <v>2</v>
      </c>
      <c r="B5">
        <v>12</v>
      </c>
      <c r="H5" s="1"/>
      <c r="I5" s="9">
        <f t="shared" ref="I5:I8" si="33">I4+300</f>
        <v>700</v>
      </c>
      <c r="J5" s="9">
        <f t="shared" si="0"/>
        <v>12.534000000000001</v>
      </c>
      <c r="K5" s="9">
        <f t="shared" si="1"/>
        <v>0.57622099999999998</v>
      </c>
      <c r="L5" s="9">
        <f t="shared" si="2"/>
        <v>2.012</v>
      </c>
      <c r="M5" s="9">
        <f t="shared" si="3"/>
        <v>17.670000000000002</v>
      </c>
      <c r="N5" s="9">
        <f t="shared" si="4"/>
        <v>1.3826400000000001</v>
      </c>
      <c r="O5" s="9">
        <f t="shared" si="5"/>
        <v>12.363</v>
      </c>
      <c r="P5" s="9">
        <f t="shared" si="6"/>
        <v>0.19752600000000001</v>
      </c>
      <c r="Q5" s="9">
        <f t="shared" si="7"/>
        <v>0.19750100000000001</v>
      </c>
      <c r="R5" s="9">
        <f t="shared" si="8"/>
        <v>0.423628</v>
      </c>
      <c r="S5" s="9">
        <f t="shared" si="9"/>
        <v>0.46693899999999999</v>
      </c>
      <c r="T5" s="9">
        <f t="shared" si="10"/>
        <v>0.24726000000000001</v>
      </c>
      <c r="U5" s="9">
        <f t="shared" si="11"/>
        <v>0.42363099999999998</v>
      </c>
      <c r="V5" s="9">
        <f t="shared" si="12"/>
        <v>0.24726000000000001</v>
      </c>
      <c r="W5" s="9">
        <f t="shared" si="13"/>
        <v>12.363099999999999</v>
      </c>
      <c r="X5" s="9">
        <f t="shared" si="14"/>
        <v>12.363</v>
      </c>
      <c r="Y5" s="9">
        <f t="shared" si="15"/>
        <v>3.05688</v>
      </c>
      <c r="Z5" s="9">
        <f t="shared" si="16"/>
        <v>3.0240999999999998</v>
      </c>
      <c r="AA5" s="9">
        <f t="shared" si="17"/>
        <v>3.05688</v>
      </c>
      <c r="AB5" s="9">
        <f t="shared" si="18"/>
        <v>0.80924600000000002</v>
      </c>
      <c r="AC5" s="9">
        <f t="shared" si="19"/>
        <v>29.183700000000002</v>
      </c>
      <c r="AD5" s="9">
        <f t="shared" si="20"/>
        <v>50</v>
      </c>
      <c r="AE5" s="9">
        <f t="shared" si="21"/>
        <v>2.9610599999999998</v>
      </c>
      <c r="AF5" s="9">
        <f t="shared" si="22"/>
        <v>6.1374600000000001E-2</v>
      </c>
      <c r="AG5" s="9">
        <f t="shared" si="23"/>
        <v>2.1449400000000001</v>
      </c>
      <c r="AH5" s="9">
        <f t="shared" si="24"/>
        <v>21.455300000000001</v>
      </c>
      <c r="AI5" s="9">
        <f t="shared" si="25"/>
        <v>9.8558299999999992</v>
      </c>
      <c r="AK5" s="9">
        <f t="shared" si="26"/>
        <v>16.287360000000003</v>
      </c>
      <c r="AL5" s="9">
        <f t="shared" si="27"/>
        <v>15.658000000000001</v>
      </c>
      <c r="AM5" s="9">
        <f t="shared" si="28"/>
        <v>0.62935999999999992</v>
      </c>
      <c r="AN5" s="9">
        <f t="shared" si="29"/>
        <v>0.58367400000000003</v>
      </c>
      <c r="AO5" s="9">
        <f t="shared" si="30"/>
        <v>0.98927664808562976</v>
      </c>
      <c r="AP5" s="9">
        <f t="shared" si="31"/>
        <v>1.7133017875920082</v>
      </c>
      <c r="AQ5" s="9">
        <f t="shared" si="32"/>
        <v>1.0000080886516218</v>
      </c>
    </row>
    <row r="6" spans="1:44" x14ac:dyDescent="0.25">
      <c r="A6">
        <v>3</v>
      </c>
      <c r="B6">
        <v>12</v>
      </c>
      <c r="H6" s="1"/>
      <c r="I6" s="9">
        <f t="shared" si="33"/>
        <v>1000</v>
      </c>
      <c r="J6" s="9">
        <f t="shared" si="0"/>
        <v>12.3742</v>
      </c>
      <c r="K6" s="9">
        <f t="shared" si="1"/>
        <v>0.53598500000000004</v>
      </c>
      <c r="L6" s="9">
        <f t="shared" si="2"/>
        <v>2.46421</v>
      </c>
      <c r="M6" s="9">
        <f t="shared" si="3"/>
        <v>18.392900000000001</v>
      </c>
      <c r="N6" s="9">
        <f t="shared" si="4"/>
        <v>1.77006</v>
      </c>
      <c r="O6" s="9">
        <f t="shared" si="5"/>
        <v>13.4321</v>
      </c>
      <c r="P6" s="9">
        <f t="shared" si="6"/>
        <v>0.223969</v>
      </c>
      <c r="Q6" s="9">
        <f t="shared" si="7"/>
        <v>0.22395499999999999</v>
      </c>
      <c r="R6" s="9">
        <f t="shared" si="8"/>
        <v>0.51251899999999995</v>
      </c>
      <c r="S6" s="9">
        <f t="shared" si="9"/>
        <v>0.56165299999999996</v>
      </c>
      <c r="T6" s="9">
        <f t="shared" si="10"/>
        <v>0.26864100000000002</v>
      </c>
      <c r="U6" s="9">
        <f t="shared" si="11"/>
        <v>0.51251999999999998</v>
      </c>
      <c r="V6" s="9">
        <f t="shared" si="12"/>
        <v>0.26864100000000002</v>
      </c>
      <c r="W6" s="9">
        <f t="shared" si="13"/>
        <v>13.433299999999999</v>
      </c>
      <c r="X6" s="9">
        <f t="shared" si="14"/>
        <v>13.4321</v>
      </c>
      <c r="Y6" s="9">
        <f t="shared" si="15"/>
        <v>3.6084100000000001</v>
      </c>
      <c r="Z6" s="9">
        <f t="shared" si="16"/>
        <v>3.5235099999999999</v>
      </c>
      <c r="AA6" s="9">
        <f t="shared" si="17"/>
        <v>3.6084100000000001</v>
      </c>
      <c r="AB6" s="9">
        <f t="shared" si="18"/>
        <v>1.1044099999999999</v>
      </c>
      <c r="AC6" s="9">
        <f t="shared" si="19"/>
        <v>26.2104</v>
      </c>
      <c r="AD6" s="9">
        <f t="shared" si="20"/>
        <v>50</v>
      </c>
      <c r="AE6" s="9">
        <f t="shared" si="21"/>
        <v>3.1515200000000001</v>
      </c>
      <c r="AF6" s="9">
        <f t="shared" si="22"/>
        <v>5.0729799999999999E-2</v>
      </c>
      <c r="AG6" s="9">
        <f t="shared" si="23"/>
        <v>2.2885</v>
      </c>
      <c r="AH6" s="9">
        <f t="shared" si="24"/>
        <v>25.060500000000001</v>
      </c>
      <c r="AI6" s="9">
        <f t="shared" si="25"/>
        <v>8.3167399999999994</v>
      </c>
      <c r="AK6" s="9">
        <f t="shared" si="26"/>
        <v>16.62284</v>
      </c>
      <c r="AL6" s="9">
        <f t="shared" si="27"/>
        <v>15.928690000000001</v>
      </c>
      <c r="AM6" s="9">
        <f t="shared" si="28"/>
        <v>0.69415000000000004</v>
      </c>
      <c r="AN6" s="9">
        <f t="shared" si="29"/>
        <v>0.52420800000000001</v>
      </c>
      <c r="AO6" s="9">
        <f t="shared" si="30"/>
        <v>0.97647163154962979</v>
      </c>
      <c r="AP6" s="9">
        <f t="shared" si="31"/>
        <v>1.9078249410923871</v>
      </c>
      <c r="AQ6" s="9">
        <f t="shared" si="32"/>
        <v>1.0000893382270828</v>
      </c>
    </row>
    <row r="7" spans="1:44" x14ac:dyDescent="0.25">
      <c r="A7">
        <v>4</v>
      </c>
      <c r="B7">
        <v>12</v>
      </c>
      <c r="H7" s="1"/>
      <c r="I7" s="9">
        <f t="shared" si="33"/>
        <v>1300</v>
      </c>
      <c r="J7" s="9">
        <f t="shared" si="0"/>
        <v>12.4254</v>
      </c>
      <c r="K7" s="9">
        <f t="shared" si="1"/>
        <v>0.50671200000000005</v>
      </c>
      <c r="L7" s="9">
        <f t="shared" si="2"/>
        <v>2.90523</v>
      </c>
      <c r="M7" s="9">
        <f t="shared" si="3"/>
        <v>19.097200000000001</v>
      </c>
      <c r="N7" s="9">
        <f t="shared" si="4"/>
        <v>2.1648999999999998</v>
      </c>
      <c r="O7" s="9">
        <f t="shared" si="5"/>
        <v>14.325200000000001</v>
      </c>
      <c r="P7" s="9">
        <f t="shared" si="6"/>
        <v>0.241812</v>
      </c>
      <c r="Q7" s="9">
        <f t="shared" si="7"/>
        <v>0.24179200000000001</v>
      </c>
      <c r="R7" s="9">
        <f t="shared" si="8"/>
        <v>0.61072599999999999</v>
      </c>
      <c r="S7" s="9">
        <f t="shared" si="9"/>
        <v>0.65967399999999998</v>
      </c>
      <c r="T7" s="9">
        <f t="shared" si="10"/>
        <v>0.28650399999999998</v>
      </c>
      <c r="U7" s="9">
        <f t="shared" si="11"/>
        <v>0.61072700000000002</v>
      </c>
      <c r="V7" s="9">
        <f t="shared" si="12"/>
        <v>0.28650399999999998</v>
      </c>
      <c r="W7" s="9">
        <f t="shared" si="13"/>
        <v>14.326700000000001</v>
      </c>
      <c r="X7" s="9">
        <f t="shared" si="14"/>
        <v>14.325200000000001</v>
      </c>
      <c r="Y7" s="9">
        <f t="shared" si="15"/>
        <v>4.1042100000000001</v>
      </c>
      <c r="Z7" s="9">
        <f t="shared" si="16"/>
        <v>3.9933800000000002</v>
      </c>
      <c r="AA7" s="9">
        <f t="shared" si="17"/>
        <v>4.1042100000000001</v>
      </c>
      <c r="AB7" s="9">
        <f t="shared" si="18"/>
        <v>1.5396099999999999</v>
      </c>
      <c r="AC7" s="9">
        <f t="shared" si="19"/>
        <v>23.458400000000001</v>
      </c>
      <c r="AD7" s="9">
        <f t="shared" si="20"/>
        <v>50</v>
      </c>
      <c r="AE7" s="9">
        <f t="shared" si="21"/>
        <v>3.2817599999999998</v>
      </c>
      <c r="AF7" s="9">
        <f t="shared" si="22"/>
        <v>4.25723E-2</v>
      </c>
      <c r="AG7" s="9">
        <f t="shared" si="23"/>
        <v>2.52583</v>
      </c>
      <c r="AH7" s="9">
        <f t="shared" si="24"/>
        <v>28.270900000000001</v>
      </c>
      <c r="AI7" s="9">
        <f t="shared" si="25"/>
        <v>7.14811</v>
      </c>
      <c r="AK7" s="9">
        <f t="shared" si="26"/>
        <v>16.932300000000001</v>
      </c>
      <c r="AL7" s="9">
        <f t="shared" si="27"/>
        <v>16.191970000000001</v>
      </c>
      <c r="AM7" s="9">
        <f t="shared" si="28"/>
        <v>0.74033000000000015</v>
      </c>
      <c r="AN7" s="9">
        <f t="shared" si="29"/>
        <v>0.46916800000000003</v>
      </c>
      <c r="AO7" s="9">
        <f t="shared" si="30"/>
        <v>0.97299602115876138</v>
      </c>
      <c r="AP7" s="9">
        <f t="shared" si="31"/>
        <v>2.1316526121799351</v>
      </c>
      <c r="AQ7" s="9">
        <f t="shared" si="32"/>
        <v>1.000104710579957</v>
      </c>
    </row>
    <row r="8" spans="1:44" x14ac:dyDescent="0.25">
      <c r="A8">
        <v>5</v>
      </c>
      <c r="B8">
        <v>12</v>
      </c>
      <c r="H8" s="1"/>
      <c r="I8" s="9">
        <f t="shared" si="33"/>
        <v>1600</v>
      </c>
      <c r="J8" s="9">
        <f t="shared" si="0"/>
        <v>12.573399999999999</v>
      </c>
      <c r="K8" s="9">
        <f t="shared" si="1"/>
        <v>0.48940800000000001</v>
      </c>
      <c r="L8" s="9">
        <f t="shared" si="2"/>
        <v>3.3519199999999998</v>
      </c>
      <c r="M8" s="9">
        <f t="shared" si="3"/>
        <v>19.283200000000001</v>
      </c>
      <c r="N8" s="9">
        <f t="shared" si="4"/>
        <v>2.5838299999999998</v>
      </c>
      <c r="O8" s="9">
        <f t="shared" si="5"/>
        <v>14.519299999999999</v>
      </c>
      <c r="P8" s="9">
        <f t="shared" si="6"/>
        <v>0.25180900000000001</v>
      </c>
      <c r="Q8" s="9">
        <f t="shared" si="7"/>
        <v>0.25179800000000002</v>
      </c>
      <c r="R8" s="9">
        <f t="shared" si="8"/>
        <v>0.72087999999999997</v>
      </c>
      <c r="S8" s="9">
        <f t="shared" si="9"/>
        <v>0.76705999999999996</v>
      </c>
      <c r="T8" s="9">
        <f t="shared" si="10"/>
        <v>0.29038599999999998</v>
      </c>
      <c r="U8" s="9">
        <f t="shared" si="11"/>
        <v>0.72088200000000002</v>
      </c>
      <c r="V8" s="9">
        <f t="shared" si="12"/>
        <v>0.29038599999999998</v>
      </c>
      <c r="W8" s="9">
        <f t="shared" si="13"/>
        <v>14.519600000000001</v>
      </c>
      <c r="X8" s="9">
        <f t="shared" si="14"/>
        <v>14.519299999999999</v>
      </c>
      <c r="Y8" s="9">
        <f t="shared" si="15"/>
        <v>4.2162100000000002</v>
      </c>
      <c r="Z8" s="9">
        <f t="shared" si="16"/>
        <v>4.13809</v>
      </c>
      <c r="AA8" s="9">
        <f t="shared" si="17"/>
        <v>4.2162100000000002</v>
      </c>
      <c r="AB8" s="9">
        <f t="shared" si="18"/>
        <v>2.4538600000000002</v>
      </c>
      <c r="AC8" s="9">
        <f t="shared" si="19"/>
        <v>20.141400000000001</v>
      </c>
      <c r="AD8" s="9">
        <f t="shared" si="20"/>
        <v>50</v>
      </c>
      <c r="AE8" s="9">
        <f t="shared" si="21"/>
        <v>3.36849</v>
      </c>
      <c r="AF8" s="9">
        <f t="shared" si="22"/>
        <v>3.6067000000000002E-2</v>
      </c>
      <c r="AG8" s="9">
        <f t="shared" si="23"/>
        <v>2.86293</v>
      </c>
      <c r="AH8" s="9">
        <f t="shared" si="24"/>
        <v>29.667100000000001</v>
      </c>
      <c r="AI8" s="9">
        <f t="shared" si="25"/>
        <v>5.9793599999999998</v>
      </c>
      <c r="AK8" s="9">
        <f t="shared" si="26"/>
        <v>16.699370000000002</v>
      </c>
      <c r="AL8" s="9">
        <f t="shared" si="27"/>
        <v>15.931280000000001</v>
      </c>
      <c r="AM8" s="9">
        <f t="shared" si="28"/>
        <v>0.76808999999999994</v>
      </c>
      <c r="AN8" s="9">
        <f t="shared" si="29"/>
        <v>0.40282800000000002</v>
      </c>
      <c r="AO8" s="9">
        <f t="shared" si="30"/>
        <v>0.98147151114389464</v>
      </c>
      <c r="AP8" s="9">
        <f t="shared" si="31"/>
        <v>2.482495712603225</v>
      </c>
      <c r="AQ8" s="9">
        <f t="shared" si="32"/>
        <v>1.0000206621531342</v>
      </c>
    </row>
    <row r="9" spans="1:44" x14ac:dyDescent="0.25">
      <c r="A9">
        <v>6</v>
      </c>
      <c r="B9">
        <v>12</v>
      </c>
      <c r="H9" s="1"/>
    </row>
    <row r="10" spans="1:44" x14ac:dyDescent="0.25">
      <c r="S10" s="4"/>
    </row>
    <row r="11" spans="1:44" x14ac:dyDescent="0.25">
      <c r="A11" t="s">
        <v>15</v>
      </c>
    </row>
    <row r="12" spans="1:44" x14ac:dyDescent="0.25">
      <c r="A12" t="s">
        <v>11</v>
      </c>
      <c r="B12" t="s">
        <v>16</v>
      </c>
      <c r="I12" s="10" t="s">
        <v>51</v>
      </c>
      <c r="J12" s="10" t="s">
        <v>49</v>
      </c>
      <c r="K12" s="10" t="s">
        <v>75</v>
      </c>
      <c r="L12" s="10" t="s">
        <v>76</v>
      </c>
      <c r="M12" s="10" t="s">
        <v>77</v>
      </c>
      <c r="N12" s="10" t="s">
        <v>78</v>
      </c>
      <c r="O12" s="10" t="s">
        <v>47</v>
      </c>
      <c r="P12" s="10" t="s">
        <v>79</v>
      </c>
      <c r="Q12" s="10" t="s">
        <v>80</v>
      </c>
      <c r="R12" s="10" t="s">
        <v>81</v>
      </c>
      <c r="S12" s="10" t="s">
        <v>82</v>
      </c>
      <c r="T12" s="10" t="s">
        <v>83</v>
      </c>
      <c r="U12" s="10" t="s">
        <v>96</v>
      </c>
      <c r="V12" s="10" t="s">
        <v>97</v>
      </c>
      <c r="W12" s="10" t="s">
        <v>106</v>
      </c>
      <c r="X12" s="10" t="s">
        <v>107</v>
      </c>
      <c r="Y12" s="10" t="s">
        <v>5</v>
      </c>
      <c r="Z12" s="10" t="s">
        <v>3</v>
      </c>
      <c r="AA12" s="10" t="s">
        <v>48</v>
      </c>
      <c r="AB12" s="10" t="s">
        <v>4</v>
      </c>
      <c r="AC12" s="10" t="s">
        <v>84</v>
      </c>
      <c r="AD12" s="10" t="s">
        <v>85</v>
      </c>
      <c r="AE12" s="10" t="s">
        <v>86</v>
      </c>
      <c r="AF12" s="10" t="s">
        <v>0</v>
      </c>
      <c r="AG12" s="10" t="s">
        <v>50</v>
      </c>
      <c r="AH12" s="10" t="s">
        <v>87</v>
      </c>
      <c r="AI12" s="10" t="s">
        <v>88</v>
      </c>
      <c r="AK12" s="10" t="s">
        <v>113</v>
      </c>
      <c r="AL12" s="10" t="s">
        <v>114</v>
      </c>
      <c r="AM12" s="10" t="s">
        <v>65</v>
      </c>
      <c r="AN12" s="10" t="s">
        <v>89</v>
      </c>
      <c r="AO12" s="10" t="s">
        <v>90</v>
      </c>
      <c r="AP12" s="10" t="s">
        <v>111</v>
      </c>
      <c r="AQ12" s="10" t="s">
        <v>108</v>
      </c>
      <c r="AR12" s="10" t="s">
        <v>109</v>
      </c>
    </row>
    <row r="13" spans="1:44" x14ac:dyDescent="0.25">
      <c r="A13">
        <v>1</v>
      </c>
      <c r="B13">
        <v>14.398</v>
      </c>
      <c r="H13" s="1"/>
      <c r="I13" s="13">
        <v>1</v>
      </c>
      <c r="J13" s="12">
        <v>11.6747</v>
      </c>
      <c r="K13" s="12">
        <v>0.47140900000000002</v>
      </c>
      <c r="L13" s="12">
        <v>3.7113700000000001</v>
      </c>
      <c r="M13" s="12">
        <v>17.363</v>
      </c>
      <c r="N13" s="12">
        <v>2.92876</v>
      </c>
      <c r="O13" s="12">
        <v>12.8749</v>
      </c>
      <c r="P13" s="12">
        <v>0.261353</v>
      </c>
      <c r="Q13" s="12">
        <v>0.25802799999999998</v>
      </c>
      <c r="R13" s="12">
        <v>0.82981000000000005</v>
      </c>
      <c r="S13" s="12">
        <v>0.87361999999999995</v>
      </c>
      <c r="T13" s="12">
        <v>0.25749899999999998</v>
      </c>
      <c r="U13" s="12">
        <v>0.82981499999999997</v>
      </c>
      <c r="V13" s="12">
        <v>0.25749899999999998</v>
      </c>
      <c r="W13" s="12">
        <v>12.8741</v>
      </c>
      <c r="X13" s="12">
        <v>12.8749</v>
      </c>
      <c r="Y13" s="12">
        <v>3.3152900000000001</v>
      </c>
      <c r="Z13" s="12">
        <v>3.33188</v>
      </c>
      <c r="AA13" s="12">
        <v>3.3152900000000001</v>
      </c>
      <c r="AB13" s="12">
        <v>3.5836199999999998</v>
      </c>
      <c r="AC13" s="12">
        <v>15.5144</v>
      </c>
      <c r="AD13" s="12">
        <v>50</v>
      </c>
      <c r="AE13" s="12">
        <v>3.3524400000000001</v>
      </c>
      <c r="AF13" s="12">
        <v>3.1332499999999999E-2</v>
      </c>
      <c r="AG13" s="12">
        <v>3.21597</v>
      </c>
      <c r="AH13" s="12">
        <v>27.311599999999999</v>
      </c>
      <c r="AI13" s="12">
        <v>4.6277999999999997</v>
      </c>
      <c r="AK13" s="9">
        <f t="shared" ref="AK13:AK18" si="34">M13-N13</f>
        <v>14.434239999999999</v>
      </c>
      <c r="AL13" s="9">
        <f t="shared" ref="AL13:AL18" si="35">M13-L13</f>
        <v>13.651629999999999</v>
      </c>
      <c r="AM13" s="9">
        <f t="shared" ref="AM13:AM18" si="36">L13-N13</f>
        <v>0.78261000000000003</v>
      </c>
      <c r="AN13" s="12">
        <f>AC13/AD13</f>
        <v>0.31028800000000001</v>
      </c>
      <c r="AO13" s="14">
        <f>Z13/AA13</f>
        <v>1.0050040871236001</v>
      </c>
      <c r="AP13" s="12">
        <f>V13/U13</f>
        <v>0.31030892427830298</v>
      </c>
      <c r="AQ13" s="14">
        <f>W13/X13</f>
        <v>0.9999378635950571</v>
      </c>
      <c r="AR13" s="14">
        <f>1</f>
        <v>1</v>
      </c>
    </row>
    <row r="14" spans="1:44" x14ac:dyDescent="0.25">
      <c r="A14">
        <v>2</v>
      </c>
      <c r="B14">
        <v>13.129799999999999</v>
      </c>
      <c r="H14" s="1"/>
      <c r="I14" s="8">
        <v>1.5</v>
      </c>
      <c r="J14" s="9">
        <v>11.739699999999999</v>
      </c>
      <c r="K14" s="9">
        <v>0.50828499999999999</v>
      </c>
      <c r="L14" s="9">
        <v>3.82423</v>
      </c>
      <c r="M14" s="9">
        <v>16.7987</v>
      </c>
      <c r="N14" s="9">
        <v>3.0434000000000001</v>
      </c>
      <c r="O14" s="9">
        <v>12.014200000000001</v>
      </c>
      <c r="P14" s="9">
        <v>0.22875999999999999</v>
      </c>
      <c r="Q14" s="9">
        <v>0.22531000000000001</v>
      </c>
      <c r="R14" s="9">
        <v>0.86526800000000004</v>
      </c>
      <c r="S14" s="9">
        <v>0.89809499999999998</v>
      </c>
      <c r="T14" s="9">
        <v>0.240284</v>
      </c>
      <c r="U14" s="9">
        <v>0.86527699999999996</v>
      </c>
      <c r="V14" s="9">
        <v>0.240284</v>
      </c>
      <c r="W14" s="9">
        <v>12.0138</v>
      </c>
      <c r="X14" s="9">
        <v>12.014200000000001</v>
      </c>
      <c r="Y14" s="9">
        <v>2.8868200000000002</v>
      </c>
      <c r="Z14" s="9">
        <v>2.8832800000000001</v>
      </c>
      <c r="AA14" s="9">
        <v>2.8868200000000002</v>
      </c>
      <c r="AB14" s="9">
        <v>4.3459000000000003</v>
      </c>
      <c r="AC14" s="9">
        <v>13.884399999999999</v>
      </c>
      <c r="AD14" s="9">
        <v>50</v>
      </c>
      <c r="AE14" s="9">
        <v>3.3887200000000002</v>
      </c>
      <c r="AF14" s="9">
        <v>3.0048499999999999E-2</v>
      </c>
      <c r="AG14" s="9">
        <v>3.8403399999999999</v>
      </c>
      <c r="AH14" s="9">
        <v>23.636700000000001</v>
      </c>
      <c r="AI14" s="9">
        <v>4.0972299999999997</v>
      </c>
      <c r="AK14" s="9">
        <f t="shared" si="34"/>
        <v>13.7553</v>
      </c>
      <c r="AL14" s="9">
        <f t="shared" si="35"/>
        <v>12.97447</v>
      </c>
      <c r="AM14" s="9">
        <f t="shared" si="36"/>
        <v>0.78082999999999991</v>
      </c>
      <c r="AN14" s="12">
        <f t="shared" ref="AN14:AN18" si="37">AC14/AD14</f>
        <v>0.27768799999999999</v>
      </c>
      <c r="AO14" s="14">
        <f t="shared" ref="AO14:AO18" si="38">Z14/AA14</f>
        <v>0.99877373719178886</v>
      </c>
      <c r="AP14" s="12">
        <f t="shared" ref="AP14:AP18" si="39">V14/U14</f>
        <v>0.27769604415695787</v>
      </c>
      <c r="AQ14" s="14">
        <f t="shared" ref="AQ14:AQ18" si="40">W14/X14</f>
        <v>0.99996670606449023</v>
      </c>
      <c r="AR14" s="14">
        <f>1</f>
        <v>1</v>
      </c>
    </row>
    <row r="15" spans="1:44" x14ac:dyDescent="0.25">
      <c r="A15">
        <v>3</v>
      </c>
      <c r="B15">
        <v>12.534000000000001</v>
      </c>
      <c r="H15" s="1"/>
      <c r="I15" s="8">
        <v>2</v>
      </c>
      <c r="J15" s="9">
        <v>11.791499999999999</v>
      </c>
      <c r="K15" s="9">
        <v>0.53229599999999999</v>
      </c>
      <c r="L15" s="9">
        <v>3.9074200000000001</v>
      </c>
      <c r="M15" s="9">
        <v>16.326799999999999</v>
      </c>
      <c r="N15" s="9">
        <v>3.12839</v>
      </c>
      <c r="O15" s="9">
        <v>11.318</v>
      </c>
      <c r="P15" s="9">
        <v>0.20768400000000001</v>
      </c>
      <c r="Q15" s="9">
        <v>0.20416000000000001</v>
      </c>
      <c r="R15" s="9">
        <v>0.89423200000000003</v>
      </c>
      <c r="S15" s="9">
        <v>0.91966899999999996</v>
      </c>
      <c r="T15" s="9">
        <v>0.22636100000000001</v>
      </c>
      <c r="U15" s="9">
        <v>0.89424499999999996</v>
      </c>
      <c r="V15" s="9">
        <v>0.22636100000000001</v>
      </c>
      <c r="W15" s="9">
        <v>11.3177</v>
      </c>
      <c r="X15" s="9">
        <v>11.318</v>
      </c>
      <c r="Y15" s="9">
        <v>2.56196</v>
      </c>
      <c r="Z15" s="9">
        <v>2.5807199999999999</v>
      </c>
      <c r="AA15" s="9">
        <v>2.56196</v>
      </c>
      <c r="AB15" s="9">
        <v>4.9062999999999999</v>
      </c>
      <c r="AC15" s="9">
        <v>12.6562</v>
      </c>
      <c r="AD15" s="9">
        <v>50</v>
      </c>
      <c r="AE15" s="9">
        <v>3.4016500000000001</v>
      </c>
      <c r="AF15" s="9">
        <v>2.9075199999999999E-2</v>
      </c>
      <c r="AG15" s="9">
        <v>4.3800499999999998</v>
      </c>
      <c r="AH15" s="9">
        <v>21.262699999999999</v>
      </c>
      <c r="AI15" s="9">
        <v>3.7206000000000001</v>
      </c>
      <c r="AK15" s="9">
        <f t="shared" si="34"/>
        <v>13.198409999999999</v>
      </c>
      <c r="AL15" s="9">
        <f t="shared" si="35"/>
        <v>12.419379999999999</v>
      </c>
      <c r="AM15" s="9">
        <f t="shared" si="36"/>
        <v>0.77903000000000011</v>
      </c>
      <c r="AN15" s="12">
        <f t="shared" si="37"/>
        <v>0.25312400000000002</v>
      </c>
      <c r="AO15" s="14">
        <f t="shared" si="38"/>
        <v>1.0073225186966228</v>
      </c>
      <c r="AP15" s="12">
        <f t="shared" si="39"/>
        <v>0.25313085340147279</v>
      </c>
      <c r="AQ15" s="14">
        <f t="shared" si="40"/>
        <v>0.99997349355009724</v>
      </c>
      <c r="AR15" s="14">
        <f>1</f>
        <v>1</v>
      </c>
    </row>
    <row r="16" spans="1:44" x14ac:dyDescent="0.25">
      <c r="A16">
        <v>4</v>
      </c>
      <c r="B16">
        <v>12.3742</v>
      </c>
      <c r="H16" s="1"/>
      <c r="I16" s="8">
        <v>2.5</v>
      </c>
      <c r="J16" s="9">
        <v>11.8757</v>
      </c>
      <c r="K16" s="9">
        <v>0.55061499999999997</v>
      </c>
      <c r="L16" s="9">
        <v>3.9478</v>
      </c>
      <c r="M16" s="9">
        <v>16.106400000000001</v>
      </c>
      <c r="N16" s="9">
        <v>3.1707399999999999</v>
      </c>
      <c r="O16" s="9">
        <v>10.8812</v>
      </c>
      <c r="P16" s="9">
        <v>0.19140399999999999</v>
      </c>
      <c r="Q16" s="9">
        <v>0.18787400000000001</v>
      </c>
      <c r="R16" s="9">
        <v>0.90674299999999997</v>
      </c>
      <c r="S16" s="9">
        <v>0.92802200000000001</v>
      </c>
      <c r="T16" s="9">
        <v>0.21762500000000001</v>
      </c>
      <c r="U16" s="9">
        <v>0.90675799999999995</v>
      </c>
      <c r="V16" s="9">
        <v>0.21762500000000001</v>
      </c>
      <c r="W16" s="9">
        <v>10.8811</v>
      </c>
      <c r="X16" s="9">
        <v>10.8812</v>
      </c>
      <c r="Y16" s="9">
        <v>2.3680300000000001</v>
      </c>
      <c r="Z16" s="9">
        <v>2.3669699999999998</v>
      </c>
      <c r="AA16" s="9">
        <v>2.3680300000000001</v>
      </c>
      <c r="AB16" s="9">
        <v>5.2824900000000001</v>
      </c>
      <c r="AC16" s="9">
        <v>12</v>
      </c>
      <c r="AD16" s="9">
        <v>50</v>
      </c>
      <c r="AE16" s="9">
        <v>3.4166599999999998</v>
      </c>
      <c r="AF16" s="9">
        <v>2.8674100000000001E-2</v>
      </c>
      <c r="AG16" s="9">
        <v>4.8263299999999996</v>
      </c>
      <c r="AH16" s="9">
        <v>19.762</v>
      </c>
      <c r="AI16" s="9">
        <v>3.5122</v>
      </c>
      <c r="AK16" s="9">
        <f t="shared" si="34"/>
        <v>12.93566</v>
      </c>
      <c r="AL16" s="9">
        <f t="shared" si="35"/>
        <v>12.1586</v>
      </c>
      <c r="AM16" s="9">
        <f t="shared" si="36"/>
        <v>0.77706000000000008</v>
      </c>
      <c r="AN16" s="12">
        <f t="shared" si="37"/>
        <v>0.24</v>
      </c>
      <c r="AO16" s="14">
        <f t="shared" si="38"/>
        <v>0.99955237053584611</v>
      </c>
      <c r="AP16" s="12">
        <f t="shared" si="39"/>
        <v>0.2400033967166543</v>
      </c>
      <c r="AQ16" s="14">
        <f t="shared" si="40"/>
        <v>0.99999080983715039</v>
      </c>
      <c r="AR16" s="14">
        <f>1</f>
        <v>1</v>
      </c>
    </row>
    <row r="17" spans="1:46" x14ac:dyDescent="0.25">
      <c r="A17">
        <v>5</v>
      </c>
      <c r="B17">
        <v>12.4254</v>
      </c>
      <c r="H17" s="1"/>
      <c r="I17" s="8">
        <v>3</v>
      </c>
      <c r="J17" s="9">
        <v>11.943099999999999</v>
      </c>
      <c r="K17" s="9">
        <v>0.56405400000000006</v>
      </c>
      <c r="L17" s="9">
        <v>3.9617300000000002</v>
      </c>
      <c r="M17" s="9">
        <v>15.887499999999999</v>
      </c>
      <c r="N17" s="9">
        <v>3.18669</v>
      </c>
      <c r="O17" s="9">
        <v>10.5131</v>
      </c>
      <c r="P17" s="9">
        <v>0.179011</v>
      </c>
      <c r="Q17" s="9">
        <v>0.175479</v>
      </c>
      <c r="R17" s="9">
        <v>0.91102799999999995</v>
      </c>
      <c r="S17" s="9">
        <v>0.929288</v>
      </c>
      <c r="T17" s="9">
        <v>0.210262</v>
      </c>
      <c r="U17" s="9">
        <v>0.91104499999999999</v>
      </c>
      <c r="V17" s="9">
        <v>0.210262</v>
      </c>
      <c r="W17" s="9">
        <v>10.5129</v>
      </c>
      <c r="X17" s="9">
        <v>10.5131</v>
      </c>
      <c r="Y17" s="9">
        <v>2.2105100000000002</v>
      </c>
      <c r="Z17" s="9">
        <v>2.2364099999999998</v>
      </c>
      <c r="AA17" s="9">
        <v>2.2105100000000002</v>
      </c>
      <c r="AB17" s="9">
        <v>5.5093199999999998</v>
      </c>
      <c r="AC17" s="9">
        <v>11.539300000000001</v>
      </c>
      <c r="AD17" s="9">
        <v>50</v>
      </c>
      <c r="AE17" s="9">
        <v>3.4291700000000001</v>
      </c>
      <c r="AF17" s="9">
        <v>2.8539200000000001E-2</v>
      </c>
      <c r="AG17" s="9">
        <v>5.1916500000000001</v>
      </c>
      <c r="AH17" s="9">
        <v>18.638500000000001</v>
      </c>
      <c r="AI17" s="9">
        <v>3.3650500000000001</v>
      </c>
      <c r="AK17" s="9">
        <f t="shared" si="34"/>
        <v>12.700809999999999</v>
      </c>
      <c r="AL17" s="9">
        <f t="shared" si="35"/>
        <v>11.92577</v>
      </c>
      <c r="AM17" s="9">
        <f t="shared" si="36"/>
        <v>0.77504000000000017</v>
      </c>
      <c r="AN17" s="12">
        <f t="shared" si="37"/>
        <v>0.23078600000000002</v>
      </c>
      <c r="AO17" s="14">
        <f t="shared" si="38"/>
        <v>1.0117167531474636</v>
      </c>
      <c r="AP17" s="12">
        <f t="shared" si="39"/>
        <v>0.23079211235449401</v>
      </c>
      <c r="AQ17" s="14">
        <f t="shared" si="40"/>
        <v>0.99998097611551306</v>
      </c>
      <c r="AR17" s="14">
        <f>1</f>
        <v>1</v>
      </c>
    </row>
    <row r="18" spans="1:46" x14ac:dyDescent="0.25">
      <c r="A18">
        <v>6</v>
      </c>
      <c r="B18">
        <v>12.573399999999999</v>
      </c>
      <c r="H18" s="1"/>
      <c r="I18" s="8">
        <v>3.5</v>
      </c>
      <c r="J18" s="9">
        <v>12.0021</v>
      </c>
      <c r="K18" s="9">
        <v>0.57455100000000003</v>
      </c>
      <c r="L18" s="9">
        <v>3.9681700000000002</v>
      </c>
      <c r="M18" s="9">
        <v>15.7362</v>
      </c>
      <c r="N18" s="9">
        <v>3.1948799999999999</v>
      </c>
      <c r="O18" s="9">
        <v>10.225</v>
      </c>
      <c r="P18" s="9">
        <v>0.16899600000000001</v>
      </c>
      <c r="Q18" s="9">
        <v>0.16547899999999999</v>
      </c>
      <c r="R18" s="9">
        <v>0.91242299999999998</v>
      </c>
      <c r="S18" s="9">
        <v>0.92858399999999996</v>
      </c>
      <c r="T18" s="9">
        <v>0.20449899999999999</v>
      </c>
      <c r="U18" s="9">
        <v>0.91244000000000003</v>
      </c>
      <c r="V18" s="9">
        <v>0.20449899999999999</v>
      </c>
      <c r="W18" s="9">
        <v>10.2247</v>
      </c>
      <c r="X18" s="9">
        <v>10.225</v>
      </c>
      <c r="Y18" s="9">
        <v>2.0910000000000002</v>
      </c>
      <c r="Z18" s="9">
        <v>2.12486</v>
      </c>
      <c r="AA18" s="9">
        <v>2.0910000000000002</v>
      </c>
      <c r="AB18" s="9">
        <v>5.6881300000000001</v>
      </c>
      <c r="AC18" s="9">
        <v>11.2059</v>
      </c>
      <c r="AD18" s="9">
        <v>50</v>
      </c>
      <c r="AE18" s="9">
        <v>3.4405899999999998</v>
      </c>
      <c r="AF18" s="9">
        <v>2.84955E-2</v>
      </c>
      <c r="AG18" s="9">
        <v>5.5138299999999996</v>
      </c>
      <c r="AH18" s="9">
        <v>17.796500000000002</v>
      </c>
      <c r="AI18" s="9">
        <v>3.2569699999999999</v>
      </c>
      <c r="AK18" s="9">
        <f t="shared" si="34"/>
        <v>12.541320000000001</v>
      </c>
      <c r="AL18" s="9">
        <f t="shared" si="35"/>
        <v>11.76803</v>
      </c>
      <c r="AM18" s="9">
        <f t="shared" si="36"/>
        <v>0.77329000000000025</v>
      </c>
      <c r="AN18" s="12">
        <f t="shared" si="37"/>
        <v>0.22411799999999998</v>
      </c>
      <c r="AO18" s="14">
        <f t="shared" si="38"/>
        <v>1.0161932089909134</v>
      </c>
      <c r="AP18" s="12">
        <f t="shared" si="39"/>
        <v>0.22412323002060408</v>
      </c>
      <c r="AQ18" s="14">
        <f t="shared" si="40"/>
        <v>0.99997066014669933</v>
      </c>
      <c r="AR18" s="14">
        <f>1</f>
        <v>1</v>
      </c>
    </row>
    <row r="20" spans="1:46" x14ac:dyDescent="0.25">
      <c r="A20" t="s">
        <v>52</v>
      </c>
    </row>
    <row r="21" spans="1:46" x14ac:dyDescent="0.25">
      <c r="A21" t="s">
        <v>11</v>
      </c>
      <c r="B21" t="s">
        <v>53</v>
      </c>
      <c r="I21" s="10" t="s">
        <v>64</v>
      </c>
      <c r="J21" s="10" t="s">
        <v>49</v>
      </c>
      <c r="K21" s="10" t="s">
        <v>75</v>
      </c>
      <c r="L21" s="10" t="s">
        <v>76</v>
      </c>
      <c r="M21" s="10" t="s">
        <v>77</v>
      </c>
      <c r="N21" s="10" t="s">
        <v>78</v>
      </c>
      <c r="O21" s="10" t="s">
        <v>47</v>
      </c>
      <c r="P21" s="10" t="s">
        <v>79</v>
      </c>
      <c r="Q21" s="10" t="s">
        <v>80</v>
      </c>
      <c r="R21" s="10" t="s">
        <v>81</v>
      </c>
      <c r="S21" s="10" t="s">
        <v>82</v>
      </c>
      <c r="T21" s="10" t="s">
        <v>83</v>
      </c>
      <c r="U21" s="10" t="s">
        <v>96</v>
      </c>
      <c r="V21" s="10" t="s">
        <v>97</v>
      </c>
      <c r="W21" s="10" t="s">
        <v>106</v>
      </c>
      <c r="X21" s="10" t="s">
        <v>107</v>
      </c>
      <c r="Y21" s="10" t="s">
        <v>5</v>
      </c>
      <c r="Z21" s="10" t="s">
        <v>3</v>
      </c>
      <c r="AA21" s="10" t="s">
        <v>48</v>
      </c>
      <c r="AB21" s="10" t="s">
        <v>4</v>
      </c>
      <c r="AC21" s="10" t="s">
        <v>84</v>
      </c>
      <c r="AD21" s="10" t="s">
        <v>85</v>
      </c>
      <c r="AE21" s="10" t="s">
        <v>86</v>
      </c>
      <c r="AF21" s="10" t="s">
        <v>0</v>
      </c>
      <c r="AG21" s="10" t="s">
        <v>50</v>
      </c>
      <c r="AH21" s="10" t="s">
        <v>87</v>
      </c>
      <c r="AI21" s="10" t="s">
        <v>88</v>
      </c>
      <c r="AK21" s="10" t="s">
        <v>113</v>
      </c>
      <c r="AL21" s="10" t="s">
        <v>114</v>
      </c>
      <c r="AM21" s="10" t="s">
        <v>65</v>
      </c>
      <c r="AN21" s="10" t="s">
        <v>89</v>
      </c>
      <c r="AO21" s="10" t="s">
        <v>90</v>
      </c>
      <c r="AP21" s="10" t="s">
        <v>111</v>
      </c>
      <c r="AQ21" s="10" t="s">
        <v>108</v>
      </c>
      <c r="AR21" s="10" t="s">
        <v>109</v>
      </c>
      <c r="AS21" s="10" t="s">
        <v>110</v>
      </c>
    </row>
    <row r="22" spans="1:46" x14ac:dyDescent="0.25">
      <c r="A22">
        <v>1</v>
      </c>
      <c r="B22">
        <v>0.676172</v>
      </c>
      <c r="H22" s="1"/>
      <c r="I22" s="9">
        <v>2</v>
      </c>
      <c r="J22" s="9">
        <v>12.023300000000001</v>
      </c>
      <c r="K22" s="9">
        <v>0.61284499999999997</v>
      </c>
      <c r="L22" s="9">
        <v>4.0232700000000001</v>
      </c>
      <c r="M22" s="9">
        <v>13.1717</v>
      </c>
      <c r="N22" s="9">
        <v>3.2781699999999998</v>
      </c>
      <c r="O22" s="9">
        <v>12.4095</v>
      </c>
      <c r="P22" s="9">
        <v>0.16528200000000001</v>
      </c>
      <c r="Q22" s="9">
        <v>0.16300700000000001</v>
      </c>
      <c r="R22" s="9">
        <v>1.0832599999999999</v>
      </c>
      <c r="S22" s="9">
        <v>1.0990899999999999</v>
      </c>
      <c r="T22" s="9">
        <v>0.24819099999999999</v>
      </c>
      <c r="U22" s="9">
        <v>1.0832900000000001</v>
      </c>
      <c r="V22" s="9">
        <v>0.24819099999999999</v>
      </c>
      <c r="W22" s="9">
        <v>5.2914000000000003</v>
      </c>
      <c r="X22" s="9">
        <v>12.4095</v>
      </c>
      <c r="Y22" s="9">
        <v>3.0799300000000001</v>
      </c>
      <c r="Z22" s="9">
        <v>3.0425</v>
      </c>
      <c r="AA22" s="9">
        <v>3.0799300000000001</v>
      </c>
      <c r="AB22" s="9">
        <v>4.7392000000000003</v>
      </c>
      <c r="AC22" s="9">
        <v>4.8845499999999999</v>
      </c>
      <c r="AD22" s="9">
        <v>50</v>
      </c>
      <c r="AE22" s="9">
        <v>2.9826299999999999</v>
      </c>
      <c r="AF22" s="9">
        <v>2.4001600000000001E-2</v>
      </c>
      <c r="AG22" s="9">
        <v>6.6454899999999997</v>
      </c>
      <c r="AH22" s="9">
        <v>20.249099999999999</v>
      </c>
      <c r="AI22" s="9">
        <v>1.6376599999999999</v>
      </c>
      <c r="AK22" s="9">
        <f t="shared" ref="AK22:AK27" si="41">M22-N22</f>
        <v>9.8935300000000002</v>
      </c>
      <c r="AL22" s="9">
        <f t="shared" ref="AL22:AL27" si="42">M22-L22</f>
        <v>9.1484299999999994</v>
      </c>
      <c r="AM22" s="9">
        <f t="shared" ref="AM22:AM27" si="43">L22-N22</f>
        <v>0.74510000000000032</v>
      </c>
      <c r="AN22" s="9">
        <f>AC22/AD22</f>
        <v>9.7691E-2</v>
      </c>
      <c r="AO22" s="9">
        <f>Z22/AA22</f>
        <v>0.9878471263957298</v>
      </c>
      <c r="AP22" s="9">
        <f>V22/U22</f>
        <v>0.22910854895734289</v>
      </c>
      <c r="AQ22" s="12">
        <f>W22/X22</f>
        <v>0.42639912969902094</v>
      </c>
      <c r="AR22" s="9">
        <f t="shared" ref="AR22:AR27" si="44">I22/11</f>
        <v>0.18181818181818182</v>
      </c>
      <c r="AS22" s="12">
        <f>AR22^0.5</f>
        <v>0.42640143271122088</v>
      </c>
      <c r="AT22" s="11"/>
    </row>
    <row r="23" spans="1:46" x14ac:dyDescent="0.25">
      <c r="A23">
        <v>2</v>
      </c>
      <c r="B23">
        <v>0.626301</v>
      </c>
      <c r="H23" s="1"/>
      <c r="I23" s="12">
        <v>6</v>
      </c>
      <c r="J23" s="12">
        <v>11.6859</v>
      </c>
      <c r="K23" s="12">
        <v>0.51861800000000002</v>
      </c>
      <c r="L23" s="12">
        <v>3.8923899999999998</v>
      </c>
      <c r="M23" s="12">
        <v>15.748799999999999</v>
      </c>
      <c r="N23" s="12">
        <v>3.11795</v>
      </c>
      <c r="O23" s="12">
        <v>14.3164</v>
      </c>
      <c r="P23" s="12">
        <v>0.23896500000000001</v>
      </c>
      <c r="Q23" s="12">
        <v>0.23587900000000001</v>
      </c>
      <c r="R23" s="12">
        <v>0.94688399999999995</v>
      </c>
      <c r="S23" s="12">
        <v>0.97713700000000003</v>
      </c>
      <c r="T23" s="12">
        <v>0.286329</v>
      </c>
      <c r="U23" s="12">
        <v>0.94690099999999999</v>
      </c>
      <c r="V23" s="12">
        <v>0.286329</v>
      </c>
      <c r="W23" s="12">
        <v>10.5733</v>
      </c>
      <c r="X23" s="12">
        <v>14.3164</v>
      </c>
      <c r="Y23" s="12">
        <v>4.0992100000000002</v>
      </c>
      <c r="Z23" s="12">
        <v>4.1093099999999998</v>
      </c>
      <c r="AA23" s="12">
        <v>4.0992100000000002</v>
      </c>
      <c r="AB23" s="12">
        <v>3.2404500000000001</v>
      </c>
      <c r="AC23" s="12">
        <v>11.1662</v>
      </c>
      <c r="AD23" s="12">
        <v>50</v>
      </c>
      <c r="AE23" s="12">
        <v>3.1909000000000001</v>
      </c>
      <c r="AF23" s="12">
        <v>2.74585E-2</v>
      </c>
      <c r="AG23" s="12">
        <v>4.0142800000000003</v>
      </c>
      <c r="AH23" s="12">
        <v>27.605</v>
      </c>
      <c r="AI23" s="12">
        <v>3.4993799999999999</v>
      </c>
      <c r="AK23" s="9">
        <f t="shared" si="41"/>
        <v>12.630849999999999</v>
      </c>
      <c r="AL23" s="9">
        <f t="shared" si="42"/>
        <v>11.85641</v>
      </c>
      <c r="AM23" s="9">
        <f t="shared" si="43"/>
        <v>0.7744399999999998</v>
      </c>
      <c r="AN23" s="9">
        <f t="shared" ref="AN23:AN27" si="45">AC23/AD23</f>
        <v>0.22332399999999999</v>
      </c>
      <c r="AO23" s="9">
        <f t="shared" ref="AO23:AO27" si="46">Z23/AA23</f>
        <v>1.002463889383564</v>
      </c>
      <c r="AP23" s="9">
        <f t="shared" ref="AP23:AP27" si="47">V23/U23</f>
        <v>0.30238536024357349</v>
      </c>
      <c r="AQ23" s="12">
        <f t="shared" ref="AQ23:AQ27" si="48">W23/X23</f>
        <v>0.73854460618591267</v>
      </c>
      <c r="AR23" s="9">
        <f t="shared" si="44"/>
        <v>0.54545454545454541</v>
      </c>
      <c r="AS23" s="12">
        <f t="shared" ref="AS23:AS27" si="49">AR23^0.5</f>
        <v>0.7385489458759964</v>
      </c>
      <c r="AT23" s="11"/>
    </row>
    <row r="24" spans="1:46" x14ac:dyDescent="0.25">
      <c r="A24">
        <v>3</v>
      </c>
      <c r="B24">
        <v>0.57622099999999998</v>
      </c>
      <c r="H24" s="1"/>
      <c r="I24" s="9">
        <v>10</v>
      </c>
      <c r="J24" s="9">
        <v>11.6907</v>
      </c>
      <c r="K24" s="9">
        <v>0.47786600000000001</v>
      </c>
      <c r="L24" s="9">
        <v>3.7385600000000001</v>
      </c>
      <c r="M24" s="9">
        <v>17.193300000000001</v>
      </c>
      <c r="N24" s="9">
        <v>2.9569200000000002</v>
      </c>
      <c r="O24" s="9">
        <v>13.2257</v>
      </c>
      <c r="P24" s="9">
        <v>0.258407</v>
      </c>
      <c r="Q24" s="9">
        <v>0.25512899999999999</v>
      </c>
      <c r="R24" s="9">
        <v>0.84627600000000003</v>
      </c>
      <c r="S24" s="9">
        <v>0.88820299999999996</v>
      </c>
      <c r="T24" s="9">
        <v>0.26451400000000003</v>
      </c>
      <c r="U24" s="9">
        <v>0.846279</v>
      </c>
      <c r="V24" s="9">
        <v>0.26451400000000003</v>
      </c>
      <c r="W24" s="9">
        <v>12.6098</v>
      </c>
      <c r="X24" s="9">
        <v>13.2257</v>
      </c>
      <c r="Y24" s="9">
        <v>3.49838</v>
      </c>
      <c r="Z24" s="9">
        <v>3.4984799999999998</v>
      </c>
      <c r="AA24" s="9">
        <v>3.49838</v>
      </c>
      <c r="AB24" s="9">
        <v>3.4921099999999998</v>
      </c>
      <c r="AC24" s="9">
        <v>14.9002</v>
      </c>
      <c r="AD24" s="9">
        <v>50</v>
      </c>
      <c r="AE24" s="9">
        <v>3.32911</v>
      </c>
      <c r="AF24" s="9">
        <v>3.0722800000000001E-2</v>
      </c>
      <c r="AG24" s="9">
        <v>3.3170500000000001</v>
      </c>
      <c r="AH24" s="9">
        <v>27.676600000000001</v>
      </c>
      <c r="AI24" s="9">
        <v>4.4757400000000001</v>
      </c>
      <c r="AK24" s="9">
        <f t="shared" si="41"/>
        <v>14.23638</v>
      </c>
      <c r="AL24" s="9">
        <f t="shared" si="42"/>
        <v>13.454740000000001</v>
      </c>
      <c r="AM24" s="9">
        <f t="shared" si="43"/>
        <v>0.78163999999999989</v>
      </c>
      <c r="AN24" s="9">
        <f t="shared" si="45"/>
        <v>0.29800399999999999</v>
      </c>
      <c r="AO24" s="9">
        <f t="shared" si="46"/>
        <v>1.000028584659185</v>
      </c>
      <c r="AP24" s="9">
        <f t="shared" si="47"/>
        <v>0.31256122389897423</v>
      </c>
      <c r="AQ24" s="12">
        <f t="shared" si="48"/>
        <v>0.95343157640049303</v>
      </c>
      <c r="AR24" s="9">
        <f t="shared" si="44"/>
        <v>0.90909090909090906</v>
      </c>
      <c r="AS24" s="12">
        <f t="shared" si="49"/>
        <v>0.95346258924559235</v>
      </c>
      <c r="AT24" s="11"/>
    </row>
    <row r="25" spans="1:46" x14ac:dyDescent="0.25">
      <c r="A25">
        <v>4</v>
      </c>
      <c r="B25">
        <v>0.53598500000000004</v>
      </c>
      <c r="H25" s="1"/>
      <c r="I25" s="9">
        <v>14</v>
      </c>
      <c r="J25" s="9">
        <v>11.603400000000001</v>
      </c>
      <c r="K25" s="9">
        <v>0.457621</v>
      </c>
      <c r="L25" s="9">
        <v>3.6499899999999998</v>
      </c>
      <c r="M25" s="9">
        <v>17.776599999999998</v>
      </c>
      <c r="N25" s="9">
        <v>2.8652000000000002</v>
      </c>
      <c r="O25" s="9">
        <v>11.952299999999999</v>
      </c>
      <c r="P25" s="9">
        <v>0.26729700000000001</v>
      </c>
      <c r="Q25" s="9">
        <v>0.26391300000000001</v>
      </c>
      <c r="R25" s="9">
        <v>0.79599299999999995</v>
      </c>
      <c r="S25" s="9">
        <v>0.84414</v>
      </c>
      <c r="T25" s="9">
        <v>0.23904600000000001</v>
      </c>
      <c r="U25" s="9">
        <v>0.79599799999999998</v>
      </c>
      <c r="V25" s="9">
        <v>0.23904600000000001</v>
      </c>
      <c r="W25" s="9">
        <v>13.482699999999999</v>
      </c>
      <c r="X25" s="9">
        <v>11.952299999999999</v>
      </c>
      <c r="Y25" s="9">
        <v>2.8571399999999998</v>
      </c>
      <c r="Z25" s="9">
        <v>2.8674499999999998</v>
      </c>
      <c r="AA25" s="9">
        <v>2.8571399999999998</v>
      </c>
      <c r="AB25" s="9">
        <v>3.8706</v>
      </c>
      <c r="AC25" s="9">
        <v>16.938099999999999</v>
      </c>
      <c r="AD25" s="9">
        <v>50</v>
      </c>
      <c r="AE25" s="9">
        <v>3.3942199999999998</v>
      </c>
      <c r="AF25" s="9">
        <v>3.2663600000000001E-2</v>
      </c>
      <c r="AG25" s="9">
        <v>3.0161199999999999</v>
      </c>
      <c r="AH25" s="9">
        <v>26.118300000000001</v>
      </c>
      <c r="AI25" s="9">
        <v>4.9902699999999998</v>
      </c>
      <c r="AK25" s="9">
        <f t="shared" si="41"/>
        <v>14.911399999999999</v>
      </c>
      <c r="AL25" s="9">
        <f t="shared" si="42"/>
        <v>14.126609999999999</v>
      </c>
      <c r="AM25" s="9">
        <f t="shared" si="43"/>
        <v>0.78478999999999965</v>
      </c>
      <c r="AN25" s="9">
        <f t="shared" si="45"/>
        <v>0.33876199999999995</v>
      </c>
      <c r="AO25" s="9">
        <f t="shared" si="46"/>
        <v>1.0036085036085036</v>
      </c>
      <c r="AP25" s="9">
        <f t="shared" si="47"/>
        <v>0.3003097997733663</v>
      </c>
      <c r="AQ25" s="12">
        <f t="shared" si="48"/>
        <v>1.1280423014817231</v>
      </c>
      <c r="AR25" s="9">
        <f t="shared" si="44"/>
        <v>1.2727272727272727</v>
      </c>
      <c r="AS25" s="12">
        <f t="shared" si="49"/>
        <v>1.1281521496355325</v>
      </c>
      <c r="AT25" s="11"/>
    </row>
    <row r="26" spans="1:46" x14ac:dyDescent="0.25">
      <c r="A26">
        <v>5</v>
      </c>
      <c r="B26">
        <v>0.50671200000000005</v>
      </c>
      <c r="H26" s="1"/>
      <c r="I26" s="9">
        <v>18</v>
      </c>
      <c r="J26" s="9">
        <v>11.5875</v>
      </c>
      <c r="K26" s="9">
        <v>0.44744899999999999</v>
      </c>
      <c r="L26" s="9">
        <v>3.6046900000000002</v>
      </c>
      <c r="M26" s="9">
        <v>18.260000000000002</v>
      </c>
      <c r="N26" s="9">
        <v>2.81833</v>
      </c>
      <c r="O26" s="9">
        <v>11</v>
      </c>
      <c r="P26" s="9">
        <v>0.27135799999999999</v>
      </c>
      <c r="Q26" s="9">
        <v>0.267955</v>
      </c>
      <c r="R26" s="9">
        <v>0.76879799999999998</v>
      </c>
      <c r="S26" s="9">
        <v>0.82101900000000005</v>
      </c>
      <c r="T26" s="9">
        <v>0.22</v>
      </c>
      <c r="U26" s="9">
        <v>0.76880199999999999</v>
      </c>
      <c r="V26" s="9">
        <v>0.22</v>
      </c>
      <c r="W26" s="9">
        <v>14.0701</v>
      </c>
      <c r="X26" s="9">
        <v>11</v>
      </c>
      <c r="Y26" s="9">
        <v>2.4199899999999999</v>
      </c>
      <c r="Z26" s="9">
        <v>2.3782700000000001</v>
      </c>
      <c r="AA26" s="9">
        <v>2.4199899999999999</v>
      </c>
      <c r="AB26" s="9">
        <v>4.2385900000000003</v>
      </c>
      <c r="AC26" s="9">
        <v>18.301300000000001</v>
      </c>
      <c r="AD26" s="9">
        <v>50</v>
      </c>
      <c r="AE26" s="9">
        <v>3.4327200000000002</v>
      </c>
      <c r="AF26" s="9">
        <v>3.3819000000000002E-2</v>
      </c>
      <c r="AG26" s="9">
        <v>2.8691300000000002</v>
      </c>
      <c r="AH26" s="9">
        <v>24.5838</v>
      </c>
      <c r="AI26" s="9">
        <v>5.3314300000000001</v>
      </c>
      <c r="AK26" s="9">
        <f t="shared" si="41"/>
        <v>15.441670000000002</v>
      </c>
      <c r="AL26" s="9">
        <f t="shared" si="42"/>
        <v>14.655310000000002</v>
      </c>
      <c r="AM26" s="9">
        <f t="shared" si="43"/>
        <v>0.78636000000000017</v>
      </c>
      <c r="AN26" s="9">
        <f t="shared" si="45"/>
        <v>0.36602600000000002</v>
      </c>
      <c r="AO26" s="9">
        <f t="shared" si="46"/>
        <v>0.98276025933991473</v>
      </c>
      <c r="AP26" s="9">
        <f t="shared" si="47"/>
        <v>0.28615950530825884</v>
      </c>
      <c r="AQ26" s="12">
        <f t="shared" si="48"/>
        <v>1.2790999999999999</v>
      </c>
      <c r="AR26" s="9">
        <f t="shared" si="44"/>
        <v>1.6363636363636365</v>
      </c>
      <c r="AS26" s="12">
        <f t="shared" si="49"/>
        <v>1.2792042981336627</v>
      </c>
      <c r="AT26" s="11"/>
    </row>
    <row r="27" spans="1:46" x14ac:dyDescent="0.25">
      <c r="A27">
        <v>6</v>
      </c>
      <c r="B27">
        <v>0.48940800000000001</v>
      </c>
      <c r="H27" s="1"/>
      <c r="I27" s="9">
        <v>22</v>
      </c>
      <c r="J27" s="9">
        <v>11.568099999999999</v>
      </c>
      <c r="K27" s="9">
        <v>0.44118099999999999</v>
      </c>
      <c r="L27" s="9">
        <v>3.5755499999999998</v>
      </c>
      <c r="M27" s="9">
        <v>18.559100000000001</v>
      </c>
      <c r="N27" s="9">
        <v>2.7882400000000001</v>
      </c>
      <c r="O27" s="9">
        <v>10.2081</v>
      </c>
      <c r="P27" s="9">
        <v>0.27386899999999997</v>
      </c>
      <c r="Q27" s="9">
        <v>0.27044800000000002</v>
      </c>
      <c r="R27" s="9">
        <v>0.75211700000000004</v>
      </c>
      <c r="S27" s="9">
        <v>0.80690899999999999</v>
      </c>
      <c r="T27" s="9">
        <v>0.20416200000000001</v>
      </c>
      <c r="U27" s="9">
        <v>0.75212199999999996</v>
      </c>
      <c r="V27" s="9">
        <v>0.20416200000000001</v>
      </c>
      <c r="W27" s="9">
        <v>14.4353</v>
      </c>
      <c r="X27" s="9">
        <v>10.2081</v>
      </c>
      <c r="Y27" s="9">
        <v>2.0841099999999999</v>
      </c>
      <c r="Z27" s="9">
        <v>2.0093999999999999</v>
      </c>
      <c r="AA27" s="9">
        <v>2.0841099999999999</v>
      </c>
      <c r="AB27" s="9">
        <v>4.5242399999999998</v>
      </c>
      <c r="AC27" s="9">
        <v>19.192699999999999</v>
      </c>
      <c r="AD27" s="9">
        <v>50</v>
      </c>
      <c r="AE27" s="9">
        <v>3.45546</v>
      </c>
      <c r="AF27" s="9">
        <v>3.4569099999999998E-2</v>
      </c>
      <c r="AG27" s="9">
        <v>2.7810100000000002</v>
      </c>
      <c r="AH27" s="9">
        <v>23.138100000000001</v>
      </c>
      <c r="AI27" s="9">
        <v>5.5543199999999997</v>
      </c>
      <c r="AK27" s="9">
        <f t="shared" si="41"/>
        <v>15.770860000000001</v>
      </c>
      <c r="AL27" s="9">
        <f t="shared" si="42"/>
        <v>14.983550000000001</v>
      </c>
      <c r="AM27" s="9">
        <f t="shared" si="43"/>
        <v>0.78730999999999973</v>
      </c>
      <c r="AN27" s="9">
        <f t="shared" si="45"/>
        <v>0.38385399999999997</v>
      </c>
      <c r="AO27" s="9">
        <f t="shared" si="46"/>
        <v>0.96415256392416904</v>
      </c>
      <c r="AP27" s="9">
        <f t="shared" si="47"/>
        <v>0.27144798317294272</v>
      </c>
      <c r="AQ27" s="12">
        <f t="shared" si="48"/>
        <v>1.4141025264250937</v>
      </c>
      <c r="AR27" s="9">
        <f t="shared" si="44"/>
        <v>2</v>
      </c>
      <c r="AS27" s="12">
        <f t="shared" si="49"/>
        <v>1.4142135623730951</v>
      </c>
      <c r="AT27" s="11"/>
    </row>
    <row r="29" spans="1:46" x14ac:dyDescent="0.25">
      <c r="A29" t="s">
        <v>17</v>
      </c>
    </row>
    <row r="30" spans="1:46" x14ac:dyDescent="0.25">
      <c r="A30" t="s">
        <v>11</v>
      </c>
      <c r="B30" t="s">
        <v>18</v>
      </c>
      <c r="I30" s="10" t="s">
        <v>112</v>
      </c>
      <c r="J30" s="10" t="s">
        <v>49</v>
      </c>
      <c r="K30" s="10" t="s">
        <v>75</v>
      </c>
      <c r="L30" s="10" t="s">
        <v>76</v>
      </c>
      <c r="M30" s="10" t="s">
        <v>77</v>
      </c>
      <c r="N30" s="10" t="s">
        <v>78</v>
      </c>
      <c r="O30" s="10" t="s">
        <v>47</v>
      </c>
      <c r="P30" s="10" t="s">
        <v>79</v>
      </c>
      <c r="Q30" s="10" t="s">
        <v>80</v>
      </c>
      <c r="R30" s="10" t="s">
        <v>81</v>
      </c>
      <c r="S30" s="10" t="s">
        <v>82</v>
      </c>
      <c r="T30" s="10" t="s">
        <v>83</v>
      </c>
      <c r="U30" s="10" t="s">
        <v>96</v>
      </c>
      <c r="V30" s="10" t="s">
        <v>97</v>
      </c>
      <c r="W30" s="10" t="s">
        <v>106</v>
      </c>
      <c r="X30" s="10" t="s">
        <v>107</v>
      </c>
      <c r="Y30" s="10" t="s">
        <v>5</v>
      </c>
      <c r="Z30" s="10" t="s">
        <v>3</v>
      </c>
      <c r="AA30" s="10" t="s">
        <v>48</v>
      </c>
      <c r="AB30" s="10" t="s">
        <v>4</v>
      </c>
      <c r="AC30" s="10" t="s">
        <v>84</v>
      </c>
      <c r="AD30" s="10" t="s">
        <v>85</v>
      </c>
      <c r="AE30" s="10" t="s">
        <v>86</v>
      </c>
      <c r="AF30" s="10" t="s">
        <v>0</v>
      </c>
      <c r="AG30" s="10" t="s">
        <v>50</v>
      </c>
      <c r="AH30" s="10" t="s">
        <v>87</v>
      </c>
      <c r="AI30" s="10" t="s">
        <v>88</v>
      </c>
      <c r="AK30" s="10" t="s">
        <v>113</v>
      </c>
      <c r="AL30" s="10" t="s">
        <v>114</v>
      </c>
      <c r="AM30" s="10" t="s">
        <v>65</v>
      </c>
      <c r="AN30" s="10" t="s">
        <v>89</v>
      </c>
      <c r="AO30" s="10" t="s">
        <v>90</v>
      </c>
      <c r="AP30" s="10" t="s">
        <v>111</v>
      </c>
      <c r="AQ30" s="10" t="s">
        <v>108</v>
      </c>
      <c r="AR30" s="10" t="s">
        <v>109</v>
      </c>
    </row>
    <row r="31" spans="1:46" x14ac:dyDescent="0.25">
      <c r="A31">
        <v>1</v>
      </c>
      <c r="B31">
        <v>1.0042899999999999</v>
      </c>
      <c r="H31" s="1"/>
      <c r="I31" s="9">
        <v>100</v>
      </c>
      <c r="J31" s="9">
        <v>11.6858</v>
      </c>
      <c r="K31" s="9">
        <v>0.42473100000000003</v>
      </c>
      <c r="L31" s="9">
        <v>7.1601100000000004</v>
      </c>
      <c r="M31" s="9">
        <v>12.515599999999999</v>
      </c>
      <c r="N31" s="9">
        <v>6.3242200000000004</v>
      </c>
      <c r="O31" s="9">
        <v>4.3954300000000002</v>
      </c>
      <c r="P31" s="9">
        <v>0.27928799999999998</v>
      </c>
      <c r="Q31" s="9">
        <v>0.27305299999999999</v>
      </c>
      <c r="R31" s="9">
        <v>1.7889699999999999</v>
      </c>
      <c r="S31" s="9">
        <v>1.81819</v>
      </c>
      <c r="T31" s="9">
        <v>8.7908700000000006E-2</v>
      </c>
      <c r="U31" s="9">
        <v>1.78898</v>
      </c>
      <c r="V31" s="9">
        <v>8.7908700000000006E-2</v>
      </c>
      <c r="W31" s="9">
        <v>4.3955599999999997</v>
      </c>
      <c r="X31" s="9">
        <v>4.3954300000000002</v>
      </c>
      <c r="Y31" s="9">
        <v>0.38639699999999999</v>
      </c>
      <c r="Z31" s="9">
        <v>0.32794200000000001</v>
      </c>
      <c r="AA31" s="9">
        <v>0.38639699999999999</v>
      </c>
      <c r="AB31" s="9">
        <v>9.3157599999999992</v>
      </c>
      <c r="AC31" s="9">
        <v>2.45703</v>
      </c>
      <c r="AD31" s="9">
        <v>50</v>
      </c>
      <c r="AE31" s="9">
        <v>3.47831</v>
      </c>
      <c r="AF31" s="9">
        <v>1.45335E-2</v>
      </c>
      <c r="AG31" s="9">
        <v>6.5517200000000004</v>
      </c>
      <c r="AH31" s="9">
        <v>10.348800000000001</v>
      </c>
      <c r="AI31" s="9">
        <v>0.70638500000000004</v>
      </c>
      <c r="AK31" s="9">
        <f t="shared" ref="AK31:AK36" si="50">M31-N31</f>
        <v>6.1913799999999988</v>
      </c>
      <c r="AL31" s="9">
        <f t="shared" ref="AL31:AL36" si="51">M31-L31</f>
        <v>5.3554899999999988</v>
      </c>
      <c r="AM31" s="9">
        <f t="shared" ref="AM31:AM36" si="52">L31-N31</f>
        <v>0.83589000000000002</v>
      </c>
      <c r="AN31" s="12">
        <f>AC31/AD31</f>
        <v>4.91406E-2</v>
      </c>
      <c r="AO31" s="9">
        <f>Z31/AA31</f>
        <v>0.84871776954790024</v>
      </c>
      <c r="AP31" s="12">
        <f>V31/U31</f>
        <v>4.9139006584757797E-2</v>
      </c>
      <c r="AQ31" s="14">
        <f>W31/X31</f>
        <v>1.0000295761734346</v>
      </c>
      <c r="AR31" s="14">
        <f>1</f>
        <v>1</v>
      </c>
    </row>
    <row r="32" spans="1:46" x14ac:dyDescent="0.25">
      <c r="A32">
        <v>2</v>
      </c>
      <c r="B32">
        <v>1.5237000000000001</v>
      </c>
      <c r="H32" s="1"/>
      <c r="I32" s="9">
        <v>200</v>
      </c>
      <c r="J32" s="9">
        <v>11.507999999999999</v>
      </c>
      <c r="K32" s="9">
        <v>0.45057700000000001</v>
      </c>
      <c r="L32" s="9">
        <v>5.1271100000000001</v>
      </c>
      <c r="M32" s="9">
        <v>15.154400000000001</v>
      </c>
      <c r="N32" s="9">
        <v>4.32097</v>
      </c>
      <c r="O32" s="9">
        <v>9.8528300000000009</v>
      </c>
      <c r="P32" s="9">
        <v>0.27193400000000001</v>
      </c>
      <c r="Q32" s="9">
        <v>0.26772899999999999</v>
      </c>
      <c r="R32" s="9">
        <v>1.2207399999999999</v>
      </c>
      <c r="S32" s="9">
        <v>1.25535</v>
      </c>
      <c r="T32" s="9">
        <v>0.19705700000000001</v>
      </c>
      <c r="U32" s="9">
        <v>1.2207600000000001</v>
      </c>
      <c r="V32" s="9">
        <v>0.19705700000000001</v>
      </c>
      <c r="W32" s="9">
        <v>9.8525799999999997</v>
      </c>
      <c r="X32" s="9">
        <v>9.8528300000000009</v>
      </c>
      <c r="Y32" s="9">
        <v>1.94157</v>
      </c>
      <c r="Z32" s="9">
        <v>1.9316899999999999</v>
      </c>
      <c r="AA32" s="9">
        <v>1.94157</v>
      </c>
      <c r="AB32" s="9">
        <v>6.76532</v>
      </c>
      <c r="AC32" s="9">
        <v>8.0708800000000007</v>
      </c>
      <c r="AD32" s="9">
        <v>50</v>
      </c>
      <c r="AE32" s="9">
        <v>3.4420500000000001</v>
      </c>
      <c r="AF32" s="9">
        <v>2.1298600000000001E-2</v>
      </c>
      <c r="AG32" s="9">
        <v>4.5596100000000002</v>
      </c>
      <c r="AH32" s="9">
        <v>21.867100000000001</v>
      </c>
      <c r="AI32" s="9">
        <v>2.3447900000000002</v>
      </c>
      <c r="AK32" s="9">
        <f t="shared" si="50"/>
        <v>10.83343</v>
      </c>
      <c r="AL32" s="9">
        <f t="shared" si="51"/>
        <v>10.027290000000001</v>
      </c>
      <c r="AM32" s="9">
        <f t="shared" si="52"/>
        <v>0.80614000000000008</v>
      </c>
      <c r="AN32" s="12">
        <f t="shared" ref="AN32:AN36" si="53">AC32/AD32</f>
        <v>0.16141760000000002</v>
      </c>
      <c r="AO32" s="14">
        <f t="shared" ref="AO32:AO36" si="54">Z32/AA32</f>
        <v>0.9949113346415529</v>
      </c>
      <c r="AP32" s="12">
        <f t="shared" ref="AP32:AP36" si="55">V32/U32</f>
        <v>0.16142157344604999</v>
      </c>
      <c r="AQ32" s="14">
        <f t="shared" ref="AQ32:AQ36" si="56">W32/X32</f>
        <v>0.99997462657936842</v>
      </c>
      <c r="AR32" s="14">
        <f>1</f>
        <v>1</v>
      </c>
    </row>
    <row r="33" spans="1:44" x14ac:dyDescent="0.25">
      <c r="A33">
        <v>3</v>
      </c>
      <c r="B33">
        <v>2.012</v>
      </c>
      <c r="H33" s="1"/>
      <c r="I33" s="9">
        <v>300</v>
      </c>
      <c r="J33" s="9">
        <v>11.5662</v>
      </c>
      <c r="K33" s="9">
        <v>0.46803400000000001</v>
      </c>
      <c r="L33" s="9">
        <v>3.89453</v>
      </c>
      <c r="M33" s="9">
        <v>16.997199999999999</v>
      </c>
      <c r="N33" s="9">
        <v>3.1081400000000001</v>
      </c>
      <c r="O33" s="9">
        <v>12.4648</v>
      </c>
      <c r="P33" s="9">
        <v>0.26306099999999999</v>
      </c>
      <c r="Q33" s="9">
        <v>0.25963199999999997</v>
      </c>
      <c r="R33" s="9">
        <v>0.87856199999999995</v>
      </c>
      <c r="S33" s="9">
        <v>0.92108999999999996</v>
      </c>
      <c r="T33" s="9">
        <v>0.24929699999999999</v>
      </c>
      <c r="U33" s="9">
        <v>0.87856699999999999</v>
      </c>
      <c r="V33" s="9">
        <v>0.24929699999999999</v>
      </c>
      <c r="W33" s="9">
        <v>12.4642</v>
      </c>
      <c r="X33" s="9">
        <v>12.4648</v>
      </c>
      <c r="Y33" s="9">
        <v>3.10744</v>
      </c>
      <c r="Z33" s="9">
        <v>3.1132200000000001</v>
      </c>
      <c r="AA33" s="9">
        <v>3.10744</v>
      </c>
      <c r="AB33" s="9">
        <v>4.0321199999999999</v>
      </c>
      <c r="AC33" s="9">
        <v>14.1869</v>
      </c>
      <c r="AD33" s="9">
        <v>50</v>
      </c>
      <c r="AE33" s="9">
        <v>3.3744200000000002</v>
      </c>
      <c r="AF33" s="9">
        <v>2.95938E-2</v>
      </c>
      <c r="AG33" s="9">
        <v>3.3838699999999999</v>
      </c>
      <c r="AH33" s="9">
        <v>26.632300000000001</v>
      </c>
      <c r="AI33" s="9">
        <v>4.2042700000000002</v>
      </c>
      <c r="AK33" s="9">
        <f t="shared" si="50"/>
        <v>13.889059999999999</v>
      </c>
      <c r="AL33" s="9">
        <f t="shared" si="51"/>
        <v>13.10267</v>
      </c>
      <c r="AM33" s="9">
        <f t="shared" si="52"/>
        <v>0.78638999999999992</v>
      </c>
      <c r="AN33" s="12">
        <f t="shared" si="53"/>
        <v>0.28373799999999999</v>
      </c>
      <c r="AO33" s="14">
        <f t="shared" si="54"/>
        <v>1.0018600520042222</v>
      </c>
      <c r="AP33" s="12">
        <f t="shared" si="55"/>
        <v>0.28375411323211547</v>
      </c>
      <c r="AQ33" s="14">
        <f t="shared" si="56"/>
        <v>0.99995186445029194</v>
      </c>
      <c r="AR33" s="14">
        <f>1</f>
        <v>1</v>
      </c>
    </row>
    <row r="34" spans="1:44" x14ac:dyDescent="0.25">
      <c r="A34">
        <v>4</v>
      </c>
      <c r="B34">
        <v>2.46421</v>
      </c>
      <c r="H34" s="1"/>
      <c r="I34" s="12">
        <v>400</v>
      </c>
      <c r="J34" s="12">
        <v>11.6869</v>
      </c>
      <c r="K34" s="12">
        <v>0.48294199999999998</v>
      </c>
      <c r="L34" s="12">
        <v>3.0982699999999999</v>
      </c>
      <c r="M34" s="12">
        <v>18.049900000000001</v>
      </c>
      <c r="N34" s="12">
        <v>2.3318400000000001</v>
      </c>
      <c r="O34" s="12">
        <v>13.7141</v>
      </c>
      <c r="P34" s="12">
        <v>0.25464999999999999</v>
      </c>
      <c r="Q34" s="12">
        <v>0.251635</v>
      </c>
      <c r="R34" s="12">
        <v>0.67015100000000005</v>
      </c>
      <c r="S34" s="12">
        <v>0.72004900000000005</v>
      </c>
      <c r="T34" s="12">
        <v>0.274283</v>
      </c>
      <c r="U34" s="12">
        <v>0.67015199999999997</v>
      </c>
      <c r="V34" s="12">
        <v>0.274283</v>
      </c>
      <c r="W34" s="12">
        <v>13.713900000000001</v>
      </c>
      <c r="X34" s="12">
        <v>13.7141</v>
      </c>
      <c r="Y34" s="12">
        <v>3.7615500000000002</v>
      </c>
      <c r="Z34" s="12">
        <v>3.7294999999999998</v>
      </c>
      <c r="AA34" s="12">
        <v>3.7615500000000002</v>
      </c>
      <c r="AB34" s="12">
        <v>1.99837</v>
      </c>
      <c r="AC34" s="12">
        <v>20.463899999999999</v>
      </c>
      <c r="AD34" s="12">
        <v>50</v>
      </c>
      <c r="AE34" s="12">
        <v>3.2384400000000002</v>
      </c>
      <c r="AF34" s="12">
        <v>3.87973E-2</v>
      </c>
      <c r="AG34" s="12">
        <v>2.6631900000000002</v>
      </c>
      <c r="AH34" s="12">
        <v>28.396999999999998</v>
      </c>
      <c r="AI34" s="12">
        <v>6.3190600000000003</v>
      </c>
      <c r="AK34" s="9">
        <f t="shared" si="50"/>
        <v>15.718060000000001</v>
      </c>
      <c r="AL34" s="9">
        <f t="shared" si="51"/>
        <v>14.951630000000002</v>
      </c>
      <c r="AM34" s="9">
        <f t="shared" si="52"/>
        <v>0.76642999999999972</v>
      </c>
      <c r="AN34" s="12">
        <f t="shared" si="53"/>
        <v>0.40927799999999998</v>
      </c>
      <c r="AO34" s="14">
        <f t="shared" si="54"/>
        <v>0.99147957623851857</v>
      </c>
      <c r="AP34" s="12">
        <f t="shared" si="55"/>
        <v>0.40928475927849206</v>
      </c>
      <c r="AQ34" s="14">
        <f t="shared" si="56"/>
        <v>0.99998541646918138</v>
      </c>
      <c r="AR34" s="14">
        <f>1</f>
        <v>1</v>
      </c>
    </row>
    <row r="35" spans="1:44" x14ac:dyDescent="0.25">
      <c r="A35">
        <v>5</v>
      </c>
      <c r="B35">
        <v>2.90523</v>
      </c>
      <c r="H35" s="1"/>
      <c r="I35" s="9">
        <v>500</v>
      </c>
      <c r="J35" s="9">
        <v>11.793699999999999</v>
      </c>
      <c r="K35" s="9">
        <v>0.51029100000000005</v>
      </c>
      <c r="L35" s="9">
        <v>2.6023700000000001</v>
      </c>
      <c r="M35" s="9">
        <v>17.935600000000001</v>
      </c>
      <c r="N35" s="9">
        <v>1.8767799999999999</v>
      </c>
      <c r="O35" s="9">
        <v>13.447900000000001</v>
      </c>
      <c r="P35" s="9">
        <v>0.23937800000000001</v>
      </c>
      <c r="Q35" s="9">
        <v>0.23668800000000001</v>
      </c>
      <c r="R35" s="9">
        <v>0.55332999999999999</v>
      </c>
      <c r="S35" s="9">
        <v>0.60426599999999997</v>
      </c>
      <c r="T35" s="9">
        <v>0.268959</v>
      </c>
      <c r="U35" s="9">
        <v>0.55332999999999999</v>
      </c>
      <c r="V35" s="9">
        <v>0.268959</v>
      </c>
      <c r="W35" s="9">
        <v>13.448</v>
      </c>
      <c r="X35" s="9">
        <v>13.447900000000001</v>
      </c>
      <c r="Y35" s="9">
        <v>3.61694</v>
      </c>
      <c r="Z35" s="9">
        <v>3.5796199999999998</v>
      </c>
      <c r="AA35" s="9">
        <v>3.61694</v>
      </c>
      <c r="AB35" s="9">
        <v>1.22044</v>
      </c>
      <c r="AC35" s="9">
        <v>24.303699999999999</v>
      </c>
      <c r="AD35" s="9">
        <v>50</v>
      </c>
      <c r="AE35" s="9">
        <v>3.10588</v>
      </c>
      <c r="AF35" s="9">
        <v>4.6988299999999997E-2</v>
      </c>
      <c r="AG35" s="9">
        <v>2.3378100000000002</v>
      </c>
      <c r="AH35" s="9">
        <v>26.3535</v>
      </c>
      <c r="AI35" s="9">
        <v>7.8250700000000002</v>
      </c>
      <c r="AK35" s="9">
        <f t="shared" si="50"/>
        <v>16.058820000000001</v>
      </c>
      <c r="AL35" s="9">
        <f t="shared" si="51"/>
        <v>15.33323</v>
      </c>
      <c r="AM35" s="9">
        <f t="shared" si="52"/>
        <v>0.72559000000000018</v>
      </c>
      <c r="AN35" s="12">
        <f t="shared" si="53"/>
        <v>0.48607400000000001</v>
      </c>
      <c r="AO35" s="14">
        <f t="shared" si="54"/>
        <v>0.98968188579296301</v>
      </c>
      <c r="AP35" s="12">
        <f t="shared" si="55"/>
        <v>0.48607341008078364</v>
      </c>
      <c r="AQ35" s="14">
        <f t="shared" si="56"/>
        <v>1.0000074361052655</v>
      </c>
      <c r="AR35" s="14">
        <f>1</f>
        <v>1</v>
      </c>
    </row>
    <row r="36" spans="1:44" x14ac:dyDescent="0.25">
      <c r="A36">
        <v>6</v>
      </c>
      <c r="B36">
        <v>3.3519199999999998</v>
      </c>
      <c r="H36" s="1"/>
      <c r="I36" s="9">
        <v>600</v>
      </c>
      <c r="J36" s="9">
        <v>12.036099999999999</v>
      </c>
      <c r="K36" s="9">
        <v>0.53848099999999999</v>
      </c>
      <c r="L36" s="9">
        <v>2.27352</v>
      </c>
      <c r="M36" s="9">
        <v>17.680399999999999</v>
      </c>
      <c r="N36" s="9">
        <v>1.58958</v>
      </c>
      <c r="O36" s="9">
        <v>12.886900000000001</v>
      </c>
      <c r="P36" s="9">
        <v>0.221974</v>
      </c>
      <c r="Q36" s="9">
        <v>0.21953800000000001</v>
      </c>
      <c r="R36" s="9">
        <v>0.48376599999999997</v>
      </c>
      <c r="S36" s="9">
        <v>0.53291100000000002</v>
      </c>
      <c r="T36" s="9">
        <v>0.25773800000000002</v>
      </c>
      <c r="U36" s="9">
        <v>0.483767</v>
      </c>
      <c r="V36" s="9">
        <v>0.25773800000000002</v>
      </c>
      <c r="W36" s="9">
        <v>12.886900000000001</v>
      </c>
      <c r="X36" s="9">
        <v>12.886900000000001</v>
      </c>
      <c r="Y36" s="9">
        <v>3.3214399999999999</v>
      </c>
      <c r="Z36" s="9">
        <v>3.2915399999999999</v>
      </c>
      <c r="AA36" s="9">
        <v>3.3214399999999999</v>
      </c>
      <c r="AB36" s="9">
        <v>0.98756900000000003</v>
      </c>
      <c r="AC36" s="9">
        <v>26.6386</v>
      </c>
      <c r="AD36" s="9">
        <v>50</v>
      </c>
      <c r="AE36" s="9">
        <v>2.9828199999999998</v>
      </c>
      <c r="AF36" s="9">
        <v>5.3745000000000001E-2</v>
      </c>
      <c r="AG36" s="9">
        <v>2.20357</v>
      </c>
      <c r="AH36" s="9">
        <v>23.931899999999999</v>
      </c>
      <c r="AI36" s="9">
        <v>8.9306999999999999</v>
      </c>
      <c r="AK36" s="9">
        <f t="shared" si="50"/>
        <v>16.090819999999997</v>
      </c>
      <c r="AL36" s="9">
        <f t="shared" si="51"/>
        <v>15.406879999999999</v>
      </c>
      <c r="AM36" s="9">
        <f t="shared" si="52"/>
        <v>0.68393999999999999</v>
      </c>
      <c r="AN36" s="12">
        <f t="shared" si="53"/>
        <v>0.53277200000000002</v>
      </c>
      <c r="AO36" s="14">
        <f t="shared" si="54"/>
        <v>0.99099788043740067</v>
      </c>
      <c r="AP36" s="12">
        <f t="shared" si="55"/>
        <v>0.53277300849375842</v>
      </c>
      <c r="AQ36" s="14">
        <f t="shared" si="56"/>
        <v>1</v>
      </c>
      <c r="AR36" s="14">
        <f>1</f>
        <v>1</v>
      </c>
    </row>
    <row r="38" spans="1:44" x14ac:dyDescent="0.25">
      <c r="A38" t="s">
        <v>19</v>
      </c>
    </row>
    <row r="39" spans="1:44" x14ac:dyDescent="0.25">
      <c r="A39" t="s">
        <v>11</v>
      </c>
      <c r="B39" t="s">
        <v>20</v>
      </c>
      <c r="F39" s="10" t="s">
        <v>118</v>
      </c>
      <c r="G39" s="10" t="s">
        <v>115</v>
      </c>
      <c r="H39" s="10" t="s">
        <v>116</v>
      </c>
      <c r="I39" s="10" t="s">
        <v>117</v>
      </c>
      <c r="J39" s="10" t="s">
        <v>49</v>
      </c>
      <c r="K39" s="10" t="s">
        <v>75</v>
      </c>
      <c r="L39" s="10" t="s">
        <v>76</v>
      </c>
      <c r="M39" s="10" t="s">
        <v>77</v>
      </c>
      <c r="N39" s="10" t="s">
        <v>78</v>
      </c>
      <c r="O39" s="10" t="s">
        <v>47</v>
      </c>
      <c r="P39" s="10" t="s">
        <v>79</v>
      </c>
      <c r="Q39" s="10" t="s">
        <v>80</v>
      </c>
      <c r="R39" s="10" t="s">
        <v>81</v>
      </c>
      <c r="S39" s="10" t="s">
        <v>82</v>
      </c>
      <c r="T39" s="10" t="s">
        <v>83</v>
      </c>
      <c r="U39" s="10" t="s">
        <v>96</v>
      </c>
      <c r="V39" s="10" t="s">
        <v>97</v>
      </c>
      <c r="W39" s="10" t="s">
        <v>106</v>
      </c>
      <c r="X39" s="10" t="s">
        <v>107</v>
      </c>
      <c r="Y39" s="10" t="s">
        <v>5</v>
      </c>
      <c r="Z39" s="10" t="s">
        <v>3</v>
      </c>
      <c r="AA39" s="10" t="s">
        <v>48</v>
      </c>
      <c r="AB39" s="10" t="s">
        <v>4</v>
      </c>
      <c r="AC39" s="10" t="s">
        <v>84</v>
      </c>
      <c r="AD39" s="10" t="s">
        <v>85</v>
      </c>
      <c r="AE39" s="10" t="s">
        <v>86</v>
      </c>
      <c r="AF39" s="10" t="s">
        <v>0</v>
      </c>
      <c r="AG39" s="10" t="s">
        <v>50</v>
      </c>
      <c r="AH39" s="10" t="s">
        <v>87</v>
      </c>
      <c r="AI39" s="10" t="s">
        <v>88</v>
      </c>
      <c r="AK39" s="10" t="s">
        <v>113</v>
      </c>
      <c r="AL39" s="10" t="s">
        <v>114</v>
      </c>
      <c r="AM39" s="10" t="s">
        <v>65</v>
      </c>
      <c r="AN39" s="10" t="s">
        <v>89</v>
      </c>
      <c r="AO39" s="10" t="s">
        <v>90</v>
      </c>
      <c r="AP39" s="10" t="s">
        <v>91</v>
      </c>
      <c r="AQ39" s="10" t="s">
        <v>108</v>
      </c>
    </row>
    <row r="40" spans="1:44" x14ac:dyDescent="0.25">
      <c r="A40">
        <v>1</v>
      </c>
      <c r="B40">
        <v>17.041</v>
      </c>
      <c r="F40" s="9">
        <v>7.0411599999999996</v>
      </c>
      <c r="G40" s="9">
        <v>0.93208599999999997</v>
      </c>
      <c r="H40" s="9">
        <v>100</v>
      </c>
      <c r="I40" s="9">
        <v>8.13334E-2</v>
      </c>
      <c r="J40" s="9">
        <v>14.398</v>
      </c>
      <c r="K40" s="9">
        <v>0.676172</v>
      </c>
      <c r="L40" s="9">
        <v>1.0042899999999999</v>
      </c>
      <c r="M40" s="9">
        <v>17.041</v>
      </c>
      <c r="N40" s="9">
        <v>0.550234</v>
      </c>
      <c r="O40" s="9">
        <v>9.0356100000000001</v>
      </c>
      <c r="P40" s="9">
        <v>9.60313E-2</v>
      </c>
      <c r="Q40" s="9">
        <v>9.6024700000000004E-2</v>
      </c>
      <c r="R40" s="9">
        <v>0.23622000000000001</v>
      </c>
      <c r="S40" s="9">
        <v>0.25003500000000001</v>
      </c>
      <c r="T40" s="9">
        <v>0.18071200000000001</v>
      </c>
      <c r="U40" s="9">
        <v>0.23622299999999999</v>
      </c>
      <c r="V40" s="9">
        <v>0.18071200000000001</v>
      </c>
      <c r="W40" s="9">
        <v>9.0355299999999996</v>
      </c>
      <c r="X40" s="9">
        <v>9.0356100000000001</v>
      </c>
      <c r="Y40" s="9">
        <v>1.6328400000000001</v>
      </c>
      <c r="Z40" s="9">
        <v>1.6251</v>
      </c>
      <c r="AA40" s="9">
        <v>1.6328400000000001</v>
      </c>
      <c r="AB40" s="9">
        <v>0.46910099999999999</v>
      </c>
      <c r="AC40" s="9">
        <v>38.25</v>
      </c>
      <c r="AD40" s="9">
        <v>50</v>
      </c>
      <c r="AE40" s="9">
        <v>2.2006299999999999</v>
      </c>
      <c r="AF40" s="9">
        <v>0.110067</v>
      </c>
      <c r="AG40" s="9">
        <v>2.4599899999999999</v>
      </c>
      <c r="AH40" s="9">
        <v>13.3629</v>
      </c>
      <c r="AI40" s="9">
        <v>17.381399999999999</v>
      </c>
      <c r="AK40" s="9">
        <f t="shared" ref="AK40:AK45" si="57">M40-N40</f>
        <v>16.490766000000001</v>
      </c>
      <c r="AL40" s="9">
        <f t="shared" ref="AL40:AL45" si="58">M40-L40</f>
        <v>16.036709999999999</v>
      </c>
      <c r="AM40" s="9">
        <f t="shared" ref="AM40:AM45" si="59">L40-N40</f>
        <v>0.4540559999999999</v>
      </c>
      <c r="AN40" s="12">
        <f t="shared" ref="AN40:AN45" si="60">AC40/AD40</f>
        <v>0.76500000000000001</v>
      </c>
      <c r="AO40" s="14">
        <f t="shared" ref="AO40:AO45" si="61">Z40/AA40</f>
        <v>0.99525979275372967</v>
      </c>
      <c r="AP40" s="12">
        <f t="shared" ref="AP40:AP45" si="62">V40/U40</f>
        <v>0.76500594776969233</v>
      </c>
      <c r="AQ40" s="14">
        <f t="shared" ref="AQ40:AQ45" si="63">W40/X40</f>
        <v>0.99999114614287243</v>
      </c>
    </row>
    <row r="41" spans="1:44" x14ac:dyDescent="0.25">
      <c r="A41">
        <v>2</v>
      </c>
      <c r="B41">
        <v>17.2349</v>
      </c>
      <c r="F41" s="9">
        <v>4.0335099999999997</v>
      </c>
      <c r="G41" s="9">
        <v>1.7739499999999999</v>
      </c>
      <c r="H41" s="9">
        <v>400</v>
      </c>
      <c r="I41" s="9">
        <v>0.308475</v>
      </c>
      <c r="J41" s="9">
        <v>13.129799999999999</v>
      </c>
      <c r="K41" s="9">
        <v>0.626301</v>
      </c>
      <c r="L41" s="9">
        <v>1.5237000000000001</v>
      </c>
      <c r="M41" s="9">
        <v>17.2349</v>
      </c>
      <c r="N41" s="9">
        <v>0.98006099999999996</v>
      </c>
      <c r="O41" s="9">
        <v>11.1006</v>
      </c>
      <c r="P41" s="9">
        <v>0.155274</v>
      </c>
      <c r="Q41" s="9">
        <v>0.15526000000000001</v>
      </c>
      <c r="R41" s="9">
        <v>0.33528799999999997</v>
      </c>
      <c r="S41" s="9">
        <v>0.36638300000000001</v>
      </c>
      <c r="T41" s="9">
        <v>0.22201100000000001</v>
      </c>
      <c r="U41" s="9">
        <v>0.33528999999999998</v>
      </c>
      <c r="V41" s="9">
        <v>0.22201100000000001</v>
      </c>
      <c r="W41" s="9">
        <v>11.1005</v>
      </c>
      <c r="X41" s="9">
        <v>11.1006</v>
      </c>
      <c r="Y41" s="9">
        <v>2.4644499999999998</v>
      </c>
      <c r="Z41" s="9">
        <v>2.4498799999999998</v>
      </c>
      <c r="AA41" s="9">
        <v>2.4644499999999998</v>
      </c>
      <c r="AB41" s="9">
        <v>0.594472</v>
      </c>
      <c r="AC41" s="9">
        <v>33.107300000000002</v>
      </c>
      <c r="AD41" s="9">
        <v>50</v>
      </c>
      <c r="AE41" s="9">
        <v>2.67496</v>
      </c>
      <c r="AF41" s="9">
        <v>7.75454E-2</v>
      </c>
      <c r="AG41" s="9">
        <v>2.1595200000000001</v>
      </c>
      <c r="AH41" s="9">
        <v>17.724</v>
      </c>
      <c r="AI41" s="9">
        <v>12.3767</v>
      </c>
      <c r="AK41" s="9">
        <f t="shared" si="57"/>
        <v>16.254839</v>
      </c>
      <c r="AL41" s="9">
        <f t="shared" si="58"/>
        <v>15.7112</v>
      </c>
      <c r="AM41" s="9">
        <f t="shared" si="59"/>
        <v>0.54363900000000009</v>
      </c>
      <c r="AN41" s="12">
        <f t="shared" si="60"/>
        <v>0.66214600000000001</v>
      </c>
      <c r="AO41" s="14">
        <f t="shared" si="61"/>
        <v>0.99408793036985943</v>
      </c>
      <c r="AP41" s="12">
        <f t="shared" si="62"/>
        <v>0.66214620179546069</v>
      </c>
      <c r="AQ41" s="14">
        <f t="shared" si="63"/>
        <v>0.99999099147793813</v>
      </c>
    </row>
    <row r="42" spans="1:44" x14ac:dyDescent="0.25">
      <c r="A42">
        <v>3</v>
      </c>
      <c r="B42">
        <v>17.670000000000002</v>
      </c>
      <c r="F42" s="9">
        <v>2.9171900000000002</v>
      </c>
      <c r="G42" s="9">
        <v>2.4500299999999999</v>
      </c>
      <c r="H42" s="9">
        <v>700</v>
      </c>
      <c r="I42" s="9">
        <v>0.49514399999999997</v>
      </c>
      <c r="J42" s="9">
        <v>12.534000000000001</v>
      </c>
      <c r="K42" s="9">
        <v>0.57622099999999998</v>
      </c>
      <c r="L42" s="9">
        <v>2.012</v>
      </c>
      <c r="M42" s="9">
        <v>17.670000000000002</v>
      </c>
      <c r="N42" s="9">
        <v>1.3826400000000001</v>
      </c>
      <c r="O42" s="9">
        <v>12.363</v>
      </c>
      <c r="P42" s="9">
        <v>0.19752600000000001</v>
      </c>
      <c r="Q42" s="9">
        <v>0.19750100000000001</v>
      </c>
      <c r="R42" s="9">
        <v>0.423628</v>
      </c>
      <c r="S42" s="9">
        <v>0.46693899999999999</v>
      </c>
      <c r="T42" s="9">
        <v>0.24726000000000001</v>
      </c>
      <c r="U42" s="9">
        <v>0.42363099999999998</v>
      </c>
      <c r="V42" s="9">
        <v>0.24726000000000001</v>
      </c>
      <c r="W42" s="9">
        <v>12.363099999999999</v>
      </c>
      <c r="X42" s="9">
        <v>12.363</v>
      </c>
      <c r="Y42" s="9">
        <v>3.05688</v>
      </c>
      <c r="Z42" s="9">
        <v>3.0240999999999998</v>
      </c>
      <c r="AA42" s="9">
        <v>3.05688</v>
      </c>
      <c r="AB42" s="9">
        <v>0.80924600000000002</v>
      </c>
      <c r="AC42" s="9">
        <v>29.183700000000002</v>
      </c>
      <c r="AD42" s="9">
        <v>50</v>
      </c>
      <c r="AE42" s="9">
        <v>2.9610599999999998</v>
      </c>
      <c r="AF42" s="9">
        <v>6.1374600000000001E-2</v>
      </c>
      <c r="AG42" s="9">
        <v>2.1449400000000001</v>
      </c>
      <c r="AH42" s="9">
        <v>21.455300000000001</v>
      </c>
      <c r="AI42" s="9">
        <v>9.8558299999999992</v>
      </c>
      <c r="AK42" s="9">
        <f t="shared" si="57"/>
        <v>16.287360000000003</v>
      </c>
      <c r="AL42" s="9">
        <f t="shared" si="58"/>
        <v>15.658000000000001</v>
      </c>
      <c r="AM42" s="9">
        <f t="shared" si="59"/>
        <v>0.62935999999999992</v>
      </c>
      <c r="AN42" s="12">
        <f t="shared" si="60"/>
        <v>0.58367400000000003</v>
      </c>
      <c r="AO42" s="14">
        <f t="shared" si="61"/>
        <v>0.98927664808562976</v>
      </c>
      <c r="AP42" s="12">
        <f t="shared" si="62"/>
        <v>0.58366833399822016</v>
      </c>
      <c r="AQ42" s="14">
        <f t="shared" si="63"/>
        <v>1.0000080886516218</v>
      </c>
    </row>
    <row r="43" spans="1:44" x14ac:dyDescent="0.25">
      <c r="A43">
        <v>4</v>
      </c>
      <c r="B43">
        <v>18.392900000000001</v>
      </c>
      <c r="F43" s="9">
        <v>2.3931200000000001</v>
      </c>
      <c r="G43" s="9">
        <v>3.0155400000000001</v>
      </c>
      <c r="H43" s="9">
        <v>1000</v>
      </c>
      <c r="I43" s="9">
        <v>0.65208100000000002</v>
      </c>
      <c r="J43" s="9">
        <v>12.3742</v>
      </c>
      <c r="K43" s="9">
        <v>0.53598500000000004</v>
      </c>
      <c r="L43" s="9">
        <v>2.46421</v>
      </c>
      <c r="M43" s="9">
        <v>18.392900000000001</v>
      </c>
      <c r="N43" s="9">
        <v>1.77006</v>
      </c>
      <c r="O43" s="9">
        <v>13.4321</v>
      </c>
      <c r="P43" s="9">
        <v>0.223969</v>
      </c>
      <c r="Q43" s="9">
        <v>0.22395499999999999</v>
      </c>
      <c r="R43" s="9">
        <v>0.51251899999999995</v>
      </c>
      <c r="S43" s="9">
        <v>0.56165299999999996</v>
      </c>
      <c r="T43" s="9">
        <v>0.26864100000000002</v>
      </c>
      <c r="U43" s="9">
        <v>0.51251999999999998</v>
      </c>
      <c r="V43" s="9">
        <v>0.26864100000000002</v>
      </c>
      <c r="W43" s="9">
        <v>13.433299999999999</v>
      </c>
      <c r="X43" s="9">
        <v>13.4321</v>
      </c>
      <c r="Y43" s="9">
        <v>3.6084100000000001</v>
      </c>
      <c r="Z43" s="9">
        <v>3.5235099999999999</v>
      </c>
      <c r="AA43" s="9">
        <v>3.6084100000000001</v>
      </c>
      <c r="AB43" s="9">
        <v>1.1044099999999999</v>
      </c>
      <c r="AC43" s="9">
        <v>26.2104</v>
      </c>
      <c r="AD43" s="9">
        <v>50</v>
      </c>
      <c r="AE43" s="9">
        <v>3.1515200000000001</v>
      </c>
      <c r="AF43" s="9">
        <v>5.0729799999999999E-2</v>
      </c>
      <c r="AG43" s="9">
        <v>2.2885</v>
      </c>
      <c r="AH43" s="9">
        <v>25.060500000000001</v>
      </c>
      <c r="AI43" s="9">
        <v>8.3167399999999994</v>
      </c>
      <c r="AK43" s="9">
        <f t="shared" si="57"/>
        <v>16.62284</v>
      </c>
      <c r="AL43" s="9">
        <f t="shared" si="58"/>
        <v>15.928690000000001</v>
      </c>
      <c r="AM43" s="9">
        <f t="shared" si="59"/>
        <v>0.69415000000000004</v>
      </c>
      <c r="AN43" s="12">
        <f t="shared" si="60"/>
        <v>0.52420800000000001</v>
      </c>
      <c r="AO43" s="14">
        <f t="shared" si="61"/>
        <v>0.97647163154962979</v>
      </c>
      <c r="AP43" s="12">
        <f t="shared" si="62"/>
        <v>0.52415710606415367</v>
      </c>
      <c r="AQ43" s="14">
        <f t="shared" si="63"/>
        <v>1.0000893382270828</v>
      </c>
    </row>
    <row r="44" spans="1:44" x14ac:dyDescent="0.25">
      <c r="A44">
        <v>5</v>
      </c>
      <c r="B44">
        <v>19.097200000000001</v>
      </c>
      <c r="F44" s="9">
        <v>2.0954799999999998</v>
      </c>
      <c r="G44" s="9">
        <v>3.50041</v>
      </c>
      <c r="H44" s="9">
        <v>1300</v>
      </c>
      <c r="I44" s="9">
        <v>0.78692099999999998</v>
      </c>
      <c r="J44" s="9">
        <v>12.4254</v>
      </c>
      <c r="K44" s="9">
        <v>0.50671200000000005</v>
      </c>
      <c r="L44" s="9">
        <v>2.90523</v>
      </c>
      <c r="M44" s="9">
        <v>19.097200000000001</v>
      </c>
      <c r="N44" s="9">
        <v>2.1648999999999998</v>
      </c>
      <c r="O44" s="9">
        <v>14.325200000000001</v>
      </c>
      <c r="P44" s="9">
        <v>0.241812</v>
      </c>
      <c r="Q44" s="9">
        <v>0.24179200000000001</v>
      </c>
      <c r="R44" s="9">
        <v>0.61072599999999999</v>
      </c>
      <c r="S44" s="9">
        <v>0.65967399999999998</v>
      </c>
      <c r="T44" s="9">
        <v>0.28650399999999998</v>
      </c>
      <c r="U44" s="9">
        <v>0.61072700000000002</v>
      </c>
      <c r="V44" s="9">
        <v>0.28650399999999998</v>
      </c>
      <c r="W44" s="9">
        <v>14.326700000000001</v>
      </c>
      <c r="X44" s="9">
        <v>14.325200000000001</v>
      </c>
      <c r="Y44" s="9">
        <v>4.1042100000000001</v>
      </c>
      <c r="Z44" s="9">
        <v>3.9933800000000002</v>
      </c>
      <c r="AA44" s="9">
        <v>4.1042100000000001</v>
      </c>
      <c r="AB44" s="9">
        <v>1.5396099999999999</v>
      </c>
      <c r="AC44" s="9">
        <v>23.458400000000001</v>
      </c>
      <c r="AD44" s="9">
        <v>50</v>
      </c>
      <c r="AE44" s="9">
        <v>3.2817599999999998</v>
      </c>
      <c r="AF44" s="9">
        <v>4.25723E-2</v>
      </c>
      <c r="AG44" s="9">
        <v>2.52583</v>
      </c>
      <c r="AH44" s="9">
        <v>28.270900000000001</v>
      </c>
      <c r="AI44" s="9">
        <v>7.14811</v>
      </c>
      <c r="AK44" s="9">
        <f t="shared" si="57"/>
        <v>16.932300000000001</v>
      </c>
      <c r="AL44" s="9">
        <f t="shared" si="58"/>
        <v>16.191970000000001</v>
      </c>
      <c r="AM44" s="9">
        <f t="shared" si="59"/>
        <v>0.74033000000000015</v>
      </c>
      <c r="AN44" s="12">
        <f t="shared" si="60"/>
        <v>0.46916800000000003</v>
      </c>
      <c r="AO44" s="14">
        <f t="shared" si="61"/>
        <v>0.97299602115876138</v>
      </c>
      <c r="AP44" s="12">
        <f t="shared" si="62"/>
        <v>0.46911959025882266</v>
      </c>
      <c r="AQ44" s="14">
        <f t="shared" si="63"/>
        <v>1.000104710579957</v>
      </c>
    </row>
    <row r="45" spans="1:44" x14ac:dyDescent="0.25">
      <c r="A45">
        <v>6</v>
      </c>
      <c r="B45">
        <v>19.283200000000001</v>
      </c>
      <c r="F45" s="12">
        <v>1.94357</v>
      </c>
      <c r="G45" s="12">
        <v>3.9238200000000001</v>
      </c>
      <c r="H45" s="12">
        <v>1600</v>
      </c>
      <c r="I45" s="12">
        <v>0.90478599999999998</v>
      </c>
      <c r="J45" s="12">
        <v>12.573399999999999</v>
      </c>
      <c r="K45" s="12">
        <v>0.48940800000000001</v>
      </c>
      <c r="L45" s="12">
        <v>3.3519199999999998</v>
      </c>
      <c r="M45" s="12">
        <v>19.283200000000001</v>
      </c>
      <c r="N45" s="12">
        <v>2.5838299999999998</v>
      </c>
      <c r="O45" s="12">
        <v>14.519299999999999</v>
      </c>
      <c r="P45" s="12">
        <v>0.25180900000000001</v>
      </c>
      <c r="Q45" s="12">
        <v>0.25179800000000002</v>
      </c>
      <c r="R45" s="12">
        <v>0.72087999999999997</v>
      </c>
      <c r="S45" s="12">
        <v>0.76705999999999996</v>
      </c>
      <c r="T45" s="12">
        <v>0.29038599999999998</v>
      </c>
      <c r="U45" s="12">
        <v>0.72088200000000002</v>
      </c>
      <c r="V45" s="12">
        <v>0.29038599999999998</v>
      </c>
      <c r="W45" s="12">
        <v>14.519600000000001</v>
      </c>
      <c r="X45" s="12">
        <v>14.519299999999999</v>
      </c>
      <c r="Y45" s="12">
        <v>4.2162100000000002</v>
      </c>
      <c r="Z45" s="12">
        <v>4.13809</v>
      </c>
      <c r="AA45" s="12">
        <v>4.2162100000000002</v>
      </c>
      <c r="AB45" s="12">
        <v>2.4538600000000002</v>
      </c>
      <c r="AC45" s="12">
        <v>20.141400000000001</v>
      </c>
      <c r="AD45" s="12">
        <v>50</v>
      </c>
      <c r="AE45" s="12">
        <v>3.36849</v>
      </c>
      <c r="AF45" s="12">
        <v>3.6067000000000002E-2</v>
      </c>
      <c r="AG45" s="12">
        <v>2.86293</v>
      </c>
      <c r="AH45" s="12">
        <v>29.667100000000001</v>
      </c>
      <c r="AI45" s="12">
        <v>5.9793599999999998</v>
      </c>
      <c r="AK45" s="9">
        <f t="shared" si="57"/>
        <v>16.699370000000002</v>
      </c>
      <c r="AL45" s="9">
        <f t="shared" si="58"/>
        <v>15.931280000000001</v>
      </c>
      <c r="AM45" s="9">
        <f t="shared" si="59"/>
        <v>0.76808999999999994</v>
      </c>
      <c r="AN45" s="12">
        <f t="shared" si="60"/>
        <v>0.40282800000000002</v>
      </c>
      <c r="AO45" s="14">
        <f t="shared" si="61"/>
        <v>0.98147151114389464</v>
      </c>
      <c r="AP45" s="12">
        <f t="shared" si="62"/>
        <v>0.40282043385741351</v>
      </c>
      <c r="AQ45" s="14">
        <f t="shared" si="63"/>
        <v>1.0000206621531342</v>
      </c>
    </row>
    <row r="47" spans="1:44" x14ac:dyDescent="0.25">
      <c r="A47" t="s">
        <v>21</v>
      </c>
    </row>
    <row r="48" spans="1:44" x14ac:dyDescent="0.25">
      <c r="A48" t="s">
        <v>11</v>
      </c>
      <c r="B48" t="s">
        <v>22</v>
      </c>
    </row>
    <row r="49" spans="1:13" x14ac:dyDescent="0.25">
      <c r="A49">
        <v>1</v>
      </c>
      <c r="B49">
        <v>0.550234</v>
      </c>
      <c r="H49" s="1"/>
      <c r="L49" s="1"/>
      <c r="M49" s="1"/>
    </row>
    <row r="50" spans="1:13" x14ac:dyDescent="0.25">
      <c r="A50">
        <v>2</v>
      </c>
      <c r="B50">
        <v>0.98006099999999996</v>
      </c>
      <c r="H50" s="1"/>
      <c r="L50" s="1"/>
      <c r="M50" s="1"/>
    </row>
    <row r="51" spans="1:13" x14ac:dyDescent="0.25">
      <c r="A51">
        <v>3</v>
      </c>
      <c r="B51">
        <v>1.3826400000000001</v>
      </c>
      <c r="H51" s="1"/>
      <c r="L51" s="1"/>
      <c r="M51" s="1"/>
    </row>
    <row r="52" spans="1:13" x14ac:dyDescent="0.25">
      <c r="A52">
        <v>4</v>
      </c>
      <c r="B52">
        <v>1.77006</v>
      </c>
      <c r="H52" s="1"/>
      <c r="L52" s="1"/>
      <c r="M52" s="1"/>
    </row>
    <row r="53" spans="1:13" x14ac:dyDescent="0.25">
      <c r="A53">
        <v>5</v>
      </c>
      <c r="B53">
        <v>2.1648999999999998</v>
      </c>
      <c r="H53" s="1"/>
      <c r="L53" s="1"/>
      <c r="M53" s="1"/>
    </row>
    <row r="54" spans="1:13" x14ac:dyDescent="0.25">
      <c r="A54">
        <v>6</v>
      </c>
      <c r="B54">
        <v>2.5838299999999998</v>
      </c>
      <c r="H54" s="1"/>
      <c r="L54" s="1"/>
      <c r="M54" s="1"/>
    </row>
    <row r="56" spans="1:13" x14ac:dyDescent="0.25">
      <c r="A56" t="s">
        <v>23</v>
      </c>
    </row>
    <row r="57" spans="1:13" x14ac:dyDescent="0.25">
      <c r="A57" t="s">
        <v>11</v>
      </c>
      <c r="B57" t="s">
        <v>24</v>
      </c>
    </row>
    <row r="58" spans="1:13" x14ac:dyDescent="0.25">
      <c r="A58">
        <v>1</v>
      </c>
      <c r="B58">
        <v>9.0356100000000001</v>
      </c>
      <c r="H58" s="1"/>
    </row>
    <row r="59" spans="1:13" x14ac:dyDescent="0.25">
      <c r="A59">
        <v>2</v>
      </c>
      <c r="B59">
        <v>11.1006</v>
      </c>
      <c r="H59" s="1"/>
    </row>
    <row r="60" spans="1:13" x14ac:dyDescent="0.25">
      <c r="A60">
        <v>3</v>
      </c>
      <c r="B60">
        <v>12.363</v>
      </c>
      <c r="H60" s="1"/>
    </row>
    <row r="61" spans="1:13" x14ac:dyDescent="0.25">
      <c r="A61">
        <v>4</v>
      </c>
      <c r="B61">
        <v>13.4321</v>
      </c>
      <c r="H61" s="1"/>
    </row>
    <row r="62" spans="1:13" x14ac:dyDescent="0.25">
      <c r="A62">
        <v>5</v>
      </c>
      <c r="B62">
        <v>14.325200000000001</v>
      </c>
      <c r="H62" s="1"/>
    </row>
    <row r="63" spans="1:13" x14ac:dyDescent="0.25">
      <c r="A63">
        <v>6</v>
      </c>
      <c r="B63">
        <v>14.519299999999999</v>
      </c>
      <c r="H63" s="1"/>
    </row>
    <row r="65" spans="1:8" x14ac:dyDescent="0.25">
      <c r="A65" t="s">
        <v>54</v>
      </c>
    </row>
    <row r="66" spans="1:8" x14ac:dyDescent="0.25">
      <c r="A66" t="s">
        <v>11</v>
      </c>
      <c r="B66" t="s">
        <v>55</v>
      </c>
    </row>
    <row r="67" spans="1:8" x14ac:dyDescent="0.25">
      <c r="A67">
        <v>1</v>
      </c>
      <c r="B67">
        <v>9.60313E-2</v>
      </c>
      <c r="H67" s="1"/>
    </row>
    <row r="68" spans="1:8" x14ac:dyDescent="0.25">
      <c r="A68">
        <v>2</v>
      </c>
      <c r="B68">
        <v>0.155274</v>
      </c>
      <c r="H68" s="1"/>
    </row>
    <row r="69" spans="1:8" x14ac:dyDescent="0.25">
      <c r="A69">
        <v>3</v>
      </c>
      <c r="B69">
        <v>0.19752600000000001</v>
      </c>
      <c r="H69" s="1"/>
    </row>
    <row r="70" spans="1:8" x14ac:dyDescent="0.25">
      <c r="A70">
        <v>4</v>
      </c>
      <c r="B70">
        <v>0.223969</v>
      </c>
      <c r="H70" s="1"/>
    </row>
    <row r="71" spans="1:8" x14ac:dyDescent="0.25">
      <c r="A71">
        <v>5</v>
      </c>
      <c r="B71">
        <v>0.241812</v>
      </c>
      <c r="H71" s="1"/>
    </row>
    <row r="72" spans="1:8" x14ac:dyDescent="0.25">
      <c r="A72">
        <v>6</v>
      </c>
      <c r="B72">
        <v>0.25180900000000001</v>
      </c>
      <c r="H72" s="1"/>
    </row>
    <row r="74" spans="1:8" x14ac:dyDescent="0.25">
      <c r="A74" t="s">
        <v>27</v>
      </c>
    </row>
    <row r="75" spans="1:8" x14ac:dyDescent="0.25">
      <c r="A75" t="s">
        <v>11</v>
      </c>
      <c r="B75" t="s">
        <v>28</v>
      </c>
    </row>
    <row r="76" spans="1:8" x14ac:dyDescent="0.25">
      <c r="A76">
        <v>1</v>
      </c>
      <c r="B76">
        <v>9.6024700000000004E-2</v>
      </c>
      <c r="H76" s="1"/>
    </row>
    <row r="77" spans="1:8" x14ac:dyDescent="0.25">
      <c r="A77">
        <v>2</v>
      </c>
      <c r="B77">
        <v>0.15526000000000001</v>
      </c>
      <c r="H77" s="1"/>
    </row>
    <row r="78" spans="1:8" x14ac:dyDescent="0.25">
      <c r="A78">
        <v>3</v>
      </c>
      <c r="B78">
        <v>0.19750100000000001</v>
      </c>
      <c r="H78" s="1"/>
    </row>
    <row r="79" spans="1:8" x14ac:dyDescent="0.25">
      <c r="A79">
        <v>4</v>
      </c>
      <c r="B79">
        <v>0.22395499999999999</v>
      </c>
      <c r="H79" s="1"/>
    </row>
    <row r="80" spans="1:8" x14ac:dyDescent="0.25">
      <c r="A80">
        <v>5</v>
      </c>
      <c r="B80">
        <v>0.24179200000000001</v>
      </c>
      <c r="H80" s="1"/>
    </row>
    <row r="81" spans="1:8" x14ac:dyDescent="0.25">
      <c r="A81">
        <v>6</v>
      </c>
      <c r="B81">
        <v>0.25179800000000002</v>
      </c>
      <c r="H81" s="1"/>
    </row>
    <row r="83" spans="1:8" x14ac:dyDescent="0.25">
      <c r="A83" t="s">
        <v>25</v>
      </c>
    </row>
    <row r="84" spans="1:8" x14ac:dyDescent="0.25">
      <c r="A84" t="s">
        <v>11</v>
      </c>
      <c r="B84" t="s">
        <v>26</v>
      </c>
    </row>
    <row r="85" spans="1:8" x14ac:dyDescent="0.25">
      <c r="A85">
        <v>1</v>
      </c>
      <c r="B85">
        <v>0.23622000000000001</v>
      </c>
      <c r="H85" s="1"/>
    </row>
    <row r="86" spans="1:8" x14ac:dyDescent="0.25">
      <c r="A86">
        <v>2</v>
      </c>
      <c r="B86">
        <v>0.33528799999999997</v>
      </c>
      <c r="H86" s="1"/>
    </row>
    <row r="87" spans="1:8" x14ac:dyDescent="0.25">
      <c r="A87">
        <v>3</v>
      </c>
      <c r="B87">
        <v>0.423628</v>
      </c>
      <c r="H87" s="1"/>
    </row>
    <row r="88" spans="1:8" x14ac:dyDescent="0.25">
      <c r="A88">
        <v>4</v>
      </c>
      <c r="B88">
        <v>0.51251899999999995</v>
      </c>
      <c r="H88" s="1"/>
    </row>
    <row r="89" spans="1:8" x14ac:dyDescent="0.25">
      <c r="A89">
        <v>5</v>
      </c>
      <c r="B89">
        <v>0.61072599999999999</v>
      </c>
      <c r="H89" s="1"/>
    </row>
    <row r="90" spans="1:8" x14ac:dyDescent="0.25">
      <c r="A90">
        <v>6</v>
      </c>
      <c r="B90">
        <v>0.72087999999999997</v>
      </c>
      <c r="H90" s="1"/>
    </row>
    <row r="92" spans="1:8" x14ac:dyDescent="0.25">
      <c r="A92" t="s">
        <v>29</v>
      </c>
    </row>
    <row r="93" spans="1:8" x14ac:dyDescent="0.25">
      <c r="A93" t="s">
        <v>11</v>
      </c>
      <c r="B93" t="s">
        <v>30</v>
      </c>
    </row>
    <row r="94" spans="1:8" x14ac:dyDescent="0.25">
      <c r="A94">
        <v>1</v>
      </c>
      <c r="B94">
        <v>0.25003500000000001</v>
      </c>
      <c r="H94" s="1"/>
    </row>
    <row r="95" spans="1:8" x14ac:dyDescent="0.25">
      <c r="A95">
        <v>2</v>
      </c>
      <c r="B95">
        <v>0.36638300000000001</v>
      </c>
      <c r="H95" s="1"/>
    </row>
    <row r="96" spans="1:8" x14ac:dyDescent="0.25">
      <c r="A96">
        <v>3</v>
      </c>
      <c r="B96">
        <v>0.46693899999999999</v>
      </c>
      <c r="H96" s="1"/>
    </row>
    <row r="97" spans="1:8" x14ac:dyDescent="0.25">
      <c r="A97">
        <v>4</v>
      </c>
      <c r="B97">
        <v>0.56165299999999996</v>
      </c>
      <c r="H97" s="1"/>
    </row>
    <row r="98" spans="1:8" x14ac:dyDescent="0.25">
      <c r="A98">
        <v>5</v>
      </c>
      <c r="B98">
        <v>0.65967399999999998</v>
      </c>
      <c r="H98" s="1"/>
    </row>
    <row r="99" spans="1:8" x14ac:dyDescent="0.25">
      <c r="A99">
        <v>6</v>
      </c>
      <c r="B99">
        <v>0.76705999999999996</v>
      </c>
      <c r="H99" s="1"/>
    </row>
    <row r="101" spans="1:8" x14ac:dyDescent="0.25">
      <c r="A101" t="s">
        <v>31</v>
      </c>
    </row>
    <row r="102" spans="1:8" x14ac:dyDescent="0.25">
      <c r="A102" t="s">
        <v>11</v>
      </c>
      <c r="B102" t="s">
        <v>32</v>
      </c>
    </row>
    <row r="103" spans="1:8" x14ac:dyDescent="0.25">
      <c r="A103">
        <v>1</v>
      </c>
      <c r="B103">
        <v>0.18071200000000001</v>
      </c>
      <c r="H103" s="1"/>
    </row>
    <row r="104" spans="1:8" x14ac:dyDescent="0.25">
      <c r="A104">
        <v>2</v>
      </c>
      <c r="B104">
        <v>0.22201100000000001</v>
      </c>
      <c r="H104" s="1"/>
    </row>
    <row r="105" spans="1:8" x14ac:dyDescent="0.25">
      <c r="A105">
        <v>3</v>
      </c>
      <c r="B105">
        <v>0.24726000000000001</v>
      </c>
      <c r="H105" s="1"/>
    </row>
    <row r="106" spans="1:8" x14ac:dyDescent="0.25">
      <c r="A106">
        <v>4</v>
      </c>
      <c r="B106">
        <v>0.26864100000000002</v>
      </c>
      <c r="H106" s="1"/>
    </row>
    <row r="107" spans="1:8" x14ac:dyDescent="0.25">
      <c r="A107">
        <v>5</v>
      </c>
      <c r="B107">
        <v>0.28650399999999998</v>
      </c>
      <c r="H107" s="1"/>
    </row>
    <row r="108" spans="1:8" x14ac:dyDescent="0.25">
      <c r="A108">
        <v>6</v>
      </c>
      <c r="B108">
        <v>0.29038599999999998</v>
      </c>
      <c r="H108" s="1"/>
    </row>
    <row r="110" spans="1:8" x14ac:dyDescent="0.25">
      <c r="A110" t="s">
        <v>33</v>
      </c>
    </row>
    <row r="111" spans="1:8" x14ac:dyDescent="0.25">
      <c r="A111" t="s">
        <v>11</v>
      </c>
      <c r="B111" t="s">
        <v>34</v>
      </c>
    </row>
    <row r="112" spans="1:8" x14ac:dyDescent="0.25">
      <c r="A112">
        <v>1</v>
      </c>
      <c r="B112">
        <v>1.6328400000000001</v>
      </c>
      <c r="H112" s="1"/>
    </row>
    <row r="113" spans="1:8" x14ac:dyDescent="0.25">
      <c r="A113">
        <v>2</v>
      </c>
      <c r="B113">
        <v>2.4644499999999998</v>
      </c>
      <c r="H113" s="1"/>
    </row>
    <row r="114" spans="1:8" x14ac:dyDescent="0.25">
      <c r="A114">
        <v>3</v>
      </c>
      <c r="B114">
        <v>3.05688</v>
      </c>
      <c r="H114" s="1"/>
    </row>
    <row r="115" spans="1:8" x14ac:dyDescent="0.25">
      <c r="A115">
        <v>4</v>
      </c>
      <c r="B115">
        <v>3.6084100000000001</v>
      </c>
      <c r="H115" s="1"/>
    </row>
    <row r="116" spans="1:8" x14ac:dyDescent="0.25">
      <c r="A116">
        <v>5</v>
      </c>
      <c r="B116">
        <v>4.1042100000000001</v>
      </c>
      <c r="H116" s="1"/>
    </row>
    <row r="117" spans="1:8" x14ac:dyDescent="0.25">
      <c r="A117">
        <v>6</v>
      </c>
      <c r="B117">
        <v>4.2162100000000002</v>
      </c>
      <c r="H117" s="1"/>
    </row>
    <row r="119" spans="1:8" x14ac:dyDescent="0.25">
      <c r="A119" t="s">
        <v>35</v>
      </c>
    </row>
    <row r="120" spans="1:8" x14ac:dyDescent="0.25">
      <c r="A120" t="s">
        <v>11</v>
      </c>
      <c r="B120" t="s">
        <v>36</v>
      </c>
    </row>
    <row r="121" spans="1:8" x14ac:dyDescent="0.25">
      <c r="A121">
        <v>1</v>
      </c>
      <c r="B121">
        <v>1.6251</v>
      </c>
      <c r="H121" s="1"/>
    </row>
    <row r="122" spans="1:8" x14ac:dyDescent="0.25">
      <c r="A122">
        <v>2</v>
      </c>
      <c r="B122">
        <v>2.4498799999999998</v>
      </c>
      <c r="H122" s="1"/>
    </row>
    <row r="123" spans="1:8" x14ac:dyDescent="0.25">
      <c r="A123">
        <v>3</v>
      </c>
      <c r="B123">
        <v>3.0240999999999998</v>
      </c>
      <c r="H123" s="1"/>
    </row>
    <row r="124" spans="1:8" x14ac:dyDescent="0.25">
      <c r="A124">
        <v>4</v>
      </c>
      <c r="B124">
        <v>3.5235099999999999</v>
      </c>
      <c r="H124" s="1"/>
    </row>
    <row r="125" spans="1:8" x14ac:dyDescent="0.25">
      <c r="A125">
        <v>5</v>
      </c>
      <c r="B125">
        <v>3.9933800000000002</v>
      </c>
      <c r="H125" s="1"/>
    </row>
    <row r="126" spans="1:8" x14ac:dyDescent="0.25">
      <c r="A126">
        <v>6</v>
      </c>
      <c r="B126">
        <v>4.13809</v>
      </c>
      <c r="H126" s="1"/>
    </row>
    <row r="128" spans="1:8" x14ac:dyDescent="0.25">
      <c r="A128" t="s">
        <v>37</v>
      </c>
    </row>
    <row r="129" spans="1:8" x14ac:dyDescent="0.25">
      <c r="A129" t="s">
        <v>11</v>
      </c>
      <c r="B129" t="s">
        <v>38</v>
      </c>
    </row>
    <row r="130" spans="1:8" x14ac:dyDescent="0.25">
      <c r="A130">
        <v>1</v>
      </c>
      <c r="B130">
        <v>1.6328400000000001</v>
      </c>
      <c r="H130" s="1"/>
    </row>
    <row r="131" spans="1:8" x14ac:dyDescent="0.25">
      <c r="A131">
        <v>2</v>
      </c>
      <c r="B131">
        <v>2.4644499999999998</v>
      </c>
      <c r="H131" s="1"/>
    </row>
    <row r="132" spans="1:8" x14ac:dyDescent="0.25">
      <c r="A132">
        <v>3</v>
      </c>
      <c r="B132">
        <v>3.05688</v>
      </c>
      <c r="H132" s="1"/>
    </row>
    <row r="133" spans="1:8" x14ac:dyDescent="0.25">
      <c r="A133">
        <v>4</v>
      </c>
      <c r="B133">
        <v>3.6084100000000001</v>
      </c>
      <c r="H133" s="1"/>
    </row>
    <row r="134" spans="1:8" x14ac:dyDescent="0.25">
      <c r="A134">
        <v>5</v>
      </c>
      <c r="B134">
        <v>4.1042100000000001</v>
      </c>
      <c r="H134" s="1"/>
    </row>
    <row r="135" spans="1:8" x14ac:dyDescent="0.25">
      <c r="A135">
        <v>6</v>
      </c>
      <c r="B135">
        <v>4.2162100000000002</v>
      </c>
      <c r="H135" s="1"/>
    </row>
    <row r="137" spans="1:8" x14ac:dyDescent="0.25">
      <c r="A137" t="s">
        <v>39</v>
      </c>
    </row>
    <row r="138" spans="1:8" x14ac:dyDescent="0.25">
      <c r="A138" t="s">
        <v>11</v>
      </c>
      <c r="B138" t="s">
        <v>40</v>
      </c>
    </row>
    <row r="139" spans="1:8" x14ac:dyDescent="0.25">
      <c r="A139">
        <v>1</v>
      </c>
      <c r="B139">
        <v>0.46910099999999999</v>
      </c>
      <c r="H139" s="1"/>
    </row>
    <row r="140" spans="1:8" x14ac:dyDescent="0.25">
      <c r="A140">
        <v>2</v>
      </c>
      <c r="B140">
        <v>0.594472</v>
      </c>
      <c r="H140" s="1"/>
    </row>
    <row r="141" spans="1:8" x14ac:dyDescent="0.25">
      <c r="A141">
        <v>3</v>
      </c>
      <c r="B141">
        <v>0.80924600000000002</v>
      </c>
      <c r="H141" s="1"/>
    </row>
    <row r="142" spans="1:8" x14ac:dyDescent="0.25">
      <c r="A142">
        <v>4</v>
      </c>
      <c r="B142">
        <v>1.1044099999999999</v>
      </c>
      <c r="H142" s="1"/>
    </row>
    <row r="143" spans="1:8" x14ac:dyDescent="0.25">
      <c r="A143">
        <v>5</v>
      </c>
      <c r="B143">
        <v>1.5396099999999999</v>
      </c>
      <c r="H143" s="1"/>
    </row>
    <row r="144" spans="1:8" x14ac:dyDescent="0.25">
      <c r="A144">
        <v>6</v>
      </c>
      <c r="B144">
        <v>2.4538600000000002</v>
      </c>
      <c r="H144" s="1"/>
    </row>
    <row r="146" spans="1:8" x14ac:dyDescent="0.25">
      <c r="A146" t="s">
        <v>66</v>
      </c>
    </row>
    <row r="147" spans="1:8" x14ac:dyDescent="0.25">
      <c r="A147" t="s">
        <v>11</v>
      </c>
      <c r="B147" t="s">
        <v>98</v>
      </c>
    </row>
    <row r="148" spans="1:8" x14ac:dyDescent="0.25">
      <c r="A148">
        <v>1</v>
      </c>
      <c r="B148">
        <v>38.25</v>
      </c>
      <c r="H148" s="1"/>
    </row>
    <row r="149" spans="1:8" x14ac:dyDescent="0.25">
      <c r="A149">
        <v>2</v>
      </c>
      <c r="B149">
        <v>33.107300000000002</v>
      </c>
      <c r="H149" s="1"/>
    </row>
    <row r="150" spans="1:8" x14ac:dyDescent="0.25">
      <c r="A150">
        <v>3</v>
      </c>
      <c r="B150">
        <v>29.183700000000002</v>
      </c>
      <c r="H150" s="1"/>
    </row>
    <row r="151" spans="1:8" x14ac:dyDescent="0.25">
      <c r="A151">
        <v>4</v>
      </c>
      <c r="B151">
        <v>26.2104</v>
      </c>
      <c r="H151" s="1"/>
    </row>
    <row r="152" spans="1:8" x14ac:dyDescent="0.25">
      <c r="A152">
        <v>5</v>
      </c>
      <c r="B152">
        <v>23.458400000000001</v>
      </c>
      <c r="H152" s="1"/>
    </row>
    <row r="153" spans="1:8" x14ac:dyDescent="0.25">
      <c r="A153">
        <v>6</v>
      </c>
      <c r="B153">
        <v>20.141400000000001</v>
      </c>
      <c r="H153" s="1"/>
    </row>
    <row r="155" spans="1:8" x14ac:dyDescent="0.25">
      <c r="A155" t="s">
        <v>67</v>
      </c>
    </row>
    <row r="156" spans="1:8" x14ac:dyDescent="0.25">
      <c r="A156" t="s">
        <v>11</v>
      </c>
      <c r="B156" t="s">
        <v>99</v>
      </c>
    </row>
    <row r="157" spans="1:8" x14ac:dyDescent="0.25">
      <c r="A157">
        <v>1</v>
      </c>
      <c r="B157">
        <v>50</v>
      </c>
      <c r="H157" s="1"/>
    </row>
    <row r="158" spans="1:8" x14ac:dyDescent="0.25">
      <c r="A158">
        <v>2</v>
      </c>
      <c r="B158">
        <v>50</v>
      </c>
      <c r="H158" s="1"/>
    </row>
    <row r="159" spans="1:8" x14ac:dyDescent="0.25">
      <c r="A159">
        <v>3</v>
      </c>
      <c r="B159">
        <v>50</v>
      </c>
      <c r="H159" s="1"/>
    </row>
    <row r="160" spans="1:8" x14ac:dyDescent="0.25">
      <c r="A160">
        <v>4</v>
      </c>
      <c r="B160">
        <v>50</v>
      </c>
      <c r="H160" s="1"/>
    </row>
    <row r="161" spans="1:8" x14ac:dyDescent="0.25">
      <c r="A161">
        <v>5</v>
      </c>
      <c r="B161">
        <v>50</v>
      </c>
      <c r="H161" s="1"/>
    </row>
    <row r="162" spans="1:8" x14ac:dyDescent="0.25">
      <c r="A162">
        <v>6</v>
      </c>
      <c r="B162">
        <v>50</v>
      </c>
      <c r="H162" s="1"/>
    </row>
    <row r="164" spans="1:8" x14ac:dyDescent="0.25">
      <c r="A164" t="s">
        <v>68</v>
      </c>
    </row>
    <row r="165" spans="1:8" x14ac:dyDescent="0.25">
      <c r="A165" t="s">
        <v>11</v>
      </c>
      <c r="B165" t="s">
        <v>69</v>
      </c>
    </row>
    <row r="166" spans="1:8" x14ac:dyDescent="0.25">
      <c r="A166">
        <v>1</v>
      </c>
      <c r="B166">
        <v>2.2006299999999999</v>
      </c>
    </row>
    <row r="167" spans="1:8" x14ac:dyDescent="0.25">
      <c r="A167">
        <v>2</v>
      </c>
      <c r="B167">
        <v>2.67496</v>
      </c>
    </row>
    <row r="168" spans="1:8" x14ac:dyDescent="0.25">
      <c r="A168">
        <v>3</v>
      </c>
      <c r="B168">
        <v>2.9610599999999998</v>
      </c>
    </row>
    <row r="169" spans="1:8" x14ac:dyDescent="0.25">
      <c r="A169">
        <v>4</v>
      </c>
      <c r="B169">
        <v>3.1515200000000001</v>
      </c>
    </row>
    <row r="170" spans="1:8" x14ac:dyDescent="0.25">
      <c r="A170">
        <v>5</v>
      </c>
      <c r="B170">
        <v>3.2817599999999998</v>
      </c>
    </row>
    <row r="171" spans="1:8" x14ac:dyDescent="0.25">
      <c r="A171">
        <v>6</v>
      </c>
      <c r="B171">
        <v>3.36849</v>
      </c>
    </row>
    <row r="173" spans="1:8" x14ac:dyDescent="0.25">
      <c r="A173" t="s">
        <v>70</v>
      </c>
    </row>
    <row r="174" spans="1:8" x14ac:dyDescent="0.25">
      <c r="A174" t="s">
        <v>11</v>
      </c>
      <c r="B174" t="s">
        <v>71</v>
      </c>
    </row>
    <row r="175" spans="1:8" x14ac:dyDescent="0.25">
      <c r="A175">
        <v>1</v>
      </c>
      <c r="B175">
        <v>0.110067</v>
      </c>
    </row>
    <row r="176" spans="1:8" x14ac:dyDescent="0.25">
      <c r="A176">
        <v>2</v>
      </c>
      <c r="B176">
        <v>7.75454E-2</v>
      </c>
    </row>
    <row r="177" spans="1:2" x14ac:dyDescent="0.25">
      <c r="A177">
        <v>3</v>
      </c>
      <c r="B177">
        <v>6.1374600000000001E-2</v>
      </c>
    </row>
    <row r="178" spans="1:2" x14ac:dyDescent="0.25">
      <c r="A178">
        <v>4</v>
      </c>
      <c r="B178">
        <v>5.0729799999999999E-2</v>
      </c>
    </row>
    <row r="179" spans="1:2" x14ac:dyDescent="0.25">
      <c r="A179">
        <v>5</v>
      </c>
      <c r="B179">
        <v>4.25723E-2</v>
      </c>
    </row>
    <row r="180" spans="1:2" x14ac:dyDescent="0.25">
      <c r="A180">
        <v>6</v>
      </c>
      <c r="B180">
        <v>3.6067000000000002E-2</v>
      </c>
    </row>
    <row r="182" spans="1:2" x14ac:dyDescent="0.25">
      <c r="A182" t="s">
        <v>41</v>
      </c>
    </row>
    <row r="183" spans="1:2" x14ac:dyDescent="0.25">
      <c r="A183" t="s">
        <v>11</v>
      </c>
      <c r="B183" t="s">
        <v>42</v>
      </c>
    </row>
    <row r="184" spans="1:2" x14ac:dyDescent="0.25">
      <c r="A184">
        <v>1</v>
      </c>
      <c r="B184">
        <v>2.4599899999999999</v>
      </c>
    </row>
    <row r="185" spans="1:2" x14ac:dyDescent="0.25">
      <c r="A185">
        <v>2</v>
      </c>
      <c r="B185">
        <v>2.1595200000000001</v>
      </c>
    </row>
    <row r="186" spans="1:2" x14ac:dyDescent="0.25">
      <c r="A186">
        <v>3</v>
      </c>
      <c r="B186">
        <v>2.1449400000000001</v>
      </c>
    </row>
    <row r="187" spans="1:2" x14ac:dyDescent="0.25">
      <c r="A187">
        <v>4</v>
      </c>
      <c r="B187">
        <v>2.2885</v>
      </c>
    </row>
    <row r="188" spans="1:2" x14ac:dyDescent="0.25">
      <c r="A188">
        <v>5</v>
      </c>
      <c r="B188">
        <v>2.52583</v>
      </c>
    </row>
    <row r="189" spans="1:2" x14ac:dyDescent="0.25">
      <c r="A189">
        <v>6</v>
      </c>
      <c r="B189">
        <v>2.86293</v>
      </c>
    </row>
    <row r="191" spans="1:2" x14ac:dyDescent="0.25">
      <c r="A191" t="s">
        <v>62</v>
      </c>
    </row>
    <row r="192" spans="1:2" x14ac:dyDescent="0.25">
      <c r="A192" t="s">
        <v>11</v>
      </c>
      <c r="B192" t="s">
        <v>72</v>
      </c>
    </row>
    <row r="193" spans="1:2" x14ac:dyDescent="0.25">
      <c r="A193">
        <v>1</v>
      </c>
      <c r="B193">
        <v>13.3629</v>
      </c>
    </row>
    <row r="194" spans="1:2" x14ac:dyDescent="0.25">
      <c r="A194">
        <v>2</v>
      </c>
      <c r="B194">
        <v>17.724</v>
      </c>
    </row>
    <row r="195" spans="1:2" x14ac:dyDescent="0.25">
      <c r="A195">
        <v>3</v>
      </c>
      <c r="B195">
        <v>21.455300000000001</v>
      </c>
    </row>
    <row r="196" spans="1:2" x14ac:dyDescent="0.25">
      <c r="A196">
        <v>4</v>
      </c>
      <c r="B196">
        <v>25.060500000000001</v>
      </c>
    </row>
    <row r="197" spans="1:2" x14ac:dyDescent="0.25">
      <c r="A197">
        <v>5</v>
      </c>
      <c r="B197">
        <v>28.270900000000001</v>
      </c>
    </row>
    <row r="198" spans="1:2" x14ac:dyDescent="0.25">
      <c r="A198">
        <v>6</v>
      </c>
      <c r="B198">
        <v>29.667100000000001</v>
      </c>
    </row>
    <row r="200" spans="1:2" x14ac:dyDescent="0.25">
      <c r="A200" t="s">
        <v>73</v>
      </c>
    </row>
    <row r="201" spans="1:2" x14ac:dyDescent="0.25">
      <c r="A201" t="s">
        <v>11</v>
      </c>
      <c r="B201" t="s">
        <v>74</v>
      </c>
    </row>
    <row r="202" spans="1:2" x14ac:dyDescent="0.25">
      <c r="A202">
        <v>1</v>
      </c>
      <c r="B202">
        <v>17.381399999999999</v>
      </c>
    </row>
    <row r="203" spans="1:2" x14ac:dyDescent="0.25">
      <c r="A203">
        <v>2</v>
      </c>
      <c r="B203">
        <v>12.3767</v>
      </c>
    </row>
    <row r="204" spans="1:2" x14ac:dyDescent="0.25">
      <c r="A204">
        <v>3</v>
      </c>
      <c r="B204">
        <v>9.8558299999999992</v>
      </c>
    </row>
    <row r="205" spans="1:2" x14ac:dyDescent="0.25">
      <c r="A205">
        <v>4</v>
      </c>
      <c r="B205">
        <v>8.3167399999999994</v>
      </c>
    </row>
    <row r="206" spans="1:2" x14ac:dyDescent="0.25">
      <c r="A206">
        <v>5</v>
      </c>
      <c r="B206">
        <v>7.14811</v>
      </c>
    </row>
    <row r="207" spans="1:2" x14ac:dyDescent="0.25">
      <c r="A207">
        <v>6</v>
      </c>
      <c r="B207">
        <v>5.9793599999999998</v>
      </c>
    </row>
    <row r="209" spans="1:8" x14ac:dyDescent="0.25">
      <c r="A209" t="s">
        <v>92</v>
      </c>
    </row>
    <row r="210" spans="1:8" x14ac:dyDescent="0.25">
      <c r="A210" t="s">
        <v>11</v>
      </c>
      <c r="B210" t="s">
        <v>93</v>
      </c>
    </row>
    <row r="211" spans="1:8" x14ac:dyDescent="0.25">
      <c r="A211">
        <v>1</v>
      </c>
      <c r="B211">
        <v>0.23622299999999999</v>
      </c>
      <c r="H211" s="1"/>
    </row>
    <row r="212" spans="1:8" x14ac:dyDescent="0.25">
      <c r="A212">
        <v>2</v>
      </c>
      <c r="B212">
        <v>0.33528999999999998</v>
      </c>
      <c r="H212" s="1"/>
    </row>
    <row r="213" spans="1:8" x14ac:dyDescent="0.25">
      <c r="A213">
        <v>3</v>
      </c>
      <c r="B213">
        <v>0.42363099999999998</v>
      </c>
      <c r="H213" s="1"/>
    </row>
    <row r="214" spans="1:8" x14ac:dyDescent="0.25">
      <c r="A214">
        <v>4</v>
      </c>
      <c r="B214">
        <v>0.51251999999999998</v>
      </c>
      <c r="H214" s="1"/>
    </row>
    <row r="215" spans="1:8" x14ac:dyDescent="0.25">
      <c r="A215">
        <v>5</v>
      </c>
      <c r="B215">
        <v>0.61072700000000002</v>
      </c>
      <c r="H215" s="1"/>
    </row>
    <row r="216" spans="1:8" x14ac:dyDescent="0.25">
      <c r="A216">
        <v>6</v>
      </c>
      <c r="B216">
        <v>0.72088200000000002</v>
      </c>
      <c r="H216" s="1"/>
    </row>
    <row r="218" spans="1:8" x14ac:dyDescent="0.25">
      <c r="A218" t="s">
        <v>94</v>
      </c>
    </row>
    <row r="219" spans="1:8" x14ac:dyDescent="0.25">
      <c r="A219" t="s">
        <v>11</v>
      </c>
      <c r="B219" t="s">
        <v>95</v>
      </c>
    </row>
    <row r="220" spans="1:8" x14ac:dyDescent="0.25">
      <c r="A220">
        <v>1</v>
      </c>
      <c r="B220">
        <v>0.18071200000000001</v>
      </c>
      <c r="H220" s="1"/>
    </row>
    <row r="221" spans="1:8" x14ac:dyDescent="0.25">
      <c r="A221">
        <v>2</v>
      </c>
      <c r="B221">
        <v>0.22201100000000001</v>
      </c>
      <c r="H221" s="1"/>
    </row>
    <row r="222" spans="1:8" x14ac:dyDescent="0.25">
      <c r="A222">
        <v>3</v>
      </c>
      <c r="B222">
        <v>0.24726000000000001</v>
      </c>
      <c r="H222" s="1"/>
    </row>
    <row r="223" spans="1:8" x14ac:dyDescent="0.25">
      <c r="A223">
        <v>4</v>
      </c>
      <c r="B223">
        <v>0.26864100000000002</v>
      </c>
      <c r="H223" s="1"/>
    </row>
    <row r="224" spans="1:8" x14ac:dyDescent="0.25">
      <c r="A224">
        <v>5</v>
      </c>
      <c r="B224">
        <v>0.28650399999999998</v>
      </c>
      <c r="H224" s="1"/>
    </row>
    <row r="225" spans="1:8" x14ac:dyDescent="0.25">
      <c r="A225">
        <v>6</v>
      </c>
      <c r="B225">
        <v>0.29038599999999998</v>
      </c>
      <c r="H225" s="1"/>
    </row>
    <row r="227" spans="1:8" x14ac:dyDescent="0.25">
      <c r="A227" t="s">
        <v>100</v>
      </c>
    </row>
    <row r="228" spans="1:8" x14ac:dyDescent="0.25">
      <c r="A228" t="s">
        <v>11</v>
      </c>
      <c r="B228" t="s">
        <v>104</v>
      </c>
    </row>
    <row r="229" spans="1:8" x14ac:dyDescent="0.25">
      <c r="A229">
        <v>1</v>
      </c>
      <c r="B229">
        <v>9.0355299999999996</v>
      </c>
      <c r="H229" s="1"/>
    </row>
    <row r="230" spans="1:8" x14ac:dyDescent="0.25">
      <c r="A230">
        <v>2</v>
      </c>
      <c r="B230">
        <v>11.1005</v>
      </c>
      <c r="H230" s="1"/>
    </row>
    <row r="231" spans="1:8" x14ac:dyDescent="0.25">
      <c r="A231">
        <v>3</v>
      </c>
      <c r="B231">
        <v>12.363099999999999</v>
      </c>
      <c r="H231" s="1"/>
    </row>
    <row r="232" spans="1:8" x14ac:dyDescent="0.25">
      <c r="A232">
        <v>4</v>
      </c>
      <c r="B232">
        <v>13.433299999999999</v>
      </c>
      <c r="H232" s="1"/>
    </row>
    <row r="233" spans="1:8" x14ac:dyDescent="0.25">
      <c r="A233">
        <v>5</v>
      </c>
      <c r="B233">
        <v>14.326700000000001</v>
      </c>
      <c r="H233" s="1"/>
    </row>
    <row r="234" spans="1:8" x14ac:dyDescent="0.25">
      <c r="A234">
        <v>6</v>
      </c>
      <c r="B234">
        <v>14.519600000000001</v>
      </c>
      <c r="H234" s="1"/>
    </row>
    <row r="236" spans="1:8" x14ac:dyDescent="0.25">
      <c r="A236" t="s">
        <v>101</v>
      </c>
    </row>
    <row r="237" spans="1:8" x14ac:dyDescent="0.25">
      <c r="A237" t="s">
        <v>11</v>
      </c>
      <c r="B237" t="s">
        <v>102</v>
      </c>
    </row>
    <row r="238" spans="1:8" x14ac:dyDescent="0.25">
      <c r="A238">
        <v>1</v>
      </c>
      <c r="B238">
        <v>1.30718</v>
      </c>
    </row>
    <row r="239" spans="1:8" x14ac:dyDescent="0.25">
      <c r="A239">
        <v>2</v>
      </c>
      <c r="B239">
        <v>1.51024</v>
      </c>
    </row>
    <row r="240" spans="1:8" x14ac:dyDescent="0.25">
      <c r="A240">
        <v>3</v>
      </c>
      <c r="B240">
        <v>1.7133</v>
      </c>
    </row>
    <row r="241" spans="1:8" x14ac:dyDescent="0.25">
      <c r="A241">
        <v>4</v>
      </c>
      <c r="B241">
        <v>1.9078200000000001</v>
      </c>
    </row>
    <row r="242" spans="1:8" x14ac:dyDescent="0.25">
      <c r="A242">
        <v>5</v>
      </c>
      <c r="B242">
        <v>2.1316600000000001</v>
      </c>
    </row>
    <row r="243" spans="1:8" x14ac:dyDescent="0.25">
      <c r="A243">
        <v>6</v>
      </c>
      <c r="B243">
        <v>2.4824899999999999</v>
      </c>
    </row>
    <row r="245" spans="1:8" x14ac:dyDescent="0.25">
      <c r="A245" t="s">
        <v>103</v>
      </c>
    </row>
    <row r="246" spans="1:8" x14ac:dyDescent="0.25">
      <c r="A246" t="s">
        <v>11</v>
      </c>
      <c r="B246" t="s">
        <v>105</v>
      </c>
    </row>
    <row r="247" spans="1:8" x14ac:dyDescent="0.25">
      <c r="A247">
        <v>1</v>
      </c>
      <c r="B247" s="1">
        <v>0.99999099999999996</v>
      </c>
      <c r="C247" s="1"/>
      <c r="D247" s="1"/>
      <c r="E247" s="1"/>
      <c r="F247" s="1"/>
      <c r="H247" s="1"/>
    </row>
    <row r="248" spans="1:8" x14ac:dyDescent="0.25">
      <c r="A248">
        <v>2</v>
      </c>
      <c r="B248" s="1">
        <v>0.99999899999999997</v>
      </c>
      <c r="C248" s="1"/>
      <c r="D248" s="1"/>
      <c r="E248" s="1"/>
      <c r="F248" s="1"/>
      <c r="H248" s="1"/>
    </row>
    <row r="249" spans="1:8" x14ac:dyDescent="0.25">
      <c r="A249">
        <v>3</v>
      </c>
      <c r="B249" s="1">
        <v>1.0000100000000001</v>
      </c>
      <c r="C249" s="1"/>
      <c r="D249" s="1"/>
      <c r="E249" s="1"/>
      <c r="F249" s="1"/>
      <c r="H249" s="1"/>
    </row>
    <row r="250" spans="1:8" x14ac:dyDescent="0.25">
      <c r="A250">
        <v>4</v>
      </c>
      <c r="B250" s="1">
        <v>1.0000899999999999</v>
      </c>
      <c r="C250" s="1"/>
      <c r="D250" s="1"/>
      <c r="E250" s="1"/>
      <c r="F250" s="1"/>
      <c r="H250" s="1"/>
    </row>
    <row r="251" spans="1:8" x14ac:dyDescent="0.25">
      <c r="A251">
        <v>5</v>
      </c>
      <c r="B251" s="1">
        <v>1.0001100000000001</v>
      </c>
      <c r="C251" s="1"/>
      <c r="D251" s="1"/>
      <c r="E251" s="1"/>
      <c r="F251" s="1"/>
      <c r="H251" s="1"/>
    </row>
    <row r="252" spans="1:8" x14ac:dyDescent="0.25">
      <c r="A252">
        <v>6</v>
      </c>
      <c r="B252" s="1">
        <v>1.0000199999999999</v>
      </c>
      <c r="C252" s="1"/>
      <c r="D252" s="1"/>
      <c r="E252" s="1"/>
      <c r="F252" s="1"/>
      <c r="H252" s="1"/>
    </row>
    <row r="254" spans="1:8" x14ac:dyDescent="0.25">
      <c r="A254" t="s">
        <v>56</v>
      </c>
    </row>
    <row r="255" spans="1:8" x14ac:dyDescent="0.25">
      <c r="A255" t="s">
        <v>11</v>
      </c>
      <c r="B255" t="s">
        <v>57</v>
      </c>
    </row>
    <row r="256" spans="1:8" x14ac:dyDescent="0.25">
      <c r="A256">
        <v>1</v>
      </c>
      <c r="B256">
        <v>7.0411599999999996</v>
      </c>
    </row>
    <row r="257" spans="1:2" x14ac:dyDescent="0.25">
      <c r="A257">
        <v>2</v>
      </c>
      <c r="B257">
        <v>4.0335099999999997</v>
      </c>
    </row>
    <row r="258" spans="1:2" x14ac:dyDescent="0.25">
      <c r="A258">
        <v>3</v>
      </c>
      <c r="B258">
        <v>2.9171900000000002</v>
      </c>
    </row>
    <row r="259" spans="1:2" x14ac:dyDescent="0.25">
      <c r="A259">
        <v>4</v>
      </c>
      <c r="B259">
        <v>2.3931200000000001</v>
      </c>
    </row>
    <row r="260" spans="1:2" x14ac:dyDescent="0.25">
      <c r="A260">
        <v>5</v>
      </c>
      <c r="B260">
        <v>2.0954799999999998</v>
      </c>
    </row>
    <row r="261" spans="1:2" x14ac:dyDescent="0.25">
      <c r="A261">
        <v>6</v>
      </c>
      <c r="B261">
        <v>1.94357</v>
      </c>
    </row>
    <row r="263" spans="1:2" x14ac:dyDescent="0.25">
      <c r="A263" t="s">
        <v>58</v>
      </c>
    </row>
    <row r="264" spans="1:2" x14ac:dyDescent="0.25">
      <c r="A264" t="s">
        <v>11</v>
      </c>
      <c r="B264" t="s">
        <v>59</v>
      </c>
    </row>
    <row r="265" spans="1:2" x14ac:dyDescent="0.25">
      <c r="A265">
        <v>1</v>
      </c>
      <c r="B265">
        <v>72.140299999999996</v>
      </c>
    </row>
    <row r="266" spans="1:2" x14ac:dyDescent="0.25">
      <c r="A266">
        <v>2</v>
      </c>
      <c r="B266">
        <v>51.403399999999998</v>
      </c>
    </row>
    <row r="267" spans="1:2" x14ac:dyDescent="0.25">
      <c r="A267">
        <v>3</v>
      </c>
      <c r="B267">
        <v>41.710999999999999</v>
      </c>
    </row>
    <row r="268" spans="1:2" x14ac:dyDescent="0.25">
      <c r="A268">
        <v>4</v>
      </c>
      <c r="B268">
        <v>35.887300000000003</v>
      </c>
    </row>
    <row r="269" spans="1:2" x14ac:dyDescent="0.25">
      <c r="A269">
        <v>5</v>
      </c>
      <c r="B269">
        <v>31.2697</v>
      </c>
    </row>
    <row r="270" spans="1:2" x14ac:dyDescent="0.25">
      <c r="A270">
        <v>6</v>
      </c>
      <c r="B270">
        <v>26.749500000000001</v>
      </c>
    </row>
    <row r="272" spans="1:2" x14ac:dyDescent="0.25">
      <c r="A272" t="s">
        <v>60</v>
      </c>
    </row>
    <row r="273" spans="1:2" x14ac:dyDescent="0.25">
      <c r="A273" t="s">
        <v>11</v>
      </c>
      <c r="B273" t="s">
        <v>61</v>
      </c>
    </row>
    <row r="274" spans="1:2" x14ac:dyDescent="0.25">
      <c r="A274">
        <v>1</v>
      </c>
      <c r="B274">
        <v>1.16374</v>
      </c>
    </row>
    <row r="275" spans="1:2" x14ac:dyDescent="0.25">
      <c r="A275">
        <v>2</v>
      </c>
      <c r="B275">
        <v>1.8699699999999999</v>
      </c>
    </row>
    <row r="276" spans="1:2" x14ac:dyDescent="0.25">
      <c r="A276">
        <v>3</v>
      </c>
      <c r="B276">
        <v>2.24763</v>
      </c>
    </row>
    <row r="277" spans="1:2" x14ac:dyDescent="0.25">
      <c r="A277">
        <v>4</v>
      </c>
      <c r="B277">
        <v>2.5040100000000001</v>
      </c>
    </row>
    <row r="278" spans="1:2" x14ac:dyDescent="0.25">
      <c r="A278">
        <v>5</v>
      </c>
      <c r="B278">
        <v>2.5646100000000001</v>
      </c>
    </row>
    <row r="279" spans="1:2" x14ac:dyDescent="0.25">
      <c r="A279">
        <v>6</v>
      </c>
      <c r="B279">
        <v>1.7623500000000001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5DFF-A3FA-4D14-BAE6-A274AD32F7D4}">
  <dimension ref="A1:AT315"/>
  <sheetViews>
    <sheetView topLeftCell="F1" workbookViewId="0">
      <selection activeCell="R6" sqref="R6"/>
    </sheetView>
  </sheetViews>
  <sheetFormatPr defaultRowHeight="15" x14ac:dyDescent="0.25"/>
  <cols>
    <col min="9" max="9" width="7.5703125" bestFit="1" customWidth="1"/>
    <col min="10" max="10" width="6.28515625" bestFit="1" customWidth="1"/>
    <col min="11" max="11" width="5.5703125" bestFit="1" customWidth="1"/>
    <col min="12" max="12" width="4.7109375" bestFit="1" customWidth="1"/>
    <col min="13" max="16" width="5.5703125" bestFit="1" customWidth="1"/>
    <col min="17" max="19" width="4.5703125" bestFit="1" customWidth="1"/>
    <col min="20" max="21" width="5.28515625" bestFit="1" customWidth="1"/>
    <col min="22" max="22" width="4.5703125" bestFit="1" customWidth="1"/>
    <col min="23" max="25" width="5.5703125" bestFit="1" customWidth="1"/>
    <col min="26" max="26" width="5.140625" bestFit="1" customWidth="1"/>
    <col min="27" max="28" width="4.5703125" bestFit="1" customWidth="1"/>
    <col min="29" max="31" width="5.5703125" bestFit="1" customWidth="1"/>
    <col min="32" max="32" width="4.5703125" bestFit="1" customWidth="1"/>
    <col min="33" max="33" width="6.7109375" customWidth="1"/>
    <col min="34" max="39" width="5.5703125" bestFit="1" customWidth="1"/>
    <col min="40" max="40" width="7.5703125" bestFit="1" customWidth="1"/>
    <col min="41" max="42" width="7.85546875" bestFit="1" customWidth="1"/>
    <col min="43" max="44" width="8.140625" bestFit="1" customWidth="1"/>
    <col min="45" max="45" width="9.140625" bestFit="1" customWidth="1"/>
    <col min="46" max="46" width="9.140625" customWidth="1"/>
    <col min="47" max="47" width="18.85546875" bestFit="1" customWidth="1"/>
  </cols>
  <sheetData>
    <row r="1" spans="1:44" x14ac:dyDescent="0.25">
      <c r="E1" t="s">
        <v>126</v>
      </c>
    </row>
    <row r="2" spans="1:44" x14ac:dyDescent="0.25">
      <c r="A2" t="s">
        <v>10</v>
      </c>
      <c r="I2" s="10" t="s">
        <v>1</v>
      </c>
      <c r="J2" s="10" t="s">
        <v>49</v>
      </c>
      <c r="K2" s="10" t="s">
        <v>75</v>
      </c>
      <c r="L2" s="10" t="s">
        <v>76</v>
      </c>
      <c r="M2" s="10" t="s">
        <v>77</v>
      </c>
      <c r="N2" s="10" t="s">
        <v>78</v>
      </c>
      <c r="O2" s="10" t="s">
        <v>47</v>
      </c>
      <c r="P2" s="10" t="s">
        <v>79</v>
      </c>
      <c r="Q2" s="10" t="s">
        <v>80</v>
      </c>
      <c r="R2" s="10" t="s">
        <v>81</v>
      </c>
      <c r="S2" s="10" t="s">
        <v>82</v>
      </c>
      <c r="T2" s="10" t="s">
        <v>83</v>
      </c>
      <c r="U2" s="10" t="s">
        <v>96</v>
      </c>
      <c r="V2" s="10" t="s">
        <v>97</v>
      </c>
      <c r="W2" s="10" t="s">
        <v>106</v>
      </c>
      <c r="X2" s="10" t="s">
        <v>107</v>
      </c>
      <c r="Y2" s="10" t="s">
        <v>5</v>
      </c>
      <c r="Z2" s="10" t="s">
        <v>3</v>
      </c>
      <c r="AA2" s="10" t="s">
        <v>48</v>
      </c>
      <c r="AB2" s="10" t="s">
        <v>4</v>
      </c>
      <c r="AC2" s="10" t="s">
        <v>84</v>
      </c>
      <c r="AD2" s="10" t="s">
        <v>85</v>
      </c>
      <c r="AE2" s="10" t="s">
        <v>86</v>
      </c>
      <c r="AF2" s="10" t="s">
        <v>0</v>
      </c>
      <c r="AG2" s="10" t="s">
        <v>50</v>
      </c>
      <c r="AH2" s="10" t="s">
        <v>87</v>
      </c>
      <c r="AI2" s="10" t="s">
        <v>88</v>
      </c>
      <c r="AK2" s="10" t="s">
        <v>113</v>
      </c>
      <c r="AL2" s="10" t="s">
        <v>114</v>
      </c>
      <c r="AM2" s="10" t="s">
        <v>65</v>
      </c>
      <c r="AN2" s="10" t="s">
        <v>89</v>
      </c>
      <c r="AO2" s="10" t="s">
        <v>90</v>
      </c>
      <c r="AP2" s="10" t="s">
        <v>91</v>
      </c>
      <c r="AQ2" s="10" t="s">
        <v>108</v>
      </c>
      <c r="AR2" s="10" t="s">
        <v>109</v>
      </c>
    </row>
    <row r="3" spans="1:44" x14ac:dyDescent="0.25">
      <c r="A3" t="s">
        <v>11</v>
      </c>
      <c r="B3" t="s">
        <v>12</v>
      </c>
      <c r="C3" t="s">
        <v>13</v>
      </c>
      <c r="D3" t="s">
        <v>14</v>
      </c>
      <c r="I3" s="9">
        <v>100</v>
      </c>
      <c r="J3" s="9">
        <f t="shared" ref="J3:J8" si="0">B13</f>
        <v>12.004099999999999</v>
      </c>
      <c r="K3" s="9">
        <f t="shared" ref="K3:K8" si="1">B22</f>
        <v>1.5986299999999998E-2</v>
      </c>
      <c r="L3" s="9">
        <f t="shared" ref="L3:L8" si="2">B31</f>
        <v>1.17014</v>
      </c>
      <c r="M3" s="9">
        <f>B40</f>
        <v>12.0046</v>
      </c>
      <c r="N3" s="9">
        <f>B49</f>
        <v>0.44813199999999997</v>
      </c>
      <c r="O3" s="9">
        <f>B58</f>
        <v>0.165935</v>
      </c>
      <c r="P3" s="9">
        <f>B67</f>
        <v>4.6706900000000002E-4</v>
      </c>
      <c r="Q3" s="9">
        <f>B76</f>
        <v>4.7766600000000002E-4</v>
      </c>
      <c r="R3" s="9">
        <f>B85</f>
        <v>2.07835E-2</v>
      </c>
      <c r="S3" s="9">
        <f>B94</f>
        <v>2.08904E-2</v>
      </c>
      <c r="T3" s="9">
        <f>B103</f>
        <v>3.3187099999999999E-3</v>
      </c>
      <c r="U3" s="9">
        <f>B211</f>
        <v>2.0782999999999999E-2</v>
      </c>
      <c r="V3" s="9">
        <f>B220</f>
        <v>3.3187099999999999E-3</v>
      </c>
      <c r="W3" s="9">
        <f>B229</f>
        <v>0.12255000000000001</v>
      </c>
      <c r="X3" s="9">
        <f>O3</f>
        <v>0.165935</v>
      </c>
      <c r="Y3" s="9">
        <f>B112</f>
        <v>5.5069199999999998E-4</v>
      </c>
      <c r="Z3" s="9">
        <f>B121</f>
        <v>5.53496E-4</v>
      </c>
      <c r="AA3" s="9">
        <f>B130</f>
        <v>5.5069199999999998E-4</v>
      </c>
      <c r="AB3" s="9">
        <f>B139</f>
        <v>0.23397899999999999</v>
      </c>
      <c r="AC3" s="9">
        <f>B148</f>
        <v>5.8966399999999997</v>
      </c>
      <c r="AD3" s="9">
        <f>B157</f>
        <v>50</v>
      </c>
      <c r="AE3" s="9">
        <f>B166</f>
        <v>21.451599999999999</v>
      </c>
      <c r="AF3" s="9">
        <f>B175</f>
        <v>1.25099</v>
      </c>
      <c r="AG3" s="9">
        <f>B184</f>
        <v>43.510599999999997</v>
      </c>
      <c r="AH3" s="9">
        <f>B193</f>
        <v>10.379799999999999</v>
      </c>
      <c r="AI3" s="9">
        <f>B202</f>
        <v>0.27488099999999999</v>
      </c>
      <c r="AK3" s="9">
        <f>M3-N3</f>
        <v>11.556468000000001</v>
      </c>
      <c r="AL3" s="9">
        <f>M3-L3</f>
        <v>10.83446</v>
      </c>
      <c r="AM3" s="9">
        <f>L3-N3</f>
        <v>0.72200799999999998</v>
      </c>
      <c r="AN3" s="9">
        <f>AC3/AD3</f>
        <v>0.11793279999999999</v>
      </c>
      <c r="AO3" s="9">
        <f>Z3/AA3</f>
        <v>1.0050917754389024</v>
      </c>
      <c r="AP3" s="9">
        <f>U3/V3</f>
        <v>6.2623730304847367</v>
      </c>
      <c r="AQ3" s="9">
        <f>W3/X3</f>
        <v>0.73854220025913764</v>
      </c>
      <c r="AR3" s="9">
        <f>17/35</f>
        <v>0.48571428571428571</v>
      </c>
    </row>
    <row r="4" spans="1:44" x14ac:dyDescent="0.25">
      <c r="A4">
        <v>1</v>
      </c>
      <c r="B4">
        <v>12</v>
      </c>
      <c r="C4">
        <v>0</v>
      </c>
      <c r="D4" s="1">
        <v>4.9999999999999998E-7</v>
      </c>
      <c r="H4" s="1"/>
      <c r="I4" s="9">
        <f>I3+300</f>
        <v>400</v>
      </c>
      <c r="J4" s="9">
        <f t="shared" si="0"/>
        <v>12.0006</v>
      </c>
      <c r="K4" s="9">
        <f t="shared" si="1"/>
        <v>1.5876100000000001E-2</v>
      </c>
      <c r="L4" s="9">
        <f t="shared" si="2"/>
        <v>2.4117700000000002</v>
      </c>
      <c r="M4" s="9">
        <f t="shared" ref="M4:M8" si="3">B41</f>
        <v>12.001799999999999</v>
      </c>
      <c r="N4" s="9">
        <f t="shared" ref="N4:N8" si="4">B50</f>
        <v>1.64828</v>
      </c>
      <c r="O4" s="9">
        <f t="shared" ref="O4:O8" si="5">B59</f>
        <v>0.22206200000000001</v>
      </c>
      <c r="P4" s="9">
        <f t="shared" ref="P4:P8" si="6">B68</f>
        <v>5.8851499999999996E-4</v>
      </c>
      <c r="Q4" s="9">
        <f t="shared" ref="Q4:Q8" si="7">B77</f>
        <v>7.1167599999999995E-4</v>
      </c>
      <c r="R4" s="9">
        <f t="shared" ref="R4:R8" si="8">B86</f>
        <v>7.4764499999999998E-2</v>
      </c>
      <c r="S4" s="9">
        <f t="shared" ref="S4:S8" si="9">B95</f>
        <v>7.5168399999999996E-2</v>
      </c>
      <c r="T4" s="9">
        <f t="shared" ref="T4:T8" si="10">B104</f>
        <v>4.44123E-3</v>
      </c>
      <c r="U4" s="9">
        <f t="shared" ref="U4:U8" si="11">B212</f>
        <v>7.4764399999999995E-2</v>
      </c>
      <c r="V4" s="9">
        <f t="shared" ref="V4:V8" si="12">B221</f>
        <v>4.44123E-3</v>
      </c>
      <c r="W4" s="9">
        <f t="shared" ref="W4:W8" si="13">B230</f>
        <v>0.16400100000000001</v>
      </c>
      <c r="X4" s="9">
        <f t="shared" ref="X4:X8" si="14">O4</f>
        <v>0.22206200000000001</v>
      </c>
      <c r="Y4" s="9">
        <f t="shared" ref="Y4:Y8" si="15">B113</f>
        <v>9.8622599999999999E-4</v>
      </c>
      <c r="Z4" s="9">
        <f t="shared" ref="Z4:Z8" si="16">B122</f>
        <v>9.8352599999999997E-4</v>
      </c>
      <c r="AA4" s="9">
        <f t="shared" ref="AA4:AA8" si="17">B131</f>
        <v>9.8622599999999999E-4</v>
      </c>
      <c r="AB4" s="9">
        <f t="shared" ref="AB4:AB8" si="18">B140</f>
        <v>0.77074100000000001</v>
      </c>
      <c r="AC4" s="9">
        <f t="shared" ref="AC4:AC8" si="19">B149</f>
        <v>2.1935699999999998</v>
      </c>
      <c r="AD4" s="9">
        <f t="shared" ref="AD4:AD8" si="20">B158</f>
        <v>50</v>
      </c>
      <c r="AE4" s="9">
        <f t="shared" ref="AE4:AE8" si="21">B167</f>
        <v>21.927900000000001</v>
      </c>
      <c r="AF4" s="9">
        <f t="shared" ref="AF4:AF8" si="22">B176</f>
        <v>0.34775899999999998</v>
      </c>
      <c r="AG4" s="9">
        <f t="shared" ref="AG4:AG8" si="23">B185</f>
        <v>105.054</v>
      </c>
      <c r="AH4" s="9">
        <f t="shared" ref="AH4:AH8" si="24">B194</f>
        <v>13.9872</v>
      </c>
      <c r="AI4" s="9">
        <f t="shared" ref="AI4:AI8" si="25">B203</f>
        <v>0.100036</v>
      </c>
      <c r="AK4" s="9">
        <f t="shared" ref="AK4:AK8" si="26">M4-N4</f>
        <v>10.35352</v>
      </c>
      <c r="AL4" s="9">
        <f t="shared" ref="AL4:AL8" si="27">M4-L4</f>
        <v>9.5900299999999987</v>
      </c>
      <c r="AM4" s="9">
        <f t="shared" ref="AM4:AM8" si="28">L4-N4</f>
        <v>0.76349000000000022</v>
      </c>
      <c r="AN4" s="9">
        <f t="shared" ref="AN4:AN8" si="29">AC4/AD4</f>
        <v>4.3871399999999998E-2</v>
      </c>
      <c r="AO4" s="9">
        <f t="shared" ref="AO4:AO8" si="30">Z4/AA4</f>
        <v>0.99726229079338813</v>
      </c>
      <c r="AP4" s="9">
        <f t="shared" ref="AP4:AP8" si="31">U4/V4</f>
        <v>16.834165310060499</v>
      </c>
      <c r="AQ4" s="9">
        <f t="shared" ref="AQ4:AQ8" si="32">W4/X4</f>
        <v>0.73853698516630495</v>
      </c>
      <c r="AR4" s="9">
        <f t="shared" ref="AR4:AR8" si="33">17/35</f>
        <v>0.48571428571428571</v>
      </c>
    </row>
    <row r="5" spans="1:44" x14ac:dyDescent="0.25">
      <c r="A5">
        <v>2</v>
      </c>
      <c r="B5">
        <v>12</v>
      </c>
      <c r="C5">
        <v>0</v>
      </c>
      <c r="D5" s="1">
        <v>4.9999999999999998E-7</v>
      </c>
      <c r="H5" s="1"/>
      <c r="I5" s="9">
        <f t="shared" ref="I5:I8" si="34">I4+300</f>
        <v>700</v>
      </c>
      <c r="J5" s="9">
        <f t="shared" si="0"/>
        <v>12.0002</v>
      </c>
      <c r="K5" s="9">
        <f t="shared" si="1"/>
        <v>1.5841500000000001E-2</v>
      </c>
      <c r="L5" s="9">
        <f t="shared" si="2"/>
        <v>3.4067400000000001</v>
      </c>
      <c r="M5" s="9">
        <f t="shared" si="3"/>
        <v>12.0014</v>
      </c>
      <c r="N5" s="9">
        <f t="shared" si="4"/>
        <v>2.6250300000000002</v>
      </c>
      <c r="O5" s="9">
        <f t="shared" si="5"/>
        <v>0.23079</v>
      </c>
      <c r="P5" s="9">
        <f t="shared" si="6"/>
        <v>6.1651900000000005E-4</v>
      </c>
      <c r="Q5" s="9">
        <f t="shared" si="7"/>
        <v>9.3308599999999996E-4</v>
      </c>
      <c r="R5" s="9">
        <f t="shared" si="8"/>
        <v>0.118781</v>
      </c>
      <c r="S5" s="9">
        <f t="shared" si="9"/>
        <v>0.11948400000000001</v>
      </c>
      <c r="T5" s="9">
        <f t="shared" si="10"/>
        <v>4.6157999999999998E-3</v>
      </c>
      <c r="U5" s="9">
        <f t="shared" si="11"/>
        <v>0.118781</v>
      </c>
      <c r="V5" s="9">
        <f t="shared" si="12"/>
        <v>4.6157999999999998E-3</v>
      </c>
      <c r="W5" s="9">
        <f t="shared" si="13"/>
        <v>0.17044699999999999</v>
      </c>
      <c r="X5" s="9">
        <f t="shared" si="14"/>
        <v>0.23079</v>
      </c>
      <c r="Y5" s="9">
        <f t="shared" si="15"/>
        <v>1.06528E-3</v>
      </c>
      <c r="Z5" s="9">
        <f t="shared" si="16"/>
        <v>1.0597E-3</v>
      </c>
      <c r="AA5" s="9">
        <f t="shared" si="17"/>
        <v>1.06528E-3</v>
      </c>
      <c r="AB5" s="9">
        <f t="shared" si="18"/>
        <v>1.11147</v>
      </c>
      <c r="AC5" s="9">
        <f t="shared" si="19"/>
        <v>1.4349700000000001</v>
      </c>
      <c r="AD5" s="9">
        <f t="shared" si="20"/>
        <v>50</v>
      </c>
      <c r="AE5" s="9">
        <f t="shared" si="21"/>
        <v>21.9697</v>
      </c>
      <c r="AF5" s="9">
        <f t="shared" si="22"/>
        <v>0.21889</v>
      </c>
      <c r="AG5" s="9">
        <f t="shared" si="23"/>
        <v>127.29900000000001</v>
      </c>
      <c r="AH5" s="9">
        <f t="shared" si="24"/>
        <v>14.5687</v>
      </c>
      <c r="AI5" s="9">
        <f t="shared" si="25"/>
        <v>6.5315899999999996E-2</v>
      </c>
      <c r="AK5" s="9">
        <f t="shared" si="26"/>
        <v>9.3763699999999996</v>
      </c>
      <c r="AL5" s="9">
        <f t="shared" si="27"/>
        <v>8.5946600000000011</v>
      </c>
      <c r="AM5" s="9">
        <f t="shared" si="28"/>
        <v>0.7817099999999999</v>
      </c>
      <c r="AN5" s="9">
        <f t="shared" si="29"/>
        <v>2.86994E-2</v>
      </c>
      <c r="AO5" s="9">
        <f t="shared" si="30"/>
        <v>0.99476194052267941</v>
      </c>
      <c r="AP5" s="9">
        <f t="shared" si="31"/>
        <v>25.73356731227523</v>
      </c>
      <c r="AQ5" s="9">
        <f t="shared" si="32"/>
        <v>0.73853719831881792</v>
      </c>
      <c r="AR5" s="9">
        <f t="shared" si="33"/>
        <v>0.48571428571428571</v>
      </c>
    </row>
    <row r="6" spans="1:44" x14ac:dyDescent="0.25">
      <c r="A6">
        <v>3</v>
      </c>
      <c r="B6">
        <v>12</v>
      </c>
      <c r="C6">
        <v>0</v>
      </c>
      <c r="D6" s="1">
        <v>4.9999999999999998E-7</v>
      </c>
      <c r="H6" s="1"/>
      <c r="I6" s="9">
        <f t="shared" si="34"/>
        <v>1000</v>
      </c>
      <c r="J6" s="9">
        <f t="shared" si="0"/>
        <v>12</v>
      </c>
      <c r="K6" s="9">
        <f t="shared" si="1"/>
        <v>1.5813899999999999E-2</v>
      </c>
      <c r="L6" s="9">
        <f t="shared" si="2"/>
        <v>4.2526799999999998</v>
      </c>
      <c r="M6" s="9">
        <f t="shared" si="3"/>
        <v>12.001300000000001</v>
      </c>
      <c r="N6" s="9">
        <f t="shared" si="4"/>
        <v>3.4583300000000001</v>
      </c>
      <c r="O6" s="9">
        <f t="shared" si="5"/>
        <v>0.23259199999999999</v>
      </c>
      <c r="P6" s="9">
        <f t="shared" si="6"/>
        <v>6.3787100000000003E-4</v>
      </c>
      <c r="Q6" s="9">
        <f t="shared" si="7"/>
        <v>1.1865599999999999E-3</v>
      </c>
      <c r="R6" s="9">
        <f t="shared" si="8"/>
        <v>0.15631900000000001</v>
      </c>
      <c r="S6" s="9">
        <f t="shared" si="9"/>
        <v>0.15732199999999999</v>
      </c>
      <c r="T6" s="9">
        <f t="shared" si="10"/>
        <v>4.65184E-3</v>
      </c>
      <c r="U6" s="9">
        <f t="shared" si="11"/>
        <v>0.15631900000000001</v>
      </c>
      <c r="V6" s="9">
        <f t="shared" si="12"/>
        <v>4.65184E-3</v>
      </c>
      <c r="W6" s="9">
        <f t="shared" si="13"/>
        <v>0.17177799999999999</v>
      </c>
      <c r="X6" s="9">
        <f t="shared" si="14"/>
        <v>0.23259199999999999</v>
      </c>
      <c r="Y6" s="9">
        <f t="shared" si="15"/>
        <v>1.08198E-3</v>
      </c>
      <c r="Z6" s="9">
        <f t="shared" si="16"/>
        <v>1.07266E-3</v>
      </c>
      <c r="AA6" s="9">
        <f t="shared" si="17"/>
        <v>1.08198E-3</v>
      </c>
      <c r="AB6" s="9">
        <f t="shared" si="18"/>
        <v>1.3338000000000001</v>
      </c>
      <c r="AC6" s="9">
        <f t="shared" si="19"/>
        <v>1.0988899999999999</v>
      </c>
      <c r="AD6" s="9">
        <f t="shared" si="20"/>
        <v>50</v>
      </c>
      <c r="AE6" s="9">
        <f t="shared" si="21"/>
        <v>21.982500000000002</v>
      </c>
      <c r="AF6" s="9">
        <f t="shared" si="22"/>
        <v>0.166326</v>
      </c>
      <c r="AG6" s="9">
        <f t="shared" si="23"/>
        <v>131.74199999999999</v>
      </c>
      <c r="AH6" s="9">
        <f t="shared" si="24"/>
        <v>14.708</v>
      </c>
      <c r="AI6" s="9">
        <f t="shared" si="25"/>
        <v>4.9989400000000003E-2</v>
      </c>
      <c r="AK6" s="9">
        <f t="shared" si="26"/>
        <v>8.5429700000000004</v>
      </c>
      <c r="AL6" s="9">
        <f t="shared" si="27"/>
        <v>7.7486200000000007</v>
      </c>
      <c r="AM6" s="9">
        <f t="shared" si="28"/>
        <v>0.79434999999999967</v>
      </c>
      <c r="AN6" s="9">
        <f t="shared" si="29"/>
        <v>2.1977799999999999E-2</v>
      </c>
      <c r="AO6" s="9">
        <f t="shared" si="30"/>
        <v>0.99138616240595945</v>
      </c>
      <c r="AP6" s="9">
        <f t="shared" si="31"/>
        <v>33.603692302400773</v>
      </c>
      <c r="AQ6" s="9">
        <f t="shared" si="32"/>
        <v>0.73853786888629014</v>
      </c>
      <c r="AR6" s="9">
        <f t="shared" si="33"/>
        <v>0.48571428571428571</v>
      </c>
    </row>
    <row r="7" spans="1:44" x14ac:dyDescent="0.25">
      <c r="A7">
        <v>4</v>
      </c>
      <c r="B7">
        <v>12</v>
      </c>
      <c r="C7">
        <v>0</v>
      </c>
      <c r="D7" s="1">
        <v>4.9999999999999998E-7</v>
      </c>
      <c r="H7" s="1"/>
      <c r="I7" s="9">
        <f t="shared" si="34"/>
        <v>1300</v>
      </c>
      <c r="J7" s="9">
        <f t="shared" si="0"/>
        <v>11.9999</v>
      </c>
      <c r="K7" s="9">
        <f t="shared" si="1"/>
        <v>1.5785500000000001E-2</v>
      </c>
      <c r="L7" s="9">
        <f t="shared" si="2"/>
        <v>4.9965900000000003</v>
      </c>
      <c r="M7" s="9">
        <f t="shared" si="3"/>
        <v>12.001200000000001</v>
      </c>
      <c r="N7" s="9">
        <f t="shared" si="4"/>
        <v>4.19217</v>
      </c>
      <c r="O7" s="9">
        <f t="shared" si="5"/>
        <v>0.231409</v>
      </c>
      <c r="P7" s="9">
        <f t="shared" si="6"/>
        <v>6.6346000000000005E-4</v>
      </c>
      <c r="Q7" s="9">
        <f t="shared" si="7"/>
        <v>1.4600500000000001E-3</v>
      </c>
      <c r="R7" s="9">
        <f t="shared" si="8"/>
        <v>0.18935199999999999</v>
      </c>
      <c r="S7" s="9">
        <f t="shared" si="9"/>
        <v>0.19065499999999999</v>
      </c>
      <c r="T7" s="9">
        <f t="shared" si="10"/>
        <v>4.62817E-3</v>
      </c>
      <c r="U7" s="9">
        <f t="shared" si="11"/>
        <v>0.18935199999999999</v>
      </c>
      <c r="V7" s="9">
        <f t="shared" si="12"/>
        <v>4.62817E-3</v>
      </c>
      <c r="W7" s="9">
        <f t="shared" si="13"/>
        <v>0.170904</v>
      </c>
      <c r="X7" s="9">
        <f t="shared" si="14"/>
        <v>0.231409</v>
      </c>
      <c r="Y7" s="9">
        <f t="shared" si="15"/>
        <v>1.0709999999999999E-3</v>
      </c>
      <c r="Z7" s="9">
        <f t="shared" si="16"/>
        <v>1.05959E-3</v>
      </c>
      <c r="AA7" s="9">
        <f t="shared" si="17"/>
        <v>1.0709999999999999E-3</v>
      </c>
      <c r="AB7" s="9">
        <f t="shared" si="18"/>
        <v>1.4775199999999999</v>
      </c>
      <c r="AC7" s="9">
        <f t="shared" si="19"/>
        <v>0.90257399999999999</v>
      </c>
      <c r="AD7" s="9">
        <f t="shared" si="20"/>
        <v>50</v>
      </c>
      <c r="AE7" s="9">
        <f t="shared" si="21"/>
        <v>21.988299999999999</v>
      </c>
      <c r="AF7" s="9">
        <f t="shared" si="22"/>
        <v>0.13731099999999999</v>
      </c>
      <c r="AG7" s="9">
        <f t="shared" si="23"/>
        <v>129.68899999999999</v>
      </c>
      <c r="AH7" s="9">
        <f t="shared" si="24"/>
        <v>14.6595</v>
      </c>
      <c r="AI7" s="9">
        <f t="shared" si="25"/>
        <v>4.1047899999999998E-2</v>
      </c>
      <c r="AK7" s="9">
        <f t="shared" si="26"/>
        <v>7.8090300000000008</v>
      </c>
      <c r="AL7" s="9">
        <f t="shared" si="27"/>
        <v>7.0046100000000004</v>
      </c>
      <c r="AM7" s="9">
        <f t="shared" si="28"/>
        <v>0.80442000000000036</v>
      </c>
      <c r="AN7" s="9">
        <f t="shared" si="29"/>
        <v>1.8051479999999998E-2</v>
      </c>
      <c r="AO7" s="9">
        <f t="shared" si="30"/>
        <v>0.98934640522875827</v>
      </c>
      <c r="AP7" s="9">
        <f t="shared" si="31"/>
        <v>40.912931028894789</v>
      </c>
      <c r="AQ7" s="9">
        <f t="shared" si="32"/>
        <v>0.73853653055844848</v>
      </c>
      <c r="AR7" s="9">
        <f t="shared" si="33"/>
        <v>0.48571428571428571</v>
      </c>
    </row>
    <row r="8" spans="1:44" x14ac:dyDescent="0.25">
      <c r="A8">
        <v>5</v>
      </c>
      <c r="B8">
        <v>12</v>
      </c>
      <c r="C8">
        <v>0</v>
      </c>
      <c r="D8" s="1">
        <v>4.9999999999999998E-7</v>
      </c>
      <c r="H8" s="1"/>
      <c r="I8" s="9">
        <f t="shared" si="34"/>
        <v>1600</v>
      </c>
      <c r="J8" s="9">
        <f t="shared" si="0"/>
        <v>11.9999</v>
      </c>
      <c r="K8" s="9">
        <f t="shared" si="1"/>
        <v>1.5746E-2</v>
      </c>
      <c r="L8" s="9">
        <f t="shared" si="2"/>
        <v>5.6652100000000001</v>
      </c>
      <c r="M8" s="9">
        <f t="shared" si="3"/>
        <v>12.001099999999999</v>
      </c>
      <c r="N8" s="9">
        <f t="shared" si="4"/>
        <v>4.8522100000000004</v>
      </c>
      <c r="O8" s="9">
        <f t="shared" si="5"/>
        <v>0.22755500000000001</v>
      </c>
      <c r="P8" s="9">
        <f t="shared" si="6"/>
        <v>6.97177E-4</v>
      </c>
      <c r="Q8" s="9">
        <f t="shared" si="7"/>
        <v>1.7458700000000001E-3</v>
      </c>
      <c r="R8" s="9">
        <f t="shared" si="8"/>
        <v>0.21903600000000001</v>
      </c>
      <c r="S8" s="9">
        <f t="shared" si="9"/>
        <v>0.220639</v>
      </c>
      <c r="T8" s="9">
        <f t="shared" si="10"/>
        <v>4.5510999999999998E-3</v>
      </c>
      <c r="U8" s="9">
        <f t="shared" si="11"/>
        <v>0.21903700000000001</v>
      </c>
      <c r="V8" s="9">
        <f t="shared" si="12"/>
        <v>4.5510999999999998E-3</v>
      </c>
      <c r="W8" s="9">
        <f t="shared" si="13"/>
        <v>0.16805800000000001</v>
      </c>
      <c r="X8" s="9">
        <f t="shared" si="14"/>
        <v>0.22755500000000001</v>
      </c>
      <c r="Y8" s="9">
        <f t="shared" si="15"/>
        <v>1.0356300000000001E-3</v>
      </c>
      <c r="Z8" s="9">
        <f t="shared" si="16"/>
        <v>1.01863E-3</v>
      </c>
      <c r="AA8" s="9">
        <f t="shared" si="17"/>
        <v>1.0356300000000001E-3</v>
      </c>
      <c r="AB8" s="9">
        <f t="shared" si="18"/>
        <v>1.5651999999999999</v>
      </c>
      <c r="AC8" s="9">
        <f t="shared" si="19"/>
        <v>0.76726099999999997</v>
      </c>
      <c r="AD8" s="9">
        <f t="shared" si="20"/>
        <v>50</v>
      </c>
      <c r="AE8" s="9">
        <f t="shared" si="21"/>
        <v>21.991599999999998</v>
      </c>
      <c r="AF8" s="9">
        <f t="shared" si="22"/>
        <v>0.118702</v>
      </c>
      <c r="AG8" s="9">
        <f t="shared" si="23"/>
        <v>125.46</v>
      </c>
      <c r="AH8" s="9">
        <f t="shared" si="24"/>
        <v>14.451599999999999</v>
      </c>
      <c r="AI8" s="9">
        <f t="shared" si="25"/>
        <v>3.4888799999999998E-2</v>
      </c>
      <c r="AK8" s="9">
        <f t="shared" si="26"/>
        <v>7.1488899999999989</v>
      </c>
      <c r="AL8" s="9">
        <f t="shared" si="27"/>
        <v>6.3358899999999991</v>
      </c>
      <c r="AM8" s="9">
        <f t="shared" si="28"/>
        <v>0.81299999999999972</v>
      </c>
      <c r="AN8" s="9">
        <f t="shared" si="29"/>
        <v>1.534522E-2</v>
      </c>
      <c r="AO8" s="9">
        <f t="shared" si="30"/>
        <v>0.98358487104467807</v>
      </c>
      <c r="AP8" s="9">
        <f t="shared" si="31"/>
        <v>48.128364571202574</v>
      </c>
      <c r="AQ8" s="9">
        <f t="shared" si="32"/>
        <v>0.73853793588363259</v>
      </c>
      <c r="AR8" s="9">
        <f t="shared" si="33"/>
        <v>0.48571428571428571</v>
      </c>
    </row>
    <row r="9" spans="1:44" x14ac:dyDescent="0.25">
      <c r="A9">
        <v>6</v>
      </c>
      <c r="B9">
        <v>12</v>
      </c>
      <c r="C9">
        <v>0</v>
      </c>
      <c r="D9" s="1">
        <v>4.9999999999999998E-7</v>
      </c>
      <c r="H9" s="1"/>
    </row>
    <row r="10" spans="1:44" x14ac:dyDescent="0.25">
      <c r="S10" s="4"/>
    </row>
    <row r="11" spans="1:44" x14ac:dyDescent="0.25">
      <c r="A11" t="s">
        <v>15</v>
      </c>
    </row>
    <row r="12" spans="1:44" x14ac:dyDescent="0.25">
      <c r="A12" t="s">
        <v>11</v>
      </c>
      <c r="B12" t="s">
        <v>16</v>
      </c>
      <c r="C12" t="s">
        <v>13</v>
      </c>
      <c r="D12" t="s">
        <v>14</v>
      </c>
      <c r="I12" s="10" t="s">
        <v>51</v>
      </c>
      <c r="J12" s="10" t="s">
        <v>49</v>
      </c>
      <c r="K12" s="10" t="s">
        <v>75</v>
      </c>
      <c r="L12" s="10" t="s">
        <v>76</v>
      </c>
      <c r="M12" s="10" t="s">
        <v>77</v>
      </c>
      <c r="N12" s="10" t="s">
        <v>78</v>
      </c>
      <c r="O12" s="10" t="s">
        <v>47</v>
      </c>
      <c r="P12" s="10" t="s">
        <v>79</v>
      </c>
      <c r="Q12" s="10" t="s">
        <v>80</v>
      </c>
      <c r="R12" s="10" t="s">
        <v>81</v>
      </c>
      <c r="S12" s="10" t="s">
        <v>82</v>
      </c>
      <c r="T12" s="10" t="s">
        <v>83</v>
      </c>
      <c r="U12" s="10" t="s">
        <v>96</v>
      </c>
      <c r="V12" s="10" t="s">
        <v>97</v>
      </c>
      <c r="W12" s="10" t="s">
        <v>106</v>
      </c>
      <c r="X12" s="10" t="s">
        <v>107</v>
      </c>
      <c r="Y12" s="10" t="s">
        <v>5</v>
      </c>
      <c r="Z12" s="10" t="s">
        <v>3</v>
      </c>
      <c r="AA12" s="10" t="s">
        <v>48</v>
      </c>
      <c r="AB12" s="10" t="s">
        <v>4</v>
      </c>
      <c r="AC12" s="10" t="s">
        <v>84</v>
      </c>
      <c r="AD12" s="10" t="s">
        <v>85</v>
      </c>
      <c r="AE12" s="10" t="s">
        <v>86</v>
      </c>
      <c r="AF12" s="10" t="s">
        <v>0</v>
      </c>
      <c r="AG12" s="10" t="s">
        <v>50</v>
      </c>
      <c r="AH12" s="10" t="s">
        <v>87</v>
      </c>
      <c r="AI12" s="10" t="s">
        <v>88</v>
      </c>
      <c r="AK12" s="10" t="s">
        <v>113</v>
      </c>
      <c r="AL12" s="10" t="s">
        <v>114</v>
      </c>
      <c r="AM12" s="10" t="s">
        <v>65</v>
      </c>
      <c r="AN12" s="10" t="s">
        <v>89</v>
      </c>
      <c r="AO12" s="10" t="s">
        <v>90</v>
      </c>
      <c r="AP12" s="10" t="s">
        <v>111</v>
      </c>
      <c r="AQ12" s="10" t="s">
        <v>108</v>
      </c>
      <c r="AR12" s="10" t="s">
        <v>109</v>
      </c>
    </row>
    <row r="13" spans="1:44" x14ac:dyDescent="0.25">
      <c r="A13">
        <v>1</v>
      </c>
      <c r="B13">
        <v>12.004099999999999</v>
      </c>
      <c r="C13">
        <v>0</v>
      </c>
      <c r="D13" s="1">
        <v>4.9999999999999998E-7</v>
      </c>
      <c r="H13" s="1"/>
      <c r="I13" s="13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K13" s="9">
        <f t="shared" ref="AK13:AK18" si="35">M13-N13</f>
        <v>0</v>
      </c>
      <c r="AL13" s="9">
        <f t="shared" ref="AL13:AL18" si="36">M13-L13</f>
        <v>0</v>
      </c>
      <c r="AM13" s="9">
        <f t="shared" ref="AM13:AM18" si="37">L13-N13</f>
        <v>0</v>
      </c>
      <c r="AN13" s="12" t="e">
        <f>AC13/AD13</f>
        <v>#DIV/0!</v>
      </c>
      <c r="AO13" s="14" t="e">
        <f>Z13/AA13</f>
        <v>#DIV/0!</v>
      </c>
      <c r="AP13" s="12" t="e">
        <f>V13/U13</f>
        <v>#DIV/0!</v>
      </c>
      <c r="AQ13" s="14" t="e">
        <f>W13/X13</f>
        <v>#DIV/0!</v>
      </c>
      <c r="AR13" s="14">
        <f>1</f>
        <v>1</v>
      </c>
    </row>
    <row r="14" spans="1:44" x14ac:dyDescent="0.25">
      <c r="A14">
        <v>2</v>
      </c>
      <c r="B14">
        <v>12.0006</v>
      </c>
      <c r="C14">
        <v>0</v>
      </c>
      <c r="D14" s="1">
        <v>4.9999999999999998E-7</v>
      </c>
      <c r="H14" s="1"/>
      <c r="I14" s="8">
        <v>1.5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K14" s="9">
        <f t="shared" si="35"/>
        <v>0</v>
      </c>
      <c r="AL14" s="9">
        <f t="shared" si="36"/>
        <v>0</v>
      </c>
      <c r="AM14" s="9">
        <f t="shared" si="37"/>
        <v>0</v>
      </c>
      <c r="AN14" s="12" t="e">
        <f t="shared" ref="AN14:AN18" si="38">AC14/AD14</f>
        <v>#DIV/0!</v>
      </c>
      <c r="AO14" s="14" t="e">
        <f t="shared" ref="AO14:AO18" si="39">Z14/AA14</f>
        <v>#DIV/0!</v>
      </c>
      <c r="AP14" s="12" t="e">
        <f t="shared" ref="AP14:AP18" si="40">V14/U14</f>
        <v>#DIV/0!</v>
      </c>
      <c r="AQ14" s="14" t="e">
        <f t="shared" ref="AQ14:AQ18" si="41">W14/X14</f>
        <v>#DIV/0!</v>
      </c>
      <c r="AR14" s="14">
        <f>1</f>
        <v>1</v>
      </c>
    </row>
    <row r="15" spans="1:44" x14ac:dyDescent="0.25">
      <c r="A15">
        <v>3</v>
      </c>
      <c r="B15">
        <v>12.0002</v>
      </c>
      <c r="C15">
        <v>0</v>
      </c>
      <c r="D15" s="1">
        <v>4.9999999999999998E-7</v>
      </c>
      <c r="H15" s="1"/>
      <c r="I15" s="8">
        <v>2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K15" s="9">
        <f t="shared" si="35"/>
        <v>0</v>
      </c>
      <c r="AL15" s="9">
        <f t="shared" si="36"/>
        <v>0</v>
      </c>
      <c r="AM15" s="9">
        <f t="shared" si="37"/>
        <v>0</v>
      </c>
      <c r="AN15" s="12" t="e">
        <f t="shared" si="38"/>
        <v>#DIV/0!</v>
      </c>
      <c r="AO15" s="14" t="e">
        <f t="shared" si="39"/>
        <v>#DIV/0!</v>
      </c>
      <c r="AP15" s="12" t="e">
        <f t="shared" si="40"/>
        <v>#DIV/0!</v>
      </c>
      <c r="AQ15" s="14" t="e">
        <f t="shared" si="41"/>
        <v>#DIV/0!</v>
      </c>
      <c r="AR15" s="14">
        <f>1</f>
        <v>1</v>
      </c>
    </row>
    <row r="16" spans="1:44" x14ac:dyDescent="0.25">
      <c r="A16">
        <v>4</v>
      </c>
      <c r="B16">
        <v>12</v>
      </c>
      <c r="C16">
        <v>0</v>
      </c>
      <c r="D16" s="1">
        <v>4.9999999999999998E-7</v>
      </c>
      <c r="H16" s="1"/>
      <c r="I16" s="8">
        <v>2.5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K16" s="9">
        <f t="shared" si="35"/>
        <v>0</v>
      </c>
      <c r="AL16" s="9">
        <f t="shared" si="36"/>
        <v>0</v>
      </c>
      <c r="AM16" s="9">
        <f t="shared" si="37"/>
        <v>0</v>
      </c>
      <c r="AN16" s="12" t="e">
        <f t="shared" si="38"/>
        <v>#DIV/0!</v>
      </c>
      <c r="AO16" s="14" t="e">
        <f t="shared" si="39"/>
        <v>#DIV/0!</v>
      </c>
      <c r="AP16" s="12" t="e">
        <f t="shared" si="40"/>
        <v>#DIV/0!</v>
      </c>
      <c r="AQ16" s="14" t="e">
        <f t="shared" si="41"/>
        <v>#DIV/0!</v>
      </c>
      <c r="AR16" s="14">
        <f>1</f>
        <v>1</v>
      </c>
    </row>
    <row r="17" spans="1:46" x14ac:dyDescent="0.25">
      <c r="A17">
        <v>5</v>
      </c>
      <c r="B17">
        <v>11.9999</v>
      </c>
      <c r="C17">
        <v>0</v>
      </c>
      <c r="D17" s="1">
        <v>4.9999999999999998E-7</v>
      </c>
      <c r="H17" s="1"/>
      <c r="I17" s="8">
        <v>3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K17" s="9">
        <f t="shared" si="35"/>
        <v>0</v>
      </c>
      <c r="AL17" s="9">
        <f t="shared" si="36"/>
        <v>0</v>
      </c>
      <c r="AM17" s="9">
        <f t="shared" si="37"/>
        <v>0</v>
      </c>
      <c r="AN17" s="12" t="e">
        <f t="shared" si="38"/>
        <v>#DIV/0!</v>
      </c>
      <c r="AO17" s="14" t="e">
        <f t="shared" si="39"/>
        <v>#DIV/0!</v>
      </c>
      <c r="AP17" s="12" t="e">
        <f t="shared" si="40"/>
        <v>#DIV/0!</v>
      </c>
      <c r="AQ17" s="14" t="e">
        <f t="shared" si="41"/>
        <v>#DIV/0!</v>
      </c>
      <c r="AR17" s="14">
        <f>1</f>
        <v>1</v>
      </c>
    </row>
    <row r="18" spans="1:46" x14ac:dyDescent="0.25">
      <c r="A18">
        <v>6</v>
      </c>
      <c r="B18">
        <v>11.9999</v>
      </c>
      <c r="C18">
        <v>0</v>
      </c>
      <c r="D18" s="1">
        <v>4.9999999999999998E-7</v>
      </c>
      <c r="H18" s="1"/>
      <c r="I18" s="8">
        <v>3.5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K18" s="9">
        <f t="shared" si="35"/>
        <v>0</v>
      </c>
      <c r="AL18" s="9">
        <f t="shared" si="36"/>
        <v>0</v>
      </c>
      <c r="AM18" s="9">
        <f t="shared" si="37"/>
        <v>0</v>
      </c>
      <c r="AN18" s="12" t="e">
        <f t="shared" si="38"/>
        <v>#DIV/0!</v>
      </c>
      <c r="AO18" s="14" t="e">
        <f t="shared" si="39"/>
        <v>#DIV/0!</v>
      </c>
      <c r="AP18" s="12" t="e">
        <f t="shared" si="40"/>
        <v>#DIV/0!</v>
      </c>
      <c r="AQ18" s="14" t="e">
        <f t="shared" si="41"/>
        <v>#DIV/0!</v>
      </c>
      <c r="AR18" s="14">
        <f>1</f>
        <v>1</v>
      </c>
    </row>
    <row r="20" spans="1:46" x14ac:dyDescent="0.25">
      <c r="A20" t="s">
        <v>52</v>
      </c>
    </row>
    <row r="21" spans="1:46" x14ac:dyDescent="0.25">
      <c r="A21" t="s">
        <v>11</v>
      </c>
      <c r="B21" t="s">
        <v>53</v>
      </c>
      <c r="C21" t="s">
        <v>13</v>
      </c>
      <c r="D21" t="s">
        <v>14</v>
      </c>
      <c r="I21" s="10" t="s">
        <v>64</v>
      </c>
      <c r="J21" s="10" t="s">
        <v>49</v>
      </c>
      <c r="K21" s="10" t="s">
        <v>75</v>
      </c>
      <c r="L21" s="10" t="s">
        <v>76</v>
      </c>
      <c r="M21" s="10" t="s">
        <v>77</v>
      </c>
      <c r="N21" s="10" t="s">
        <v>78</v>
      </c>
      <c r="O21" s="10" t="s">
        <v>47</v>
      </c>
      <c r="P21" s="10" t="s">
        <v>79</v>
      </c>
      <c r="Q21" s="10" t="s">
        <v>80</v>
      </c>
      <c r="R21" s="10" t="s">
        <v>81</v>
      </c>
      <c r="S21" s="10" t="s">
        <v>82</v>
      </c>
      <c r="T21" s="10" t="s">
        <v>83</v>
      </c>
      <c r="U21" s="10" t="s">
        <v>96</v>
      </c>
      <c r="V21" s="10" t="s">
        <v>97</v>
      </c>
      <c r="W21" s="10" t="s">
        <v>106</v>
      </c>
      <c r="X21" s="10" t="s">
        <v>107</v>
      </c>
      <c r="Y21" s="10" t="s">
        <v>5</v>
      </c>
      <c r="Z21" s="10" t="s">
        <v>3</v>
      </c>
      <c r="AA21" s="10" t="s">
        <v>48</v>
      </c>
      <c r="AB21" s="10" t="s">
        <v>4</v>
      </c>
      <c r="AC21" s="10" t="s">
        <v>84</v>
      </c>
      <c r="AD21" s="10" t="s">
        <v>85</v>
      </c>
      <c r="AE21" s="10" t="s">
        <v>86</v>
      </c>
      <c r="AF21" s="10" t="s">
        <v>0</v>
      </c>
      <c r="AG21" s="10" t="s">
        <v>50</v>
      </c>
      <c r="AH21" s="10" t="s">
        <v>87</v>
      </c>
      <c r="AI21" s="10" t="s">
        <v>88</v>
      </c>
      <c r="AK21" s="10" t="s">
        <v>113</v>
      </c>
      <c r="AL21" s="10" t="s">
        <v>114</v>
      </c>
      <c r="AM21" s="10" t="s">
        <v>65</v>
      </c>
      <c r="AN21" s="10" t="s">
        <v>89</v>
      </c>
      <c r="AO21" s="10" t="s">
        <v>90</v>
      </c>
      <c r="AP21" s="10" t="s">
        <v>111</v>
      </c>
      <c r="AQ21" s="10" t="s">
        <v>108</v>
      </c>
      <c r="AR21" s="10" t="s">
        <v>109</v>
      </c>
      <c r="AS21" s="10" t="s">
        <v>110</v>
      </c>
    </row>
    <row r="22" spans="1:46" x14ac:dyDescent="0.25">
      <c r="A22">
        <v>1</v>
      </c>
      <c r="B22">
        <v>1.5986299999999998E-2</v>
      </c>
      <c r="C22">
        <v>0</v>
      </c>
      <c r="D22" s="1">
        <v>4.9999999999999998E-7</v>
      </c>
      <c r="H22" s="1"/>
      <c r="I22" s="9">
        <v>2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K22" s="9">
        <f t="shared" ref="AK22:AK27" si="42">M22-N22</f>
        <v>0</v>
      </c>
      <c r="AL22" s="9">
        <f t="shared" ref="AL22:AL27" si="43">M22-L22</f>
        <v>0</v>
      </c>
      <c r="AM22" s="9">
        <f t="shared" ref="AM22:AM27" si="44">L22-N22</f>
        <v>0</v>
      </c>
      <c r="AN22" s="9" t="e">
        <f>AC22/AD22</f>
        <v>#DIV/0!</v>
      </c>
      <c r="AO22" s="9" t="e">
        <f>Z22/AA22</f>
        <v>#DIV/0!</v>
      </c>
      <c r="AP22" s="9" t="e">
        <f>V22/U22</f>
        <v>#DIV/0!</v>
      </c>
      <c r="AQ22" s="12" t="e">
        <f>W22/X22</f>
        <v>#DIV/0!</v>
      </c>
      <c r="AR22" s="9">
        <f t="shared" ref="AR22:AR27" si="45">I22/11</f>
        <v>0.18181818181818182</v>
      </c>
      <c r="AS22" s="12">
        <f>AR22^0.5</f>
        <v>0.42640143271122088</v>
      </c>
      <c r="AT22" s="11"/>
    </row>
    <row r="23" spans="1:46" x14ac:dyDescent="0.25">
      <c r="A23">
        <v>2</v>
      </c>
      <c r="B23">
        <v>1.5876100000000001E-2</v>
      </c>
      <c r="C23">
        <v>0</v>
      </c>
      <c r="D23" s="1">
        <v>4.9999999999999998E-7</v>
      </c>
      <c r="H23" s="1"/>
      <c r="I23" s="12">
        <v>6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K23" s="9">
        <f t="shared" si="42"/>
        <v>0</v>
      </c>
      <c r="AL23" s="9">
        <f t="shared" si="43"/>
        <v>0</v>
      </c>
      <c r="AM23" s="9">
        <f t="shared" si="44"/>
        <v>0</v>
      </c>
      <c r="AN23" s="9" t="e">
        <f t="shared" ref="AN23:AN27" si="46">AC23/AD23</f>
        <v>#DIV/0!</v>
      </c>
      <c r="AO23" s="9" t="e">
        <f t="shared" ref="AO23:AO27" si="47">Z23/AA23</f>
        <v>#DIV/0!</v>
      </c>
      <c r="AP23" s="9" t="e">
        <f t="shared" ref="AP23:AP27" si="48">V23/U23</f>
        <v>#DIV/0!</v>
      </c>
      <c r="AQ23" s="12" t="e">
        <f t="shared" ref="AQ23:AQ27" si="49">W23/X23</f>
        <v>#DIV/0!</v>
      </c>
      <c r="AR23" s="9">
        <f t="shared" si="45"/>
        <v>0.54545454545454541</v>
      </c>
      <c r="AS23" s="12">
        <f t="shared" ref="AS23:AS27" si="50">AR23^0.5</f>
        <v>0.7385489458759964</v>
      </c>
      <c r="AT23" s="11"/>
    </row>
    <row r="24" spans="1:46" x14ac:dyDescent="0.25">
      <c r="A24">
        <v>3</v>
      </c>
      <c r="B24">
        <v>1.5841500000000001E-2</v>
      </c>
      <c r="C24">
        <v>0</v>
      </c>
      <c r="D24" s="1">
        <v>4.9999999999999998E-7</v>
      </c>
      <c r="H24" s="1"/>
      <c r="I24" s="9">
        <v>10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K24" s="9">
        <f t="shared" si="42"/>
        <v>0</v>
      </c>
      <c r="AL24" s="9">
        <f t="shared" si="43"/>
        <v>0</v>
      </c>
      <c r="AM24" s="9">
        <f t="shared" si="44"/>
        <v>0</v>
      </c>
      <c r="AN24" s="9" t="e">
        <f t="shared" si="46"/>
        <v>#DIV/0!</v>
      </c>
      <c r="AO24" s="9" t="e">
        <f t="shared" si="47"/>
        <v>#DIV/0!</v>
      </c>
      <c r="AP24" s="9" t="e">
        <f t="shared" si="48"/>
        <v>#DIV/0!</v>
      </c>
      <c r="AQ24" s="12" t="e">
        <f t="shared" si="49"/>
        <v>#DIV/0!</v>
      </c>
      <c r="AR24" s="9">
        <f t="shared" si="45"/>
        <v>0.90909090909090906</v>
      </c>
      <c r="AS24" s="12">
        <f t="shared" si="50"/>
        <v>0.95346258924559235</v>
      </c>
      <c r="AT24" s="11"/>
    </row>
    <row r="25" spans="1:46" x14ac:dyDescent="0.25">
      <c r="A25">
        <v>4</v>
      </c>
      <c r="B25">
        <v>1.5813899999999999E-2</v>
      </c>
      <c r="C25">
        <v>0</v>
      </c>
      <c r="D25" s="1">
        <v>4.9999999999999998E-7</v>
      </c>
      <c r="H25" s="1"/>
      <c r="I25" s="9">
        <v>14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K25" s="9">
        <f t="shared" si="42"/>
        <v>0</v>
      </c>
      <c r="AL25" s="9">
        <f t="shared" si="43"/>
        <v>0</v>
      </c>
      <c r="AM25" s="9">
        <f t="shared" si="44"/>
        <v>0</v>
      </c>
      <c r="AN25" s="9" t="e">
        <f t="shared" si="46"/>
        <v>#DIV/0!</v>
      </c>
      <c r="AO25" s="9" t="e">
        <f t="shared" si="47"/>
        <v>#DIV/0!</v>
      </c>
      <c r="AP25" s="9" t="e">
        <f t="shared" si="48"/>
        <v>#DIV/0!</v>
      </c>
      <c r="AQ25" s="12" t="e">
        <f t="shared" si="49"/>
        <v>#DIV/0!</v>
      </c>
      <c r="AR25" s="9">
        <f t="shared" si="45"/>
        <v>1.2727272727272727</v>
      </c>
      <c r="AS25" s="12">
        <f t="shared" si="50"/>
        <v>1.1281521496355325</v>
      </c>
      <c r="AT25" s="11"/>
    </row>
    <row r="26" spans="1:46" x14ac:dyDescent="0.25">
      <c r="A26">
        <v>5</v>
      </c>
      <c r="B26">
        <v>1.5785500000000001E-2</v>
      </c>
      <c r="C26">
        <v>0</v>
      </c>
      <c r="D26" s="1">
        <v>4.9999999999999998E-7</v>
      </c>
      <c r="H26" s="1"/>
      <c r="I26" s="9">
        <v>18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K26" s="9">
        <f t="shared" si="42"/>
        <v>0</v>
      </c>
      <c r="AL26" s="9">
        <f t="shared" si="43"/>
        <v>0</v>
      </c>
      <c r="AM26" s="9">
        <f t="shared" si="44"/>
        <v>0</v>
      </c>
      <c r="AN26" s="9" t="e">
        <f t="shared" si="46"/>
        <v>#DIV/0!</v>
      </c>
      <c r="AO26" s="9" t="e">
        <f t="shared" si="47"/>
        <v>#DIV/0!</v>
      </c>
      <c r="AP26" s="9" t="e">
        <f t="shared" si="48"/>
        <v>#DIV/0!</v>
      </c>
      <c r="AQ26" s="12" t="e">
        <f t="shared" si="49"/>
        <v>#DIV/0!</v>
      </c>
      <c r="AR26" s="9">
        <f t="shared" si="45"/>
        <v>1.6363636363636365</v>
      </c>
      <c r="AS26" s="12">
        <f t="shared" si="50"/>
        <v>1.2792042981336627</v>
      </c>
      <c r="AT26" s="11"/>
    </row>
    <row r="27" spans="1:46" x14ac:dyDescent="0.25">
      <c r="A27">
        <v>6</v>
      </c>
      <c r="B27">
        <v>1.5746E-2</v>
      </c>
      <c r="C27">
        <v>0</v>
      </c>
      <c r="D27" s="1">
        <v>4.9999999999999998E-7</v>
      </c>
      <c r="H27" s="1"/>
      <c r="I27" s="9">
        <v>22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K27" s="9">
        <f t="shared" si="42"/>
        <v>0</v>
      </c>
      <c r="AL27" s="9">
        <f t="shared" si="43"/>
        <v>0</v>
      </c>
      <c r="AM27" s="9">
        <f t="shared" si="44"/>
        <v>0</v>
      </c>
      <c r="AN27" s="9" t="e">
        <f t="shared" si="46"/>
        <v>#DIV/0!</v>
      </c>
      <c r="AO27" s="9" t="e">
        <f t="shared" si="47"/>
        <v>#DIV/0!</v>
      </c>
      <c r="AP27" s="9" t="e">
        <f t="shared" si="48"/>
        <v>#DIV/0!</v>
      </c>
      <c r="AQ27" s="12" t="e">
        <f t="shared" si="49"/>
        <v>#DIV/0!</v>
      </c>
      <c r="AR27" s="9">
        <f t="shared" si="45"/>
        <v>2</v>
      </c>
      <c r="AS27" s="12">
        <f t="shared" si="50"/>
        <v>1.4142135623730951</v>
      </c>
      <c r="AT27" s="11"/>
    </row>
    <row r="29" spans="1:46" x14ac:dyDescent="0.25">
      <c r="A29" t="s">
        <v>17</v>
      </c>
    </row>
    <row r="30" spans="1:46" x14ac:dyDescent="0.25">
      <c r="A30" t="s">
        <v>11</v>
      </c>
      <c r="B30" t="s">
        <v>18</v>
      </c>
      <c r="C30" t="s">
        <v>13</v>
      </c>
      <c r="D30" t="s">
        <v>14</v>
      </c>
      <c r="I30" s="10" t="s">
        <v>112</v>
      </c>
      <c r="J30" s="10" t="s">
        <v>49</v>
      </c>
      <c r="K30" s="10" t="s">
        <v>75</v>
      </c>
      <c r="L30" s="10" t="s">
        <v>76</v>
      </c>
      <c r="M30" s="10" t="s">
        <v>77</v>
      </c>
      <c r="N30" s="10" t="s">
        <v>78</v>
      </c>
      <c r="O30" s="10" t="s">
        <v>47</v>
      </c>
      <c r="P30" s="10" t="s">
        <v>79</v>
      </c>
      <c r="Q30" s="10" t="s">
        <v>80</v>
      </c>
      <c r="R30" s="10" t="s">
        <v>81</v>
      </c>
      <c r="S30" s="10" t="s">
        <v>82</v>
      </c>
      <c r="T30" s="10" t="s">
        <v>83</v>
      </c>
      <c r="U30" s="10" t="s">
        <v>96</v>
      </c>
      <c r="V30" s="10" t="s">
        <v>97</v>
      </c>
      <c r="W30" s="10" t="s">
        <v>106</v>
      </c>
      <c r="X30" s="10" t="s">
        <v>107</v>
      </c>
      <c r="Y30" s="10" t="s">
        <v>5</v>
      </c>
      <c r="Z30" s="10" t="s">
        <v>3</v>
      </c>
      <c r="AA30" s="10" t="s">
        <v>48</v>
      </c>
      <c r="AB30" s="10" t="s">
        <v>4</v>
      </c>
      <c r="AC30" s="10" t="s">
        <v>84</v>
      </c>
      <c r="AD30" s="10" t="s">
        <v>85</v>
      </c>
      <c r="AE30" s="10" t="s">
        <v>86</v>
      </c>
      <c r="AF30" s="10" t="s">
        <v>0</v>
      </c>
      <c r="AG30" s="10" t="s">
        <v>50</v>
      </c>
      <c r="AH30" s="10" t="s">
        <v>87</v>
      </c>
      <c r="AI30" s="10" t="s">
        <v>88</v>
      </c>
      <c r="AK30" s="10" t="s">
        <v>113</v>
      </c>
      <c r="AL30" s="10" t="s">
        <v>114</v>
      </c>
      <c r="AM30" s="10" t="s">
        <v>65</v>
      </c>
      <c r="AN30" s="10" t="s">
        <v>89</v>
      </c>
      <c r="AO30" s="10" t="s">
        <v>90</v>
      </c>
      <c r="AP30" s="10" t="s">
        <v>111</v>
      </c>
      <c r="AQ30" s="10" t="s">
        <v>108</v>
      </c>
      <c r="AR30" s="10" t="s">
        <v>109</v>
      </c>
    </row>
    <row r="31" spans="1:46" x14ac:dyDescent="0.25">
      <c r="A31">
        <v>1</v>
      </c>
      <c r="B31">
        <v>1.17014</v>
      </c>
      <c r="C31">
        <v>0</v>
      </c>
      <c r="D31" s="1">
        <v>4.9999999999999998E-7</v>
      </c>
      <c r="H31" s="1"/>
      <c r="I31" s="9">
        <v>100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K31" s="9">
        <f t="shared" ref="AK31:AK36" si="51">M31-N31</f>
        <v>0</v>
      </c>
      <c r="AL31" s="9">
        <f t="shared" ref="AL31:AL36" si="52">M31-L31</f>
        <v>0</v>
      </c>
      <c r="AM31" s="9">
        <f t="shared" ref="AM31:AM36" si="53">L31-N31</f>
        <v>0</v>
      </c>
      <c r="AN31" s="12" t="e">
        <f>AC31/AD31</f>
        <v>#DIV/0!</v>
      </c>
      <c r="AO31" s="9" t="e">
        <f>Z31/AA31</f>
        <v>#DIV/0!</v>
      </c>
      <c r="AP31" s="12" t="e">
        <f>V31/U31</f>
        <v>#DIV/0!</v>
      </c>
      <c r="AQ31" s="14" t="e">
        <f>W31/X31</f>
        <v>#DIV/0!</v>
      </c>
      <c r="AR31" s="14">
        <f>1</f>
        <v>1</v>
      </c>
    </row>
    <row r="32" spans="1:46" x14ac:dyDescent="0.25">
      <c r="A32">
        <v>2</v>
      </c>
      <c r="B32">
        <v>2.4117700000000002</v>
      </c>
      <c r="C32">
        <v>0</v>
      </c>
      <c r="D32" s="1">
        <v>4.9999999999999998E-7</v>
      </c>
      <c r="H32" s="1"/>
      <c r="I32" s="9">
        <v>200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K32" s="9">
        <f t="shared" si="51"/>
        <v>0</v>
      </c>
      <c r="AL32" s="9">
        <f t="shared" si="52"/>
        <v>0</v>
      </c>
      <c r="AM32" s="9">
        <f t="shared" si="53"/>
        <v>0</v>
      </c>
      <c r="AN32" s="12" t="e">
        <f t="shared" ref="AN32:AN36" si="54">AC32/AD32</f>
        <v>#DIV/0!</v>
      </c>
      <c r="AO32" s="14" t="e">
        <f t="shared" ref="AO32:AO36" si="55">Z32/AA32</f>
        <v>#DIV/0!</v>
      </c>
      <c r="AP32" s="12" t="e">
        <f t="shared" ref="AP32:AP36" si="56">V32/U32</f>
        <v>#DIV/0!</v>
      </c>
      <c r="AQ32" s="14" t="e">
        <f t="shared" ref="AQ32:AQ36" si="57">W32/X32</f>
        <v>#DIV/0!</v>
      </c>
      <c r="AR32" s="14">
        <f>1</f>
        <v>1</v>
      </c>
    </row>
    <row r="33" spans="1:44" x14ac:dyDescent="0.25">
      <c r="A33">
        <v>3</v>
      </c>
      <c r="B33">
        <v>3.4067400000000001</v>
      </c>
      <c r="C33">
        <v>0</v>
      </c>
      <c r="D33" s="1">
        <v>4.9999999999999998E-7</v>
      </c>
      <c r="H33" s="1"/>
      <c r="I33" s="9">
        <v>300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K33" s="9">
        <f t="shared" si="51"/>
        <v>0</v>
      </c>
      <c r="AL33" s="9">
        <f t="shared" si="52"/>
        <v>0</v>
      </c>
      <c r="AM33" s="9">
        <f t="shared" si="53"/>
        <v>0</v>
      </c>
      <c r="AN33" s="12" t="e">
        <f t="shared" si="54"/>
        <v>#DIV/0!</v>
      </c>
      <c r="AO33" s="14" t="e">
        <f t="shared" si="55"/>
        <v>#DIV/0!</v>
      </c>
      <c r="AP33" s="12" t="e">
        <f t="shared" si="56"/>
        <v>#DIV/0!</v>
      </c>
      <c r="AQ33" s="14" t="e">
        <f t="shared" si="57"/>
        <v>#DIV/0!</v>
      </c>
      <c r="AR33" s="14">
        <f>1</f>
        <v>1</v>
      </c>
    </row>
    <row r="34" spans="1:44" x14ac:dyDescent="0.25">
      <c r="A34">
        <v>4</v>
      </c>
      <c r="B34">
        <v>4.2526799999999998</v>
      </c>
      <c r="C34">
        <v>0</v>
      </c>
      <c r="D34" s="1">
        <v>4.9999999999999998E-7</v>
      </c>
      <c r="H34" s="1"/>
      <c r="I34" s="12">
        <v>400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K34" s="9">
        <f t="shared" si="51"/>
        <v>0</v>
      </c>
      <c r="AL34" s="9">
        <f t="shared" si="52"/>
        <v>0</v>
      </c>
      <c r="AM34" s="9">
        <f t="shared" si="53"/>
        <v>0</v>
      </c>
      <c r="AN34" s="12" t="e">
        <f t="shared" si="54"/>
        <v>#DIV/0!</v>
      </c>
      <c r="AO34" s="14" t="e">
        <f t="shared" si="55"/>
        <v>#DIV/0!</v>
      </c>
      <c r="AP34" s="12" t="e">
        <f t="shared" si="56"/>
        <v>#DIV/0!</v>
      </c>
      <c r="AQ34" s="14" t="e">
        <f t="shared" si="57"/>
        <v>#DIV/0!</v>
      </c>
      <c r="AR34" s="14">
        <f>1</f>
        <v>1</v>
      </c>
    </row>
    <row r="35" spans="1:44" x14ac:dyDescent="0.25">
      <c r="A35">
        <v>5</v>
      </c>
      <c r="B35">
        <v>4.9965900000000003</v>
      </c>
      <c r="C35">
        <v>0</v>
      </c>
      <c r="D35" s="1">
        <v>4.9999999999999998E-7</v>
      </c>
      <c r="H35" s="1"/>
      <c r="I35" s="9">
        <v>500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K35" s="9">
        <f t="shared" si="51"/>
        <v>0</v>
      </c>
      <c r="AL35" s="9">
        <f t="shared" si="52"/>
        <v>0</v>
      </c>
      <c r="AM35" s="9">
        <f t="shared" si="53"/>
        <v>0</v>
      </c>
      <c r="AN35" s="12" t="e">
        <f t="shared" si="54"/>
        <v>#DIV/0!</v>
      </c>
      <c r="AO35" s="14" t="e">
        <f t="shared" si="55"/>
        <v>#DIV/0!</v>
      </c>
      <c r="AP35" s="12" t="e">
        <f t="shared" si="56"/>
        <v>#DIV/0!</v>
      </c>
      <c r="AQ35" s="14" t="e">
        <f t="shared" si="57"/>
        <v>#DIV/0!</v>
      </c>
      <c r="AR35" s="14">
        <f>1</f>
        <v>1</v>
      </c>
    </row>
    <row r="36" spans="1:44" x14ac:dyDescent="0.25">
      <c r="A36">
        <v>6</v>
      </c>
      <c r="B36">
        <v>5.6652100000000001</v>
      </c>
      <c r="C36">
        <v>0</v>
      </c>
      <c r="D36" s="1">
        <v>4.9999999999999998E-7</v>
      </c>
      <c r="H36" s="1"/>
      <c r="I36" s="9">
        <v>600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K36" s="9">
        <f t="shared" si="51"/>
        <v>0</v>
      </c>
      <c r="AL36" s="9">
        <f t="shared" si="52"/>
        <v>0</v>
      </c>
      <c r="AM36" s="9">
        <f t="shared" si="53"/>
        <v>0</v>
      </c>
      <c r="AN36" s="12" t="e">
        <f t="shared" si="54"/>
        <v>#DIV/0!</v>
      </c>
      <c r="AO36" s="14" t="e">
        <f t="shared" si="55"/>
        <v>#DIV/0!</v>
      </c>
      <c r="AP36" s="12" t="e">
        <f t="shared" si="56"/>
        <v>#DIV/0!</v>
      </c>
      <c r="AQ36" s="14" t="e">
        <f t="shared" si="57"/>
        <v>#DIV/0!</v>
      </c>
      <c r="AR36" s="14">
        <f>1</f>
        <v>1</v>
      </c>
    </row>
    <row r="38" spans="1:44" x14ac:dyDescent="0.25">
      <c r="A38" t="s">
        <v>19</v>
      </c>
    </row>
    <row r="39" spans="1:44" x14ac:dyDescent="0.25">
      <c r="A39" t="s">
        <v>11</v>
      </c>
      <c r="B39" t="s">
        <v>20</v>
      </c>
      <c r="C39" t="s">
        <v>13</v>
      </c>
      <c r="D39" t="s">
        <v>14</v>
      </c>
      <c r="F39" s="10" t="s">
        <v>118</v>
      </c>
      <c r="G39" s="10" t="s">
        <v>115</v>
      </c>
      <c r="H39" s="10" t="s">
        <v>116</v>
      </c>
      <c r="I39" s="10" t="s">
        <v>117</v>
      </c>
      <c r="J39" s="10" t="s">
        <v>49</v>
      </c>
      <c r="K39" s="10" t="s">
        <v>75</v>
      </c>
      <c r="L39" s="10" t="s">
        <v>76</v>
      </c>
      <c r="M39" s="10" t="s">
        <v>77</v>
      </c>
      <c r="N39" s="10" t="s">
        <v>78</v>
      </c>
      <c r="O39" s="10" t="s">
        <v>47</v>
      </c>
      <c r="P39" s="10" t="s">
        <v>79</v>
      </c>
      <c r="Q39" s="10" t="s">
        <v>80</v>
      </c>
      <c r="R39" s="10" t="s">
        <v>81</v>
      </c>
      <c r="S39" s="10" t="s">
        <v>82</v>
      </c>
      <c r="T39" s="10" t="s">
        <v>83</v>
      </c>
      <c r="U39" s="10" t="s">
        <v>96</v>
      </c>
      <c r="V39" s="10" t="s">
        <v>97</v>
      </c>
      <c r="W39" s="10" t="s">
        <v>106</v>
      </c>
      <c r="X39" s="10" t="s">
        <v>107</v>
      </c>
      <c r="Y39" s="10" t="s">
        <v>5</v>
      </c>
      <c r="Z39" s="10" t="s">
        <v>3</v>
      </c>
      <c r="AA39" s="10" t="s">
        <v>48</v>
      </c>
      <c r="AB39" s="10" t="s">
        <v>4</v>
      </c>
      <c r="AC39" s="10" t="s">
        <v>84</v>
      </c>
      <c r="AD39" s="10" t="s">
        <v>85</v>
      </c>
      <c r="AE39" s="10" t="s">
        <v>86</v>
      </c>
      <c r="AF39" s="10" t="s">
        <v>0</v>
      </c>
      <c r="AG39" s="10" t="s">
        <v>50</v>
      </c>
      <c r="AH39" s="10" t="s">
        <v>87</v>
      </c>
      <c r="AI39" s="10" t="s">
        <v>88</v>
      </c>
      <c r="AK39" s="10" t="s">
        <v>113</v>
      </c>
      <c r="AL39" s="10" t="s">
        <v>114</v>
      </c>
      <c r="AM39" s="10" t="s">
        <v>65</v>
      </c>
      <c r="AN39" s="10" t="s">
        <v>89</v>
      </c>
      <c r="AO39" s="10" t="s">
        <v>90</v>
      </c>
      <c r="AP39" s="10" t="s">
        <v>91</v>
      </c>
      <c r="AQ39" s="10" t="s">
        <v>108</v>
      </c>
    </row>
    <row r="40" spans="1:44" x14ac:dyDescent="0.25">
      <c r="A40">
        <v>1</v>
      </c>
      <c r="B40">
        <v>12.0046</v>
      </c>
      <c r="C40">
        <v>0</v>
      </c>
      <c r="D40" s="1">
        <v>4.9999999999999998E-7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K40" s="9">
        <f t="shared" ref="AK40:AK45" si="58">M40-N40</f>
        <v>0</v>
      </c>
      <c r="AL40" s="9">
        <f t="shared" ref="AL40:AL45" si="59">M40-L40</f>
        <v>0</v>
      </c>
      <c r="AM40" s="9">
        <f t="shared" ref="AM40:AM45" si="60">L40-N40</f>
        <v>0</v>
      </c>
      <c r="AN40" s="12" t="e">
        <f t="shared" ref="AN40:AN45" si="61">AC40/AD40</f>
        <v>#DIV/0!</v>
      </c>
      <c r="AO40" s="14" t="e">
        <f t="shared" ref="AO40:AO45" si="62">Z40/AA40</f>
        <v>#DIV/0!</v>
      </c>
      <c r="AP40" s="12" t="e">
        <f t="shared" ref="AP40:AP45" si="63">V40/U40</f>
        <v>#DIV/0!</v>
      </c>
      <c r="AQ40" s="14" t="e">
        <f t="shared" ref="AQ40:AQ45" si="64">W40/X40</f>
        <v>#DIV/0!</v>
      </c>
    </row>
    <row r="41" spans="1:44" x14ac:dyDescent="0.25">
      <c r="A41">
        <v>2</v>
      </c>
      <c r="B41">
        <v>12.001799999999999</v>
      </c>
      <c r="C41">
        <v>0</v>
      </c>
      <c r="D41" s="1">
        <v>4.9999999999999998E-7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K41" s="9">
        <f t="shared" si="58"/>
        <v>0</v>
      </c>
      <c r="AL41" s="9">
        <f t="shared" si="59"/>
        <v>0</v>
      </c>
      <c r="AM41" s="9">
        <f t="shared" si="60"/>
        <v>0</v>
      </c>
      <c r="AN41" s="12" t="e">
        <f t="shared" si="61"/>
        <v>#DIV/0!</v>
      </c>
      <c r="AO41" s="14" t="e">
        <f t="shared" si="62"/>
        <v>#DIV/0!</v>
      </c>
      <c r="AP41" s="12" t="e">
        <f t="shared" si="63"/>
        <v>#DIV/0!</v>
      </c>
      <c r="AQ41" s="14" t="e">
        <f t="shared" si="64"/>
        <v>#DIV/0!</v>
      </c>
    </row>
    <row r="42" spans="1:44" x14ac:dyDescent="0.25">
      <c r="A42">
        <v>3</v>
      </c>
      <c r="B42">
        <v>12.0014</v>
      </c>
      <c r="C42">
        <v>0</v>
      </c>
      <c r="D42" s="1">
        <v>4.9999999999999998E-7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K42" s="9">
        <f t="shared" si="58"/>
        <v>0</v>
      </c>
      <c r="AL42" s="9">
        <f t="shared" si="59"/>
        <v>0</v>
      </c>
      <c r="AM42" s="9">
        <f t="shared" si="60"/>
        <v>0</v>
      </c>
      <c r="AN42" s="12" t="e">
        <f t="shared" si="61"/>
        <v>#DIV/0!</v>
      </c>
      <c r="AO42" s="14" t="e">
        <f t="shared" si="62"/>
        <v>#DIV/0!</v>
      </c>
      <c r="AP42" s="12" t="e">
        <f t="shared" si="63"/>
        <v>#DIV/0!</v>
      </c>
      <c r="AQ42" s="14" t="e">
        <f t="shared" si="64"/>
        <v>#DIV/0!</v>
      </c>
    </row>
    <row r="43" spans="1:44" x14ac:dyDescent="0.25">
      <c r="A43">
        <v>4</v>
      </c>
      <c r="B43">
        <v>12.001300000000001</v>
      </c>
      <c r="C43">
        <v>0</v>
      </c>
      <c r="D43" s="1">
        <v>4.9999999999999998E-7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K43" s="9">
        <f t="shared" si="58"/>
        <v>0</v>
      </c>
      <c r="AL43" s="9">
        <f t="shared" si="59"/>
        <v>0</v>
      </c>
      <c r="AM43" s="9">
        <f t="shared" si="60"/>
        <v>0</v>
      </c>
      <c r="AN43" s="12" t="e">
        <f t="shared" si="61"/>
        <v>#DIV/0!</v>
      </c>
      <c r="AO43" s="14" t="e">
        <f t="shared" si="62"/>
        <v>#DIV/0!</v>
      </c>
      <c r="AP43" s="12" t="e">
        <f t="shared" si="63"/>
        <v>#DIV/0!</v>
      </c>
      <c r="AQ43" s="14" t="e">
        <f t="shared" si="64"/>
        <v>#DIV/0!</v>
      </c>
    </row>
    <row r="44" spans="1:44" x14ac:dyDescent="0.25">
      <c r="A44">
        <v>5</v>
      </c>
      <c r="B44">
        <v>12.001200000000001</v>
      </c>
      <c r="C44">
        <v>0</v>
      </c>
      <c r="D44" s="1">
        <v>4.9999999999999998E-7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K44" s="9">
        <f t="shared" si="58"/>
        <v>0</v>
      </c>
      <c r="AL44" s="9">
        <f t="shared" si="59"/>
        <v>0</v>
      </c>
      <c r="AM44" s="9">
        <f t="shared" si="60"/>
        <v>0</v>
      </c>
      <c r="AN44" s="12" t="e">
        <f t="shared" si="61"/>
        <v>#DIV/0!</v>
      </c>
      <c r="AO44" s="14" t="e">
        <f t="shared" si="62"/>
        <v>#DIV/0!</v>
      </c>
      <c r="AP44" s="12" t="e">
        <f t="shared" si="63"/>
        <v>#DIV/0!</v>
      </c>
      <c r="AQ44" s="14" t="e">
        <f t="shared" si="64"/>
        <v>#DIV/0!</v>
      </c>
    </row>
    <row r="45" spans="1:44" x14ac:dyDescent="0.25">
      <c r="A45">
        <v>6</v>
      </c>
      <c r="B45">
        <v>12.001099999999999</v>
      </c>
      <c r="C45">
        <v>0</v>
      </c>
      <c r="D45" s="1">
        <v>4.9999999999999998E-7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K45" s="9">
        <f t="shared" si="58"/>
        <v>0</v>
      </c>
      <c r="AL45" s="9">
        <f t="shared" si="59"/>
        <v>0</v>
      </c>
      <c r="AM45" s="9">
        <f t="shared" si="60"/>
        <v>0</v>
      </c>
      <c r="AN45" s="12" t="e">
        <f t="shared" si="61"/>
        <v>#DIV/0!</v>
      </c>
      <c r="AO45" s="14" t="e">
        <f t="shared" si="62"/>
        <v>#DIV/0!</v>
      </c>
      <c r="AP45" s="12" t="e">
        <f t="shared" si="63"/>
        <v>#DIV/0!</v>
      </c>
      <c r="AQ45" s="14" t="e">
        <f t="shared" si="64"/>
        <v>#DIV/0!</v>
      </c>
    </row>
    <row r="47" spans="1:44" x14ac:dyDescent="0.25">
      <c r="A47" t="s">
        <v>21</v>
      </c>
    </row>
    <row r="48" spans="1:44" x14ac:dyDescent="0.25">
      <c r="A48" t="s">
        <v>11</v>
      </c>
      <c r="B48" t="s">
        <v>22</v>
      </c>
      <c r="C48" t="s">
        <v>13</v>
      </c>
      <c r="D48" t="s">
        <v>14</v>
      </c>
    </row>
    <row r="49" spans="1:13" x14ac:dyDescent="0.25">
      <c r="A49">
        <v>1</v>
      </c>
      <c r="B49">
        <v>0.44813199999999997</v>
      </c>
      <c r="C49">
        <v>0</v>
      </c>
      <c r="D49" s="1">
        <v>4.9999999999999998E-7</v>
      </c>
      <c r="H49" s="1"/>
      <c r="L49" s="1"/>
      <c r="M49" s="1"/>
    </row>
    <row r="50" spans="1:13" x14ac:dyDescent="0.25">
      <c r="A50">
        <v>2</v>
      </c>
      <c r="B50">
        <v>1.64828</v>
      </c>
      <c r="C50">
        <v>0</v>
      </c>
      <c r="D50" s="1">
        <v>4.9999999999999998E-7</v>
      </c>
      <c r="H50" s="1"/>
      <c r="L50" s="1"/>
      <c r="M50" s="1"/>
    </row>
    <row r="51" spans="1:13" x14ac:dyDescent="0.25">
      <c r="A51">
        <v>3</v>
      </c>
      <c r="B51">
        <v>2.6250300000000002</v>
      </c>
      <c r="C51">
        <v>0</v>
      </c>
      <c r="D51" s="1">
        <v>4.9999999999999998E-7</v>
      </c>
      <c r="H51" s="1"/>
      <c r="L51" s="1"/>
      <c r="M51" s="1"/>
    </row>
    <row r="52" spans="1:13" x14ac:dyDescent="0.25">
      <c r="A52">
        <v>4</v>
      </c>
      <c r="B52">
        <v>3.4583300000000001</v>
      </c>
      <c r="C52">
        <v>0</v>
      </c>
      <c r="D52" s="1">
        <v>4.9999999999999998E-7</v>
      </c>
      <c r="H52" s="1"/>
      <c r="L52" s="1"/>
      <c r="M52" s="1"/>
    </row>
    <row r="53" spans="1:13" x14ac:dyDescent="0.25">
      <c r="A53">
        <v>5</v>
      </c>
      <c r="B53">
        <v>4.19217</v>
      </c>
      <c r="C53">
        <v>0</v>
      </c>
      <c r="D53" s="1">
        <v>4.9999999999999998E-7</v>
      </c>
      <c r="H53" s="1"/>
      <c r="L53" s="1"/>
      <c r="M53" s="1"/>
    </row>
    <row r="54" spans="1:13" x14ac:dyDescent="0.25">
      <c r="A54">
        <v>6</v>
      </c>
      <c r="B54">
        <v>4.8522100000000004</v>
      </c>
      <c r="C54">
        <v>0</v>
      </c>
      <c r="D54" s="1">
        <v>4.9999999999999998E-7</v>
      </c>
      <c r="H54" s="1"/>
      <c r="L54" s="1"/>
      <c r="M54" s="1"/>
    </row>
    <row r="56" spans="1:13" x14ac:dyDescent="0.25">
      <c r="A56" t="s">
        <v>23</v>
      </c>
    </row>
    <row r="57" spans="1:13" x14ac:dyDescent="0.25">
      <c r="A57" t="s">
        <v>11</v>
      </c>
      <c r="B57" t="s">
        <v>24</v>
      </c>
      <c r="C57" t="s">
        <v>13</v>
      </c>
      <c r="D57" t="s">
        <v>14</v>
      </c>
    </row>
    <row r="58" spans="1:13" x14ac:dyDescent="0.25">
      <c r="A58">
        <v>1</v>
      </c>
      <c r="B58">
        <v>0.165935</v>
      </c>
      <c r="C58">
        <v>0</v>
      </c>
      <c r="D58" s="1">
        <v>4.9999999999999998E-7</v>
      </c>
      <c r="H58" s="1"/>
    </row>
    <row r="59" spans="1:13" x14ac:dyDescent="0.25">
      <c r="A59">
        <v>2</v>
      </c>
      <c r="B59">
        <v>0.22206200000000001</v>
      </c>
      <c r="C59">
        <v>0</v>
      </c>
      <c r="D59" s="1">
        <v>4.9999999999999998E-7</v>
      </c>
      <c r="H59" s="1"/>
    </row>
    <row r="60" spans="1:13" x14ac:dyDescent="0.25">
      <c r="A60">
        <v>3</v>
      </c>
      <c r="B60">
        <v>0.23079</v>
      </c>
      <c r="C60">
        <v>0</v>
      </c>
      <c r="D60" s="1">
        <v>4.9999999999999998E-7</v>
      </c>
      <c r="H60" s="1"/>
    </row>
    <row r="61" spans="1:13" x14ac:dyDescent="0.25">
      <c r="A61">
        <v>4</v>
      </c>
      <c r="B61">
        <v>0.23259199999999999</v>
      </c>
      <c r="C61">
        <v>0</v>
      </c>
      <c r="D61" s="1">
        <v>4.9999999999999998E-7</v>
      </c>
      <c r="H61" s="1"/>
    </row>
    <row r="62" spans="1:13" x14ac:dyDescent="0.25">
      <c r="A62">
        <v>5</v>
      </c>
      <c r="B62">
        <v>0.231409</v>
      </c>
      <c r="C62">
        <v>0</v>
      </c>
      <c r="D62" s="1">
        <v>4.9999999999999998E-7</v>
      </c>
      <c r="H62" s="1"/>
    </row>
    <row r="63" spans="1:13" x14ac:dyDescent="0.25">
      <c r="A63">
        <v>6</v>
      </c>
      <c r="B63">
        <v>0.22755500000000001</v>
      </c>
      <c r="C63">
        <v>0</v>
      </c>
      <c r="D63" s="1">
        <v>4.9999999999999998E-7</v>
      </c>
      <c r="H63" s="1"/>
    </row>
    <row r="65" spans="1:8" x14ac:dyDescent="0.25">
      <c r="A65" t="s">
        <v>54</v>
      </c>
    </row>
    <row r="66" spans="1:8" x14ac:dyDescent="0.25">
      <c r="A66" t="s">
        <v>11</v>
      </c>
      <c r="B66" t="s">
        <v>55</v>
      </c>
      <c r="C66" t="s">
        <v>13</v>
      </c>
      <c r="D66" t="s">
        <v>14</v>
      </c>
    </row>
    <row r="67" spans="1:8" x14ac:dyDescent="0.25">
      <c r="A67">
        <v>1</v>
      </c>
      <c r="B67">
        <v>4.6706900000000002E-4</v>
      </c>
      <c r="C67">
        <v>0</v>
      </c>
      <c r="D67" s="1">
        <v>4.9999999999999998E-7</v>
      </c>
      <c r="H67" s="1"/>
    </row>
    <row r="68" spans="1:8" x14ac:dyDescent="0.25">
      <c r="A68">
        <v>2</v>
      </c>
      <c r="B68">
        <v>5.8851499999999996E-4</v>
      </c>
      <c r="C68">
        <v>0</v>
      </c>
      <c r="D68" s="1">
        <v>4.9999999999999998E-7</v>
      </c>
      <c r="H68" s="1"/>
    </row>
    <row r="69" spans="1:8" x14ac:dyDescent="0.25">
      <c r="A69">
        <v>3</v>
      </c>
      <c r="B69">
        <v>6.1651900000000005E-4</v>
      </c>
      <c r="C69">
        <v>0</v>
      </c>
      <c r="D69" s="1">
        <v>4.9999999999999998E-7</v>
      </c>
      <c r="H69" s="1"/>
    </row>
    <row r="70" spans="1:8" x14ac:dyDescent="0.25">
      <c r="A70">
        <v>4</v>
      </c>
      <c r="B70">
        <v>6.3787100000000003E-4</v>
      </c>
      <c r="C70">
        <v>0</v>
      </c>
      <c r="D70" s="1">
        <v>4.9999999999999998E-7</v>
      </c>
      <c r="H70" s="1"/>
    </row>
    <row r="71" spans="1:8" x14ac:dyDescent="0.25">
      <c r="A71">
        <v>5</v>
      </c>
      <c r="B71">
        <v>6.6346000000000005E-4</v>
      </c>
      <c r="C71">
        <v>0</v>
      </c>
      <c r="D71" s="1">
        <v>4.9999999999999998E-7</v>
      </c>
      <c r="H71" s="1"/>
    </row>
    <row r="72" spans="1:8" x14ac:dyDescent="0.25">
      <c r="A72">
        <v>6</v>
      </c>
      <c r="B72">
        <v>6.97177E-4</v>
      </c>
      <c r="C72">
        <v>0</v>
      </c>
      <c r="D72" s="1">
        <v>4.9999999999999998E-7</v>
      </c>
      <c r="H72" s="1"/>
    </row>
    <row r="74" spans="1:8" x14ac:dyDescent="0.25">
      <c r="A74" t="s">
        <v>27</v>
      </c>
    </row>
    <row r="75" spans="1:8" x14ac:dyDescent="0.25">
      <c r="A75" t="s">
        <v>11</v>
      </c>
      <c r="B75" t="s">
        <v>28</v>
      </c>
      <c r="C75" t="s">
        <v>13</v>
      </c>
      <c r="D75" t="s">
        <v>14</v>
      </c>
    </row>
    <row r="76" spans="1:8" x14ac:dyDescent="0.25">
      <c r="A76">
        <v>1</v>
      </c>
      <c r="B76">
        <v>4.7766600000000002E-4</v>
      </c>
      <c r="C76">
        <v>0</v>
      </c>
      <c r="D76" s="1">
        <v>4.9999999999999998E-7</v>
      </c>
      <c r="H76" s="1"/>
    </row>
    <row r="77" spans="1:8" x14ac:dyDescent="0.25">
      <c r="A77">
        <v>2</v>
      </c>
      <c r="B77">
        <v>7.1167599999999995E-4</v>
      </c>
      <c r="C77">
        <v>0</v>
      </c>
      <c r="D77" s="1">
        <v>4.9999999999999998E-7</v>
      </c>
      <c r="H77" s="1"/>
    </row>
    <row r="78" spans="1:8" x14ac:dyDescent="0.25">
      <c r="A78">
        <v>3</v>
      </c>
      <c r="B78">
        <v>9.3308599999999996E-4</v>
      </c>
      <c r="C78">
        <v>0</v>
      </c>
      <c r="D78" s="1">
        <v>4.9999999999999998E-7</v>
      </c>
      <c r="H78" s="1"/>
    </row>
    <row r="79" spans="1:8" x14ac:dyDescent="0.25">
      <c r="A79">
        <v>4</v>
      </c>
      <c r="B79">
        <v>1.1865599999999999E-3</v>
      </c>
      <c r="C79">
        <v>0</v>
      </c>
      <c r="D79" s="1">
        <v>4.9999999999999998E-7</v>
      </c>
      <c r="H79" s="1"/>
    </row>
    <row r="80" spans="1:8" x14ac:dyDescent="0.25">
      <c r="A80">
        <v>5</v>
      </c>
      <c r="B80">
        <v>1.4600500000000001E-3</v>
      </c>
      <c r="C80">
        <v>0</v>
      </c>
      <c r="D80" s="1">
        <v>4.9999999999999998E-7</v>
      </c>
      <c r="H80" s="1"/>
    </row>
    <row r="81" spans="1:8" x14ac:dyDescent="0.25">
      <c r="A81">
        <v>6</v>
      </c>
      <c r="B81">
        <v>1.7458700000000001E-3</v>
      </c>
      <c r="C81">
        <v>0</v>
      </c>
      <c r="D81" s="1">
        <v>4.9999999999999998E-7</v>
      </c>
      <c r="H81" s="1"/>
    </row>
    <row r="83" spans="1:8" x14ac:dyDescent="0.25">
      <c r="A83" t="s">
        <v>25</v>
      </c>
    </row>
    <row r="84" spans="1:8" x14ac:dyDescent="0.25">
      <c r="A84" t="s">
        <v>11</v>
      </c>
      <c r="B84" t="s">
        <v>26</v>
      </c>
      <c r="C84" t="s">
        <v>13</v>
      </c>
      <c r="D84" t="s">
        <v>14</v>
      </c>
    </row>
    <row r="85" spans="1:8" x14ac:dyDescent="0.25">
      <c r="A85">
        <v>1</v>
      </c>
      <c r="B85">
        <v>2.07835E-2</v>
      </c>
      <c r="C85">
        <v>0</v>
      </c>
      <c r="D85" s="1">
        <v>4.9999999999999998E-7</v>
      </c>
      <c r="H85" s="1"/>
    </row>
    <row r="86" spans="1:8" x14ac:dyDescent="0.25">
      <c r="A86">
        <v>2</v>
      </c>
      <c r="B86">
        <v>7.4764499999999998E-2</v>
      </c>
      <c r="C86">
        <v>0</v>
      </c>
      <c r="D86" s="1">
        <v>4.9999999999999998E-7</v>
      </c>
      <c r="H86" s="1"/>
    </row>
    <row r="87" spans="1:8" x14ac:dyDescent="0.25">
      <c r="A87">
        <v>3</v>
      </c>
      <c r="B87">
        <v>0.118781</v>
      </c>
      <c r="C87">
        <v>0</v>
      </c>
      <c r="D87" s="1">
        <v>4.9999999999999998E-7</v>
      </c>
      <c r="H87" s="1"/>
    </row>
    <row r="88" spans="1:8" x14ac:dyDescent="0.25">
      <c r="A88">
        <v>4</v>
      </c>
      <c r="B88">
        <v>0.15631900000000001</v>
      </c>
      <c r="C88">
        <v>0</v>
      </c>
      <c r="D88" s="1">
        <v>4.9999999999999998E-7</v>
      </c>
      <c r="H88" s="1"/>
    </row>
    <row r="89" spans="1:8" x14ac:dyDescent="0.25">
      <c r="A89">
        <v>5</v>
      </c>
      <c r="B89">
        <v>0.18935199999999999</v>
      </c>
      <c r="C89">
        <v>0</v>
      </c>
      <c r="D89" s="1">
        <v>4.9999999999999998E-7</v>
      </c>
      <c r="H89" s="1"/>
    </row>
    <row r="90" spans="1:8" x14ac:dyDescent="0.25">
      <c r="A90">
        <v>6</v>
      </c>
      <c r="B90">
        <v>0.21903600000000001</v>
      </c>
      <c r="C90">
        <v>0</v>
      </c>
      <c r="D90" s="1">
        <v>4.9999999999999998E-7</v>
      </c>
      <c r="H90" s="1"/>
    </row>
    <row r="92" spans="1:8" x14ac:dyDescent="0.25">
      <c r="A92" t="s">
        <v>29</v>
      </c>
    </row>
    <row r="93" spans="1:8" x14ac:dyDescent="0.25">
      <c r="A93" t="s">
        <v>11</v>
      </c>
      <c r="B93" t="s">
        <v>30</v>
      </c>
      <c r="C93" t="s">
        <v>13</v>
      </c>
      <c r="D93" t="s">
        <v>14</v>
      </c>
    </row>
    <row r="94" spans="1:8" x14ac:dyDescent="0.25">
      <c r="A94">
        <v>1</v>
      </c>
      <c r="B94">
        <v>2.08904E-2</v>
      </c>
      <c r="C94">
        <v>0</v>
      </c>
      <c r="D94" s="1">
        <v>4.9999999999999998E-7</v>
      </c>
      <c r="H94" s="1"/>
    </row>
    <row r="95" spans="1:8" x14ac:dyDescent="0.25">
      <c r="A95">
        <v>2</v>
      </c>
      <c r="B95">
        <v>7.5168399999999996E-2</v>
      </c>
      <c r="C95">
        <v>0</v>
      </c>
      <c r="D95" s="1">
        <v>4.9999999999999998E-7</v>
      </c>
      <c r="H95" s="1"/>
    </row>
    <row r="96" spans="1:8" x14ac:dyDescent="0.25">
      <c r="A96">
        <v>3</v>
      </c>
      <c r="B96">
        <v>0.11948400000000001</v>
      </c>
      <c r="C96">
        <v>0</v>
      </c>
      <c r="D96" s="1">
        <v>4.9999999999999998E-7</v>
      </c>
      <c r="H96" s="1"/>
    </row>
    <row r="97" spans="1:8" x14ac:dyDescent="0.25">
      <c r="A97">
        <v>4</v>
      </c>
      <c r="B97">
        <v>0.15732199999999999</v>
      </c>
      <c r="C97">
        <v>0</v>
      </c>
      <c r="D97" s="1">
        <v>4.9999999999999998E-7</v>
      </c>
      <c r="H97" s="1"/>
    </row>
    <row r="98" spans="1:8" x14ac:dyDescent="0.25">
      <c r="A98">
        <v>5</v>
      </c>
      <c r="B98">
        <v>0.19065499999999999</v>
      </c>
      <c r="C98">
        <v>0</v>
      </c>
      <c r="D98" s="1">
        <v>4.9999999999999998E-7</v>
      </c>
      <c r="H98" s="1"/>
    </row>
    <row r="99" spans="1:8" x14ac:dyDescent="0.25">
      <c r="A99">
        <v>6</v>
      </c>
      <c r="B99">
        <v>0.220639</v>
      </c>
      <c r="C99">
        <v>0</v>
      </c>
      <c r="D99" s="1">
        <v>4.9999999999999998E-7</v>
      </c>
      <c r="H99" s="1"/>
    </row>
    <row r="101" spans="1:8" x14ac:dyDescent="0.25">
      <c r="A101" t="s">
        <v>31</v>
      </c>
    </row>
    <row r="102" spans="1:8" x14ac:dyDescent="0.25">
      <c r="A102" t="s">
        <v>11</v>
      </c>
      <c r="B102" t="s">
        <v>32</v>
      </c>
      <c r="C102" t="s">
        <v>13</v>
      </c>
      <c r="D102" t="s">
        <v>14</v>
      </c>
    </row>
    <row r="103" spans="1:8" x14ac:dyDescent="0.25">
      <c r="A103">
        <v>1</v>
      </c>
      <c r="B103">
        <v>3.3187099999999999E-3</v>
      </c>
      <c r="C103">
        <v>0</v>
      </c>
      <c r="D103" s="1">
        <v>4.9999999999999998E-7</v>
      </c>
      <c r="H103" s="1"/>
    </row>
    <row r="104" spans="1:8" x14ac:dyDescent="0.25">
      <c r="A104">
        <v>2</v>
      </c>
      <c r="B104">
        <v>4.44123E-3</v>
      </c>
      <c r="C104">
        <v>0</v>
      </c>
      <c r="D104" s="1">
        <v>4.9999999999999998E-7</v>
      </c>
      <c r="H104" s="1"/>
    </row>
    <row r="105" spans="1:8" x14ac:dyDescent="0.25">
      <c r="A105">
        <v>3</v>
      </c>
      <c r="B105">
        <v>4.6157999999999998E-3</v>
      </c>
      <c r="C105">
        <v>0</v>
      </c>
      <c r="D105" s="1">
        <v>4.9999999999999998E-7</v>
      </c>
      <c r="H105" s="1"/>
    </row>
    <row r="106" spans="1:8" x14ac:dyDescent="0.25">
      <c r="A106">
        <v>4</v>
      </c>
      <c r="B106">
        <v>4.65184E-3</v>
      </c>
      <c r="C106">
        <v>0</v>
      </c>
      <c r="D106" s="1">
        <v>4.9999999999999998E-7</v>
      </c>
      <c r="H106" s="1"/>
    </row>
    <row r="107" spans="1:8" x14ac:dyDescent="0.25">
      <c r="A107">
        <v>5</v>
      </c>
      <c r="B107">
        <v>4.62817E-3</v>
      </c>
      <c r="C107">
        <v>0</v>
      </c>
      <c r="D107" s="1">
        <v>4.9999999999999998E-7</v>
      </c>
      <c r="H107" s="1"/>
    </row>
    <row r="108" spans="1:8" x14ac:dyDescent="0.25">
      <c r="A108">
        <v>6</v>
      </c>
      <c r="B108">
        <v>4.5510999999999998E-3</v>
      </c>
      <c r="C108">
        <v>0</v>
      </c>
      <c r="D108" s="1">
        <v>4.9999999999999998E-7</v>
      </c>
      <c r="H108" s="1"/>
    </row>
    <row r="110" spans="1:8" x14ac:dyDescent="0.25">
      <c r="A110" t="s">
        <v>33</v>
      </c>
    </row>
    <row r="111" spans="1:8" x14ac:dyDescent="0.25">
      <c r="A111" t="s">
        <v>11</v>
      </c>
      <c r="B111" t="s">
        <v>34</v>
      </c>
      <c r="C111" t="s">
        <v>13</v>
      </c>
      <c r="D111" t="s">
        <v>14</v>
      </c>
    </row>
    <row r="112" spans="1:8" x14ac:dyDescent="0.25">
      <c r="A112">
        <v>1</v>
      </c>
      <c r="B112">
        <v>5.5069199999999998E-4</v>
      </c>
      <c r="C112">
        <v>0</v>
      </c>
      <c r="D112" s="1">
        <v>4.9999999999999998E-7</v>
      </c>
      <c r="H112" s="1"/>
    </row>
    <row r="113" spans="1:8" x14ac:dyDescent="0.25">
      <c r="A113">
        <v>2</v>
      </c>
      <c r="B113">
        <v>9.8622599999999999E-4</v>
      </c>
      <c r="C113">
        <v>0</v>
      </c>
      <c r="D113" s="1">
        <v>4.9999999999999998E-7</v>
      </c>
      <c r="H113" s="1"/>
    </row>
    <row r="114" spans="1:8" x14ac:dyDescent="0.25">
      <c r="A114">
        <v>3</v>
      </c>
      <c r="B114">
        <v>1.06528E-3</v>
      </c>
      <c r="C114">
        <v>0</v>
      </c>
      <c r="D114" s="1">
        <v>4.9999999999999998E-7</v>
      </c>
      <c r="H114" s="1"/>
    </row>
    <row r="115" spans="1:8" x14ac:dyDescent="0.25">
      <c r="A115">
        <v>4</v>
      </c>
      <c r="B115">
        <v>1.08198E-3</v>
      </c>
      <c r="C115">
        <v>0</v>
      </c>
      <c r="D115" s="1">
        <v>4.9999999999999998E-7</v>
      </c>
      <c r="H115" s="1"/>
    </row>
    <row r="116" spans="1:8" x14ac:dyDescent="0.25">
      <c r="A116">
        <v>5</v>
      </c>
      <c r="B116">
        <v>1.0709999999999999E-3</v>
      </c>
      <c r="C116">
        <v>0</v>
      </c>
      <c r="D116" s="1">
        <v>4.9999999999999998E-7</v>
      </c>
      <c r="H116" s="1"/>
    </row>
    <row r="117" spans="1:8" x14ac:dyDescent="0.25">
      <c r="A117">
        <v>6</v>
      </c>
      <c r="B117">
        <v>1.0356300000000001E-3</v>
      </c>
      <c r="C117">
        <v>0</v>
      </c>
      <c r="D117" s="1">
        <v>4.9999999999999998E-7</v>
      </c>
      <c r="H117" s="1"/>
    </row>
    <row r="119" spans="1:8" x14ac:dyDescent="0.25">
      <c r="A119" t="s">
        <v>35</v>
      </c>
    </row>
    <row r="120" spans="1:8" x14ac:dyDescent="0.25">
      <c r="A120" t="s">
        <v>11</v>
      </c>
      <c r="B120" t="s">
        <v>36</v>
      </c>
      <c r="C120" t="s">
        <v>13</v>
      </c>
      <c r="D120" t="s">
        <v>14</v>
      </c>
    </row>
    <row r="121" spans="1:8" x14ac:dyDescent="0.25">
      <c r="A121">
        <v>1</v>
      </c>
      <c r="B121">
        <v>5.53496E-4</v>
      </c>
      <c r="C121">
        <v>0</v>
      </c>
      <c r="D121" s="1">
        <v>4.9999999999999998E-7</v>
      </c>
      <c r="H121" s="1"/>
    </row>
    <row r="122" spans="1:8" x14ac:dyDescent="0.25">
      <c r="A122">
        <v>2</v>
      </c>
      <c r="B122">
        <v>9.8352599999999997E-4</v>
      </c>
      <c r="C122">
        <v>0</v>
      </c>
      <c r="D122" s="1">
        <v>4.9999999999999998E-7</v>
      </c>
      <c r="H122" s="1"/>
    </row>
    <row r="123" spans="1:8" x14ac:dyDescent="0.25">
      <c r="A123">
        <v>3</v>
      </c>
      <c r="B123">
        <v>1.0597E-3</v>
      </c>
      <c r="C123">
        <v>0</v>
      </c>
      <c r="D123" s="1">
        <v>4.9999999999999998E-7</v>
      </c>
      <c r="H123" s="1"/>
    </row>
    <row r="124" spans="1:8" x14ac:dyDescent="0.25">
      <c r="A124">
        <v>4</v>
      </c>
      <c r="B124">
        <v>1.07266E-3</v>
      </c>
      <c r="C124">
        <v>0</v>
      </c>
      <c r="D124" s="1">
        <v>4.9999999999999998E-7</v>
      </c>
      <c r="H124" s="1"/>
    </row>
    <row r="125" spans="1:8" x14ac:dyDescent="0.25">
      <c r="A125">
        <v>5</v>
      </c>
      <c r="B125">
        <v>1.05959E-3</v>
      </c>
      <c r="C125">
        <v>0</v>
      </c>
      <c r="D125" s="1">
        <v>4.9999999999999998E-7</v>
      </c>
      <c r="H125" s="1"/>
    </row>
    <row r="126" spans="1:8" x14ac:dyDescent="0.25">
      <c r="A126">
        <v>6</v>
      </c>
      <c r="B126">
        <v>1.01863E-3</v>
      </c>
      <c r="C126">
        <v>0</v>
      </c>
      <c r="D126" s="1">
        <v>4.9999999999999998E-7</v>
      </c>
      <c r="H126" s="1"/>
    </row>
    <row r="128" spans="1:8" x14ac:dyDescent="0.25">
      <c r="A128" t="s">
        <v>37</v>
      </c>
    </row>
    <row r="129" spans="1:8" x14ac:dyDescent="0.25">
      <c r="A129" t="s">
        <v>11</v>
      </c>
      <c r="B129" t="s">
        <v>38</v>
      </c>
      <c r="C129" t="s">
        <v>13</v>
      </c>
      <c r="D129" t="s">
        <v>14</v>
      </c>
    </row>
    <row r="130" spans="1:8" x14ac:dyDescent="0.25">
      <c r="A130">
        <v>1</v>
      </c>
      <c r="B130">
        <v>5.5069199999999998E-4</v>
      </c>
      <c r="C130">
        <v>0</v>
      </c>
      <c r="D130" s="1">
        <v>4.9999999999999998E-7</v>
      </c>
      <c r="H130" s="1"/>
    </row>
    <row r="131" spans="1:8" x14ac:dyDescent="0.25">
      <c r="A131">
        <v>2</v>
      </c>
      <c r="B131">
        <v>9.8622599999999999E-4</v>
      </c>
      <c r="C131">
        <v>0</v>
      </c>
      <c r="D131" s="1">
        <v>4.9999999999999998E-7</v>
      </c>
      <c r="H131" s="1"/>
    </row>
    <row r="132" spans="1:8" x14ac:dyDescent="0.25">
      <c r="A132">
        <v>3</v>
      </c>
      <c r="B132">
        <v>1.06528E-3</v>
      </c>
      <c r="C132">
        <v>0</v>
      </c>
      <c r="D132" s="1">
        <v>4.9999999999999998E-7</v>
      </c>
      <c r="H132" s="1"/>
    </row>
    <row r="133" spans="1:8" x14ac:dyDescent="0.25">
      <c r="A133">
        <v>4</v>
      </c>
      <c r="B133">
        <v>1.08198E-3</v>
      </c>
      <c r="C133">
        <v>0</v>
      </c>
      <c r="D133" s="1">
        <v>4.9999999999999998E-7</v>
      </c>
      <c r="H133" s="1"/>
    </row>
    <row r="134" spans="1:8" x14ac:dyDescent="0.25">
      <c r="A134">
        <v>5</v>
      </c>
      <c r="B134">
        <v>1.0709999999999999E-3</v>
      </c>
      <c r="C134">
        <v>0</v>
      </c>
      <c r="D134" s="1">
        <v>4.9999999999999998E-7</v>
      </c>
      <c r="H134" s="1"/>
    </row>
    <row r="135" spans="1:8" x14ac:dyDescent="0.25">
      <c r="A135">
        <v>6</v>
      </c>
      <c r="B135">
        <v>1.0356300000000001E-3</v>
      </c>
      <c r="C135">
        <v>0</v>
      </c>
      <c r="D135" s="1">
        <v>4.9999999999999998E-7</v>
      </c>
      <c r="H135" s="1"/>
    </row>
    <row r="137" spans="1:8" x14ac:dyDescent="0.25">
      <c r="A137" t="s">
        <v>39</v>
      </c>
    </row>
    <row r="138" spans="1:8" x14ac:dyDescent="0.25">
      <c r="A138" t="s">
        <v>11</v>
      </c>
      <c r="B138" t="s">
        <v>40</v>
      </c>
      <c r="C138" t="s">
        <v>13</v>
      </c>
      <c r="D138" t="s">
        <v>14</v>
      </c>
    </row>
    <row r="139" spans="1:8" x14ac:dyDescent="0.25">
      <c r="A139">
        <v>1</v>
      </c>
      <c r="B139">
        <v>0.23397899999999999</v>
      </c>
      <c r="C139">
        <v>0</v>
      </c>
      <c r="D139" s="1">
        <v>4.9999999999999998E-7</v>
      </c>
      <c r="H139" s="1"/>
    </row>
    <row r="140" spans="1:8" x14ac:dyDescent="0.25">
      <c r="A140">
        <v>2</v>
      </c>
      <c r="B140">
        <v>0.77074100000000001</v>
      </c>
      <c r="C140">
        <v>0</v>
      </c>
      <c r="D140" s="1">
        <v>4.9999999999999998E-7</v>
      </c>
      <c r="H140" s="1"/>
    </row>
    <row r="141" spans="1:8" x14ac:dyDescent="0.25">
      <c r="A141">
        <v>3</v>
      </c>
      <c r="B141">
        <v>1.11147</v>
      </c>
      <c r="C141">
        <v>0</v>
      </c>
      <c r="D141" s="1">
        <v>4.9999999999999998E-7</v>
      </c>
      <c r="H141" s="1"/>
    </row>
    <row r="142" spans="1:8" x14ac:dyDescent="0.25">
      <c r="A142">
        <v>4</v>
      </c>
      <c r="B142">
        <v>1.3338000000000001</v>
      </c>
      <c r="C142">
        <v>0</v>
      </c>
      <c r="D142" s="1">
        <v>4.9999999999999998E-7</v>
      </c>
      <c r="H142" s="1"/>
    </row>
    <row r="143" spans="1:8" x14ac:dyDescent="0.25">
      <c r="A143">
        <v>5</v>
      </c>
      <c r="B143">
        <v>1.4775199999999999</v>
      </c>
      <c r="C143">
        <v>0</v>
      </c>
      <c r="D143" s="1">
        <v>4.9999999999999998E-7</v>
      </c>
      <c r="H143" s="1"/>
    </row>
    <row r="144" spans="1:8" x14ac:dyDescent="0.25">
      <c r="A144">
        <v>6</v>
      </c>
      <c r="B144">
        <v>1.5651999999999999</v>
      </c>
      <c r="C144">
        <v>0</v>
      </c>
      <c r="D144" s="1">
        <v>4.9999999999999998E-7</v>
      </c>
      <c r="H144" s="1"/>
    </row>
    <row r="146" spans="1:8" x14ac:dyDescent="0.25">
      <c r="A146" t="s">
        <v>66</v>
      </c>
    </row>
    <row r="147" spans="1:8" x14ac:dyDescent="0.25">
      <c r="A147" t="s">
        <v>11</v>
      </c>
      <c r="B147" t="s">
        <v>98</v>
      </c>
    </row>
    <row r="148" spans="1:8" x14ac:dyDescent="0.25">
      <c r="A148">
        <v>1</v>
      </c>
      <c r="B148">
        <v>5.8966399999999997</v>
      </c>
      <c r="H148" s="1"/>
    </row>
    <row r="149" spans="1:8" x14ac:dyDescent="0.25">
      <c r="A149">
        <v>2</v>
      </c>
      <c r="B149">
        <v>2.1935699999999998</v>
      </c>
      <c r="H149" s="1"/>
    </row>
    <row r="150" spans="1:8" x14ac:dyDescent="0.25">
      <c r="A150">
        <v>3</v>
      </c>
      <c r="B150">
        <v>1.4349700000000001</v>
      </c>
      <c r="H150" s="1"/>
    </row>
    <row r="151" spans="1:8" x14ac:dyDescent="0.25">
      <c r="A151">
        <v>4</v>
      </c>
      <c r="B151">
        <v>1.0988899999999999</v>
      </c>
      <c r="H151" s="1"/>
    </row>
    <row r="152" spans="1:8" x14ac:dyDescent="0.25">
      <c r="A152">
        <v>5</v>
      </c>
      <c r="B152">
        <v>0.90257399999999999</v>
      </c>
      <c r="H152" s="1"/>
    </row>
    <row r="153" spans="1:8" x14ac:dyDescent="0.25">
      <c r="A153">
        <v>6</v>
      </c>
      <c r="B153">
        <v>0.76726099999999997</v>
      </c>
      <c r="H153" s="1"/>
    </row>
    <row r="155" spans="1:8" x14ac:dyDescent="0.25">
      <c r="A155" t="s">
        <v>67</v>
      </c>
    </row>
    <row r="156" spans="1:8" x14ac:dyDescent="0.25">
      <c r="A156" t="s">
        <v>11</v>
      </c>
      <c r="B156" t="s">
        <v>99</v>
      </c>
    </row>
    <row r="157" spans="1:8" x14ac:dyDescent="0.25">
      <c r="A157">
        <v>1</v>
      </c>
      <c r="B157">
        <v>50</v>
      </c>
      <c r="H157" s="1"/>
    </row>
    <row r="158" spans="1:8" x14ac:dyDescent="0.25">
      <c r="A158">
        <v>2</v>
      </c>
      <c r="B158">
        <v>50</v>
      </c>
      <c r="H158" s="1"/>
    </row>
    <row r="159" spans="1:8" x14ac:dyDescent="0.25">
      <c r="A159">
        <v>3</v>
      </c>
      <c r="B159">
        <v>50</v>
      </c>
      <c r="H159" s="1"/>
    </row>
    <row r="160" spans="1:8" x14ac:dyDescent="0.25">
      <c r="A160">
        <v>4</v>
      </c>
      <c r="B160">
        <v>50</v>
      </c>
      <c r="H160" s="1"/>
    </row>
    <row r="161" spans="1:8" x14ac:dyDescent="0.25">
      <c r="A161">
        <v>5</v>
      </c>
      <c r="B161">
        <v>50</v>
      </c>
      <c r="H161" s="1"/>
    </row>
    <row r="162" spans="1:8" x14ac:dyDescent="0.25">
      <c r="A162">
        <v>6</v>
      </c>
      <c r="B162">
        <v>50</v>
      </c>
      <c r="H162" s="1"/>
    </row>
    <row r="164" spans="1:8" x14ac:dyDescent="0.25">
      <c r="A164" t="s">
        <v>68</v>
      </c>
    </row>
    <row r="165" spans="1:8" x14ac:dyDescent="0.25">
      <c r="A165" t="s">
        <v>11</v>
      </c>
      <c r="B165" t="s">
        <v>69</v>
      </c>
    </row>
    <row r="166" spans="1:8" x14ac:dyDescent="0.25">
      <c r="A166">
        <v>1</v>
      </c>
      <c r="B166">
        <v>21.451599999999999</v>
      </c>
    </row>
    <row r="167" spans="1:8" x14ac:dyDescent="0.25">
      <c r="A167">
        <v>2</v>
      </c>
      <c r="B167">
        <v>21.927900000000001</v>
      </c>
    </row>
    <row r="168" spans="1:8" x14ac:dyDescent="0.25">
      <c r="A168">
        <v>3</v>
      </c>
      <c r="B168">
        <v>21.9697</v>
      </c>
    </row>
    <row r="169" spans="1:8" x14ac:dyDescent="0.25">
      <c r="A169">
        <v>4</v>
      </c>
      <c r="B169">
        <v>21.982500000000002</v>
      </c>
    </row>
    <row r="170" spans="1:8" x14ac:dyDescent="0.25">
      <c r="A170">
        <v>5</v>
      </c>
      <c r="B170">
        <v>21.988299999999999</v>
      </c>
    </row>
    <row r="171" spans="1:8" x14ac:dyDescent="0.25">
      <c r="A171">
        <v>6</v>
      </c>
      <c r="B171">
        <v>21.991599999999998</v>
      </c>
    </row>
    <row r="173" spans="1:8" x14ac:dyDescent="0.25">
      <c r="A173" t="s">
        <v>70</v>
      </c>
    </row>
    <row r="174" spans="1:8" x14ac:dyDescent="0.25">
      <c r="A174" t="s">
        <v>11</v>
      </c>
      <c r="B174" t="s">
        <v>71</v>
      </c>
    </row>
    <row r="175" spans="1:8" x14ac:dyDescent="0.25">
      <c r="A175">
        <v>1</v>
      </c>
      <c r="B175">
        <v>1.25099</v>
      </c>
    </row>
    <row r="176" spans="1:8" x14ac:dyDescent="0.25">
      <c r="A176">
        <v>2</v>
      </c>
      <c r="B176">
        <v>0.34775899999999998</v>
      </c>
    </row>
    <row r="177" spans="1:2" x14ac:dyDescent="0.25">
      <c r="A177">
        <v>3</v>
      </c>
      <c r="B177">
        <v>0.21889</v>
      </c>
    </row>
    <row r="178" spans="1:2" x14ac:dyDescent="0.25">
      <c r="A178">
        <v>4</v>
      </c>
      <c r="B178">
        <v>0.166326</v>
      </c>
    </row>
    <row r="179" spans="1:2" x14ac:dyDescent="0.25">
      <c r="A179">
        <v>5</v>
      </c>
      <c r="B179">
        <v>0.13731099999999999</v>
      </c>
    </row>
    <row r="180" spans="1:2" x14ac:dyDescent="0.25">
      <c r="A180">
        <v>6</v>
      </c>
      <c r="B180">
        <v>0.118702</v>
      </c>
    </row>
    <row r="182" spans="1:2" x14ac:dyDescent="0.25">
      <c r="A182" t="s">
        <v>41</v>
      </c>
    </row>
    <row r="183" spans="1:2" x14ac:dyDescent="0.25">
      <c r="A183" t="s">
        <v>11</v>
      </c>
      <c r="B183" t="s">
        <v>42</v>
      </c>
    </row>
    <row r="184" spans="1:2" x14ac:dyDescent="0.25">
      <c r="A184">
        <v>1</v>
      </c>
      <c r="B184">
        <v>43.510599999999997</v>
      </c>
    </row>
    <row r="185" spans="1:2" x14ac:dyDescent="0.25">
      <c r="A185">
        <v>2</v>
      </c>
      <c r="B185">
        <v>105.054</v>
      </c>
    </row>
    <row r="186" spans="1:2" x14ac:dyDescent="0.25">
      <c r="A186">
        <v>3</v>
      </c>
      <c r="B186">
        <v>127.29900000000001</v>
      </c>
    </row>
    <row r="187" spans="1:2" x14ac:dyDescent="0.25">
      <c r="A187">
        <v>4</v>
      </c>
      <c r="B187">
        <v>131.74199999999999</v>
      </c>
    </row>
    <row r="188" spans="1:2" x14ac:dyDescent="0.25">
      <c r="A188">
        <v>5</v>
      </c>
      <c r="B188">
        <v>129.68899999999999</v>
      </c>
    </row>
    <row r="189" spans="1:2" x14ac:dyDescent="0.25">
      <c r="A189">
        <v>6</v>
      </c>
      <c r="B189">
        <v>125.46</v>
      </c>
    </row>
    <row r="191" spans="1:2" x14ac:dyDescent="0.25">
      <c r="A191" t="s">
        <v>62</v>
      </c>
    </row>
    <row r="192" spans="1:2" x14ac:dyDescent="0.25">
      <c r="A192" t="s">
        <v>11</v>
      </c>
      <c r="B192" t="s">
        <v>72</v>
      </c>
    </row>
    <row r="193" spans="1:2" x14ac:dyDescent="0.25">
      <c r="A193">
        <v>1</v>
      </c>
      <c r="B193">
        <v>10.379799999999999</v>
      </c>
    </row>
    <row r="194" spans="1:2" x14ac:dyDescent="0.25">
      <c r="A194">
        <v>2</v>
      </c>
      <c r="B194">
        <v>13.9872</v>
      </c>
    </row>
    <row r="195" spans="1:2" x14ac:dyDescent="0.25">
      <c r="A195">
        <v>3</v>
      </c>
      <c r="B195">
        <v>14.5687</v>
      </c>
    </row>
    <row r="196" spans="1:2" x14ac:dyDescent="0.25">
      <c r="A196">
        <v>4</v>
      </c>
      <c r="B196">
        <v>14.708</v>
      </c>
    </row>
    <row r="197" spans="1:2" x14ac:dyDescent="0.25">
      <c r="A197">
        <v>5</v>
      </c>
      <c r="B197">
        <v>14.6595</v>
      </c>
    </row>
    <row r="198" spans="1:2" x14ac:dyDescent="0.25">
      <c r="A198">
        <v>6</v>
      </c>
      <c r="B198">
        <v>14.451599999999999</v>
      </c>
    </row>
    <row r="200" spans="1:2" x14ac:dyDescent="0.25">
      <c r="A200" t="s">
        <v>73</v>
      </c>
    </row>
    <row r="201" spans="1:2" x14ac:dyDescent="0.25">
      <c r="A201" t="s">
        <v>11</v>
      </c>
      <c r="B201" t="s">
        <v>74</v>
      </c>
    </row>
    <row r="202" spans="1:2" x14ac:dyDescent="0.25">
      <c r="A202">
        <v>1</v>
      </c>
      <c r="B202">
        <v>0.27488099999999999</v>
      </c>
    </row>
    <row r="203" spans="1:2" x14ac:dyDescent="0.25">
      <c r="A203">
        <v>2</v>
      </c>
      <c r="B203">
        <v>0.100036</v>
      </c>
    </row>
    <row r="204" spans="1:2" x14ac:dyDescent="0.25">
      <c r="A204">
        <v>3</v>
      </c>
      <c r="B204">
        <v>6.5315899999999996E-2</v>
      </c>
    </row>
    <row r="205" spans="1:2" x14ac:dyDescent="0.25">
      <c r="A205">
        <v>4</v>
      </c>
      <c r="B205">
        <v>4.9989400000000003E-2</v>
      </c>
    </row>
    <row r="206" spans="1:2" x14ac:dyDescent="0.25">
      <c r="A206">
        <v>5</v>
      </c>
      <c r="B206">
        <v>4.1047899999999998E-2</v>
      </c>
    </row>
    <row r="207" spans="1:2" x14ac:dyDescent="0.25">
      <c r="A207">
        <v>6</v>
      </c>
      <c r="B207">
        <v>3.4888799999999998E-2</v>
      </c>
    </row>
    <row r="209" spans="1:8" x14ac:dyDescent="0.25">
      <c r="A209" t="s">
        <v>92</v>
      </c>
    </row>
    <row r="210" spans="1:8" x14ac:dyDescent="0.25">
      <c r="A210" t="s">
        <v>11</v>
      </c>
      <c r="B210" t="s">
        <v>93</v>
      </c>
      <c r="C210" t="s">
        <v>13</v>
      </c>
      <c r="D210" t="s">
        <v>14</v>
      </c>
    </row>
    <row r="211" spans="1:8" x14ac:dyDescent="0.25">
      <c r="A211">
        <v>1</v>
      </c>
      <c r="B211">
        <v>2.0782999999999999E-2</v>
      </c>
      <c r="C211">
        <v>0</v>
      </c>
      <c r="D211" s="1">
        <v>4.9999999999999998E-7</v>
      </c>
      <c r="H211" s="1"/>
    </row>
    <row r="212" spans="1:8" x14ac:dyDescent="0.25">
      <c r="A212">
        <v>2</v>
      </c>
      <c r="B212">
        <v>7.4764399999999995E-2</v>
      </c>
      <c r="C212">
        <v>0</v>
      </c>
      <c r="D212" s="1">
        <v>4.9999999999999998E-7</v>
      </c>
      <c r="H212" s="1"/>
    </row>
    <row r="213" spans="1:8" x14ac:dyDescent="0.25">
      <c r="A213">
        <v>3</v>
      </c>
      <c r="B213">
        <v>0.118781</v>
      </c>
      <c r="C213">
        <v>0</v>
      </c>
      <c r="D213" s="1">
        <v>4.9999999999999998E-7</v>
      </c>
      <c r="H213" s="1"/>
    </row>
    <row r="214" spans="1:8" x14ac:dyDescent="0.25">
      <c r="A214">
        <v>4</v>
      </c>
      <c r="B214">
        <v>0.15631900000000001</v>
      </c>
      <c r="C214">
        <v>0</v>
      </c>
      <c r="D214" s="1">
        <v>4.9999999999999998E-7</v>
      </c>
      <c r="H214" s="1"/>
    </row>
    <row r="215" spans="1:8" x14ac:dyDescent="0.25">
      <c r="A215">
        <v>5</v>
      </c>
      <c r="B215">
        <v>0.18935199999999999</v>
      </c>
      <c r="C215">
        <v>0</v>
      </c>
      <c r="D215" s="1">
        <v>4.9999999999999998E-7</v>
      </c>
      <c r="H215" s="1"/>
    </row>
    <row r="216" spans="1:8" x14ac:dyDescent="0.25">
      <c r="A216">
        <v>6</v>
      </c>
      <c r="B216">
        <v>0.21903700000000001</v>
      </c>
      <c r="C216">
        <v>0</v>
      </c>
      <c r="D216" s="1">
        <v>4.9999999999999998E-7</v>
      </c>
      <c r="H216" s="1"/>
    </row>
    <row r="218" spans="1:8" x14ac:dyDescent="0.25">
      <c r="A218" t="s">
        <v>94</v>
      </c>
    </row>
    <row r="219" spans="1:8" x14ac:dyDescent="0.25">
      <c r="A219" t="s">
        <v>11</v>
      </c>
      <c r="B219" t="s">
        <v>95</v>
      </c>
      <c r="C219" t="s">
        <v>13</v>
      </c>
      <c r="D219" t="s">
        <v>14</v>
      </c>
    </row>
    <row r="220" spans="1:8" x14ac:dyDescent="0.25">
      <c r="A220">
        <v>1</v>
      </c>
      <c r="B220">
        <v>3.3187099999999999E-3</v>
      </c>
      <c r="C220">
        <v>0</v>
      </c>
      <c r="D220" s="1">
        <v>4.9999999999999998E-7</v>
      </c>
      <c r="H220" s="1"/>
    </row>
    <row r="221" spans="1:8" x14ac:dyDescent="0.25">
      <c r="A221">
        <v>2</v>
      </c>
      <c r="B221">
        <v>4.44123E-3</v>
      </c>
      <c r="C221">
        <v>0</v>
      </c>
      <c r="D221" s="1">
        <v>4.9999999999999998E-7</v>
      </c>
      <c r="H221" s="1"/>
    </row>
    <row r="222" spans="1:8" x14ac:dyDescent="0.25">
      <c r="A222">
        <v>3</v>
      </c>
      <c r="B222">
        <v>4.6157999999999998E-3</v>
      </c>
      <c r="C222">
        <v>0</v>
      </c>
      <c r="D222" s="1">
        <v>4.9999999999999998E-7</v>
      </c>
      <c r="H222" s="1"/>
    </row>
    <row r="223" spans="1:8" x14ac:dyDescent="0.25">
      <c r="A223">
        <v>4</v>
      </c>
      <c r="B223">
        <v>4.65184E-3</v>
      </c>
      <c r="C223">
        <v>0</v>
      </c>
      <c r="D223" s="1">
        <v>4.9999999999999998E-7</v>
      </c>
      <c r="H223" s="1"/>
    </row>
    <row r="224" spans="1:8" x14ac:dyDescent="0.25">
      <c r="A224">
        <v>5</v>
      </c>
      <c r="B224">
        <v>4.62817E-3</v>
      </c>
      <c r="C224">
        <v>0</v>
      </c>
      <c r="D224" s="1">
        <v>4.9999999999999998E-7</v>
      </c>
      <c r="H224" s="1"/>
    </row>
    <row r="225" spans="1:8" x14ac:dyDescent="0.25">
      <c r="A225">
        <v>6</v>
      </c>
      <c r="B225">
        <v>4.5510999999999998E-3</v>
      </c>
      <c r="C225">
        <v>0</v>
      </c>
      <c r="D225" s="1">
        <v>4.9999999999999998E-7</v>
      </c>
      <c r="H225" s="1"/>
    </row>
    <row r="227" spans="1:8" x14ac:dyDescent="0.25">
      <c r="A227" t="s">
        <v>100</v>
      </c>
    </row>
    <row r="228" spans="1:8" x14ac:dyDescent="0.25">
      <c r="A228" t="s">
        <v>11</v>
      </c>
      <c r="B228" t="s">
        <v>104</v>
      </c>
      <c r="C228" t="s">
        <v>13</v>
      </c>
      <c r="D228" t="s">
        <v>14</v>
      </c>
    </row>
    <row r="229" spans="1:8" x14ac:dyDescent="0.25">
      <c r="A229">
        <v>1</v>
      </c>
      <c r="B229">
        <v>0.12255000000000001</v>
      </c>
      <c r="C229">
        <v>0</v>
      </c>
      <c r="D229" s="1">
        <v>4.9999999999999998E-7</v>
      </c>
      <c r="H229" s="1"/>
    </row>
    <row r="230" spans="1:8" x14ac:dyDescent="0.25">
      <c r="A230">
        <v>2</v>
      </c>
      <c r="B230">
        <v>0.16400100000000001</v>
      </c>
      <c r="C230">
        <v>0</v>
      </c>
      <c r="D230" s="1">
        <v>4.9999999999999998E-7</v>
      </c>
      <c r="H230" s="1"/>
    </row>
    <row r="231" spans="1:8" x14ac:dyDescent="0.25">
      <c r="A231">
        <v>3</v>
      </c>
      <c r="B231">
        <v>0.17044699999999999</v>
      </c>
      <c r="C231">
        <v>0</v>
      </c>
      <c r="D231" s="1">
        <v>4.9999999999999998E-7</v>
      </c>
      <c r="H231" s="1"/>
    </row>
    <row r="232" spans="1:8" x14ac:dyDescent="0.25">
      <c r="A232">
        <v>4</v>
      </c>
      <c r="B232">
        <v>0.17177799999999999</v>
      </c>
      <c r="C232">
        <v>0</v>
      </c>
      <c r="D232" s="1">
        <v>4.9999999999999998E-7</v>
      </c>
      <c r="H232" s="1"/>
    </row>
    <row r="233" spans="1:8" x14ac:dyDescent="0.25">
      <c r="A233">
        <v>5</v>
      </c>
      <c r="B233">
        <v>0.170904</v>
      </c>
      <c r="C233">
        <v>0</v>
      </c>
      <c r="D233" s="1">
        <v>4.9999999999999998E-7</v>
      </c>
      <c r="H233" s="1"/>
    </row>
    <row r="234" spans="1:8" x14ac:dyDescent="0.25">
      <c r="A234">
        <v>6</v>
      </c>
      <c r="B234">
        <v>0.16805800000000001</v>
      </c>
      <c r="C234">
        <v>0</v>
      </c>
      <c r="D234" s="1">
        <v>4.9999999999999998E-7</v>
      </c>
      <c r="H234" s="1"/>
    </row>
    <row r="236" spans="1:8" x14ac:dyDescent="0.25">
      <c r="A236" t="s">
        <v>101</v>
      </c>
    </row>
    <row r="237" spans="1:8" x14ac:dyDescent="0.25">
      <c r="A237" t="s">
        <v>11</v>
      </c>
      <c r="B237" t="s">
        <v>102</v>
      </c>
    </row>
    <row r="238" spans="1:8" x14ac:dyDescent="0.25">
      <c r="A238">
        <v>1</v>
      </c>
      <c r="B238">
        <v>6.2623899999999999</v>
      </c>
    </row>
    <row r="239" spans="1:8" x14ac:dyDescent="0.25">
      <c r="A239">
        <v>2</v>
      </c>
      <c r="B239">
        <v>16.834199999999999</v>
      </c>
    </row>
    <row r="240" spans="1:8" x14ac:dyDescent="0.25">
      <c r="A240">
        <v>3</v>
      </c>
      <c r="B240">
        <v>25.733599999999999</v>
      </c>
    </row>
    <row r="241" spans="1:8" x14ac:dyDescent="0.25">
      <c r="A241">
        <v>4</v>
      </c>
      <c r="B241">
        <v>33.6038</v>
      </c>
    </row>
    <row r="242" spans="1:8" x14ac:dyDescent="0.25">
      <c r="A242">
        <v>5</v>
      </c>
      <c r="B242">
        <v>40.9129</v>
      </c>
    </row>
    <row r="243" spans="1:8" x14ac:dyDescent="0.25">
      <c r="A243">
        <v>6</v>
      </c>
      <c r="B243">
        <v>48.1282</v>
      </c>
    </row>
    <row r="245" spans="1:8" x14ac:dyDescent="0.25">
      <c r="A245" t="s">
        <v>103</v>
      </c>
    </row>
    <row r="246" spans="1:8" x14ac:dyDescent="0.25">
      <c r="A246" t="s">
        <v>11</v>
      </c>
      <c r="B246" t="s">
        <v>105</v>
      </c>
    </row>
    <row r="247" spans="1:8" x14ac:dyDescent="0.25">
      <c r="A247">
        <v>1</v>
      </c>
      <c r="B247" s="1">
        <v>0.73853999999999997</v>
      </c>
      <c r="C247" s="1"/>
      <c r="D247" s="1"/>
      <c r="E247" s="1"/>
      <c r="F247" s="1"/>
      <c r="H247" s="1"/>
    </row>
    <row r="248" spans="1:8" x14ac:dyDescent="0.25">
      <c r="A248">
        <v>2</v>
      </c>
      <c r="B248" s="1">
        <v>0.73853899999999995</v>
      </c>
      <c r="C248" s="1"/>
      <c r="D248" s="1"/>
      <c r="E248" s="1"/>
      <c r="F248" s="1"/>
      <c r="H248" s="1"/>
    </row>
    <row r="249" spans="1:8" x14ac:dyDescent="0.25">
      <c r="A249">
        <v>3</v>
      </c>
      <c r="B249" s="1">
        <v>0.73853800000000003</v>
      </c>
      <c r="C249" s="1"/>
      <c r="D249" s="1"/>
      <c r="E249" s="1"/>
      <c r="F249" s="1"/>
      <c r="H249" s="1"/>
    </row>
    <row r="250" spans="1:8" x14ac:dyDescent="0.25">
      <c r="A250">
        <v>4</v>
      </c>
      <c r="B250" s="1">
        <v>0.73853800000000003</v>
      </c>
      <c r="C250" s="1"/>
      <c r="D250" s="1"/>
      <c r="E250" s="1"/>
      <c r="F250" s="1"/>
      <c r="H250" s="1"/>
    </row>
    <row r="251" spans="1:8" x14ac:dyDescent="0.25">
      <c r="A251">
        <v>5</v>
      </c>
      <c r="B251" s="1">
        <v>0.73853800000000003</v>
      </c>
      <c r="C251" s="1"/>
      <c r="D251" s="1"/>
      <c r="E251" s="1"/>
      <c r="F251" s="1"/>
      <c r="H251" s="1"/>
    </row>
    <row r="252" spans="1:8" x14ac:dyDescent="0.25">
      <c r="A252">
        <v>6</v>
      </c>
      <c r="B252" s="1">
        <v>0.73853800000000003</v>
      </c>
      <c r="C252" s="1"/>
      <c r="D252" s="1"/>
      <c r="E252" s="1"/>
      <c r="F252" s="1"/>
      <c r="H252" s="1"/>
    </row>
    <row r="254" spans="1:8" x14ac:dyDescent="0.25">
      <c r="A254" t="s">
        <v>56</v>
      </c>
    </row>
    <row r="255" spans="1:8" x14ac:dyDescent="0.25">
      <c r="A255" t="s">
        <v>11</v>
      </c>
      <c r="B255" t="s">
        <v>57</v>
      </c>
    </row>
    <row r="256" spans="1:8" x14ac:dyDescent="0.25">
      <c r="A256">
        <v>1</v>
      </c>
      <c r="B256">
        <v>34.226900000000001</v>
      </c>
    </row>
    <row r="257" spans="1:2" x14ac:dyDescent="0.25">
      <c r="A257">
        <v>2</v>
      </c>
      <c r="B257">
        <v>26.976500000000001</v>
      </c>
    </row>
    <row r="258" spans="1:2" x14ac:dyDescent="0.25">
      <c r="A258">
        <v>3</v>
      </c>
      <c r="B258">
        <v>25.695</v>
      </c>
    </row>
    <row r="259" spans="1:2" x14ac:dyDescent="0.25">
      <c r="A259">
        <v>4</v>
      </c>
      <c r="B259">
        <v>24.791699999999999</v>
      </c>
    </row>
    <row r="260" spans="1:2" x14ac:dyDescent="0.25">
      <c r="A260">
        <v>5</v>
      </c>
      <c r="B260">
        <v>23.7927</v>
      </c>
    </row>
    <row r="261" spans="1:2" x14ac:dyDescent="0.25">
      <c r="A261">
        <v>6</v>
      </c>
      <c r="B261">
        <v>22.5854</v>
      </c>
    </row>
    <row r="263" spans="1:2" x14ac:dyDescent="0.25">
      <c r="A263" t="s">
        <v>58</v>
      </c>
    </row>
    <row r="264" spans="1:2" x14ac:dyDescent="0.25">
      <c r="A264" t="s">
        <v>11</v>
      </c>
      <c r="B264" t="s">
        <v>59</v>
      </c>
    </row>
    <row r="265" spans="1:2" x14ac:dyDescent="0.25">
      <c r="A265">
        <v>1</v>
      </c>
      <c r="B265">
        <v>577.601</v>
      </c>
    </row>
    <row r="266" spans="1:2" x14ac:dyDescent="0.25">
      <c r="A266">
        <v>2</v>
      </c>
      <c r="B266">
        <v>160.52799999999999</v>
      </c>
    </row>
    <row r="267" spans="1:2" x14ac:dyDescent="0.25">
      <c r="A267">
        <v>3</v>
      </c>
      <c r="B267">
        <v>101.038</v>
      </c>
    </row>
    <row r="268" spans="1:2" x14ac:dyDescent="0.25">
      <c r="A268">
        <v>4</v>
      </c>
      <c r="B268">
        <v>76.774299999999997</v>
      </c>
    </row>
    <row r="269" spans="1:2" x14ac:dyDescent="0.25">
      <c r="A269">
        <v>5</v>
      </c>
      <c r="B269">
        <v>63.380400000000002</v>
      </c>
    </row>
    <row r="270" spans="1:2" x14ac:dyDescent="0.25">
      <c r="A270">
        <v>6</v>
      </c>
      <c r="B270">
        <v>54.790599999999998</v>
      </c>
    </row>
    <row r="272" spans="1:2" x14ac:dyDescent="0.25">
      <c r="A272" t="s">
        <v>60</v>
      </c>
    </row>
    <row r="273" spans="1:4" x14ac:dyDescent="0.25">
      <c r="A273" t="s">
        <v>11</v>
      </c>
      <c r="B273" t="s">
        <v>61</v>
      </c>
    </row>
    <row r="274" spans="1:4" x14ac:dyDescent="0.25">
      <c r="A274">
        <v>1</v>
      </c>
      <c r="B274">
        <v>-0.233428</v>
      </c>
    </row>
    <row r="275" spans="1:4" x14ac:dyDescent="0.25">
      <c r="A275">
        <v>2</v>
      </c>
      <c r="B275">
        <v>-0.76975499999999997</v>
      </c>
    </row>
    <row r="276" spans="1:4" x14ac:dyDescent="0.25">
      <c r="A276">
        <v>3</v>
      </c>
      <c r="B276">
        <v>-1.1104000000000001</v>
      </c>
    </row>
    <row r="277" spans="1:4" x14ac:dyDescent="0.25">
      <c r="A277">
        <v>4</v>
      </c>
      <c r="B277">
        <v>-1.3327199999999999</v>
      </c>
    </row>
    <row r="278" spans="1:4" x14ac:dyDescent="0.25">
      <c r="A278">
        <v>5</v>
      </c>
      <c r="B278">
        <v>-1.47645</v>
      </c>
    </row>
    <row r="279" spans="1:4" x14ac:dyDescent="0.25">
      <c r="A279">
        <v>6</v>
      </c>
      <c r="B279">
        <v>-1.56416</v>
      </c>
    </row>
    <row r="281" spans="1:4" x14ac:dyDescent="0.25">
      <c r="A281" t="s">
        <v>119</v>
      </c>
    </row>
    <row r="282" spans="1:4" x14ac:dyDescent="0.25">
      <c r="A282" t="s">
        <v>11</v>
      </c>
      <c r="B282" t="s">
        <v>120</v>
      </c>
      <c r="C282" t="s">
        <v>13</v>
      </c>
      <c r="D282" t="s">
        <v>14</v>
      </c>
    </row>
    <row r="283" spans="1:4" x14ac:dyDescent="0.25">
      <c r="A283">
        <v>1</v>
      </c>
      <c r="B283" s="1">
        <v>2.1815300000000001E-7</v>
      </c>
      <c r="C283">
        <v>0</v>
      </c>
      <c r="D283" s="1">
        <v>4.9999999999999998E-7</v>
      </c>
    </row>
    <row r="284" spans="1:4" x14ac:dyDescent="0.25">
      <c r="A284">
        <v>2</v>
      </c>
      <c r="B284" s="1">
        <v>3.46349E-7</v>
      </c>
      <c r="C284">
        <v>0</v>
      </c>
      <c r="D284" s="1">
        <v>4.9999999999999998E-7</v>
      </c>
    </row>
    <row r="285" spans="1:4" x14ac:dyDescent="0.25">
      <c r="A285">
        <v>3</v>
      </c>
      <c r="B285" s="1">
        <v>3.8009600000000002E-7</v>
      </c>
      <c r="C285">
        <v>0</v>
      </c>
      <c r="D285" s="1">
        <v>4.9999999999999998E-7</v>
      </c>
    </row>
    <row r="286" spans="1:4" x14ac:dyDescent="0.25">
      <c r="A286">
        <v>4</v>
      </c>
      <c r="B286" s="1">
        <v>4.0688E-7</v>
      </c>
      <c r="C286">
        <v>0</v>
      </c>
      <c r="D286" s="1">
        <v>4.9999999999999998E-7</v>
      </c>
    </row>
    <row r="287" spans="1:4" x14ac:dyDescent="0.25">
      <c r="A287">
        <v>5</v>
      </c>
      <c r="B287" s="1">
        <v>4.4017899999999999E-7</v>
      </c>
      <c r="C287">
        <v>0</v>
      </c>
      <c r="D287" s="1">
        <v>4.9999999999999998E-7</v>
      </c>
    </row>
    <row r="288" spans="1:4" x14ac:dyDescent="0.25">
      <c r="A288">
        <v>6</v>
      </c>
      <c r="B288" s="1">
        <v>4.8605500000000002E-7</v>
      </c>
      <c r="C288">
        <v>0</v>
      </c>
      <c r="D288" s="1">
        <v>4.9999999999999998E-7</v>
      </c>
    </row>
    <row r="290" spans="1:2" x14ac:dyDescent="0.25">
      <c r="A290" t="s">
        <v>121</v>
      </c>
    </row>
    <row r="291" spans="1:2" x14ac:dyDescent="0.25">
      <c r="A291" t="s">
        <v>11</v>
      </c>
      <c r="B291" t="s">
        <v>122</v>
      </c>
    </row>
    <row r="292" spans="1:2" x14ac:dyDescent="0.25">
      <c r="A292">
        <v>1</v>
      </c>
      <c r="B292" s="1">
        <v>7.4667199999999997E-6</v>
      </c>
    </row>
    <row r="293" spans="1:2" x14ac:dyDescent="0.25">
      <c r="A293">
        <v>2</v>
      </c>
      <c r="B293" s="1">
        <v>9.3433000000000008E-6</v>
      </c>
    </row>
    <row r="294" spans="1:2" x14ac:dyDescent="0.25">
      <c r="A294">
        <v>3</v>
      </c>
      <c r="B294" s="1">
        <v>9.7665599999999995E-6</v>
      </c>
    </row>
    <row r="295" spans="1:2" x14ac:dyDescent="0.25">
      <c r="A295">
        <v>4</v>
      </c>
      <c r="B295" s="1">
        <v>1.0087200000000001E-5</v>
      </c>
    </row>
    <row r="296" spans="1:2" x14ac:dyDescent="0.25">
      <c r="A296">
        <v>5</v>
      </c>
      <c r="B296" s="1">
        <v>1.04731E-5</v>
      </c>
    </row>
    <row r="297" spans="1:2" x14ac:dyDescent="0.25">
      <c r="A297">
        <v>6</v>
      </c>
      <c r="B297" s="1">
        <v>1.09777E-5</v>
      </c>
    </row>
    <row r="299" spans="1:2" x14ac:dyDescent="0.25">
      <c r="A299" t="s">
        <v>123</v>
      </c>
    </row>
    <row r="300" spans="1:2" x14ac:dyDescent="0.25">
      <c r="A300" t="s">
        <v>11</v>
      </c>
      <c r="B300" t="s">
        <v>63</v>
      </c>
    </row>
    <row r="301" spans="1:2" x14ac:dyDescent="0.25">
      <c r="A301">
        <v>1</v>
      </c>
      <c r="B301">
        <v>20.323799999999999</v>
      </c>
    </row>
    <row r="302" spans="1:2" x14ac:dyDescent="0.25">
      <c r="A302">
        <v>2</v>
      </c>
      <c r="B302">
        <v>22.9146</v>
      </c>
    </row>
    <row r="303" spans="1:2" x14ac:dyDescent="0.25">
      <c r="A303">
        <v>3</v>
      </c>
      <c r="B303">
        <v>23.2684</v>
      </c>
    </row>
    <row r="304" spans="1:2" x14ac:dyDescent="0.25">
      <c r="A304">
        <v>4</v>
      </c>
      <c r="B304">
        <v>23.351099999999999</v>
      </c>
    </row>
    <row r="305" spans="1:2" x14ac:dyDescent="0.25">
      <c r="A305">
        <v>5</v>
      </c>
      <c r="B305">
        <v>23.322399999999998</v>
      </c>
    </row>
    <row r="306" spans="1:2" x14ac:dyDescent="0.25">
      <c r="A306">
        <v>6</v>
      </c>
      <c r="B306">
        <v>23.1983</v>
      </c>
    </row>
    <row r="308" spans="1:2" x14ac:dyDescent="0.25">
      <c r="A308" t="s">
        <v>124</v>
      </c>
    </row>
    <row r="309" spans="1:2" x14ac:dyDescent="0.25">
      <c r="A309" t="s">
        <v>11</v>
      </c>
      <c r="B309" t="s">
        <v>125</v>
      </c>
    </row>
    <row r="310" spans="1:2" x14ac:dyDescent="0.25">
      <c r="A310">
        <v>1</v>
      </c>
      <c r="B310">
        <v>18.677800000000001</v>
      </c>
    </row>
    <row r="311" spans="1:2" x14ac:dyDescent="0.25">
      <c r="A311">
        <v>2</v>
      </c>
      <c r="B311">
        <v>20.2348</v>
      </c>
    </row>
    <row r="312" spans="1:2" x14ac:dyDescent="0.25">
      <c r="A312">
        <v>3</v>
      </c>
      <c r="B312">
        <v>20.377199999999998</v>
      </c>
    </row>
    <row r="313" spans="1:2" x14ac:dyDescent="0.25">
      <c r="A313">
        <v>4</v>
      </c>
      <c r="B313">
        <v>20.304500000000001</v>
      </c>
    </row>
    <row r="314" spans="1:2" x14ac:dyDescent="0.25">
      <c r="A314">
        <v>5</v>
      </c>
      <c r="B314">
        <v>20.097200000000001</v>
      </c>
    </row>
    <row r="315" spans="1:2" x14ac:dyDescent="0.25">
      <c r="A315">
        <v>6</v>
      </c>
      <c r="B315">
        <v>19.7469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8A60-34F4-4BA9-9100-8518FCCF8F41}">
  <dimension ref="B3:Q69"/>
  <sheetViews>
    <sheetView topLeftCell="A35" workbookViewId="0">
      <selection activeCell="S54" sqref="S54"/>
    </sheetView>
  </sheetViews>
  <sheetFormatPr defaultRowHeight="15" x14ac:dyDescent="0.25"/>
  <sheetData>
    <row r="3" spans="2:11" x14ac:dyDescent="0.25">
      <c r="B3" t="s">
        <v>8</v>
      </c>
      <c r="C3" t="s">
        <v>0</v>
      </c>
      <c r="D3" t="s">
        <v>1</v>
      </c>
      <c r="E3" t="s">
        <v>2</v>
      </c>
      <c r="F3" t="s">
        <v>3</v>
      </c>
      <c r="H3" t="s">
        <v>4</v>
      </c>
      <c r="I3" t="s">
        <v>5</v>
      </c>
      <c r="J3" t="s">
        <v>6</v>
      </c>
      <c r="K3" t="s">
        <v>7</v>
      </c>
    </row>
    <row r="4" spans="2:11" x14ac:dyDescent="0.25">
      <c r="B4" t="s">
        <v>9</v>
      </c>
      <c r="C4">
        <v>3</v>
      </c>
      <c r="D4">
        <v>2</v>
      </c>
      <c r="E4">
        <v>0.13</v>
      </c>
      <c r="F4">
        <v>2.5299999999999998</v>
      </c>
      <c r="H4">
        <v>6.26</v>
      </c>
      <c r="I4">
        <v>2.5299999999999998</v>
      </c>
      <c r="J4">
        <v>1.02</v>
      </c>
      <c r="K4">
        <v>0.22</v>
      </c>
    </row>
    <row r="5" spans="2:11" x14ac:dyDescent="0.25">
      <c r="C5">
        <v>5</v>
      </c>
      <c r="D5">
        <v>1.2</v>
      </c>
      <c r="E5">
        <v>0.13</v>
      </c>
      <c r="F5">
        <v>2.5299999999999998</v>
      </c>
      <c r="H5">
        <v>2.56</v>
      </c>
      <c r="I5">
        <v>2.5499999999999998</v>
      </c>
      <c r="J5">
        <v>0.63700000000000001</v>
      </c>
      <c r="K5">
        <v>0.22</v>
      </c>
    </row>
    <row r="6" spans="2:11" x14ac:dyDescent="0.25">
      <c r="C6">
        <v>7</v>
      </c>
      <c r="D6">
        <v>0.80600000000000005</v>
      </c>
      <c r="E6">
        <v>0.11</v>
      </c>
      <c r="F6">
        <v>2.25</v>
      </c>
      <c r="H6">
        <v>1.25</v>
      </c>
      <c r="I6">
        <v>2.38</v>
      </c>
      <c r="J6">
        <v>0.47799999999999998</v>
      </c>
      <c r="K6">
        <v>0.217</v>
      </c>
    </row>
    <row r="7" spans="2:11" x14ac:dyDescent="0.25">
      <c r="C7">
        <v>9</v>
      </c>
      <c r="D7">
        <v>0.61699999999999999</v>
      </c>
      <c r="E7">
        <v>0.04</v>
      </c>
      <c r="F7">
        <v>2.08</v>
      </c>
      <c r="H7">
        <v>0.8</v>
      </c>
      <c r="I7">
        <v>2.1</v>
      </c>
      <c r="J7">
        <v>0.39900000000000002</v>
      </c>
      <c r="K7">
        <v>0.20499999999999999</v>
      </c>
    </row>
    <row r="9" spans="2:11" x14ac:dyDescent="0.25">
      <c r="B9" t="s">
        <v>9</v>
      </c>
      <c r="C9">
        <v>3</v>
      </c>
      <c r="D9">
        <v>2</v>
      </c>
      <c r="E9">
        <v>-0.14000000000000001</v>
      </c>
      <c r="F9">
        <v>1.01</v>
      </c>
      <c r="H9">
        <v>8.3000000000000007</v>
      </c>
      <c r="I9">
        <v>1.07</v>
      </c>
      <c r="J9">
        <v>1.06</v>
      </c>
      <c r="K9">
        <v>0.11</v>
      </c>
    </row>
    <row r="10" spans="2:11" x14ac:dyDescent="0.25">
      <c r="C10">
        <v>5</v>
      </c>
      <c r="D10">
        <v>1.2</v>
      </c>
      <c r="E10">
        <v>2.5000000000000001E-2</v>
      </c>
      <c r="F10">
        <v>0.66</v>
      </c>
      <c r="H10">
        <v>5.08</v>
      </c>
      <c r="I10">
        <v>0.66</v>
      </c>
      <c r="J10">
        <v>0.67900000000000005</v>
      </c>
      <c r="K10">
        <v>0.115</v>
      </c>
    </row>
    <row r="11" spans="2:11" x14ac:dyDescent="0.25">
      <c r="C11">
        <v>7</v>
      </c>
      <c r="D11">
        <v>0.80600000000000005</v>
      </c>
      <c r="E11">
        <v>4.0000000000000001E-3</v>
      </c>
      <c r="F11">
        <v>0.39</v>
      </c>
      <c r="H11">
        <v>3.76</v>
      </c>
      <c r="I11">
        <v>0.39</v>
      </c>
      <c r="J11">
        <v>0.5</v>
      </c>
      <c r="K11">
        <v>0.09</v>
      </c>
    </row>
    <row r="12" spans="2:11" x14ac:dyDescent="0.25">
      <c r="C12">
        <v>9</v>
      </c>
      <c r="D12">
        <v>0.61699999999999999</v>
      </c>
      <c r="E12">
        <v>1E-3</v>
      </c>
      <c r="F12">
        <v>0.25</v>
      </c>
      <c r="H12">
        <v>2.99</v>
      </c>
      <c r="I12">
        <v>0.25</v>
      </c>
      <c r="J12">
        <v>0.4</v>
      </c>
      <c r="K12">
        <v>7.0000000000000007E-2</v>
      </c>
    </row>
    <row r="48" spans="2:17" x14ac:dyDescent="0.25">
      <c r="B48" t="s">
        <v>51</v>
      </c>
      <c r="C48" t="s">
        <v>49</v>
      </c>
      <c r="D48" t="s">
        <v>43</v>
      </c>
      <c r="E48" t="s">
        <v>44</v>
      </c>
      <c r="F48" t="s">
        <v>45</v>
      </c>
      <c r="G48" t="s">
        <v>65</v>
      </c>
      <c r="H48" t="s">
        <v>47</v>
      </c>
      <c r="I48" t="s">
        <v>1</v>
      </c>
      <c r="J48" t="s">
        <v>6</v>
      </c>
      <c r="K48" t="s">
        <v>46</v>
      </c>
      <c r="L48" t="s">
        <v>7</v>
      </c>
      <c r="M48" t="s">
        <v>3</v>
      </c>
      <c r="N48" t="s">
        <v>48</v>
      </c>
      <c r="O48" t="s">
        <v>4</v>
      </c>
      <c r="P48" t="s">
        <v>5</v>
      </c>
      <c r="Q48" t="s">
        <v>50</v>
      </c>
    </row>
    <row r="49" spans="2:17" x14ac:dyDescent="0.25">
      <c r="B49" s="6">
        <v>1</v>
      </c>
      <c r="C49" s="7">
        <v>11.7882</v>
      </c>
      <c r="D49" s="7">
        <v>3.7384400000000002</v>
      </c>
      <c r="E49" s="7">
        <v>17.334</v>
      </c>
      <c r="F49" s="7">
        <v>2.94651</v>
      </c>
      <c r="G49" s="7">
        <f>D49-F49</f>
        <v>0.79193000000000024</v>
      </c>
      <c r="H49" s="7">
        <v>12.7256</v>
      </c>
      <c r="I49" s="7">
        <v>0.26338</v>
      </c>
      <c r="J49" s="7">
        <v>0.97293200000000002</v>
      </c>
      <c r="K49" s="7">
        <v>1.0129699999999999</v>
      </c>
      <c r="L49" s="7">
        <v>0.25451099999999999</v>
      </c>
      <c r="M49" s="7">
        <v>3.25251</v>
      </c>
      <c r="N49" s="7">
        <v>3.2387999999999999</v>
      </c>
      <c r="O49" s="7">
        <v>5.07226</v>
      </c>
      <c r="P49" s="7">
        <v>3.2387999999999999</v>
      </c>
      <c r="Q49" s="7">
        <v>3.6940200000000001</v>
      </c>
    </row>
    <row r="50" spans="2:17" x14ac:dyDescent="0.25">
      <c r="B50">
        <v>1.5</v>
      </c>
      <c r="C50" s="3">
        <v>11.8078</v>
      </c>
      <c r="D50" s="3">
        <v>3.8353600000000001</v>
      </c>
      <c r="E50" s="3">
        <v>16.714500000000001</v>
      </c>
      <c r="F50" s="3">
        <v>3.04528</v>
      </c>
      <c r="G50" s="3">
        <f>D50-F50</f>
        <v>0.79008000000000012</v>
      </c>
      <c r="H50" s="3">
        <v>11.827999999999999</v>
      </c>
      <c r="I50" s="3">
        <v>0.23356499999999999</v>
      </c>
      <c r="J50" s="3">
        <v>1.0111000000000001</v>
      </c>
      <c r="K50" s="3">
        <v>1.0412399999999999</v>
      </c>
      <c r="L50" s="3">
        <v>0.23655999999999999</v>
      </c>
      <c r="M50" s="3">
        <v>2.7932000000000001</v>
      </c>
      <c r="N50" s="3">
        <v>2.7980299999999998</v>
      </c>
      <c r="O50" s="3">
        <v>5.8291899999999996</v>
      </c>
      <c r="P50" s="3">
        <v>2.7980299999999998</v>
      </c>
      <c r="Q50" s="3">
        <v>4.3289900000000001</v>
      </c>
    </row>
    <row r="51" spans="2:17" x14ac:dyDescent="0.25">
      <c r="B51">
        <v>2</v>
      </c>
      <c r="C51" s="3">
        <v>11.862299999999999</v>
      </c>
      <c r="D51" s="3">
        <v>3.8734700000000002</v>
      </c>
      <c r="E51" s="3">
        <v>16.3415</v>
      </c>
      <c r="F51" s="3">
        <v>3.0856499999999998</v>
      </c>
      <c r="G51" s="3">
        <f t="shared" ref="G51:G53" si="0">D51-F51</f>
        <v>0.78782000000000041</v>
      </c>
      <c r="H51" s="3">
        <v>11.247400000000001</v>
      </c>
      <c r="I51" s="3">
        <v>0.21315200000000001</v>
      </c>
      <c r="J51" s="3">
        <v>1.02532</v>
      </c>
      <c r="K51" s="3">
        <v>1.04989</v>
      </c>
      <c r="L51" s="3">
        <v>0.22494800000000001</v>
      </c>
      <c r="M51" s="3">
        <v>2.5346700000000002</v>
      </c>
      <c r="N51" s="3">
        <v>2.5300799999999999</v>
      </c>
      <c r="O51" s="3">
        <v>6.2459899999999999</v>
      </c>
      <c r="P51" s="3">
        <v>2.5300799999999999</v>
      </c>
      <c r="Q51" s="3">
        <v>4.8102600000000004</v>
      </c>
    </row>
    <row r="52" spans="2:17" x14ac:dyDescent="0.25">
      <c r="B52">
        <v>2.5</v>
      </c>
      <c r="C52" s="3">
        <v>11.920299999999999</v>
      </c>
      <c r="D52" s="3">
        <v>3.8951899999999999</v>
      </c>
      <c r="E52" s="3">
        <v>16.069400000000002</v>
      </c>
      <c r="F52" s="3">
        <v>3.1094400000000002</v>
      </c>
      <c r="G52" s="3">
        <f t="shared" si="0"/>
        <v>0.78574999999999973</v>
      </c>
      <c r="H52" s="3">
        <v>10.800800000000001</v>
      </c>
      <c r="I52" s="3">
        <v>0.19802900000000001</v>
      </c>
      <c r="J52" s="3">
        <v>1.0324199999999999</v>
      </c>
      <c r="K52" s="3">
        <v>1.0532699999999999</v>
      </c>
      <c r="L52" s="3">
        <v>0.21601600000000001</v>
      </c>
      <c r="M52" s="3">
        <v>2.3527300000000002</v>
      </c>
      <c r="N52" s="3">
        <v>2.3331499999999998</v>
      </c>
      <c r="O52" s="3">
        <v>6.5390699999999997</v>
      </c>
      <c r="P52" s="3">
        <v>2.3331499999999998</v>
      </c>
      <c r="Q52" s="3">
        <v>5.2134600000000004</v>
      </c>
    </row>
    <row r="53" spans="2:17" x14ac:dyDescent="0.25">
      <c r="B53">
        <v>3</v>
      </c>
      <c r="C53" s="3">
        <v>11.968500000000001</v>
      </c>
      <c r="D53" s="3">
        <v>3.8999100000000002</v>
      </c>
      <c r="E53" s="3">
        <v>15.9192</v>
      </c>
      <c r="F53" s="3">
        <v>3.1158000000000001</v>
      </c>
      <c r="G53" s="3">
        <f t="shared" si="0"/>
        <v>0.78411000000000008</v>
      </c>
      <c r="H53" s="3">
        <v>10.4984</v>
      </c>
      <c r="I53" s="3">
        <v>0.186228</v>
      </c>
      <c r="J53" s="3">
        <v>1.03304</v>
      </c>
      <c r="K53" s="3">
        <v>1.05202</v>
      </c>
      <c r="L53" s="3">
        <v>0.20996799999999999</v>
      </c>
      <c r="M53" s="3">
        <v>2.20363</v>
      </c>
      <c r="N53" s="3">
        <v>2.2043300000000001</v>
      </c>
      <c r="O53" s="3">
        <v>6.7442700000000002</v>
      </c>
      <c r="P53" s="3">
        <v>2.2043300000000001</v>
      </c>
      <c r="Q53" s="3">
        <v>5.5471599999999999</v>
      </c>
    </row>
    <row r="54" spans="2:17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2:17" x14ac:dyDescent="0.25">
      <c r="B55" t="s">
        <v>64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2:17" x14ac:dyDescent="0.25">
      <c r="B56">
        <v>2</v>
      </c>
      <c r="C56" s="3">
        <v>11.9328</v>
      </c>
      <c r="D56" s="3">
        <v>3.97777</v>
      </c>
      <c r="E56" s="3">
        <v>13.1181</v>
      </c>
      <c r="F56" s="3">
        <v>3.2121499999999998</v>
      </c>
      <c r="G56" s="3">
        <f>D56-F56</f>
        <v>0.76562000000000019</v>
      </c>
      <c r="H56" s="3">
        <v>12.5749</v>
      </c>
      <c r="I56" s="3">
        <v>0.179983</v>
      </c>
      <c r="J56" s="3">
        <v>1.20004</v>
      </c>
      <c r="K56" s="3">
        <v>1.2172099999999999</v>
      </c>
      <c r="L56" s="3">
        <v>0.251498</v>
      </c>
      <c r="M56" s="3">
        <v>3.11937</v>
      </c>
      <c r="N56" s="3">
        <v>3.1625700000000001</v>
      </c>
      <c r="O56" s="3">
        <v>5.7979399999999996</v>
      </c>
      <c r="P56" s="3">
        <v>3.1625700000000001</v>
      </c>
      <c r="Q56" s="3">
        <v>6.6675599999999999</v>
      </c>
    </row>
    <row r="57" spans="2:17" x14ac:dyDescent="0.25">
      <c r="B57" s="6">
        <v>6</v>
      </c>
      <c r="C57" s="7">
        <v>11.7468</v>
      </c>
      <c r="D57" s="7">
        <v>3.8332999999999999</v>
      </c>
      <c r="E57" s="7">
        <v>15.7264</v>
      </c>
      <c r="F57" s="7">
        <v>3.04888</v>
      </c>
      <c r="G57" s="7">
        <f t="shared" ref="G57:G61" si="1">D57-F57</f>
        <v>0.7844199999999999</v>
      </c>
      <c r="H57" s="7">
        <v>14.205399999999999</v>
      </c>
      <c r="I57" s="7">
        <v>0.24308099999999999</v>
      </c>
      <c r="J57" s="7">
        <v>1.0609299999999999</v>
      </c>
      <c r="K57" s="7">
        <v>1.0902099999999999</v>
      </c>
      <c r="L57" s="7">
        <v>0.284107</v>
      </c>
      <c r="M57" s="7">
        <v>4.06332</v>
      </c>
      <c r="N57" s="7">
        <v>4.0358400000000003</v>
      </c>
      <c r="O57" s="7">
        <v>4.4948399999999999</v>
      </c>
      <c r="P57" s="7">
        <v>4.0358400000000003</v>
      </c>
      <c r="Q57" s="7">
        <v>4.3645100000000001</v>
      </c>
    </row>
    <row r="58" spans="2:17" x14ac:dyDescent="0.25">
      <c r="B58">
        <v>10</v>
      </c>
      <c r="C58" s="3">
        <v>11.7319</v>
      </c>
      <c r="D58" s="3">
        <v>3.7665500000000001</v>
      </c>
      <c r="E58" s="3">
        <v>17.075399999999998</v>
      </c>
      <c r="F58" s="3">
        <v>2.9751099999999999</v>
      </c>
      <c r="G58" s="3">
        <f t="shared" si="1"/>
        <v>0.79144000000000014</v>
      </c>
      <c r="H58" s="3">
        <v>12.992000000000001</v>
      </c>
      <c r="I58" s="3">
        <v>0.26111299999999998</v>
      </c>
      <c r="J58" s="3">
        <v>0.99022100000000002</v>
      </c>
      <c r="K58" s="3">
        <v>1.02877</v>
      </c>
      <c r="L58" s="3">
        <v>0.25984000000000002</v>
      </c>
      <c r="M58" s="3">
        <v>3.3534600000000001</v>
      </c>
      <c r="N58" s="3">
        <v>3.3758300000000001</v>
      </c>
      <c r="O58" s="3">
        <v>4.9976200000000004</v>
      </c>
      <c r="P58" s="3">
        <v>3.3758300000000001</v>
      </c>
      <c r="Q58" s="3">
        <v>3.7923100000000001</v>
      </c>
    </row>
    <row r="59" spans="2:17" x14ac:dyDescent="0.25">
      <c r="B59">
        <v>14</v>
      </c>
      <c r="C59" s="3">
        <v>11.7598</v>
      </c>
      <c r="D59" s="3">
        <v>3.6749800000000001</v>
      </c>
      <c r="E59" s="3">
        <v>17.866299999999999</v>
      </c>
      <c r="F59" s="3">
        <v>2.8816199999999998</v>
      </c>
      <c r="G59" s="3">
        <f t="shared" si="1"/>
        <v>0.79336000000000029</v>
      </c>
      <c r="H59" s="3">
        <v>11.9102</v>
      </c>
      <c r="I59" s="3">
        <v>0.26837100000000003</v>
      </c>
      <c r="J59" s="3">
        <v>0.93783700000000003</v>
      </c>
      <c r="K59" s="3">
        <v>0.98130499999999998</v>
      </c>
      <c r="L59" s="3">
        <v>0.238204</v>
      </c>
      <c r="M59" s="3">
        <v>2.8182800000000001</v>
      </c>
      <c r="N59" s="3">
        <v>2.8370600000000001</v>
      </c>
      <c r="O59" s="3">
        <v>5.3316499999999998</v>
      </c>
      <c r="P59" s="3">
        <v>2.8370600000000001</v>
      </c>
      <c r="Q59" s="3">
        <v>3.4945499999999998</v>
      </c>
    </row>
    <row r="60" spans="2:17" x14ac:dyDescent="0.25">
      <c r="B60">
        <v>18</v>
      </c>
      <c r="C60" s="3">
        <v>11.718400000000001</v>
      </c>
      <c r="D60" s="3">
        <v>3.6297299999999999</v>
      </c>
      <c r="E60" s="3">
        <v>18.335999999999999</v>
      </c>
      <c r="F60" s="3">
        <v>2.83507</v>
      </c>
      <c r="G60" s="3">
        <f t="shared" si="1"/>
        <v>0.79465999999999992</v>
      </c>
      <c r="H60" s="3">
        <v>10.9742</v>
      </c>
      <c r="I60" s="3">
        <v>0.27235300000000001</v>
      </c>
      <c r="J60" s="3">
        <v>0.91115599999999997</v>
      </c>
      <c r="K60" s="3">
        <v>0.95769899999999997</v>
      </c>
      <c r="L60" s="3">
        <v>0.21948300000000001</v>
      </c>
      <c r="M60" s="3">
        <v>2.3352900000000001</v>
      </c>
      <c r="N60" s="3">
        <v>2.4086400000000001</v>
      </c>
      <c r="O60" s="3">
        <v>5.6630700000000003</v>
      </c>
      <c r="P60" s="3">
        <v>2.4086400000000001</v>
      </c>
      <c r="Q60" s="3">
        <v>3.3454999999999999</v>
      </c>
    </row>
    <row r="61" spans="2:17" x14ac:dyDescent="0.25">
      <c r="B61">
        <v>22</v>
      </c>
      <c r="C61" s="3">
        <v>11.706300000000001</v>
      </c>
      <c r="D61" s="3">
        <v>3.6026799999999999</v>
      </c>
      <c r="E61" s="3">
        <v>18.714400000000001</v>
      </c>
      <c r="F61" s="3">
        <v>2.8073899999999998</v>
      </c>
      <c r="G61" s="3">
        <f t="shared" si="1"/>
        <v>0.79529000000000005</v>
      </c>
      <c r="H61" s="3">
        <v>10.2386</v>
      </c>
      <c r="I61" s="3">
        <v>0.274372</v>
      </c>
      <c r="J61" s="3">
        <v>0.89512400000000003</v>
      </c>
      <c r="K61" s="3">
        <v>0.943581</v>
      </c>
      <c r="L61" s="3">
        <v>0.20477200000000001</v>
      </c>
      <c r="M61" s="3">
        <v>1.9600599999999999</v>
      </c>
      <c r="N61" s="3">
        <v>2.09659</v>
      </c>
      <c r="O61" s="3">
        <v>5.9561500000000001</v>
      </c>
      <c r="P61" s="3">
        <v>2.09659</v>
      </c>
      <c r="Q61" s="3">
        <v>3.2624499999999999</v>
      </c>
    </row>
    <row r="63" spans="2:17" x14ac:dyDescent="0.25">
      <c r="B63" t="s">
        <v>0</v>
      </c>
    </row>
    <row r="64" spans="2:17" x14ac:dyDescent="0.25">
      <c r="B64">
        <v>1</v>
      </c>
      <c r="C64" s="3">
        <v>12.032500000000001</v>
      </c>
      <c r="D64" s="3">
        <v>3.4674999999999998</v>
      </c>
      <c r="E64" s="3">
        <v>12.9642</v>
      </c>
      <c r="F64" s="3">
        <v>2.5986199999999999</v>
      </c>
      <c r="G64" s="3">
        <f t="shared" ref="G64:G69" si="2">D64-F64</f>
        <v>0.86887999999999987</v>
      </c>
      <c r="H64" s="3">
        <v>6.4261900000000001</v>
      </c>
      <c r="I64" s="3">
        <v>0.30553399999999997</v>
      </c>
      <c r="J64" s="3">
        <v>2.58372</v>
      </c>
      <c r="K64" s="3">
        <v>2.6089600000000002</v>
      </c>
      <c r="L64" s="3">
        <v>0.128524</v>
      </c>
      <c r="M64" s="3">
        <v>0.74384099999999997</v>
      </c>
      <c r="N64" s="3">
        <v>0.82591800000000004</v>
      </c>
      <c r="O64" s="3">
        <v>23.651499999999999</v>
      </c>
      <c r="P64" s="3">
        <v>0.82591800000000004</v>
      </c>
      <c r="Q64" s="3">
        <v>8.4564199999999996</v>
      </c>
    </row>
    <row r="65" spans="2:17" x14ac:dyDescent="0.25">
      <c r="B65" s="6">
        <v>3</v>
      </c>
      <c r="C65" s="7">
        <v>11.7468</v>
      </c>
      <c r="D65" s="7">
        <v>3.8332999999999999</v>
      </c>
      <c r="E65" s="7">
        <v>15.7264</v>
      </c>
      <c r="F65" s="7">
        <v>3.04888</v>
      </c>
      <c r="G65" s="7">
        <f t="shared" si="2"/>
        <v>0.7844199999999999</v>
      </c>
      <c r="H65" s="7">
        <v>14.205399999999999</v>
      </c>
      <c r="I65" s="7">
        <v>0.24308099999999999</v>
      </c>
      <c r="J65" s="7">
        <v>1.0609299999999999</v>
      </c>
      <c r="K65" s="7">
        <v>1.0902099999999999</v>
      </c>
      <c r="L65" s="7">
        <v>0.284107</v>
      </c>
      <c r="M65" s="7">
        <v>4.06332</v>
      </c>
      <c r="N65" s="7">
        <v>4.0358400000000003</v>
      </c>
      <c r="O65" s="7">
        <v>4.4948399999999999</v>
      </c>
      <c r="P65" s="7">
        <v>4.0358400000000003</v>
      </c>
      <c r="Q65" s="7">
        <v>4.3645100000000001</v>
      </c>
    </row>
    <row r="66" spans="2:17" x14ac:dyDescent="0.25">
      <c r="B66">
        <v>5</v>
      </c>
      <c r="C66" s="3">
        <v>11.917199999999999</v>
      </c>
      <c r="D66" s="3">
        <v>3.9685100000000002</v>
      </c>
      <c r="E66" s="3">
        <v>15.6701</v>
      </c>
      <c r="F66" s="3">
        <v>3.2441800000000001</v>
      </c>
      <c r="G66" s="3">
        <f t="shared" si="2"/>
        <v>0.72433000000000014</v>
      </c>
      <c r="H66" s="3">
        <v>13.737399999999999</v>
      </c>
      <c r="I66" s="3">
        <v>0.20923</v>
      </c>
      <c r="J66" s="3">
        <v>0.72487000000000001</v>
      </c>
      <c r="K66" s="3">
        <v>0.75512900000000005</v>
      </c>
      <c r="L66" s="3">
        <v>0.27474799999999999</v>
      </c>
      <c r="M66" s="3">
        <v>3.7577500000000001</v>
      </c>
      <c r="N66" s="3">
        <v>3.7743099999999998</v>
      </c>
      <c r="O66" s="3">
        <v>1.5740000000000001</v>
      </c>
      <c r="P66" s="3">
        <v>3.7743099999999998</v>
      </c>
      <c r="Q66" s="3">
        <v>3.4644599999999999</v>
      </c>
    </row>
    <row r="67" spans="2:17" x14ac:dyDescent="0.25">
      <c r="B67">
        <v>7</v>
      </c>
      <c r="C67" s="3">
        <v>12.159599999999999</v>
      </c>
      <c r="D67" s="3">
        <v>4.03531</v>
      </c>
      <c r="E67" s="3">
        <v>15.197800000000001</v>
      </c>
      <c r="F67" s="3">
        <v>3.3855400000000002</v>
      </c>
      <c r="G67" s="3">
        <f t="shared" si="2"/>
        <v>0.64976999999999974</v>
      </c>
      <c r="H67" s="3">
        <v>12.347899999999999</v>
      </c>
      <c r="I67" s="3">
        <v>0.17899499999999999</v>
      </c>
      <c r="J67" s="3">
        <v>0.57354499999999997</v>
      </c>
      <c r="K67" s="3">
        <v>0.59991700000000003</v>
      </c>
      <c r="L67" s="3">
        <v>0.24695900000000001</v>
      </c>
      <c r="M67" s="3">
        <v>3.04901</v>
      </c>
      <c r="N67" s="3">
        <v>3.0494300000000001</v>
      </c>
      <c r="O67" s="3">
        <v>0.97933000000000003</v>
      </c>
      <c r="P67" s="3">
        <v>3.0494300000000001</v>
      </c>
      <c r="Q67" s="3">
        <v>3.2042600000000001</v>
      </c>
    </row>
    <row r="68" spans="2:17" x14ac:dyDescent="0.25">
      <c r="B68">
        <v>9</v>
      </c>
      <c r="C68" s="3">
        <v>12.489699999999999</v>
      </c>
      <c r="D68" s="3">
        <v>4.1172399999999998</v>
      </c>
      <c r="E68" s="3">
        <v>15.07</v>
      </c>
      <c r="F68" s="3">
        <v>3.5287899999999999</v>
      </c>
      <c r="G68" s="3">
        <f t="shared" si="2"/>
        <v>0.58844999999999992</v>
      </c>
      <c r="H68" s="3">
        <v>11.3337</v>
      </c>
      <c r="I68" s="3">
        <v>0.15384200000000001</v>
      </c>
      <c r="J68" s="3">
        <v>0.49111500000000002</v>
      </c>
      <c r="K68" s="3">
        <v>0.51544299999999998</v>
      </c>
      <c r="L68" s="3">
        <v>0.22667499999999999</v>
      </c>
      <c r="M68" s="3">
        <v>2.5511200000000001</v>
      </c>
      <c r="N68" s="3">
        <v>2.56907</v>
      </c>
      <c r="O68" s="3">
        <v>0.828322</v>
      </c>
      <c r="P68" s="3">
        <v>2.56907</v>
      </c>
      <c r="Q68" s="3">
        <v>3.1923300000000001</v>
      </c>
    </row>
    <row r="69" spans="2:17" x14ac:dyDescent="0.25">
      <c r="B69">
        <v>11</v>
      </c>
      <c r="C69" s="3">
        <v>12.7948</v>
      </c>
      <c r="D69" s="3">
        <v>4.1659899999999999</v>
      </c>
      <c r="E69" s="3">
        <v>15.0532</v>
      </c>
      <c r="F69" s="3">
        <v>3.63049</v>
      </c>
      <c r="G69" s="3">
        <f t="shared" si="2"/>
        <v>0.53549999999999986</v>
      </c>
      <c r="H69" s="3">
        <v>10.658300000000001</v>
      </c>
      <c r="I69" s="3">
        <v>0.13577700000000001</v>
      </c>
      <c r="J69" s="3">
        <v>0.43670500000000001</v>
      </c>
      <c r="K69" s="3">
        <v>0.456345</v>
      </c>
      <c r="L69" s="3">
        <v>0.21316599999999999</v>
      </c>
      <c r="M69" s="3">
        <v>2.2587299999999999</v>
      </c>
      <c r="N69" s="3">
        <v>2.2719800000000001</v>
      </c>
      <c r="O69" s="3">
        <v>0.69069199999999997</v>
      </c>
      <c r="P69" s="3">
        <v>2.2719800000000001</v>
      </c>
      <c r="Q69" s="3">
        <v>3.2163300000000001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16BB-DB06-4D7A-BC68-D6244B454012}">
  <dimension ref="D3:AJ58"/>
  <sheetViews>
    <sheetView tabSelected="1" topLeftCell="A50" workbookViewId="0">
      <selection activeCell="A59" sqref="A59:XFD66"/>
    </sheetView>
  </sheetViews>
  <sheetFormatPr defaultRowHeight="15" x14ac:dyDescent="0.25"/>
  <cols>
    <col min="6" max="6" width="10.5703125" bestFit="1" customWidth="1"/>
    <col min="13" max="13" width="10.5703125" bestFit="1" customWidth="1"/>
    <col min="15" max="15" width="10" customWidth="1"/>
    <col min="16" max="16" width="12.42578125" customWidth="1"/>
    <col min="17" max="17" width="11.5703125" customWidth="1"/>
    <col min="18" max="18" width="10.42578125" customWidth="1"/>
    <col min="19" max="19" width="11.5703125" bestFit="1" customWidth="1"/>
    <col min="20" max="20" width="12.28515625" customWidth="1"/>
    <col min="23" max="23" width="10.140625" bestFit="1" customWidth="1"/>
    <col min="24" max="24" width="9.85546875" customWidth="1"/>
  </cols>
  <sheetData>
    <row r="3" spans="4:26" x14ac:dyDescent="0.25">
      <c r="D3" s="13" t="s">
        <v>127</v>
      </c>
      <c r="E3" s="13" t="s">
        <v>130</v>
      </c>
      <c r="F3" s="13" t="s">
        <v>131</v>
      </c>
      <c r="G3" s="13" t="s">
        <v>132</v>
      </c>
      <c r="H3" s="13" t="s">
        <v>50</v>
      </c>
      <c r="I3" s="13" t="s">
        <v>129</v>
      </c>
      <c r="J3" s="13" t="s">
        <v>139</v>
      </c>
      <c r="K3" s="13" t="s">
        <v>140</v>
      </c>
      <c r="L3" s="13" t="s">
        <v>128</v>
      </c>
      <c r="M3" s="13" t="s">
        <v>6</v>
      </c>
      <c r="N3" s="13" t="s">
        <v>113</v>
      </c>
      <c r="O3" s="13" t="s">
        <v>45</v>
      </c>
      <c r="P3" s="13" t="s">
        <v>43</v>
      </c>
      <c r="Q3" s="13" t="s">
        <v>1</v>
      </c>
      <c r="R3" s="13" t="s">
        <v>137</v>
      </c>
      <c r="S3" s="13" t="s">
        <v>134</v>
      </c>
      <c r="T3" s="13" t="s">
        <v>133</v>
      </c>
      <c r="U3" s="13" t="s">
        <v>0</v>
      </c>
      <c r="V3" s="13" t="s">
        <v>135</v>
      </c>
      <c r="W3" s="13" t="s">
        <v>136</v>
      </c>
      <c r="X3" s="13"/>
      <c r="Y3" s="13" t="s">
        <v>118</v>
      </c>
      <c r="Z3" s="13" t="s">
        <v>138</v>
      </c>
    </row>
    <row r="4" spans="4:26" x14ac:dyDescent="0.25">
      <c r="D4" s="8">
        <v>12</v>
      </c>
      <c r="E4" s="8">
        <v>1.5E-3</v>
      </c>
      <c r="F4" s="8">
        <v>20</v>
      </c>
      <c r="G4" s="8">
        <f>10^(20/F4)</f>
        <v>10</v>
      </c>
      <c r="H4" s="8">
        <v>100</v>
      </c>
      <c r="I4" s="17">
        <f>E4*G4</f>
        <v>1.4999999999999999E-2</v>
      </c>
      <c r="J4" s="8">
        <v>25</v>
      </c>
      <c r="K4" s="8">
        <f>J4</f>
        <v>25</v>
      </c>
      <c r="L4" s="8">
        <f>D4/2</f>
        <v>6</v>
      </c>
      <c r="M4" s="17">
        <f>L4/K4</f>
        <v>0.24</v>
      </c>
      <c r="N4" s="8">
        <v>0.2</v>
      </c>
      <c r="O4" s="15">
        <f>L4-M4</f>
        <v>5.76</v>
      </c>
      <c r="P4" s="15">
        <f>O4+0.7</f>
        <v>6.46</v>
      </c>
      <c r="Q4" s="18">
        <f>M4/H4</f>
        <v>2.3999999999999998E-3</v>
      </c>
      <c r="R4" s="16">
        <f>O4/M4</f>
        <v>24</v>
      </c>
      <c r="S4" s="16">
        <f>H4*K4*M4/11</f>
        <v>54.545454545454547</v>
      </c>
      <c r="T4" s="16">
        <f>S4*(D4-P4)/P4</f>
        <v>46.777371235575572</v>
      </c>
      <c r="U4" s="9">
        <f>0.026/M4</f>
        <v>0.10833333333333334</v>
      </c>
      <c r="V4" s="9">
        <f>J4/(U4+R4)</f>
        <v>1.0369858278603525</v>
      </c>
      <c r="W4" s="9">
        <f>J4/(U4)</f>
        <v>230.76923076923077</v>
      </c>
      <c r="X4" s="9"/>
      <c r="Y4" s="16">
        <f>1/(1/S4+1/T4+1/H4/(U4+R4))</f>
        <v>24.921506185586249</v>
      </c>
      <c r="Z4" s="16">
        <f>1/(1/S4+1/T4+1/(H4*U4))</f>
        <v>7.5746739587715615</v>
      </c>
    </row>
    <row r="5" spans="4:26" x14ac:dyDescent="0.25">
      <c r="D5" s="8">
        <v>12</v>
      </c>
      <c r="E5" s="8">
        <v>1.5E-3</v>
      </c>
      <c r="F5" s="8">
        <v>20</v>
      </c>
      <c r="G5" s="8">
        <f>10^(20/F5)</f>
        <v>10</v>
      </c>
      <c r="H5" s="8">
        <v>100</v>
      </c>
      <c r="I5" s="17">
        <f>E5*G5</f>
        <v>1.4999999999999999E-2</v>
      </c>
      <c r="J5" s="8">
        <v>50</v>
      </c>
      <c r="K5" s="8">
        <f>J5</f>
        <v>50</v>
      </c>
      <c r="L5" s="8">
        <f>D5/2</f>
        <v>6</v>
      </c>
      <c r="M5" s="17">
        <f>L5/K5</f>
        <v>0.12</v>
      </c>
      <c r="N5" s="8">
        <v>0.2</v>
      </c>
      <c r="O5" s="15">
        <f>L5-M5</f>
        <v>5.88</v>
      </c>
      <c r="P5" s="15">
        <f>O5+0.7</f>
        <v>6.58</v>
      </c>
      <c r="Q5" s="18">
        <f>M5/H5</f>
        <v>1.1999999999999999E-3</v>
      </c>
      <c r="R5" s="16">
        <f>O5/M5</f>
        <v>49</v>
      </c>
      <c r="S5" s="16">
        <f>H5*K5*M5/11</f>
        <v>54.545454545454547</v>
      </c>
      <c r="T5" s="16">
        <f>S5*(D5-P5)/P5</f>
        <v>44.929538546559819</v>
      </c>
      <c r="U5" s="9">
        <f>0.026/M5</f>
        <v>0.21666666666666667</v>
      </c>
      <c r="V5" s="9">
        <f>J5/(U5+R5)</f>
        <v>1.015916017609211</v>
      </c>
      <c r="W5" s="9">
        <f>J5/(U5)</f>
        <v>230.76923076923077</v>
      </c>
      <c r="X5" s="9"/>
      <c r="Y5" s="16">
        <f>1/(1/S5+1/T5+1/H5/(U5+R5))</f>
        <v>24.513655745337807</v>
      </c>
      <c r="Z5" s="16">
        <f>1/(1/S5+1/T5+1/(H5*U5))</f>
        <v>11.528141361256543</v>
      </c>
    </row>
    <row r="6" spans="4:26" x14ac:dyDescent="0.25">
      <c r="D6" s="8">
        <v>12</v>
      </c>
      <c r="E6" s="8">
        <v>1.5E-3</v>
      </c>
      <c r="F6" s="8">
        <v>20</v>
      </c>
      <c r="G6" s="8">
        <f>10^(20/F6)</f>
        <v>10</v>
      </c>
      <c r="H6" s="8">
        <v>100</v>
      </c>
      <c r="I6" s="17">
        <f>E6*G6</f>
        <v>1.4999999999999999E-2</v>
      </c>
      <c r="J6" s="8">
        <v>100</v>
      </c>
      <c r="K6" s="8">
        <f>J6</f>
        <v>100</v>
      </c>
      <c r="L6" s="8">
        <f>D6/2</f>
        <v>6</v>
      </c>
      <c r="M6" s="17">
        <f>L6/K6</f>
        <v>0.06</v>
      </c>
      <c r="N6" s="8">
        <v>0.2</v>
      </c>
      <c r="O6" s="15">
        <f>L6-M6</f>
        <v>5.94</v>
      </c>
      <c r="P6" s="15">
        <f>O6+0.7</f>
        <v>6.6400000000000006</v>
      </c>
      <c r="Q6" s="18">
        <f>M6/H6</f>
        <v>5.9999999999999995E-4</v>
      </c>
      <c r="R6" s="16">
        <f>O6/M6</f>
        <v>99.000000000000014</v>
      </c>
      <c r="S6" s="16">
        <f>P6/(10*Q6)</f>
        <v>1106.666666666667</v>
      </c>
      <c r="T6" s="16">
        <f>(D6-O6)/(11*Q6)</f>
        <v>918.18181818181824</v>
      </c>
      <c r="U6" s="9">
        <f>0.026/M6</f>
        <v>0.43333333333333335</v>
      </c>
      <c r="V6" s="9">
        <f>J6/(U6+R6)</f>
        <v>1.0056989607777405</v>
      </c>
      <c r="W6" s="9">
        <f>J6/(U6)</f>
        <v>230.76923076923077</v>
      </c>
      <c r="X6" s="9"/>
      <c r="Y6" s="16">
        <f>1/(1/S6+1/T6+1/H6/(U6+R6))</f>
        <v>477.71615034334593</v>
      </c>
      <c r="Z6" s="16">
        <f>1/(1/S6+1/T6+1/(H6*U6))</f>
        <v>39.888875264680749</v>
      </c>
    </row>
    <row r="7" spans="4:26" x14ac:dyDescent="0.25">
      <c r="D7" s="8">
        <v>12</v>
      </c>
      <c r="E7" s="8">
        <v>1.5E-3</v>
      </c>
      <c r="F7" s="8">
        <v>20</v>
      </c>
      <c r="G7" s="8">
        <f>10^(20/F7)</f>
        <v>10</v>
      </c>
      <c r="H7" s="8">
        <v>100</v>
      </c>
      <c r="I7" s="17">
        <f>E7*G7</f>
        <v>1.4999999999999999E-2</v>
      </c>
      <c r="J7" s="8">
        <v>200</v>
      </c>
      <c r="K7" s="8">
        <f>J7</f>
        <v>200</v>
      </c>
      <c r="L7" s="8">
        <f>D7/2</f>
        <v>6</v>
      </c>
      <c r="M7" s="17">
        <f>L7/K7</f>
        <v>0.03</v>
      </c>
      <c r="N7" s="8">
        <v>0.2</v>
      </c>
      <c r="O7" s="15">
        <f>L7-M7</f>
        <v>5.97</v>
      </c>
      <c r="P7" s="15">
        <f>O7+0.7</f>
        <v>6.67</v>
      </c>
      <c r="Q7" s="18">
        <f>M7/H7</f>
        <v>2.9999999999999997E-4</v>
      </c>
      <c r="R7" s="16">
        <f>O7/M7</f>
        <v>199</v>
      </c>
      <c r="S7" s="16">
        <f>P7/(10*Q7)</f>
        <v>2223.3333333333335</v>
      </c>
      <c r="T7" s="16">
        <f>(D7-O7)/(11*Q7)</f>
        <v>1827.2727272727277</v>
      </c>
      <c r="U7" s="9">
        <f>0.026/M7</f>
        <v>0.8666666666666667</v>
      </c>
      <c r="V7" s="9">
        <f>J7/(U7+R7)</f>
        <v>1.0006671114076051</v>
      </c>
      <c r="W7" s="9">
        <f>J7/(U7)</f>
        <v>230.76923076923077</v>
      </c>
      <c r="X7" s="9"/>
      <c r="Y7" s="16">
        <f>1/(1/S7+1/T7+1/H7/(U7+R7))</f>
        <v>955.04402478482325</v>
      </c>
      <c r="Z7" s="16">
        <f>1/(1/S7+1/T7+1/(H7*U7))</f>
        <v>79.773441304737887</v>
      </c>
    </row>
    <row r="8" spans="4:26" x14ac:dyDescent="0.25">
      <c r="D8" s="8">
        <v>12</v>
      </c>
      <c r="E8" s="8">
        <v>1.5E-3</v>
      </c>
      <c r="F8" s="8">
        <v>20</v>
      </c>
      <c r="G8" s="8">
        <f>10^(20/F8)</f>
        <v>10</v>
      </c>
      <c r="H8" s="8">
        <v>100</v>
      </c>
      <c r="I8" s="17">
        <f>E8*G8</f>
        <v>1.4999999999999999E-2</v>
      </c>
      <c r="J8" s="8">
        <v>400</v>
      </c>
      <c r="K8" s="8">
        <f>J8</f>
        <v>400</v>
      </c>
      <c r="L8" s="8">
        <f>D8/2</f>
        <v>6</v>
      </c>
      <c r="M8" s="17">
        <f>L8/K8</f>
        <v>1.4999999999999999E-2</v>
      </c>
      <c r="N8" s="8">
        <v>0.2</v>
      </c>
      <c r="O8" s="15">
        <f>L8-M8</f>
        <v>5.9850000000000003</v>
      </c>
      <c r="P8" s="15">
        <f>O8+0.7</f>
        <v>6.6850000000000005</v>
      </c>
      <c r="Q8" s="18">
        <f>M8/H8</f>
        <v>1.4999999999999999E-4</v>
      </c>
      <c r="R8" s="16">
        <f>O8/M8</f>
        <v>399.00000000000006</v>
      </c>
      <c r="S8" s="16">
        <f>H8*K8*M8/11</f>
        <v>54.545454545454547</v>
      </c>
      <c r="T8" s="16">
        <f>S8*(D8-P8)/P8</f>
        <v>43.367104100088383</v>
      </c>
      <c r="U8" s="9">
        <f>0.026/M8</f>
        <v>1.7333333333333334</v>
      </c>
      <c r="V8" s="9">
        <f>J8/(U8+R8)</f>
        <v>0.99817002162701696</v>
      </c>
      <c r="W8" s="9">
        <f>J8/(U8)</f>
        <v>230.76923076923077</v>
      </c>
      <c r="X8" s="9"/>
      <c r="Y8" s="16">
        <f>1/(1/S8+1/T8+1/H8/(U8+R8))</f>
        <v>24.144534844901695</v>
      </c>
      <c r="Z8" s="16">
        <f>1/(1/S8+1/T8+1/(H8*U8))</f>
        <v>21.203728566496604</v>
      </c>
    </row>
    <row r="9" spans="4:26" ht="6.75" customHeight="1" x14ac:dyDescent="0.25"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1"/>
      <c r="P9" s="20"/>
      <c r="Q9" s="19"/>
      <c r="R9" s="22"/>
      <c r="S9" s="19"/>
      <c r="T9" s="19"/>
      <c r="U9" s="19"/>
      <c r="V9" s="19"/>
      <c r="W9" s="19"/>
      <c r="X9" s="19"/>
      <c r="Y9" s="19"/>
      <c r="Z9" s="19"/>
    </row>
    <row r="10" spans="4:26" x14ac:dyDescent="0.25">
      <c r="D10" s="13" t="s">
        <v>127</v>
      </c>
      <c r="E10" s="13" t="s">
        <v>130</v>
      </c>
      <c r="F10" s="13" t="s">
        <v>131</v>
      </c>
      <c r="G10" s="13" t="s">
        <v>132</v>
      </c>
      <c r="H10" s="13" t="s">
        <v>50</v>
      </c>
      <c r="I10" s="13" t="s">
        <v>129</v>
      </c>
      <c r="J10" s="13" t="s">
        <v>43</v>
      </c>
      <c r="K10" s="13" t="s">
        <v>45</v>
      </c>
      <c r="L10" s="13" t="s">
        <v>139</v>
      </c>
      <c r="M10" s="13" t="s">
        <v>141</v>
      </c>
      <c r="N10" s="13" t="s">
        <v>6</v>
      </c>
      <c r="O10" s="13" t="s">
        <v>140</v>
      </c>
      <c r="P10" s="13" t="s">
        <v>128</v>
      </c>
      <c r="Q10" s="13" t="s">
        <v>1</v>
      </c>
      <c r="R10" s="13" t="s">
        <v>137</v>
      </c>
      <c r="S10" s="13" t="s">
        <v>134</v>
      </c>
      <c r="T10" s="13" t="s">
        <v>133</v>
      </c>
      <c r="U10" s="13" t="s">
        <v>0</v>
      </c>
      <c r="V10" s="13" t="s">
        <v>135</v>
      </c>
      <c r="W10" s="13" t="s">
        <v>136</v>
      </c>
      <c r="X10" s="13"/>
      <c r="Y10" s="13" t="s">
        <v>118</v>
      </c>
      <c r="Z10" s="13" t="s">
        <v>138</v>
      </c>
    </row>
    <row r="11" spans="4:26" x14ac:dyDescent="0.25">
      <c r="D11" s="8">
        <v>12</v>
      </c>
      <c r="E11" s="8">
        <v>1.5E-3</v>
      </c>
      <c r="F11" s="8">
        <v>20</v>
      </c>
      <c r="G11" s="8">
        <f>10^(20/F11)</f>
        <v>10</v>
      </c>
      <c r="H11" s="8">
        <v>100</v>
      </c>
      <c r="I11" s="17">
        <f>E11*G11</f>
        <v>1.4999999999999999E-2</v>
      </c>
      <c r="J11" s="17">
        <f>K11+0.7</f>
        <v>1.7</v>
      </c>
      <c r="K11" s="17">
        <f>CEILING(E11*2+0.7,1)</f>
        <v>1</v>
      </c>
      <c r="L11" s="8">
        <v>25</v>
      </c>
      <c r="M11" s="17">
        <f>12-0.2-K11</f>
        <v>10.8</v>
      </c>
      <c r="N11" s="17">
        <f>M11/L11</f>
        <v>0.43200000000000005</v>
      </c>
      <c r="O11" s="8">
        <f>M11/N11</f>
        <v>25</v>
      </c>
      <c r="P11" s="17">
        <f>D11-N11*O11</f>
        <v>1.1999999999999993</v>
      </c>
      <c r="Q11" s="18">
        <f>N11/H11</f>
        <v>4.3200000000000009E-3</v>
      </c>
      <c r="R11" s="16">
        <f>K11/N11</f>
        <v>2.3148148148148144</v>
      </c>
      <c r="S11" s="16">
        <f>J11/(10*Q11)</f>
        <v>39.351851851851841</v>
      </c>
      <c r="T11" s="16">
        <f>(D11-J11)/(11*Q11)</f>
        <v>216.75084175084174</v>
      </c>
      <c r="U11" s="9">
        <f>0.026/N11</f>
        <v>6.0185185185185175E-2</v>
      </c>
      <c r="V11" s="9">
        <f>O11/(U11+R11)</f>
        <v>10.526315789473687</v>
      </c>
      <c r="W11" s="9">
        <f>O11/(U11)</f>
        <v>415.38461538461547</v>
      </c>
      <c r="X11" s="9"/>
      <c r="Y11" s="16">
        <f>1/(1/S11+1/T11+1/H11/(U11+R11))</f>
        <v>29.209119348870786</v>
      </c>
      <c r="Z11" s="16">
        <f>1/(1/S11+1/T11+1/(H11*U11))</f>
        <v>5.0973802739288212</v>
      </c>
    </row>
    <row r="12" spans="4:26" x14ac:dyDescent="0.25">
      <c r="D12" s="8">
        <v>12</v>
      </c>
      <c r="E12" s="8">
        <v>1.5E-3</v>
      </c>
      <c r="F12" s="8">
        <v>20</v>
      </c>
      <c r="G12" s="8">
        <f>10^(20/F12)</f>
        <v>10</v>
      </c>
      <c r="H12" s="8">
        <v>100</v>
      </c>
      <c r="I12" s="17">
        <f>E12*G12</f>
        <v>1.4999999999999999E-2</v>
      </c>
      <c r="J12" s="17">
        <f>K12+0.7</f>
        <v>1.7</v>
      </c>
      <c r="K12" s="17">
        <f>CEILING(E12*2+0.7,1)</f>
        <v>1</v>
      </c>
      <c r="L12" s="8">
        <v>50</v>
      </c>
      <c r="M12" s="17">
        <f>12-0.2-K12</f>
        <v>10.8</v>
      </c>
      <c r="N12" s="17">
        <f>M12/L12</f>
        <v>0.21600000000000003</v>
      </c>
      <c r="O12" s="8">
        <f>M12/N12</f>
        <v>50</v>
      </c>
      <c r="P12" s="17">
        <f>D12-M12</f>
        <v>1.1999999999999993</v>
      </c>
      <c r="Q12" s="18">
        <f>N12/H12</f>
        <v>2.1600000000000005E-3</v>
      </c>
      <c r="R12" s="16">
        <f>K12/N12</f>
        <v>4.6296296296296289</v>
      </c>
      <c r="S12" s="16">
        <f>J12/(10*Q12)</f>
        <v>78.703703703703681</v>
      </c>
      <c r="T12" s="16">
        <f>(D12-J12)/(11*Q12)</f>
        <v>433.50168350168349</v>
      </c>
      <c r="U12" s="9">
        <f>0.026/N12</f>
        <v>0.12037037037037035</v>
      </c>
      <c r="V12" s="9">
        <f>O12/(U12+R12)</f>
        <v>10.526315789473687</v>
      </c>
      <c r="W12" s="9">
        <f>O12/(U12)</f>
        <v>415.38461538461547</v>
      </c>
      <c r="X12" s="9"/>
      <c r="Y12" s="16">
        <f>1/(1/S12+1/T12+1/H12/(U12+R12))</f>
        <v>58.418238697741572</v>
      </c>
      <c r="Z12" s="16">
        <f>1/(1/S12+1/T12+1/(H12*U12))</f>
        <v>10.194760547857642</v>
      </c>
    </row>
    <row r="13" spans="4:26" x14ac:dyDescent="0.25">
      <c r="D13" s="8">
        <v>12</v>
      </c>
      <c r="E13" s="8">
        <v>1.5E-3</v>
      </c>
      <c r="F13" s="8">
        <v>20</v>
      </c>
      <c r="G13" s="8">
        <f>10^(20/F13)</f>
        <v>10</v>
      </c>
      <c r="H13" s="8">
        <v>100</v>
      </c>
      <c r="I13" s="17">
        <f>E13*G13</f>
        <v>1.4999999999999999E-2</v>
      </c>
      <c r="J13" s="17">
        <f>K13+0.7</f>
        <v>1.7</v>
      </c>
      <c r="K13" s="17">
        <f>CEILING(E13*2+0.7,1)</f>
        <v>1</v>
      </c>
      <c r="L13" s="8">
        <v>100</v>
      </c>
      <c r="M13" s="17">
        <f>12-0.2-K13</f>
        <v>10.8</v>
      </c>
      <c r="N13" s="17">
        <f>M13/L13</f>
        <v>0.10800000000000001</v>
      </c>
      <c r="O13" s="8">
        <f>M13/N13</f>
        <v>100</v>
      </c>
      <c r="P13" s="17">
        <f>D13-M13</f>
        <v>1.1999999999999993</v>
      </c>
      <c r="Q13" s="18">
        <f>N13/H13</f>
        <v>1.0800000000000002E-3</v>
      </c>
      <c r="R13" s="16">
        <f>K13/N13</f>
        <v>9.2592592592592577</v>
      </c>
      <c r="S13" s="16">
        <f>J13/(10*Q13)</f>
        <v>157.40740740740736</v>
      </c>
      <c r="T13" s="16">
        <f>(D13-J13)/(11*Q13)</f>
        <v>867.00336700336698</v>
      </c>
      <c r="U13" s="9">
        <f>0.026/N13</f>
        <v>0.2407407407407407</v>
      </c>
      <c r="V13" s="9">
        <f>O13/(U13+R13)</f>
        <v>10.526315789473687</v>
      </c>
      <c r="W13" s="9">
        <f>O13/(U13)</f>
        <v>415.38461538461547</v>
      </c>
      <c r="X13" s="9"/>
      <c r="Y13" s="16">
        <f>1/(1/S13+1/T13+1/H13/(U13+R13))</f>
        <v>116.83647739548314</v>
      </c>
      <c r="Z13" s="16">
        <f>1/(1/S13+1/T13+1/(H13*U13))</f>
        <v>20.389521095715285</v>
      </c>
    </row>
    <row r="14" spans="4:26" x14ac:dyDescent="0.25">
      <c r="D14" s="8">
        <v>12</v>
      </c>
      <c r="E14" s="8">
        <v>1.5E-3</v>
      </c>
      <c r="F14" s="8">
        <v>20</v>
      </c>
      <c r="G14" s="8">
        <f>10^(20/F14)</f>
        <v>10</v>
      </c>
      <c r="H14" s="8">
        <v>100</v>
      </c>
      <c r="I14" s="17">
        <f>E14*G14</f>
        <v>1.4999999999999999E-2</v>
      </c>
      <c r="J14" s="17">
        <f>K14+0.7</f>
        <v>1.7</v>
      </c>
      <c r="K14" s="17">
        <f>CEILING(E14*2+0.7,1)</f>
        <v>1</v>
      </c>
      <c r="L14" s="8">
        <v>200</v>
      </c>
      <c r="M14" s="17">
        <f>12-0.2-K14</f>
        <v>10.8</v>
      </c>
      <c r="N14" s="17">
        <f>M14/L14</f>
        <v>5.4000000000000006E-2</v>
      </c>
      <c r="O14" s="8">
        <f>M14/N14</f>
        <v>200</v>
      </c>
      <c r="P14" s="17">
        <f>D14-M14</f>
        <v>1.1999999999999993</v>
      </c>
      <c r="Q14" s="18">
        <f>N14/H14</f>
        <v>5.4000000000000012E-4</v>
      </c>
      <c r="R14" s="16">
        <f>K14/N14</f>
        <v>18.518518518518515</v>
      </c>
      <c r="S14" s="16">
        <f>J14/(10*Q14)</f>
        <v>314.81481481481472</v>
      </c>
      <c r="T14" s="16">
        <f>(D14-J14)/(11*Q14)</f>
        <v>1734.006734006734</v>
      </c>
      <c r="U14" s="9">
        <f>0.026/N14</f>
        <v>0.4814814814814814</v>
      </c>
      <c r="V14" s="9">
        <f>O14/(U14+R14)</f>
        <v>10.526315789473687</v>
      </c>
      <c r="W14" s="9">
        <f>O14/(U14)</f>
        <v>415.38461538461547</v>
      </c>
      <c r="X14" s="9"/>
      <c r="Y14" s="16">
        <f>1/(1/S14+1/T14+1/H14/(U14+R14))</f>
        <v>233.67295479096629</v>
      </c>
      <c r="Z14" s="16">
        <f>1/(1/S14+1/T14+1/(H14*U14))</f>
        <v>40.77904219143057</v>
      </c>
    </row>
    <row r="15" spans="4:26" x14ac:dyDescent="0.25">
      <c r="D15" s="8">
        <v>12</v>
      </c>
      <c r="E15" s="8">
        <v>1.5E-3</v>
      </c>
      <c r="F15" s="8">
        <v>20</v>
      </c>
      <c r="G15" s="8">
        <f>10^(20/F15)</f>
        <v>10</v>
      </c>
      <c r="H15" s="8">
        <v>100</v>
      </c>
      <c r="I15" s="17">
        <f>E15*G15</f>
        <v>1.4999999999999999E-2</v>
      </c>
      <c r="J15" s="17">
        <f>K15+0.7</f>
        <v>1.7</v>
      </c>
      <c r="K15" s="17">
        <f>CEILING(E15*2+0.7,1)</f>
        <v>1</v>
      </c>
      <c r="L15" s="8">
        <v>400</v>
      </c>
      <c r="M15" s="17">
        <f>12-0.2-K15</f>
        <v>10.8</v>
      </c>
      <c r="N15" s="17">
        <f>M15/L15</f>
        <v>2.7000000000000003E-2</v>
      </c>
      <c r="O15" s="8">
        <f>M15/N15</f>
        <v>400</v>
      </c>
      <c r="P15" s="17">
        <f>D15-M15</f>
        <v>1.1999999999999993</v>
      </c>
      <c r="Q15" s="18">
        <f>N15/H15</f>
        <v>2.7000000000000006E-4</v>
      </c>
      <c r="R15" s="16">
        <f>K15/N15</f>
        <v>37.037037037037031</v>
      </c>
      <c r="S15" s="16">
        <f>J15/(10*Q15)</f>
        <v>629.62962962962945</v>
      </c>
      <c r="T15" s="16">
        <f>(D15-J15)/(11*Q15)</f>
        <v>3468.0134680134679</v>
      </c>
      <c r="U15" s="9">
        <f>0.026/N15</f>
        <v>0.9629629629629628</v>
      </c>
      <c r="V15" s="9">
        <f>O15/(U15+R15)</f>
        <v>10.526315789473687</v>
      </c>
      <c r="W15" s="9">
        <f>O15/(U15)</f>
        <v>415.38461538461547</v>
      </c>
      <c r="X15" s="9"/>
      <c r="Y15" s="16">
        <f>1/(1/S15+1/T15+1/H15/(U15+R15))</f>
        <v>467.34590958193257</v>
      </c>
      <c r="Z15" s="16">
        <f>1/(1/S15+1/T15+1/(H15*U15))</f>
        <v>81.558084382861139</v>
      </c>
    </row>
    <row r="16" spans="4:26" x14ac:dyDescent="0.25">
      <c r="V16" s="4"/>
    </row>
    <row r="17" spans="4:32" x14ac:dyDescent="0.25">
      <c r="D17" s="13" t="s">
        <v>127</v>
      </c>
      <c r="E17" s="13" t="s">
        <v>130</v>
      </c>
      <c r="F17" s="13" t="s">
        <v>131</v>
      </c>
      <c r="G17" s="13" t="s">
        <v>132</v>
      </c>
      <c r="H17" s="13" t="s">
        <v>50</v>
      </c>
      <c r="I17" s="13" t="s">
        <v>129</v>
      </c>
      <c r="J17" s="13" t="s">
        <v>43</v>
      </c>
      <c r="K17" s="13" t="s">
        <v>45</v>
      </c>
      <c r="L17" s="13" t="s">
        <v>139</v>
      </c>
      <c r="M17" s="13" t="s">
        <v>141</v>
      </c>
      <c r="N17" s="13" t="s">
        <v>6</v>
      </c>
      <c r="O17" s="13" t="s">
        <v>140</v>
      </c>
      <c r="P17" s="13" t="s">
        <v>128</v>
      </c>
      <c r="Q17" s="13" t="s">
        <v>1</v>
      </c>
      <c r="R17" s="13" t="s">
        <v>137</v>
      </c>
      <c r="S17" s="13" t="s">
        <v>134</v>
      </c>
      <c r="T17" s="13" t="s">
        <v>133</v>
      </c>
      <c r="U17" s="13" t="s">
        <v>0</v>
      </c>
      <c r="V17" s="13" t="s">
        <v>135</v>
      </c>
      <c r="W17" s="13" t="s">
        <v>136</v>
      </c>
      <c r="X17" s="13"/>
      <c r="Y17" s="13" t="s">
        <v>118</v>
      </c>
      <c r="Z17" s="13" t="s">
        <v>138</v>
      </c>
    </row>
    <row r="18" spans="4:32" x14ac:dyDescent="0.25">
      <c r="D18" s="8">
        <v>12</v>
      </c>
      <c r="E18" s="8">
        <v>2.7E-2</v>
      </c>
      <c r="F18" s="8">
        <v>20</v>
      </c>
      <c r="G18" s="8">
        <f>10^(20/F18)</f>
        <v>10</v>
      </c>
      <c r="H18" s="8">
        <v>100</v>
      </c>
      <c r="I18" s="17">
        <f>E18*G18</f>
        <v>0.27</v>
      </c>
      <c r="J18" s="17">
        <f>K18+0.7</f>
        <v>1.7</v>
      </c>
      <c r="K18" s="17">
        <f>CEILING(E18*2+0.7,1)</f>
        <v>1</v>
      </c>
      <c r="L18" s="8">
        <v>25</v>
      </c>
      <c r="M18" s="17">
        <f>12-0.2-K18</f>
        <v>10.8</v>
      </c>
      <c r="N18" s="17">
        <f>M18/L18</f>
        <v>0.43200000000000005</v>
      </c>
      <c r="O18" s="8">
        <f>M18/N18</f>
        <v>25</v>
      </c>
      <c r="P18" s="17">
        <f>D18-N18*O18</f>
        <v>1.1999999999999993</v>
      </c>
      <c r="Q18" s="18">
        <f>N18/H18</f>
        <v>4.3200000000000009E-3</v>
      </c>
      <c r="R18" s="16">
        <f>K18/N18</f>
        <v>2.3148148148148144</v>
      </c>
      <c r="S18" s="16">
        <f>J18/(10*Q18)</f>
        <v>39.351851851851841</v>
      </c>
      <c r="T18" s="16">
        <f>(D18-J18)/(11*Q18)</f>
        <v>216.75084175084174</v>
      </c>
      <c r="U18" s="9">
        <f>0.026/N18</f>
        <v>6.0185185185185175E-2</v>
      </c>
      <c r="V18" s="9">
        <f>O18/(U18+R18)</f>
        <v>10.526315789473687</v>
      </c>
      <c r="W18" s="9">
        <f>O18/(U18)</f>
        <v>415.38461538461547</v>
      </c>
      <c r="X18" s="9"/>
      <c r="Y18" s="16">
        <f>1/(1/S18+1/T18+1/H18/(U18+R18))</f>
        <v>29.209119348870786</v>
      </c>
      <c r="Z18" s="16">
        <f>1/(1/S18+1/T18+1/(H18*U18))</f>
        <v>5.0973802739288212</v>
      </c>
    </row>
    <row r="19" spans="4:32" x14ac:dyDescent="0.25">
      <c r="D19" s="8">
        <v>12</v>
      </c>
      <c r="E19" s="8">
        <v>2.7E-2</v>
      </c>
      <c r="F19" s="8">
        <v>20</v>
      </c>
      <c r="G19" s="8">
        <f>10^(20/F19)</f>
        <v>10</v>
      </c>
      <c r="H19" s="8">
        <v>100</v>
      </c>
      <c r="I19" s="17">
        <f>E19*G19</f>
        <v>0.27</v>
      </c>
      <c r="J19" s="17">
        <f>K19+0.7</f>
        <v>1.7</v>
      </c>
      <c r="K19" s="17">
        <f>CEILING(E19*2+0.7,1)</f>
        <v>1</v>
      </c>
      <c r="L19" s="8">
        <v>50</v>
      </c>
      <c r="M19" s="17">
        <f>12-0.2-K19</f>
        <v>10.8</v>
      </c>
      <c r="N19" s="17">
        <f>M19/L19</f>
        <v>0.21600000000000003</v>
      </c>
      <c r="O19" s="8">
        <f>M19/N19</f>
        <v>50</v>
      </c>
      <c r="P19" s="17">
        <f>D19-M19</f>
        <v>1.1999999999999993</v>
      </c>
      <c r="Q19" s="18">
        <f>N19/H19</f>
        <v>2.1600000000000005E-3</v>
      </c>
      <c r="R19" s="16">
        <f>K19/N19</f>
        <v>4.6296296296296289</v>
      </c>
      <c r="S19" s="16">
        <f>J19/(10*Q19)</f>
        <v>78.703703703703681</v>
      </c>
      <c r="T19" s="16">
        <f>(D19-J19)/(11*Q19)</f>
        <v>433.50168350168349</v>
      </c>
      <c r="U19" s="9">
        <f>0.026/N19</f>
        <v>0.12037037037037035</v>
      </c>
      <c r="V19" s="9">
        <f>O19/(U19+R19)</f>
        <v>10.526315789473687</v>
      </c>
      <c r="W19" s="9">
        <f>O19/(U19)</f>
        <v>415.38461538461547</v>
      </c>
      <c r="X19" s="9"/>
      <c r="Y19" s="16">
        <f>1/(1/S19+1/T19+1/H19/(U19+R19))</f>
        <v>58.418238697741572</v>
      </c>
      <c r="Z19" s="16">
        <f>1/(1/S19+1/T19+1/(H19*U19))</f>
        <v>10.194760547857642</v>
      </c>
    </row>
    <row r="20" spans="4:32" x14ac:dyDescent="0.25">
      <c r="D20" s="8">
        <v>12</v>
      </c>
      <c r="E20" s="8">
        <v>2.7E-2</v>
      </c>
      <c r="F20" s="8">
        <v>20</v>
      </c>
      <c r="G20" s="8">
        <f>10^(20/F20)</f>
        <v>10</v>
      </c>
      <c r="H20" s="8">
        <v>100</v>
      </c>
      <c r="I20" s="17">
        <f>E20*G20</f>
        <v>0.27</v>
      </c>
      <c r="J20" s="17">
        <f>K20+0.7</f>
        <v>1.7</v>
      </c>
      <c r="K20" s="17">
        <f>CEILING(E20*2+0.7,1)</f>
        <v>1</v>
      </c>
      <c r="L20" s="8">
        <v>100</v>
      </c>
      <c r="M20" s="17">
        <f>12-0.2-K20</f>
        <v>10.8</v>
      </c>
      <c r="N20" s="17">
        <f>M20/L20</f>
        <v>0.10800000000000001</v>
      </c>
      <c r="O20" s="8">
        <f>M20/N20</f>
        <v>100</v>
      </c>
      <c r="P20" s="17">
        <f>D20-M20</f>
        <v>1.1999999999999993</v>
      </c>
      <c r="Q20" s="18">
        <f>N20/H20</f>
        <v>1.0800000000000002E-3</v>
      </c>
      <c r="R20" s="16">
        <f>K20/N20</f>
        <v>9.2592592592592577</v>
      </c>
      <c r="S20" s="16">
        <f>J20/(10*Q20)</f>
        <v>157.40740740740736</v>
      </c>
      <c r="T20" s="16">
        <f>(D20-J20)/(11*Q20)</f>
        <v>867.00336700336698</v>
      </c>
      <c r="U20" s="9">
        <f>0.026/N20</f>
        <v>0.2407407407407407</v>
      </c>
      <c r="V20" s="9">
        <f>O20/(U20+R20)</f>
        <v>10.526315789473687</v>
      </c>
      <c r="W20" s="9">
        <f>O20/(U20)</f>
        <v>415.38461538461547</v>
      </c>
      <c r="X20" s="9"/>
      <c r="Y20" s="16">
        <f>1/(1/S20+1/T20+1/H20/(U20+R20))</f>
        <v>116.83647739548314</v>
      </c>
      <c r="Z20" s="16">
        <f>1/(1/S20+1/T20+1/(H20*U20))</f>
        <v>20.389521095715285</v>
      </c>
    </row>
    <row r="21" spans="4:32" x14ac:dyDescent="0.25">
      <c r="D21" s="8">
        <v>12</v>
      </c>
      <c r="E21" s="8">
        <v>2.7E-2</v>
      </c>
      <c r="F21" s="8">
        <v>20</v>
      </c>
      <c r="G21" s="8">
        <f>10^(20/F21)</f>
        <v>10</v>
      </c>
      <c r="H21" s="8">
        <v>100</v>
      </c>
      <c r="I21" s="17">
        <f>E21*G21</f>
        <v>0.27</v>
      </c>
      <c r="J21" s="17">
        <f>K21+0.7</f>
        <v>1.7</v>
      </c>
      <c r="K21" s="17">
        <f>CEILING(E21*2+0.7,1)</f>
        <v>1</v>
      </c>
      <c r="L21" s="8">
        <v>200</v>
      </c>
      <c r="M21" s="17">
        <f>12-0.2-K21</f>
        <v>10.8</v>
      </c>
      <c r="N21" s="17">
        <f>M21/L21</f>
        <v>5.4000000000000006E-2</v>
      </c>
      <c r="O21" s="8">
        <f>M21/N21</f>
        <v>200</v>
      </c>
      <c r="P21" s="17">
        <f>D21-M21</f>
        <v>1.1999999999999993</v>
      </c>
      <c r="Q21" s="18">
        <f>N21/H21</f>
        <v>5.4000000000000012E-4</v>
      </c>
      <c r="R21" s="16">
        <f>K21/N21</f>
        <v>18.518518518518515</v>
      </c>
      <c r="S21" s="16">
        <f>J21/(10*Q21)</f>
        <v>314.81481481481472</v>
      </c>
      <c r="T21" s="16">
        <f>(D21-J21)/(11*Q21)</f>
        <v>1734.006734006734</v>
      </c>
      <c r="U21" s="9">
        <f>0.026/N21</f>
        <v>0.4814814814814814</v>
      </c>
      <c r="V21" s="9">
        <f>O21/(U21+R21)</f>
        <v>10.526315789473687</v>
      </c>
      <c r="W21" s="9">
        <f>O21/(U21)</f>
        <v>415.38461538461547</v>
      </c>
      <c r="X21" s="9"/>
      <c r="Y21" s="16">
        <f>1/(1/S21+1/T21+1/H21/(U21+R21))</f>
        <v>233.67295479096629</v>
      </c>
      <c r="Z21" s="16">
        <f>1/(1/S21+1/T21+1/(H21*U21))</f>
        <v>40.77904219143057</v>
      </c>
    </row>
    <row r="22" spans="4:32" x14ac:dyDescent="0.25">
      <c r="D22" s="8">
        <v>12</v>
      </c>
      <c r="E22" s="8">
        <v>2.7E-2</v>
      </c>
      <c r="F22" s="8">
        <v>20</v>
      </c>
      <c r="G22" s="8">
        <f>10^(20/F22)</f>
        <v>10</v>
      </c>
      <c r="H22" s="8">
        <v>100</v>
      </c>
      <c r="I22" s="17">
        <f>E22*G22</f>
        <v>0.27</v>
      </c>
      <c r="J22" s="17">
        <f>K22+0.7</f>
        <v>1.7</v>
      </c>
      <c r="K22" s="17">
        <f>CEILING(E22*2+0.7,1)</f>
        <v>1</v>
      </c>
      <c r="L22" s="8">
        <v>400</v>
      </c>
      <c r="M22" s="17">
        <f>12-0.2-K22</f>
        <v>10.8</v>
      </c>
      <c r="N22" s="17">
        <f>M22/L22</f>
        <v>2.7000000000000003E-2</v>
      </c>
      <c r="O22" s="8">
        <f>M22/N22</f>
        <v>400</v>
      </c>
      <c r="P22" s="17">
        <f>D22-M22</f>
        <v>1.1999999999999993</v>
      </c>
      <c r="Q22" s="18">
        <f>N22/H22</f>
        <v>2.7000000000000006E-4</v>
      </c>
      <c r="R22" s="16">
        <f>K22/N22</f>
        <v>37.037037037037031</v>
      </c>
      <c r="S22" s="16">
        <f>J22/(10*Q22)</f>
        <v>629.62962962962945</v>
      </c>
      <c r="T22" s="16">
        <f>(D22-J22)/(11*Q22)</f>
        <v>3468.0134680134679</v>
      </c>
      <c r="U22" s="9">
        <f>0.026/N22</f>
        <v>0.9629629629629628</v>
      </c>
      <c r="V22" s="9">
        <f>O22/(U22+R22)</f>
        <v>10.526315789473687</v>
      </c>
      <c r="W22" s="9">
        <f>O22/(U22)</f>
        <v>415.38461538461547</v>
      </c>
      <c r="X22" s="9"/>
      <c r="Y22" s="16">
        <f>1/(1/S22+1/T22+1/H22/(U22+R22))</f>
        <v>467.34590958193257</v>
      </c>
      <c r="Z22" s="16">
        <f>1/(1/S22+1/T22+1/(H22*U22))</f>
        <v>81.558084382861139</v>
      </c>
    </row>
    <row r="24" spans="4:32" x14ac:dyDescent="0.25">
      <c r="D24" t="s">
        <v>143</v>
      </c>
    </row>
    <row r="25" spans="4:32" x14ac:dyDescent="0.25">
      <c r="D25" s="13" t="s">
        <v>127</v>
      </c>
      <c r="E25" s="24" t="s">
        <v>130</v>
      </c>
      <c r="F25" s="24" t="s">
        <v>144</v>
      </c>
      <c r="G25" s="24" t="s">
        <v>145</v>
      </c>
      <c r="H25" s="24" t="s">
        <v>142</v>
      </c>
      <c r="I25" s="24" t="s">
        <v>132</v>
      </c>
      <c r="J25" s="24" t="s">
        <v>131</v>
      </c>
      <c r="K25" s="24" t="s">
        <v>147</v>
      </c>
      <c r="L25" s="24" t="s">
        <v>148</v>
      </c>
      <c r="M25" s="24" t="s">
        <v>146</v>
      </c>
      <c r="N25" s="24" t="s">
        <v>50</v>
      </c>
      <c r="O25" s="13" t="s">
        <v>129</v>
      </c>
      <c r="P25" s="13" t="s">
        <v>43</v>
      </c>
      <c r="Q25" s="13" t="s">
        <v>45</v>
      </c>
      <c r="R25" s="24" t="s">
        <v>139</v>
      </c>
      <c r="S25" s="13" t="s">
        <v>128</v>
      </c>
      <c r="T25" s="13" t="s">
        <v>6</v>
      </c>
      <c r="U25" s="13" t="s">
        <v>140</v>
      </c>
      <c r="V25" s="13" t="s">
        <v>1</v>
      </c>
      <c r="W25" s="13" t="s">
        <v>137</v>
      </c>
      <c r="X25" s="13"/>
      <c r="Y25" s="25" t="s">
        <v>149</v>
      </c>
      <c r="Z25" s="13" t="s">
        <v>134</v>
      </c>
      <c r="AA25" s="13" t="s">
        <v>133</v>
      </c>
      <c r="AB25" s="13" t="s">
        <v>0</v>
      </c>
      <c r="AC25" s="13" t="s">
        <v>135</v>
      </c>
      <c r="AD25" s="13" t="s">
        <v>136</v>
      </c>
      <c r="AE25" s="13" t="s">
        <v>118</v>
      </c>
      <c r="AF25" s="13" t="s">
        <v>138</v>
      </c>
    </row>
    <row r="26" spans="4:32" x14ac:dyDescent="0.25">
      <c r="D26" s="8">
        <v>12</v>
      </c>
      <c r="E26" s="8">
        <v>1.5E-3</v>
      </c>
      <c r="F26" s="8">
        <v>30</v>
      </c>
      <c r="G26" s="23">
        <v>0.8</v>
      </c>
      <c r="H26" s="8">
        <v>250</v>
      </c>
      <c r="I26" s="16">
        <f>H26/F26</f>
        <v>8.3333333333333339</v>
      </c>
      <c r="J26" s="16">
        <f>20*LOG(I26)</f>
        <v>18.416375079047505</v>
      </c>
      <c r="K26" s="23">
        <v>0.41</v>
      </c>
      <c r="L26" s="23">
        <v>3.6999999999999998E-2</v>
      </c>
      <c r="M26" s="8">
        <v>65</v>
      </c>
      <c r="N26" s="16">
        <f>IF(T26&lt;K26,100,I26)</f>
        <v>100</v>
      </c>
      <c r="O26" s="17">
        <f>E26*N26</f>
        <v>0.15</v>
      </c>
      <c r="P26" s="17">
        <f>Q26+0.7</f>
        <v>1.9000000000000001</v>
      </c>
      <c r="Q26" s="17">
        <f>IF(E26*2+0.7&gt;D26*0.1,E26*2+0.7,D26*0.1)</f>
        <v>1.2000000000000002</v>
      </c>
      <c r="R26" s="8">
        <v>25</v>
      </c>
      <c r="S26" s="17">
        <f>(D26-P26)/2</f>
        <v>5.05</v>
      </c>
      <c r="T26" s="17">
        <f>S26/R26</f>
        <v>0.20199999999999999</v>
      </c>
      <c r="U26" s="16">
        <f>S26/T26</f>
        <v>25</v>
      </c>
      <c r="V26" s="18">
        <f>T26/N26</f>
        <v>2.0199999999999997E-3</v>
      </c>
      <c r="W26" s="16">
        <f>Q26/(T26+V26)</f>
        <v>5.8817762964415268</v>
      </c>
      <c r="X26" s="16"/>
      <c r="Y26" s="16">
        <f>R26/I26</f>
        <v>3</v>
      </c>
      <c r="Z26" s="16">
        <f>P26/(10*V26)</f>
        <v>94.05940594059409</v>
      </c>
      <c r="AA26" s="16">
        <f>(D26-P26)/(11*V26)</f>
        <v>454.54545454545462</v>
      </c>
      <c r="AB26" s="9">
        <f>0.026/T26</f>
        <v>0.12871287128712872</v>
      </c>
      <c r="AC26" s="9">
        <f>U26/(AB26+W26)</f>
        <v>4.1593952342896277</v>
      </c>
      <c r="AD26" s="9">
        <f>U26/(AB26)</f>
        <v>194.23076923076923</v>
      </c>
      <c r="AE26" s="16">
        <f>1/(1/Z26+1/AA26+1/M26/(AB26+W26))</f>
        <v>64.972163264612789</v>
      </c>
      <c r="AF26" s="16">
        <f>1/(1/Z26+1/AA26+1/(M26*AB26))</f>
        <v>7.5552550080917227</v>
      </c>
    </row>
    <row r="27" spans="4:32" x14ac:dyDescent="0.25">
      <c r="D27" s="8">
        <v>12</v>
      </c>
      <c r="E27" s="8">
        <v>1.5E-3</v>
      </c>
      <c r="F27" s="8">
        <v>30</v>
      </c>
      <c r="G27" s="23">
        <v>0.8</v>
      </c>
      <c r="H27" s="8">
        <v>250</v>
      </c>
      <c r="I27" s="16">
        <f>H27/F27</f>
        <v>8.3333333333333339</v>
      </c>
      <c r="J27" s="16">
        <f>20*LOG(I27)</f>
        <v>18.416375079047505</v>
      </c>
      <c r="K27" s="23">
        <v>0.41</v>
      </c>
      <c r="L27" s="23">
        <v>3.6999999999999998E-2</v>
      </c>
      <c r="M27" s="8">
        <v>65</v>
      </c>
      <c r="N27" s="16">
        <f>IF(T27&lt;K27,100,I27)</f>
        <v>100</v>
      </c>
      <c r="O27" s="17">
        <f>E27*N27</f>
        <v>0.15</v>
      </c>
      <c r="P27" s="17">
        <f>Q27+0.7</f>
        <v>1.9000000000000001</v>
      </c>
      <c r="Q27" s="17">
        <f>IF(E27*2+0.7&gt;D27*0.1,E27*2+0.7,D27*0.1)</f>
        <v>1.2000000000000002</v>
      </c>
      <c r="R27" s="8">
        <v>50</v>
      </c>
      <c r="S27" s="17">
        <f>(D27-P27)/2</f>
        <v>5.05</v>
      </c>
      <c r="T27" s="17">
        <f>S27/R27</f>
        <v>0.10099999999999999</v>
      </c>
      <c r="U27" s="16">
        <f>S27/T27</f>
        <v>50</v>
      </c>
      <c r="V27" s="18">
        <f>T27/N27</f>
        <v>1.0099999999999998E-3</v>
      </c>
      <c r="W27" s="16">
        <f>Q27/(T27+V27)</f>
        <v>11.763552592883054</v>
      </c>
      <c r="X27" s="16"/>
      <c r="Y27" s="16">
        <f>R27/I27</f>
        <v>6</v>
      </c>
      <c r="Z27" s="16">
        <f>P27/(10*V27)</f>
        <v>188.11881188118818</v>
      </c>
      <c r="AA27" s="16">
        <f>(D27-P27)/(11*V27)</f>
        <v>909.09090909090924</v>
      </c>
      <c r="AB27" s="9">
        <f>0.026/T27</f>
        <v>0.25742574257425743</v>
      </c>
      <c r="AC27" s="9">
        <f>U27/(AB27+W27)</f>
        <v>4.1593952342896277</v>
      </c>
      <c r="AD27" s="9">
        <f>U27/(AB27)</f>
        <v>194.23076923076923</v>
      </c>
      <c r="AE27" s="16">
        <f>1/(1/Z27+1/AA27+1/M27/(AB27+W27))</f>
        <v>129.94432652922558</v>
      </c>
      <c r="AF27" s="16">
        <f>1/(1/Z27+1/AA27+1/(M27*AB27))</f>
        <v>15.110510016183445</v>
      </c>
    </row>
    <row r="28" spans="4:32" x14ac:dyDescent="0.25">
      <c r="D28" s="8">
        <v>12</v>
      </c>
      <c r="E28" s="8">
        <v>1.5E-3</v>
      </c>
      <c r="F28" s="8">
        <v>30</v>
      </c>
      <c r="G28" s="23">
        <v>0.8</v>
      </c>
      <c r="H28" s="8">
        <v>250</v>
      </c>
      <c r="I28" s="16">
        <f>H28/F28</f>
        <v>8.3333333333333339</v>
      </c>
      <c r="J28" s="16">
        <f>20*LOG(I28)</f>
        <v>18.416375079047505</v>
      </c>
      <c r="K28" s="23">
        <v>0.41</v>
      </c>
      <c r="L28" s="23">
        <v>3.6999999999999998E-2</v>
      </c>
      <c r="M28" s="8">
        <v>65</v>
      </c>
      <c r="N28" s="16">
        <v>150</v>
      </c>
      <c r="O28" s="17">
        <f>E28*N28</f>
        <v>0.22500000000000001</v>
      </c>
      <c r="P28" s="17">
        <f>Q28+0.7</f>
        <v>1.9000000000000001</v>
      </c>
      <c r="Q28" s="17">
        <f>IF(E28*2+0.7&gt;D28*0.1,E28*2+0.7,D28*0.1)</f>
        <v>1.2000000000000002</v>
      </c>
      <c r="R28" s="8">
        <v>100</v>
      </c>
      <c r="S28" s="17">
        <f>(D28-P28)/2</f>
        <v>5.05</v>
      </c>
      <c r="T28" s="17">
        <f>S28/R28</f>
        <v>5.0499999999999996E-2</v>
      </c>
      <c r="U28" s="16">
        <f>S28/T28</f>
        <v>100</v>
      </c>
      <c r="V28" s="18">
        <f>T28/N28</f>
        <v>3.3666666666666665E-4</v>
      </c>
      <c r="W28" s="16">
        <f>Q28/(T28+V28)</f>
        <v>23.605009507573278</v>
      </c>
      <c r="X28" s="16"/>
      <c r="Y28" s="16">
        <f>R28/I28</f>
        <v>12</v>
      </c>
      <c r="Z28" s="16">
        <f>P28/(10*V28)</f>
        <v>564.35643564356451</v>
      </c>
      <c r="AA28" s="16">
        <f>(D28-P28)/(11*V28)</f>
        <v>2727.2727272727275</v>
      </c>
      <c r="AB28" s="9">
        <f>0.026/T28</f>
        <v>0.51485148514851486</v>
      </c>
      <c r="AC28" s="9">
        <f>U28/(AB28+W28)</f>
        <v>4.1459608755695214</v>
      </c>
      <c r="AD28" s="9">
        <f>U28/(AB28)</f>
        <v>194.23076923076923</v>
      </c>
      <c r="AE28" s="16">
        <f>1/(1/Z28+1/AA28+1/M28/(AB28+W28))</f>
        <v>360.17389723947031</v>
      </c>
      <c r="AF28" s="16">
        <f>1/(1/Z28+1/AA28+1/(M28*AB28))</f>
        <v>31.230233900932753</v>
      </c>
    </row>
    <row r="29" spans="4:32" x14ac:dyDescent="0.25">
      <c r="D29" s="8">
        <v>12</v>
      </c>
      <c r="E29" s="8">
        <v>1.5E-3</v>
      </c>
      <c r="F29" s="8">
        <v>30</v>
      </c>
      <c r="G29" s="23">
        <v>0.8</v>
      </c>
      <c r="H29" s="8">
        <v>250</v>
      </c>
      <c r="I29" s="16">
        <f>H29/F29</f>
        <v>8.3333333333333339</v>
      </c>
      <c r="J29" s="16">
        <f>20*LOG(I29)</f>
        <v>18.416375079047505</v>
      </c>
      <c r="K29" s="23">
        <v>0.41</v>
      </c>
      <c r="L29" s="23">
        <v>3.6999999999999998E-2</v>
      </c>
      <c r="M29" s="8">
        <v>65</v>
      </c>
      <c r="N29" s="16">
        <v>200</v>
      </c>
      <c r="O29" s="17">
        <f>E29*N29</f>
        <v>0.3</v>
      </c>
      <c r="P29" s="17">
        <f>Q29+0.7</f>
        <v>1.9000000000000001</v>
      </c>
      <c r="Q29" s="17">
        <f>IF(E29*2+0.7&gt;D29*0.1,E29*2+0.7,D29*0.1)</f>
        <v>1.2000000000000002</v>
      </c>
      <c r="R29" s="8">
        <v>200</v>
      </c>
      <c r="S29" s="17">
        <f>(D29-P29)/2</f>
        <v>5.05</v>
      </c>
      <c r="T29" s="17">
        <f>S29/R29</f>
        <v>2.5249999999999998E-2</v>
      </c>
      <c r="U29" s="16">
        <f>S29/T29</f>
        <v>200</v>
      </c>
      <c r="V29" s="18">
        <f>T29/N29</f>
        <v>1.2624999999999998E-4</v>
      </c>
      <c r="W29" s="16">
        <f>Q29/(T29+V29)</f>
        <v>47.288310920644314</v>
      </c>
      <c r="X29" s="16"/>
      <c r="Y29" s="16">
        <f>R29/I29</f>
        <v>24</v>
      </c>
      <c r="Z29" s="16">
        <f>P29/(10*V29)</f>
        <v>1504.9504950495054</v>
      </c>
      <c r="AA29" s="16">
        <f>(D29-P29)/(11*V29)</f>
        <v>7272.7272727272739</v>
      </c>
      <c r="AB29" s="9">
        <f>0.026/T29</f>
        <v>1.0297029702970297</v>
      </c>
      <c r="AC29" s="9">
        <f>U29/(AB29+W29)</f>
        <v>4.1392429840228999</v>
      </c>
      <c r="AD29" s="9">
        <f>U29/(AB29)</f>
        <v>194.23076923076923</v>
      </c>
      <c r="AE29" s="16">
        <f>1/(1/Z29+1/AA29+1/M29/(AB29+W29))</f>
        <v>892.55670932564578</v>
      </c>
      <c r="AF29" s="16">
        <f>1/(1/Z29+1/AA29+1/(M29*AB29))</f>
        <v>63.521093290794703</v>
      </c>
    </row>
    <row r="30" spans="4:32" x14ac:dyDescent="0.25">
      <c r="D30" s="8">
        <v>12</v>
      </c>
      <c r="E30" s="8">
        <v>1.5E-3</v>
      </c>
      <c r="F30" s="8">
        <v>30</v>
      </c>
      <c r="G30" s="23">
        <v>0.8</v>
      </c>
      <c r="H30" s="8">
        <v>250</v>
      </c>
      <c r="I30" s="16">
        <f>H30/F30</f>
        <v>8.3333333333333339</v>
      </c>
      <c r="J30" s="16">
        <f>20*LOG(I30)</f>
        <v>18.416375079047505</v>
      </c>
      <c r="K30" s="23">
        <v>0.41</v>
      </c>
      <c r="L30" s="23">
        <v>3.6999999999999998E-2</v>
      </c>
      <c r="M30" s="8">
        <v>65</v>
      </c>
      <c r="N30" s="16">
        <v>200</v>
      </c>
      <c r="O30" s="17">
        <f>E30*N30</f>
        <v>0.3</v>
      </c>
      <c r="P30" s="17">
        <f>Q30+0.7</f>
        <v>1.9000000000000001</v>
      </c>
      <c r="Q30" s="17">
        <f>IF(E30*2+0.7&gt;D30*0.1,E30*2+0.7,D30*0.1)</f>
        <v>1.2000000000000002</v>
      </c>
      <c r="R30" s="8">
        <v>400</v>
      </c>
      <c r="S30" s="17">
        <f>(D30-P30)/2</f>
        <v>5.05</v>
      </c>
      <c r="T30" s="17">
        <f>S30/R30</f>
        <v>1.2624999999999999E-2</v>
      </c>
      <c r="U30" s="16">
        <f>S30/T30</f>
        <v>400</v>
      </c>
      <c r="V30" s="18">
        <f>T30/N30</f>
        <v>6.3124999999999989E-5</v>
      </c>
      <c r="W30" s="16">
        <f>Q30/(T30+V30)</f>
        <v>94.576621841288627</v>
      </c>
      <c r="X30" s="16"/>
      <c r="Y30" s="16">
        <f>R30/I30</f>
        <v>48</v>
      </c>
      <c r="Z30" s="16">
        <f>P30/(10*V30)</f>
        <v>3009.9009900990109</v>
      </c>
      <c r="AA30" s="16">
        <f>(D30-P30)/(11*V30)</f>
        <v>14545.454545454548</v>
      </c>
      <c r="AB30" s="9">
        <f>0.026/T30</f>
        <v>2.0594059405940595</v>
      </c>
      <c r="AC30" s="9">
        <f>U30/(AB30+W30)</f>
        <v>4.1392429840228999</v>
      </c>
      <c r="AD30" s="9">
        <f>U30/(AB30)</f>
        <v>194.23076923076923</v>
      </c>
      <c r="AE30" s="16">
        <f>1/(1/Z30+1/AA30+1/M30/(AB30+W30))</f>
        <v>1785.1134186512916</v>
      </c>
      <c r="AF30" s="16">
        <f>1/(1/Z30+1/AA30+1/(M30*AB30))</f>
        <v>127.04218658158941</v>
      </c>
    </row>
    <row r="34" spans="4:36" x14ac:dyDescent="0.25">
      <c r="D34" s="13" t="s">
        <v>127</v>
      </c>
      <c r="E34" s="24" t="s">
        <v>130</v>
      </c>
      <c r="F34" s="24" t="s">
        <v>144</v>
      </c>
      <c r="G34" s="24" t="s">
        <v>145</v>
      </c>
      <c r="H34" s="24" t="s">
        <v>142</v>
      </c>
      <c r="I34" s="24" t="s">
        <v>132</v>
      </c>
      <c r="J34" s="24" t="s">
        <v>131</v>
      </c>
      <c r="K34" s="24" t="s">
        <v>147</v>
      </c>
      <c r="L34" s="24" t="s">
        <v>148</v>
      </c>
      <c r="M34" s="24" t="s">
        <v>146</v>
      </c>
      <c r="N34" s="24" t="s">
        <v>50</v>
      </c>
      <c r="O34" s="13" t="s">
        <v>129</v>
      </c>
      <c r="P34" s="13" t="s">
        <v>43</v>
      </c>
      <c r="Q34" s="13" t="s">
        <v>45</v>
      </c>
      <c r="R34" s="24" t="s">
        <v>139</v>
      </c>
      <c r="S34" s="13" t="s">
        <v>137</v>
      </c>
      <c r="T34" s="13" t="s">
        <v>6</v>
      </c>
      <c r="U34" s="13" t="s">
        <v>128</v>
      </c>
      <c r="V34" s="13" t="s">
        <v>140</v>
      </c>
      <c r="W34" s="13" t="s">
        <v>1</v>
      </c>
      <c r="X34" s="26" t="s">
        <v>150</v>
      </c>
      <c r="Y34" s="13" t="s">
        <v>134</v>
      </c>
      <c r="Z34" s="13" t="s">
        <v>133</v>
      </c>
      <c r="AA34" s="13" t="s">
        <v>0</v>
      </c>
      <c r="AB34" s="13" t="s">
        <v>135</v>
      </c>
      <c r="AC34" s="13" t="s">
        <v>136</v>
      </c>
      <c r="AD34" s="13" t="s">
        <v>118</v>
      </c>
      <c r="AE34" s="13" t="s">
        <v>138</v>
      </c>
    </row>
    <row r="35" spans="4:36" x14ac:dyDescent="0.25">
      <c r="D35" s="8">
        <v>12</v>
      </c>
      <c r="E35" s="8">
        <v>1.5E-3</v>
      </c>
      <c r="F35" s="8">
        <v>30</v>
      </c>
      <c r="G35" s="23">
        <v>0.8</v>
      </c>
      <c r="H35" s="8">
        <v>250</v>
      </c>
      <c r="I35" s="16">
        <f>H35/F35</f>
        <v>8.3333333333333339</v>
      </c>
      <c r="J35" s="16">
        <f>20*LOG(I35)</f>
        <v>18.416375079047505</v>
      </c>
      <c r="K35" s="23">
        <v>0.41</v>
      </c>
      <c r="L35" s="23">
        <v>3.6999999999999998E-2</v>
      </c>
      <c r="M35" s="8">
        <v>65</v>
      </c>
      <c r="N35" s="16">
        <f>IF(T35&lt;K35,100,I35)</f>
        <v>100</v>
      </c>
      <c r="O35" s="17">
        <f>E35*N35</f>
        <v>0.15</v>
      </c>
      <c r="P35" s="17">
        <f>Q35+0.7</f>
        <v>1.9000000000000001</v>
      </c>
      <c r="Q35" s="17">
        <f>IF(E35*2+0.7&gt;D35*0.1,E35*2+0.7,D35*0.1)</f>
        <v>1.2000000000000002</v>
      </c>
      <c r="R35" s="8">
        <v>25</v>
      </c>
      <c r="S35" s="16">
        <f>R35/I35</f>
        <v>3</v>
      </c>
      <c r="T35" s="17">
        <f>Q35/S35</f>
        <v>0.40000000000000008</v>
      </c>
      <c r="U35" s="17">
        <f>D35-R35*T35</f>
        <v>1.9999999999999982</v>
      </c>
      <c r="V35" s="16">
        <f>U35/T35</f>
        <v>4.9999999999999947</v>
      </c>
      <c r="W35" s="18">
        <f>T35/N35</f>
        <v>4.000000000000001E-3</v>
      </c>
      <c r="X35" s="27">
        <f>N35*S35/10</f>
        <v>30</v>
      </c>
      <c r="Y35" s="16">
        <f>P35/(10*W35)</f>
        <v>47.499999999999993</v>
      </c>
      <c r="Z35" s="16">
        <f>(D35-P35)/(11*W35)</f>
        <v>229.54545454545448</v>
      </c>
      <c r="AA35" s="9">
        <f>0.026/T35</f>
        <v>6.4999999999999988E-2</v>
      </c>
      <c r="AB35" s="9">
        <f>V35/(AA35+S35)</f>
        <v>1.6313213703099494</v>
      </c>
      <c r="AC35" s="9">
        <f>V35/(AA35)</f>
        <v>76.923076923076849</v>
      </c>
      <c r="AD35" s="16">
        <f>1/(1/Y35+1/Z35+1/M35/(AA35+S35))</f>
        <v>32.863907909862547</v>
      </c>
      <c r="AE35" s="16">
        <f>1/(1/Y35+1/Z35+1/(M35*AA35))</f>
        <v>3.8154037790863202</v>
      </c>
    </row>
    <row r="36" spans="4:36" x14ac:dyDescent="0.25">
      <c r="D36" s="8">
        <v>12</v>
      </c>
      <c r="E36" s="8">
        <v>1.5E-3</v>
      </c>
      <c r="F36" s="8">
        <v>30</v>
      </c>
      <c r="G36" s="23">
        <v>0.8</v>
      </c>
      <c r="H36" s="8">
        <v>250</v>
      </c>
      <c r="I36" s="16">
        <f>H36/F36</f>
        <v>8.3333333333333339</v>
      </c>
      <c r="J36" s="16">
        <f>20*LOG(I36)</f>
        <v>18.416375079047505</v>
      </c>
      <c r="K36" s="23">
        <v>0.41</v>
      </c>
      <c r="L36" s="23">
        <v>3.6999999999999998E-2</v>
      </c>
      <c r="M36" s="8">
        <v>65</v>
      </c>
      <c r="N36" s="16">
        <f>IF(T36&lt;K36,100,I36)</f>
        <v>100</v>
      </c>
      <c r="O36" s="17">
        <f>E36*N36</f>
        <v>0.15</v>
      </c>
      <c r="P36" s="17">
        <f>Q36+0.7</f>
        <v>1.9000000000000001</v>
      </c>
      <c r="Q36" s="17">
        <f>IF(E36*2+0.7&gt;D36*0.1,E36*2+0.7,D36*0.1)</f>
        <v>1.2000000000000002</v>
      </c>
      <c r="R36" s="8">
        <v>50</v>
      </c>
      <c r="S36" s="16">
        <f>R36/I36</f>
        <v>6</v>
      </c>
      <c r="T36" s="17">
        <f>Q36/S36</f>
        <v>0.20000000000000004</v>
      </c>
      <c r="U36" s="17">
        <f>D36-R36*T36</f>
        <v>1.9999999999999982</v>
      </c>
      <c r="V36" s="16">
        <f>U36/T36</f>
        <v>9.9999999999999893</v>
      </c>
      <c r="W36" s="18">
        <f>T36/N36</f>
        <v>2.0000000000000005E-3</v>
      </c>
      <c r="X36" s="27">
        <f>N36*S36/10</f>
        <v>60</v>
      </c>
      <c r="Y36" s="16">
        <f>P36/(10*W36)</f>
        <v>94.999999999999986</v>
      </c>
      <c r="Z36" s="16">
        <f>(D36-P36)/(11*W36)</f>
        <v>459.09090909090895</v>
      </c>
      <c r="AA36" s="9">
        <f>0.026/T36</f>
        <v>0.12999999999999998</v>
      </c>
      <c r="AB36" s="9">
        <f>V36/(AA36+S36)</f>
        <v>1.6313213703099494</v>
      </c>
      <c r="AC36" s="9">
        <f>V36/(AA36)</f>
        <v>76.923076923076849</v>
      </c>
      <c r="AD36" s="16">
        <f>1/(1/Y36+1/Z36+1/M36/(AA36+S36))</f>
        <v>65.727815819725095</v>
      </c>
      <c r="AE36" s="16">
        <f>1/(1/Y36+1/Z36+1/(M36*AA36))</f>
        <v>7.6308075581726404</v>
      </c>
    </row>
    <row r="37" spans="4:36" x14ac:dyDescent="0.25">
      <c r="D37" s="8">
        <v>12</v>
      </c>
      <c r="E37" s="8">
        <v>1.5E-3</v>
      </c>
      <c r="F37" s="8">
        <v>30</v>
      </c>
      <c r="G37" s="23">
        <v>0.8</v>
      </c>
      <c r="H37" s="8">
        <v>250</v>
      </c>
      <c r="I37" s="16">
        <f>H37/F37</f>
        <v>8.3333333333333339</v>
      </c>
      <c r="J37" s="16">
        <f>20*LOG(I37)</f>
        <v>18.416375079047505</v>
      </c>
      <c r="K37" s="23">
        <v>0.41</v>
      </c>
      <c r="L37" s="23">
        <v>3.6999999999999998E-2</v>
      </c>
      <c r="M37" s="8">
        <v>65</v>
      </c>
      <c r="N37" s="16">
        <v>150</v>
      </c>
      <c r="O37" s="17">
        <f>E37*N37</f>
        <v>0.22500000000000001</v>
      </c>
      <c r="P37" s="17">
        <f>Q37+0.7</f>
        <v>1.9000000000000001</v>
      </c>
      <c r="Q37" s="17">
        <f>IF(E37*2+0.7&gt;D37*0.1,E37*2+0.7,D37*0.1)</f>
        <v>1.2000000000000002</v>
      </c>
      <c r="R37" s="8">
        <v>100</v>
      </c>
      <c r="S37" s="16">
        <f>R37/I37</f>
        <v>12</v>
      </c>
      <c r="T37" s="17">
        <f>Q37/S37</f>
        <v>0.10000000000000002</v>
      </c>
      <c r="U37" s="17">
        <f>D37-R37*T37</f>
        <v>1.9999999999999982</v>
      </c>
      <c r="V37" s="16">
        <f>U37/T37</f>
        <v>19.999999999999979</v>
      </c>
      <c r="W37" s="18">
        <f>T37/N37</f>
        <v>6.6666666666666675E-4</v>
      </c>
      <c r="X37" s="27">
        <f>N37*S37/10</f>
        <v>180</v>
      </c>
      <c r="Y37" s="16">
        <f>P37/(10*W37)</f>
        <v>284.99999999999994</v>
      </c>
      <c r="Z37" s="16">
        <f>(D37-P37)/(11*W37)</f>
        <v>1377.272727272727</v>
      </c>
      <c r="AA37" s="9">
        <f>0.026/T37</f>
        <v>0.25999999999999995</v>
      </c>
      <c r="AB37" s="9">
        <f>V37/(AA37+S37)</f>
        <v>1.6313213703099494</v>
      </c>
      <c r="AC37" s="9">
        <f>V37/(AA37)</f>
        <v>76.923076923076849</v>
      </c>
      <c r="AD37" s="16">
        <f>1/(1/Y37+1/Z37+1/M37/(AA37+S37))</f>
        <v>182.15907996300396</v>
      </c>
      <c r="AE37" s="16">
        <f>1/(1/Y37+1/Z37+1/(M37*AA37))</f>
        <v>15.771268119971042</v>
      </c>
    </row>
    <row r="38" spans="4:36" x14ac:dyDescent="0.25">
      <c r="D38" s="8">
        <v>12</v>
      </c>
      <c r="E38" s="8">
        <v>1.5E-3</v>
      </c>
      <c r="F38" s="8">
        <v>30</v>
      </c>
      <c r="G38" s="23">
        <v>0.8</v>
      </c>
      <c r="H38" s="8">
        <v>250</v>
      </c>
      <c r="I38" s="16">
        <f>H38/F38</f>
        <v>8.3333333333333339</v>
      </c>
      <c r="J38" s="16">
        <f>20*LOG(I38)</f>
        <v>18.416375079047505</v>
      </c>
      <c r="K38" s="23">
        <v>0.41</v>
      </c>
      <c r="L38" s="23">
        <v>3.6999999999999998E-2</v>
      </c>
      <c r="M38" s="8">
        <v>65</v>
      </c>
      <c r="N38" s="16">
        <v>200</v>
      </c>
      <c r="O38" s="17">
        <f>E38*N38</f>
        <v>0.3</v>
      </c>
      <c r="P38" s="17">
        <f>Q38+0.7</f>
        <v>1.9000000000000001</v>
      </c>
      <c r="Q38" s="17">
        <f>IF(E38*2+0.7&gt;D38*0.1,E38*2+0.7,D38*0.1)</f>
        <v>1.2000000000000002</v>
      </c>
      <c r="R38" s="8">
        <v>200</v>
      </c>
      <c r="S38" s="16">
        <f>R38/I38</f>
        <v>24</v>
      </c>
      <c r="T38" s="17">
        <f>Q38/S38</f>
        <v>5.000000000000001E-2</v>
      </c>
      <c r="U38" s="17">
        <f>D38-R38*T38</f>
        <v>1.9999999999999982</v>
      </c>
      <c r="V38" s="16">
        <f>U38/T38</f>
        <v>39.999999999999957</v>
      </c>
      <c r="W38" s="18">
        <f>T38/N38</f>
        <v>2.5000000000000006E-4</v>
      </c>
      <c r="X38" s="27">
        <f>N38*S38/10</f>
        <v>480</v>
      </c>
      <c r="Y38" s="16">
        <f>P38/(10*W38)</f>
        <v>759.99999999999989</v>
      </c>
      <c r="Z38" s="16">
        <f>(D38-P38)/(11*W38)</f>
        <v>3672.7272727272716</v>
      </c>
      <c r="AA38" s="9">
        <f>0.026/T38</f>
        <v>0.51999999999999991</v>
      </c>
      <c r="AB38" s="9">
        <f>V38/(AA38+S38)</f>
        <v>1.6313213703099494</v>
      </c>
      <c r="AC38" s="9">
        <f>V38/(AA38)</f>
        <v>76.923076923076849</v>
      </c>
      <c r="AD38" s="16">
        <f>1/(1/Y38+1/Z38+1/M38/(AA38+S38))</f>
        <v>451.36578820976143</v>
      </c>
      <c r="AE38" s="16">
        <f>1/(1/Y38+1/Z38+1/(M38*AA38))</f>
        <v>32.078152111851324</v>
      </c>
    </row>
    <row r="39" spans="4:36" x14ac:dyDescent="0.25">
      <c r="D39" s="8">
        <v>12</v>
      </c>
      <c r="E39" s="8">
        <v>1.5E-3</v>
      </c>
      <c r="F39" s="8">
        <v>30</v>
      </c>
      <c r="G39" s="23">
        <v>0.8</v>
      </c>
      <c r="H39" s="8">
        <v>250</v>
      </c>
      <c r="I39" s="16">
        <f>H39/F39</f>
        <v>8.3333333333333339</v>
      </c>
      <c r="J39" s="16">
        <f>20*LOG(I39)</f>
        <v>18.416375079047505</v>
      </c>
      <c r="K39" s="23">
        <v>0.41</v>
      </c>
      <c r="L39" s="23">
        <v>3.6999999999999998E-2</v>
      </c>
      <c r="M39" s="8">
        <v>65</v>
      </c>
      <c r="N39" s="16">
        <v>200</v>
      </c>
      <c r="O39" s="17">
        <f>E39*N39</f>
        <v>0.3</v>
      </c>
      <c r="P39" s="17">
        <f>Q39+0.7</f>
        <v>1.9000000000000001</v>
      </c>
      <c r="Q39" s="17">
        <f>IF(E39*2+0.7&gt;D39*0.1,E39*2+0.7,D39*0.1)</f>
        <v>1.2000000000000002</v>
      </c>
      <c r="R39" s="8">
        <v>400</v>
      </c>
      <c r="S39" s="16">
        <f>R39/I39</f>
        <v>48</v>
      </c>
      <c r="T39" s="17">
        <f>Q39/S39</f>
        <v>2.5000000000000005E-2</v>
      </c>
      <c r="U39" s="17">
        <f>D39-R39*T39</f>
        <v>1.9999999999999982</v>
      </c>
      <c r="V39" s="16">
        <f>U39/T39</f>
        <v>79.999999999999915</v>
      </c>
      <c r="W39" s="18">
        <f>T39/N39</f>
        <v>1.2500000000000003E-4</v>
      </c>
      <c r="X39" s="27">
        <f>N39*S39/10</f>
        <v>960</v>
      </c>
      <c r="Y39" s="16">
        <f>P39/(10*W39)</f>
        <v>1519.9999999999998</v>
      </c>
      <c r="Z39" s="16">
        <f>(D39-P39)/(11*W39)</f>
        <v>7345.4545454545432</v>
      </c>
      <c r="AA39" s="9">
        <f>0.026/T39</f>
        <v>1.0399999999999998</v>
      </c>
      <c r="AB39" s="9">
        <f>V39/(AA39+S39)</f>
        <v>1.6313213703099494</v>
      </c>
      <c r="AC39" s="9">
        <f>V39/(AA39)</f>
        <v>76.923076923076849</v>
      </c>
      <c r="AD39" s="16">
        <f>1/(1/Y39+1/Z39+1/M39/(AA39+S39))</f>
        <v>902.73157641952287</v>
      </c>
      <c r="AE39" s="16">
        <f>1/(1/Y39+1/Z39+1/(M39*AA39))</f>
        <v>64.156304223702648</v>
      </c>
    </row>
    <row r="42" spans="4:36" x14ac:dyDescent="0.25">
      <c r="D42" t="s">
        <v>143</v>
      </c>
    </row>
    <row r="43" spans="4:36" s="32" customFormat="1" ht="45" x14ac:dyDescent="0.25">
      <c r="D43" s="29" t="s">
        <v>127</v>
      </c>
      <c r="E43" s="29" t="s">
        <v>130</v>
      </c>
      <c r="F43" s="29" t="s">
        <v>144</v>
      </c>
      <c r="G43" s="29" t="s">
        <v>145</v>
      </c>
      <c r="H43" s="29" t="s">
        <v>142</v>
      </c>
      <c r="I43" s="29" t="s">
        <v>132</v>
      </c>
      <c r="J43" s="29" t="s">
        <v>131</v>
      </c>
      <c r="K43" s="29" t="s">
        <v>147</v>
      </c>
      <c r="L43" s="29" t="s">
        <v>148</v>
      </c>
      <c r="M43" s="29" t="s">
        <v>151</v>
      </c>
      <c r="N43" s="29" t="s">
        <v>146</v>
      </c>
      <c r="O43" s="29" t="s">
        <v>50</v>
      </c>
      <c r="P43" s="29" t="s">
        <v>139</v>
      </c>
      <c r="Q43" s="29" t="s">
        <v>6</v>
      </c>
      <c r="R43" s="30" t="s">
        <v>129</v>
      </c>
      <c r="S43" s="30" t="s">
        <v>154</v>
      </c>
      <c r="T43" s="30" t="s">
        <v>43</v>
      </c>
      <c r="U43" s="30" t="s">
        <v>45</v>
      </c>
      <c r="V43" s="30" t="s">
        <v>128</v>
      </c>
      <c r="W43" s="30" t="s">
        <v>6</v>
      </c>
      <c r="X43" s="30" t="s">
        <v>153</v>
      </c>
      <c r="Y43" s="30" t="s">
        <v>137</v>
      </c>
      <c r="Z43" s="30" t="s">
        <v>51</v>
      </c>
      <c r="AA43" s="30" t="s">
        <v>1</v>
      </c>
      <c r="AB43" s="31" t="s">
        <v>150</v>
      </c>
      <c r="AC43" s="30" t="s">
        <v>134</v>
      </c>
      <c r="AD43" s="30" t="s">
        <v>133</v>
      </c>
      <c r="AE43" s="30" t="s">
        <v>0</v>
      </c>
      <c r="AF43" s="30" t="s">
        <v>135</v>
      </c>
      <c r="AG43" s="30" t="s">
        <v>136</v>
      </c>
      <c r="AH43" s="30" t="s">
        <v>155</v>
      </c>
      <c r="AI43" s="30" t="s">
        <v>118</v>
      </c>
      <c r="AJ43" s="30" t="s">
        <v>138</v>
      </c>
    </row>
    <row r="44" spans="4:36" x14ac:dyDescent="0.25">
      <c r="D44" s="8">
        <v>12</v>
      </c>
      <c r="E44" s="8">
        <v>1.5E-3</v>
      </c>
      <c r="F44" s="8">
        <v>7</v>
      </c>
      <c r="G44" s="23">
        <v>0.8</v>
      </c>
      <c r="H44" s="8">
        <v>250</v>
      </c>
      <c r="I44" s="16">
        <f>H44/F44</f>
        <v>35.714285714285715</v>
      </c>
      <c r="J44" s="16">
        <f>20*LOG(I44)</f>
        <v>31.056839373155615</v>
      </c>
      <c r="K44" s="23">
        <v>0.41</v>
      </c>
      <c r="L44" s="23">
        <v>3.6999999999999998E-2</v>
      </c>
      <c r="M44" s="23" t="s">
        <v>152</v>
      </c>
      <c r="N44" s="8">
        <v>65</v>
      </c>
      <c r="O44" s="16">
        <v>150</v>
      </c>
      <c r="P44" s="16">
        <v>50</v>
      </c>
      <c r="Q44" s="17">
        <v>0.1</v>
      </c>
      <c r="R44" s="17">
        <f>E44*I44</f>
        <v>5.3571428571428575E-2</v>
      </c>
      <c r="S44" s="28">
        <f>(R44/2)^2/P44</f>
        <v>1.434948979591837E-5</v>
      </c>
      <c r="T44" s="17">
        <f>U44+0.7</f>
        <v>1.9000000000000001</v>
      </c>
      <c r="U44" s="17">
        <f>IF(E44*2+0.7&gt;D44*0.1,E44*2+0.7,D44*0.1)</f>
        <v>1.2000000000000002</v>
      </c>
      <c r="V44" s="15">
        <f>(D44-T44)/2</f>
        <v>5.05</v>
      </c>
      <c r="W44" s="17">
        <f>(D44-T44)/P44</f>
        <v>0.20199999999999999</v>
      </c>
      <c r="X44" s="16">
        <f>P44</f>
        <v>50</v>
      </c>
      <c r="Y44" s="16">
        <f>U44/W44</f>
        <v>5.9405940594059423</v>
      </c>
      <c r="Z44" s="16">
        <f>P44/I44</f>
        <v>1.4</v>
      </c>
      <c r="AA44" s="18">
        <f>W44/O44</f>
        <v>1.3466666666666666E-3</v>
      </c>
      <c r="AB44" s="27">
        <f>O44*Y44/10</f>
        <v>89.108910891089138</v>
      </c>
      <c r="AC44" s="16">
        <f>T44/(9*AA44)</f>
        <v>156.76567656765678</v>
      </c>
      <c r="AD44" s="16">
        <f>(D44-T44)/(10*AA44)</f>
        <v>750.00000000000011</v>
      </c>
      <c r="AE44" s="9">
        <f>0.026/W44</f>
        <v>0.12871287128712872</v>
      </c>
      <c r="AF44" s="9">
        <f>P44/Y44</f>
        <v>8.4166666666666643</v>
      </c>
      <c r="AG44" s="9">
        <f>P44/(AE44+Z44)</f>
        <v>32.707253886010363</v>
      </c>
      <c r="AH44" s="9">
        <f>P44/2/(AE44+Z44)</f>
        <v>16.353626943005182</v>
      </c>
      <c r="AI44" s="16">
        <f>1/(1/AC44+1/AD44+1/O44/Y44)</f>
        <v>113.19255974051767</v>
      </c>
      <c r="AJ44" s="16">
        <f>1/(1/AC44+1/AD44+1/(O44*AE44))</f>
        <v>16.804702595317362</v>
      </c>
    </row>
    <row r="45" spans="4:36" x14ac:dyDescent="0.25">
      <c r="D45" s="8">
        <v>12</v>
      </c>
      <c r="E45" s="8">
        <v>1.5E-3</v>
      </c>
      <c r="F45" s="8">
        <v>7</v>
      </c>
      <c r="G45" s="23">
        <v>0.8</v>
      </c>
      <c r="H45" s="8">
        <v>250</v>
      </c>
      <c r="I45" s="16">
        <f>H45/F45</f>
        <v>35.714285714285715</v>
      </c>
      <c r="J45" s="16">
        <f>20*LOG(I45)</f>
        <v>31.056839373155615</v>
      </c>
      <c r="K45" s="23">
        <v>0.41</v>
      </c>
      <c r="L45" s="23">
        <v>3.6999999999999998E-2</v>
      </c>
      <c r="M45" s="23" t="s">
        <v>152</v>
      </c>
      <c r="N45" s="8">
        <v>65</v>
      </c>
      <c r="O45" s="16">
        <v>150</v>
      </c>
      <c r="P45" s="16">
        <v>100</v>
      </c>
      <c r="Q45" s="17">
        <v>0.1</v>
      </c>
      <c r="R45" s="17">
        <f>E45*I45</f>
        <v>5.3571428571428575E-2</v>
      </c>
      <c r="S45" s="28">
        <f>(R45/2)^2/P45</f>
        <v>7.174744897959185E-6</v>
      </c>
      <c r="T45" s="17">
        <f>U45+0.7</f>
        <v>1.9000000000000001</v>
      </c>
      <c r="U45" s="17">
        <f>IF(E45*2+0.7&gt;D45*0.1,E45*2+0.7,D45*0.1)</f>
        <v>1.2000000000000002</v>
      </c>
      <c r="V45" s="15">
        <f>(D45-T45)/2</f>
        <v>5.05</v>
      </c>
      <c r="W45" s="17">
        <f>(D45-T45)/P45</f>
        <v>0.10099999999999999</v>
      </c>
      <c r="X45" s="16">
        <f>P45</f>
        <v>100</v>
      </c>
      <c r="Y45" s="16">
        <f>U45/W45</f>
        <v>11.881188118811885</v>
      </c>
      <c r="Z45" s="16">
        <f>P45/I45</f>
        <v>2.8</v>
      </c>
      <c r="AA45" s="18">
        <f>W45/O45</f>
        <v>6.7333333333333329E-4</v>
      </c>
      <c r="AB45" s="27">
        <f>O45*Y45/10</f>
        <v>178.21782178217828</v>
      </c>
      <c r="AC45" s="16">
        <f>T45/(9*AA45)</f>
        <v>313.53135313531357</v>
      </c>
      <c r="AD45" s="16">
        <f>(D45-T45)/(10*AA45)</f>
        <v>1500.0000000000002</v>
      </c>
      <c r="AE45" s="9">
        <f>0.026/W45</f>
        <v>0.25742574257425743</v>
      </c>
      <c r="AF45" s="9">
        <f>P45/Y45</f>
        <v>8.4166666666666643</v>
      </c>
      <c r="AG45" s="9">
        <f>P45/(AE45+Z45)</f>
        <v>32.707253886010363</v>
      </c>
      <c r="AH45" s="9">
        <f>P45/2/(AE45+Z45)</f>
        <v>16.353626943005182</v>
      </c>
      <c r="AI45" s="16">
        <f>1/(1/AC45+1/AD45+1/O45/Y45)</f>
        <v>226.38511948103533</v>
      </c>
      <c r="AJ45" s="16">
        <f>1/(1/AC45+1/AD45+1/(O45*AE45))</f>
        <v>33.609405190634725</v>
      </c>
    </row>
    <row r="46" spans="4:36" x14ac:dyDescent="0.25">
      <c r="D46" s="8">
        <v>12</v>
      </c>
      <c r="E46" s="8">
        <v>1.5E-3</v>
      </c>
      <c r="F46" s="8">
        <v>7</v>
      </c>
      <c r="G46" s="23">
        <v>0.8</v>
      </c>
      <c r="H46" s="8">
        <v>250</v>
      </c>
      <c r="I46" s="16">
        <f>H46/F46</f>
        <v>35.714285714285715</v>
      </c>
      <c r="J46" s="16">
        <f>20*LOG(I46)</f>
        <v>31.056839373155615</v>
      </c>
      <c r="K46" s="23">
        <v>0.41</v>
      </c>
      <c r="L46" s="23">
        <v>3.6999999999999998E-2</v>
      </c>
      <c r="M46" s="23" t="s">
        <v>152</v>
      </c>
      <c r="N46" s="8">
        <v>65</v>
      </c>
      <c r="O46" s="16">
        <v>200</v>
      </c>
      <c r="P46" s="16">
        <v>200</v>
      </c>
      <c r="Q46" s="17">
        <v>0.1</v>
      </c>
      <c r="R46" s="17">
        <f>E46*I46</f>
        <v>5.3571428571428575E-2</v>
      </c>
      <c r="S46" s="28">
        <f>(R46/2)^2/P46</f>
        <v>3.5873724489795925E-6</v>
      </c>
      <c r="T46" s="17">
        <f>U46+0.7</f>
        <v>1.9000000000000001</v>
      </c>
      <c r="U46" s="17">
        <f>IF(E46*2+0.7&gt;D46*0.1,E46*2+0.7,D46*0.1)</f>
        <v>1.2000000000000002</v>
      </c>
      <c r="V46" s="15">
        <f>(D46-T46)/2</f>
        <v>5.05</v>
      </c>
      <c r="W46" s="17">
        <f>(D46-T46)/P46</f>
        <v>5.0499999999999996E-2</v>
      </c>
      <c r="X46" s="16">
        <f>P46</f>
        <v>200</v>
      </c>
      <c r="Y46" s="16">
        <f>U46/W46</f>
        <v>23.762376237623769</v>
      </c>
      <c r="Z46" s="16">
        <f>P46/I46</f>
        <v>5.6</v>
      </c>
      <c r="AA46" s="18">
        <f>W46/O46</f>
        <v>2.5249999999999996E-4</v>
      </c>
      <c r="AB46" s="27">
        <f>O46*Y46/10</f>
        <v>475.24752475247544</v>
      </c>
      <c r="AC46" s="16">
        <f>T46/(9*AA46)</f>
        <v>836.08360836083625</v>
      </c>
      <c r="AD46" s="16">
        <f>(D46-T46)/(10*AA46)</f>
        <v>4000.0000000000009</v>
      </c>
      <c r="AE46" s="9">
        <f>0.026/W46</f>
        <v>0.51485148514851486</v>
      </c>
      <c r="AF46" s="9">
        <f>P46/Y46</f>
        <v>8.4166666666666643</v>
      </c>
      <c r="AG46" s="9">
        <f>P46/(AE46+Z46)</f>
        <v>32.707253886010363</v>
      </c>
      <c r="AH46" s="9">
        <f>P46/2/(AE46+Z46)</f>
        <v>16.353626943005182</v>
      </c>
      <c r="AI46" s="16">
        <f>1/(1/AC46+1/AD46+1/O46/Y46)</f>
        <v>603.69365194942748</v>
      </c>
      <c r="AJ46" s="16">
        <f>1/(1/AC46+1/AD46+1/(O46*AE46))</f>
        <v>89.625080508359275</v>
      </c>
    </row>
    <row r="47" spans="4:36" x14ac:dyDescent="0.25">
      <c r="D47" s="8">
        <v>12</v>
      </c>
      <c r="E47" s="8">
        <v>1.5E-3</v>
      </c>
      <c r="F47" s="8">
        <v>7</v>
      </c>
      <c r="G47" s="23">
        <v>0.8</v>
      </c>
      <c r="H47" s="8">
        <v>250</v>
      </c>
      <c r="I47" s="16">
        <f>H47/F47</f>
        <v>35.714285714285715</v>
      </c>
      <c r="J47" s="16">
        <f>20*LOG(I47)</f>
        <v>31.056839373155615</v>
      </c>
      <c r="K47" s="23">
        <v>0.41</v>
      </c>
      <c r="L47" s="23">
        <v>3.6999999999999998E-2</v>
      </c>
      <c r="M47" s="23" t="s">
        <v>152</v>
      </c>
      <c r="N47" s="8">
        <v>65</v>
      </c>
      <c r="O47" s="16">
        <v>200</v>
      </c>
      <c r="P47" s="16">
        <v>450</v>
      </c>
      <c r="Q47" s="17">
        <v>0.05</v>
      </c>
      <c r="R47" s="17">
        <f>E47*I47</f>
        <v>5.3571428571428575E-2</v>
      </c>
      <c r="S47" s="28">
        <f>(R47/2)^2/P47</f>
        <v>1.5943877551020411E-6</v>
      </c>
      <c r="T47" s="17">
        <f>U47+0.7</f>
        <v>1.9</v>
      </c>
      <c r="U47" s="17">
        <v>1.2</v>
      </c>
      <c r="V47" s="15">
        <f>(D47-T47)/2</f>
        <v>5.05</v>
      </c>
      <c r="W47" s="17">
        <f>(D47-T47)/P47</f>
        <v>2.2444444444444444E-2</v>
      </c>
      <c r="X47" s="16">
        <f>P47</f>
        <v>450</v>
      </c>
      <c r="Y47" s="16">
        <f>U47/W47</f>
        <v>53.465346534653463</v>
      </c>
      <c r="Z47" s="16">
        <f>P47/I47</f>
        <v>12.6</v>
      </c>
      <c r="AA47" s="18">
        <f>W47/O47</f>
        <v>1.1222222222222222E-4</v>
      </c>
      <c r="AB47" s="27">
        <f>O47*Y47/10</f>
        <v>1069.3069306930693</v>
      </c>
      <c r="AC47" s="16">
        <f>T47/(9*AA47)</f>
        <v>1881.1881188118809</v>
      </c>
      <c r="AD47" s="16">
        <f>(D47-T47)/(10*AA47)</f>
        <v>9000</v>
      </c>
      <c r="AE47" s="9">
        <f>0.026/W47</f>
        <v>1.1584158415841583</v>
      </c>
      <c r="AF47" s="9">
        <f>P47/Y47</f>
        <v>8.4166666666666679</v>
      </c>
      <c r="AG47" s="9">
        <f>P47/(AE47+Z47)</f>
        <v>32.707253886010363</v>
      </c>
      <c r="AH47" s="9">
        <f>P47/2/(AE47+Z47)</f>
        <v>16.353626943005182</v>
      </c>
      <c r="AI47" s="16">
        <f>1/(1/AC47+1/AD47+1/O47/Y47)</f>
        <v>1358.3107168862116</v>
      </c>
      <c r="AJ47" s="16">
        <f>1/(1/AC47+1/AD47+1/(O47*AE47))</f>
        <v>201.65643114380833</v>
      </c>
    </row>
    <row r="48" spans="4:36" x14ac:dyDescent="0.25">
      <c r="D48" s="8">
        <v>12</v>
      </c>
      <c r="E48" s="8">
        <v>1.5E-3</v>
      </c>
      <c r="F48" s="8">
        <v>7</v>
      </c>
      <c r="G48" s="23">
        <v>0.8</v>
      </c>
      <c r="H48" s="8">
        <v>250</v>
      </c>
      <c r="I48" s="16">
        <f>H48/F48</f>
        <v>35.714285714285715</v>
      </c>
      <c r="J48" s="16">
        <f>20*LOG(I48)</f>
        <v>31.056839373155615</v>
      </c>
      <c r="K48" s="23">
        <v>0.41</v>
      </c>
      <c r="L48" s="23">
        <v>3.6999999999999998E-2</v>
      </c>
      <c r="M48" s="23" t="s">
        <v>152</v>
      </c>
      <c r="N48" s="8">
        <v>65</v>
      </c>
      <c r="O48" s="16">
        <v>200</v>
      </c>
      <c r="P48" s="16">
        <v>800</v>
      </c>
      <c r="Q48" s="17">
        <v>0.1</v>
      </c>
      <c r="R48" s="17">
        <f>E48*I48</f>
        <v>5.3571428571428575E-2</v>
      </c>
      <c r="S48" s="28">
        <f>(R48/2)^2/P48</f>
        <v>8.9684311224489812E-7</v>
      </c>
      <c r="T48" s="17">
        <f>U48+0.7</f>
        <v>1.9000000000000001</v>
      </c>
      <c r="U48" s="17">
        <f>IF(E48*2+0.7&gt;D48*0.1,E48*2+0.7,D48*0.1)</f>
        <v>1.2000000000000002</v>
      </c>
      <c r="V48" s="15">
        <f>(D48-T48)/2</f>
        <v>5.05</v>
      </c>
      <c r="W48" s="17">
        <f>(D48-T48)/P48</f>
        <v>1.2624999999999999E-2</v>
      </c>
      <c r="X48" s="16">
        <f>P48</f>
        <v>800</v>
      </c>
      <c r="Y48" s="16">
        <f>U48/W48</f>
        <v>95.049504950495077</v>
      </c>
      <c r="Z48" s="16">
        <f>P48/I48</f>
        <v>22.4</v>
      </c>
      <c r="AA48" s="18">
        <f>W48/O48</f>
        <v>6.3124999999999989E-5</v>
      </c>
      <c r="AB48" s="27">
        <f>O48*Y48/10</f>
        <v>1900.9900990099018</v>
      </c>
      <c r="AC48" s="16">
        <f>T48/(9*AA48)</f>
        <v>3344.334433443345</v>
      </c>
      <c r="AD48" s="16">
        <f>(D48-T48)/(10*AA48)</f>
        <v>16000.000000000004</v>
      </c>
      <c r="AE48" s="9">
        <f>0.026/W48</f>
        <v>2.0594059405940595</v>
      </c>
      <c r="AF48" s="9">
        <f>P48/Y48</f>
        <v>8.4166666666666643</v>
      </c>
      <c r="AG48" s="9">
        <f>P48/(AE48+Z48)</f>
        <v>32.707253886010363</v>
      </c>
      <c r="AH48" s="9">
        <f>P48/2/(AE48+Z48)</f>
        <v>16.353626943005182</v>
      </c>
      <c r="AI48" s="16">
        <f>1/(1/AC48+1/AD48+1/O48/Y48)</f>
        <v>2414.7746077977099</v>
      </c>
      <c r="AJ48" s="16">
        <f>1/(1/AC48+1/AD48+1/(O48*AE48))</f>
        <v>358.5003220334371</v>
      </c>
    </row>
    <row r="50" spans="4:36" x14ac:dyDescent="0.25">
      <c r="S50" s="4"/>
      <c r="U50" s="2"/>
    </row>
    <row r="51" spans="4:36" s="32" customFormat="1" ht="45" x14ac:dyDescent="0.25">
      <c r="D51" s="29" t="s">
        <v>127</v>
      </c>
      <c r="E51" s="29" t="s">
        <v>130</v>
      </c>
      <c r="F51" s="29" t="s">
        <v>144</v>
      </c>
      <c r="G51" s="29" t="s">
        <v>145</v>
      </c>
      <c r="H51" s="29" t="s">
        <v>142</v>
      </c>
      <c r="I51" s="29" t="s">
        <v>132</v>
      </c>
      <c r="J51" s="29" t="s">
        <v>131</v>
      </c>
      <c r="K51" s="29" t="s">
        <v>147</v>
      </c>
      <c r="L51" s="29" t="s">
        <v>148</v>
      </c>
      <c r="M51" s="29" t="s">
        <v>151</v>
      </c>
      <c r="N51" s="29" t="s">
        <v>146</v>
      </c>
      <c r="O51" s="29" t="s">
        <v>50</v>
      </c>
      <c r="P51" s="29" t="s">
        <v>139</v>
      </c>
      <c r="Q51" s="30" t="s">
        <v>129</v>
      </c>
      <c r="R51" s="30" t="s">
        <v>156</v>
      </c>
      <c r="S51" s="30" t="s">
        <v>154</v>
      </c>
      <c r="T51" s="30" t="s">
        <v>43</v>
      </c>
      <c r="U51" s="30" t="s">
        <v>45</v>
      </c>
      <c r="V51" s="30" t="s">
        <v>128</v>
      </c>
      <c r="W51" s="30" t="s">
        <v>6</v>
      </c>
      <c r="X51" s="30" t="s">
        <v>153</v>
      </c>
      <c r="Y51" s="30" t="s">
        <v>137</v>
      </c>
      <c r="Z51" s="30" t="s">
        <v>51</v>
      </c>
      <c r="AA51" s="30" t="s">
        <v>1</v>
      </c>
      <c r="AB51" s="31" t="s">
        <v>150</v>
      </c>
      <c r="AC51" s="30" t="s">
        <v>134</v>
      </c>
      <c r="AD51" s="30" t="s">
        <v>133</v>
      </c>
      <c r="AE51" s="30" t="s">
        <v>0</v>
      </c>
      <c r="AF51" s="30" t="s">
        <v>135</v>
      </c>
      <c r="AG51" s="30" t="s">
        <v>136</v>
      </c>
      <c r="AH51" s="30" t="s">
        <v>155</v>
      </c>
      <c r="AI51" s="30" t="s">
        <v>118</v>
      </c>
      <c r="AJ51" s="30" t="s">
        <v>138</v>
      </c>
    </row>
    <row r="52" spans="4:36" x14ac:dyDescent="0.25">
      <c r="D52" s="8">
        <v>12</v>
      </c>
      <c r="E52" s="8">
        <v>1.5E-3</v>
      </c>
      <c r="F52" s="8">
        <v>7</v>
      </c>
      <c r="G52" s="23">
        <v>0.8</v>
      </c>
      <c r="H52" s="8">
        <v>250</v>
      </c>
      <c r="I52" s="16">
        <f>H52/F52</f>
        <v>35.714285714285715</v>
      </c>
      <c r="J52" s="16">
        <f>20*LOG(I52)</f>
        <v>31.056839373155615</v>
      </c>
      <c r="K52" s="23">
        <v>0.41</v>
      </c>
      <c r="L52" s="23">
        <v>3.6999999999999998E-2</v>
      </c>
      <c r="M52" s="23" t="s">
        <v>152</v>
      </c>
      <c r="N52" s="8">
        <v>65</v>
      </c>
      <c r="O52" s="16">
        <v>150</v>
      </c>
      <c r="P52" s="16">
        <v>50</v>
      </c>
      <c r="Q52" s="17">
        <f>E52*I52</f>
        <v>5.3571428571428575E-2</v>
      </c>
      <c r="R52" s="17">
        <f>Q52/SQRT(2)</f>
        <v>3.7880720420707906E-2</v>
      </c>
      <c r="S52" s="28">
        <f>(Q52/2)^2/P52</f>
        <v>1.434948979591837E-5</v>
      </c>
      <c r="T52" s="17">
        <f>U52+0.7</f>
        <v>1.9000000000000001</v>
      </c>
      <c r="U52" s="17">
        <f>IF(E52*2+0.7&gt;D52*0.1,E52*2+0.7,D52*0.1)</f>
        <v>1.2000000000000002</v>
      </c>
      <c r="V52" s="15">
        <f>(D52-T52)/2</f>
        <v>5.05</v>
      </c>
      <c r="W52" s="17">
        <f>(D52-V52)/P52</f>
        <v>0.13900000000000001</v>
      </c>
      <c r="X52" s="16">
        <f>P52</f>
        <v>50</v>
      </c>
      <c r="Y52" s="16">
        <f>U52/W52</f>
        <v>8.6330935251798575</v>
      </c>
      <c r="Z52" s="16">
        <f>P52/I52</f>
        <v>1.4</v>
      </c>
      <c r="AA52" s="18">
        <f>W52/O52</f>
        <v>9.2666666666666678E-4</v>
      </c>
      <c r="AB52" s="27">
        <f>O52*Y52/10</f>
        <v>129.49640287769788</v>
      </c>
      <c r="AC52" s="16">
        <f>T52/(9*AA52)</f>
        <v>227.81774580335733</v>
      </c>
      <c r="AD52" s="16">
        <f>(D52-T52)/(10*AA52)</f>
        <v>1089.9280575539567</v>
      </c>
      <c r="AE52" s="9">
        <f>0.026/W52</f>
        <v>0.18705035971223019</v>
      </c>
      <c r="AF52" s="9">
        <f>P52/Y52</f>
        <v>5.7916666666666661</v>
      </c>
      <c r="AG52" s="9">
        <f>P52/(AE52+Z52)</f>
        <v>31.504986400725297</v>
      </c>
      <c r="AH52" s="9">
        <f>P52/2/(AE52+Z52)</f>
        <v>15.752493200362649</v>
      </c>
      <c r="AI52" s="16">
        <f>1/(1/AC52+1/AD52+1/O52/Y52)</f>
        <v>164.49566235672347</v>
      </c>
      <c r="AJ52" s="16">
        <f>1/(1/AC52+1/AD52+1/(O52*AE52))</f>
        <v>24.42122247664825</v>
      </c>
    </row>
    <row r="53" spans="4:36" x14ac:dyDescent="0.25">
      <c r="D53" s="8">
        <v>12</v>
      </c>
      <c r="E53" s="8">
        <v>1.5E-3</v>
      </c>
      <c r="F53" s="8">
        <v>7</v>
      </c>
      <c r="G53" s="23">
        <v>0.8</v>
      </c>
      <c r="H53" s="8">
        <v>250</v>
      </c>
      <c r="I53" s="16">
        <f>H53/F53</f>
        <v>35.714285714285715</v>
      </c>
      <c r="J53" s="16">
        <f>20*LOG(I53)</f>
        <v>31.056839373155615</v>
      </c>
      <c r="K53" s="23">
        <v>0.41</v>
      </c>
      <c r="L53" s="23">
        <v>3.6999999999999998E-2</v>
      </c>
      <c r="M53" s="23" t="s">
        <v>152</v>
      </c>
      <c r="N53" s="8">
        <v>65</v>
      </c>
      <c r="O53" s="16">
        <v>150</v>
      </c>
      <c r="P53" s="16">
        <v>100</v>
      </c>
      <c r="Q53" s="17">
        <f>E53*I53</f>
        <v>5.3571428571428575E-2</v>
      </c>
      <c r="R53" s="17">
        <f>Q53/SQRT(2)</f>
        <v>3.7880720420707906E-2</v>
      </c>
      <c r="S53" s="28">
        <f>(Q53/2)^2/P53</f>
        <v>7.174744897959185E-6</v>
      </c>
      <c r="T53" s="17">
        <f>U53+0.7</f>
        <v>1.9000000000000001</v>
      </c>
      <c r="U53" s="17">
        <f>IF(E53*2+0.7&gt;D53*0.1,E53*2+0.7,D53*0.1)</f>
        <v>1.2000000000000002</v>
      </c>
      <c r="V53" s="15">
        <f>(D53-T53)/2</f>
        <v>5.05</v>
      </c>
      <c r="W53" s="17">
        <f>(D53-V53)/P53</f>
        <v>6.9500000000000006E-2</v>
      </c>
      <c r="X53" s="16">
        <f>P53</f>
        <v>100</v>
      </c>
      <c r="Y53" s="16">
        <f>U53/W53</f>
        <v>17.266187050359715</v>
      </c>
      <c r="Z53" s="16">
        <f>P53/I53</f>
        <v>2.8</v>
      </c>
      <c r="AA53" s="18">
        <f>W53/O53</f>
        <v>4.6333333333333339E-4</v>
      </c>
      <c r="AB53" s="27">
        <f>O53*Y53/10</f>
        <v>258.99280575539575</v>
      </c>
      <c r="AC53" s="16">
        <f>T53/(9*AA53)</f>
        <v>455.63549160671465</v>
      </c>
      <c r="AD53" s="16">
        <f>(D53-T53)/(10*AA53)</f>
        <v>2179.8561151079134</v>
      </c>
      <c r="AE53" s="9">
        <f>0.026/W53</f>
        <v>0.37410071942446038</v>
      </c>
      <c r="AF53" s="9">
        <f>P53/Y53</f>
        <v>5.7916666666666661</v>
      </c>
      <c r="AG53" s="9">
        <f>P53/(AE53+Z53)</f>
        <v>31.504986400725297</v>
      </c>
      <c r="AH53" s="9">
        <f>P53/2/(AE53+Z53)</f>
        <v>15.752493200362649</v>
      </c>
      <c r="AI53" s="16">
        <f>1/(1/AC53+1/AD53+1/O53/Y53)</f>
        <v>328.99132471344694</v>
      </c>
      <c r="AJ53" s="16">
        <f>1/(1/AC53+1/AD53+1/(O53*AE53))</f>
        <v>48.8424449532965</v>
      </c>
    </row>
    <row r="54" spans="4:36" x14ac:dyDescent="0.25">
      <c r="D54" s="8">
        <v>12</v>
      </c>
      <c r="E54" s="8">
        <v>1.5E-3</v>
      </c>
      <c r="F54" s="8">
        <v>7</v>
      </c>
      <c r="G54" s="23">
        <v>0.8</v>
      </c>
      <c r="H54" s="8">
        <v>250</v>
      </c>
      <c r="I54" s="16">
        <f>H54/F54</f>
        <v>35.714285714285715</v>
      </c>
      <c r="J54" s="16">
        <f>20*LOG(I54)</f>
        <v>31.056839373155615</v>
      </c>
      <c r="K54" s="23">
        <v>0.41</v>
      </c>
      <c r="L54" s="23">
        <v>3.6999999999999998E-2</v>
      </c>
      <c r="M54" s="23" t="s">
        <v>152</v>
      </c>
      <c r="N54" s="8">
        <v>65</v>
      </c>
      <c r="O54" s="16">
        <v>200</v>
      </c>
      <c r="P54" s="16">
        <v>200</v>
      </c>
      <c r="Q54" s="17">
        <f>E54*I54</f>
        <v>5.3571428571428575E-2</v>
      </c>
      <c r="R54" s="17">
        <f>Q54/SQRT(2)</f>
        <v>3.7880720420707906E-2</v>
      </c>
      <c r="S54" s="28">
        <f>(Q54/2)^2/P54</f>
        <v>3.5873724489795925E-6</v>
      </c>
      <c r="T54" s="17">
        <f>U54+0.7</f>
        <v>1.9000000000000001</v>
      </c>
      <c r="U54" s="17">
        <f>IF(E54*2+0.7&gt;D54*0.1,E54*2+0.7,D54*0.1)</f>
        <v>1.2000000000000002</v>
      </c>
      <c r="V54" s="15">
        <f>(D54-T54)/2</f>
        <v>5.05</v>
      </c>
      <c r="W54" s="17">
        <f>(D54-V54)/P54</f>
        <v>3.4750000000000003E-2</v>
      </c>
      <c r="X54" s="16">
        <f>P54</f>
        <v>200</v>
      </c>
      <c r="Y54" s="16">
        <f>U54/W54</f>
        <v>34.53237410071943</v>
      </c>
      <c r="Z54" s="16">
        <f>P54/I54</f>
        <v>5.6</v>
      </c>
      <c r="AA54" s="18">
        <f>W54/O54</f>
        <v>1.7375000000000002E-4</v>
      </c>
      <c r="AB54" s="27">
        <f>O54*Y54/10</f>
        <v>690.64748201438863</v>
      </c>
      <c r="AC54" s="16">
        <f>T54/(9*AA54)</f>
        <v>1215.0279776179057</v>
      </c>
      <c r="AD54" s="16">
        <f>(D54-T54)/(10*AA54)</f>
        <v>5812.9496402877685</v>
      </c>
      <c r="AE54" s="9">
        <f>0.026/W54</f>
        <v>0.74820143884892076</v>
      </c>
      <c r="AF54" s="9">
        <f>P54/Y54</f>
        <v>5.7916666666666661</v>
      </c>
      <c r="AG54" s="9">
        <f>P54/(AE54+Z54)</f>
        <v>31.504986400725297</v>
      </c>
      <c r="AH54" s="9">
        <f>P54/2/(AE54+Z54)</f>
        <v>15.752493200362649</v>
      </c>
      <c r="AI54" s="16">
        <f>1/(1/AC54+1/AD54+1/O54/Y54)</f>
        <v>877.31019923585836</v>
      </c>
      <c r="AJ54" s="16">
        <f>1/(1/AC54+1/AD54+1/(O54*AE54))</f>
        <v>130.24651987545732</v>
      </c>
    </row>
    <row r="55" spans="4:36" x14ac:dyDescent="0.25">
      <c r="D55" s="8">
        <v>12</v>
      </c>
      <c r="E55" s="8">
        <v>0.1</v>
      </c>
      <c r="F55" s="8">
        <v>7</v>
      </c>
      <c r="G55" s="23">
        <v>0.8</v>
      </c>
      <c r="H55" s="8">
        <v>250</v>
      </c>
      <c r="I55" s="16">
        <f>H55/F55</f>
        <v>35.714285714285715</v>
      </c>
      <c r="J55" s="16">
        <f>20*LOG(I55)</f>
        <v>31.056839373155615</v>
      </c>
      <c r="K55" s="23">
        <v>0.41</v>
      </c>
      <c r="L55" s="23">
        <v>3.6999999999999998E-2</v>
      </c>
      <c r="M55" s="23" t="s">
        <v>152</v>
      </c>
      <c r="N55" s="8">
        <v>65</v>
      </c>
      <c r="O55" s="16">
        <v>200</v>
      </c>
      <c r="P55" s="16">
        <v>450</v>
      </c>
      <c r="Q55" s="17">
        <f>E55*I55</f>
        <v>3.5714285714285716</v>
      </c>
      <c r="R55" s="17">
        <f>Q55/SQRT(2)</f>
        <v>2.5253813613805267</v>
      </c>
      <c r="S55" s="28">
        <f>(Q55/2)^2/P55</f>
        <v>7.0861678004535151E-3</v>
      </c>
      <c r="T55" s="17">
        <f>U55+0.7</f>
        <v>1.9000000000000001</v>
      </c>
      <c r="U55" s="17">
        <f>IF(E55*2+0.7&gt;D55*0.1,E55*2+0.7,D55*0.1)</f>
        <v>1.2000000000000002</v>
      </c>
      <c r="V55" s="15">
        <f>(D55-T55)/2</f>
        <v>5.05</v>
      </c>
      <c r="W55" s="17">
        <f>(D55-V55)/P55</f>
        <v>1.5444444444444445E-2</v>
      </c>
      <c r="X55" s="16">
        <f>P55</f>
        <v>450</v>
      </c>
      <c r="Y55" s="16">
        <f>U55/W55</f>
        <v>77.697841726618719</v>
      </c>
      <c r="Z55" s="16">
        <f>P55/I55</f>
        <v>12.6</v>
      </c>
      <c r="AA55" s="18">
        <f>W55/O55</f>
        <v>7.7222222222222218E-5</v>
      </c>
      <c r="AB55" s="27">
        <f>O55*Y55/10</f>
        <v>1553.9568345323744</v>
      </c>
      <c r="AC55" s="16">
        <f>T55/(9*AA55)</f>
        <v>2733.812949640288</v>
      </c>
      <c r="AD55" s="16">
        <f>(D55-T55)/(10*AA55)</f>
        <v>13079.136690647481</v>
      </c>
      <c r="AE55" s="9">
        <f>0.026/W55</f>
        <v>1.6834532374100719</v>
      </c>
      <c r="AF55" s="9">
        <f>P55/Y55</f>
        <v>5.7916666666666652</v>
      </c>
      <c r="AG55" s="9">
        <f>P55/(AE55+Z55)</f>
        <v>31.504986400725294</v>
      </c>
      <c r="AH55" s="9">
        <f>P55/2/(AE55+Z55)</f>
        <v>15.752493200362647</v>
      </c>
      <c r="AI55" s="16">
        <f>1/(1/AC55+1/AD55+1/O55/Y55)</f>
        <v>1973.9479482806819</v>
      </c>
      <c r="AJ55" s="16">
        <f>1/(1/AC55+1/AD55+1/(O55*AE55))</f>
        <v>293.05466971977899</v>
      </c>
    </row>
    <row r="56" spans="4:36" x14ac:dyDescent="0.25">
      <c r="D56" s="8">
        <v>12</v>
      </c>
      <c r="E56" s="8">
        <v>1.5E-3</v>
      </c>
      <c r="F56" s="8">
        <v>7</v>
      </c>
      <c r="G56" s="23">
        <v>0.8</v>
      </c>
      <c r="H56" s="8">
        <v>250</v>
      </c>
      <c r="I56" s="16">
        <f>H56/F56</f>
        <v>35.714285714285715</v>
      </c>
      <c r="J56" s="16">
        <f>20*LOG(I56)</f>
        <v>31.056839373155615</v>
      </c>
      <c r="K56" s="23">
        <v>0.41</v>
      </c>
      <c r="L56" s="23">
        <v>3.6999999999999998E-2</v>
      </c>
      <c r="M56" s="23" t="s">
        <v>152</v>
      </c>
      <c r="N56" s="8">
        <v>65</v>
      </c>
      <c r="O56" s="16">
        <v>200</v>
      </c>
      <c r="P56" s="16">
        <v>800</v>
      </c>
      <c r="Q56" s="17">
        <f>E56*I56</f>
        <v>5.3571428571428575E-2</v>
      </c>
      <c r="R56" s="17">
        <f>Q56/SQRT(2)</f>
        <v>3.7880720420707906E-2</v>
      </c>
      <c r="S56" s="28">
        <f>(Q56/2)^2/P56</f>
        <v>8.9684311224489812E-7</v>
      </c>
      <c r="T56" s="17">
        <f>U56+0.7</f>
        <v>1.9000000000000001</v>
      </c>
      <c r="U56" s="17">
        <f>IF(E56*2+0.7&gt;D56*0.1,E56*2+0.7,D56*0.1)</f>
        <v>1.2000000000000002</v>
      </c>
      <c r="V56" s="15">
        <f>(D56-T56)/2</f>
        <v>5.05</v>
      </c>
      <c r="W56" s="17">
        <f>(D56-V56)/P56</f>
        <v>8.6875000000000008E-3</v>
      </c>
      <c r="X56" s="16">
        <f>P56</f>
        <v>800</v>
      </c>
      <c r="Y56" s="16">
        <f>U56/W56</f>
        <v>138.12949640287772</v>
      </c>
      <c r="Z56" s="16">
        <f>P56/I56</f>
        <v>22.4</v>
      </c>
      <c r="AA56" s="18">
        <f>W56/O56</f>
        <v>4.3437500000000006E-5</v>
      </c>
      <c r="AB56" s="27">
        <f>O56*Y56/10</f>
        <v>2762.5899280575545</v>
      </c>
      <c r="AC56" s="16">
        <f>T56/(9*AA56)</f>
        <v>4860.1119104716227</v>
      </c>
      <c r="AD56" s="16">
        <f>(D56-T56)/(10*AA56)</f>
        <v>23251.798561151074</v>
      </c>
      <c r="AE56" s="9">
        <f>0.026/W56</f>
        <v>2.9928057553956831</v>
      </c>
      <c r="AF56" s="9">
        <f>P56/Y56</f>
        <v>5.7916666666666661</v>
      </c>
      <c r="AG56" s="9">
        <f>P56/(AE56+Z56)</f>
        <v>31.504986400725297</v>
      </c>
      <c r="AH56" s="9">
        <f>P56/2/(AE56+Z56)</f>
        <v>15.752493200362649</v>
      </c>
      <c r="AI56" s="16">
        <f>1/(1/AC56+1/AD56+1/O56/Y56)</f>
        <v>3509.2407969434335</v>
      </c>
      <c r="AJ56" s="16">
        <f>1/(1/AC56+1/AD56+1/(O56*AE56))</f>
        <v>520.98607950182929</v>
      </c>
    </row>
    <row r="58" spans="4:36" x14ac:dyDescent="0.25">
      <c r="X58" s="5"/>
    </row>
  </sheetData>
  <hyperlinks>
    <hyperlink ref="M25" r:id="rId1" xr:uid="{8A6BD876-CF86-4C49-ACE8-CABFDB9B6D13}"/>
    <hyperlink ref="K25" r:id="rId2" xr:uid="{61FFF0DC-D397-42AA-B56B-FCF6F67D96F2}"/>
    <hyperlink ref="L25" r:id="rId3" xr:uid="{5491D999-5E44-4984-928B-66DC15010A0D}"/>
    <hyperlink ref="M34" r:id="rId4" xr:uid="{042BDD78-C9FD-47B6-B153-DEFF5D09524A}"/>
    <hyperlink ref="K34" r:id="rId5" xr:uid="{8258CE9C-B13F-4788-94F1-8F9858582400}"/>
    <hyperlink ref="L34" r:id="rId6" xr:uid="{37562C6F-2AC4-4158-A31E-80A9F7C8FB5C}"/>
    <hyperlink ref="L43" r:id="rId7" xr:uid="{2DE40E04-6BE2-43CA-A34A-2B625C52AE46}"/>
    <hyperlink ref="K43" r:id="rId8" xr:uid="{C71A6D70-CD06-49C8-83BE-93CF69922E36}"/>
    <hyperlink ref="N43" r:id="rId9" xr:uid="{D830DA13-C453-4873-8617-3A66AC6A2231}"/>
    <hyperlink ref="L51" r:id="rId10" xr:uid="{2B79FC53-7DD5-478F-8058-6D6B750BFE8A}"/>
    <hyperlink ref="K51" r:id="rId11" xr:uid="{A6034AB9-51E8-4B25-BDE4-DDF51B3B8429}"/>
    <hyperlink ref="N51" r:id="rId12" xr:uid="{10A4CD3C-9BFA-498F-BFC0-0F6AA74E642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2SC5706</vt:lpstr>
      <vt:lpstr>2N2219</vt:lpstr>
      <vt:lpstr>Sheet1</vt:lpstr>
      <vt:lpstr>Design (Testing)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drajnauth</dc:creator>
  <cp:lastModifiedBy>drajnauth</cp:lastModifiedBy>
  <dcterms:created xsi:type="dcterms:W3CDTF">2022-11-25T22:19:22Z</dcterms:created>
  <dcterms:modified xsi:type="dcterms:W3CDTF">2022-12-14T22:19:48Z</dcterms:modified>
</cp:coreProperties>
</file>