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71C4CF4B-1F2E-44DC-88EF-5CFB2C73FB39}" xr6:coauthVersionLast="45" xr6:coauthVersionMax="45" xr10:uidLastSave="{00000000-0000-0000-0000-000000000000}"/>
  <bookViews>
    <workbookView xWindow="4438" yWindow="2108"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combined'!$A$2:$F$286</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<sst xmlns="http://schemas.openxmlformats.org/spreadsheetml/2006/main" count="2936" uniqueCount="1155">
  <si>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</si>
  <si>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</si>
  <si>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</si>
  <si>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</si>
  <si>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</si>
  <si>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</si>
  <si>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</si>
  <si>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</si>
  <si>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</si>
  <si>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</si>
  <si>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</si>
  <si>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</si>
  <si>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</si>
  <si>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</si>
  <si>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</si>
  <si>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</si>
  <si>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</si>
  <si>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</si>
  <si>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</si>
  <si>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</si>
  <si>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</si>
  <si>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</si>
  <si>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</si>
  <si>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</si>
  <si>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</si>
  <si>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</si>
  <si>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</si>
  <si>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</si>
  <si>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</si>
  <si>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</si>
  <si>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</si>
  <si>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</si>
  <si>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</si>
  <si>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</si>
  <si>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</si>
  <si>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</si>
  <si>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</si>
  <si>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</si>
  <si>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</si>
  <si>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</si>
  <si>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</si>
  <si>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</si>
  <si>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</si>
  <si>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</si>
  <si>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</si>
  <si>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</si>
  <si>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</si>
  <si>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</si>
  <si>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</si>
  <si>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</si>
  <si>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</si>
  <si>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</si>
  <si>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</si>
  <si>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</si>
  <si>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</si>
  <si>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</si>
  <si>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</si>
  <si>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</si>
  <si>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</si>
  <si>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</si>
  <si>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</si>
  <si>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</si>
  <si>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</si>
  <si>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</si>
  <si>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</si>
  <si>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</si>
  <si>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</si>
  <si>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</si>
  <si>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</si>
  <si>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</si>
  <si>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</si>
  <si>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</si>
  <si>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</si>
  <si>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</si>
  <si>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</si>
  <si>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</si>
  <si>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</si>
  <si>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</si>
  <si>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</si>
  <si>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</si>
  <si>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</si>
  <si>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</si>
  <si>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</si>
  <si>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</si>
  <si>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</si>
  <si>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</si>
  <si>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</si>
  <si>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</si>
  <si>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</si>
  <si>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</si>
  <si>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</si>
  <si>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</si>
  <si>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</si>
  <si>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</si>
  <si>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</si>
  <si>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</si>
  <si>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</si>
  <si>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</si>
  <si>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</si>
  <si>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</si>
  <si>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</si>
  <si>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</si>
  <si>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</si>
  <si>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</si>
  <si>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</si>
  <si>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</si>
  <si>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</si>
  <si>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</si>
  <si>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</si>
  <si>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</si>
  <si>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</si>
  <si>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</si>
  <si>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</si>
  <si>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</si>
  <si>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</si>
  <si>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</si>
  <si>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</si>
  <si>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</si>
  <si>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</si>
  <si>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</si>
  <si>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</si>
  <si>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</si>
  <si>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</si>
  <si>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</si>
  <si>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</si>
  <si>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</si>
  <si>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</si>
  <si>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</si>
  <si>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</si>
  <si>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</si>
  <si>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</si>
  <si>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</si>
  <si>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</si>
  <si>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</si>
  <si>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</si>
  <si>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</si>
  <si>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</si>
  <si>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</si>
  <si>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</si>
  <si>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</si>
  <si>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</si>
  <si>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</si>
  <si>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</si>
  <si>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</si>
  <si>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</si>
  <si>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</si>
  <si>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</si>
  <si>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</si>
  <si>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</si>
  <si>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</si>
  <si>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</si>
  <si>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</si>
  <si>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</si>
  <si>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</si>
  <si>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</si>
  <si>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</si>
  <si>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</si>
  <si>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</si>
  <si>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</si>
  <si>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</si>
  <si>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</si>
  <si>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</si>
  <si>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</si>
  <si>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</si>
  <si>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</si>
  <si>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</si>
  <si>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</si>
  <si>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</si>
  <si>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</si>
  <si>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</si>
  <si>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</si>
  <si>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</si>
  <si>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</si>
  <si>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</si>
  <si>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</si>
  <si>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</si>
  <si>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</si>
  <si>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</si>
  <si>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</si>
  <si>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</si>
  <si>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</si>
  <si>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</si>
  <si>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</si>
  <si>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</si>
  <si>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</si>
  <si>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</si>
  <si>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</si>
  <si>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</si>
  <si>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</si>
  <si>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</si>
  <si>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</si>
  <si>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</si>
  <si>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</si>
  <si>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</si>
  <si>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</si>
  <si>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</si>
  <si>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</si>
  <si>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</si>
  <si>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</si>
  <si>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</si>
  <si>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</si>
  <si>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</si>
  <si>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</si>
  <si>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</si>
  <si>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</si>
  <si>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</si>
  <si>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</si>
  <si>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</si>
  <si>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</si>
  <si>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</si>
  <si>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</si>
  <si>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</si>
  <si>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</si>
  <si>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</si>
  <si>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</si>
  <si>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</si>
  <si>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</si>
  <si>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</si>
  <si>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</si>
  <si>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</si>
  <si>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</si>
  <si>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</si>
  <si>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</si>
  <si>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</si>
  <si>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</si>
  <si>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</si>
  <si>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</si>
  <si>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</si>
  <si>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</si>
  <si>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</si>
  <si>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</si>
  <si>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</si>
  <si>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</si>
  <si>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</si>
  <si>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</si>
  <si>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</si>
  <si>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</si>
  <si>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</si>
  <si>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</si>
  <si>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</si>
  <si>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</si>
  <si>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</si>
  <si>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</si>
  <si>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</si>
  <si>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</si>
  <si>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</si>
  <si>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</si>
  <si>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</si>
  <si>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</si>
  <si>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</si>
  <si>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</si>
  <si>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</si>
  <si>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</si>
  <si>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</si>
  <si>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</si>
  <si>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</si>
  <si>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</si>
  <si>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</si>
  <si>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</si>
  <si>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</si>
  <si>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</si>
  <si>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</si>
  <si>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</si>
  <si>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</si>
  <si>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</si>
  <si>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</si>
  <si>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</si>
  <si>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</si>
  <si>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</si>
  <si>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</si>
  <si>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</si>
  <si>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</si>
  <si>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</si>
  <si>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</si>
  <si>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</si>
  <si>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</si>
  <si>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</si>
  <si>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</si>
  <si>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</si>
  <si>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</si>
  <si>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</si>
  <si>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</si>
  <si>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</si>
  <si>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</si>
  <si>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</si>
  <si>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</si>
  <si>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</si>
  <si>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</si>
  <si>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</si>
  <si>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</si>
  <si>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</si>
  <si>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</si>
  <si>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</si>
  <si>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</si>
  <si>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</si>
  <si>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</si>
  <si>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</si>
  <si>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</si>
  <si>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</si>
  <si>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</si>
  <si>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</si>
  <si>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</si>
  <si>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</si>
  <si>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</si>
  <si>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</si>
  <si>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</si>
  <si>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</si>
  <si>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</si>
  <si>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</si>
  <si>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</si>
  <si>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</si>
  <si>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</si>
  <si>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</si>
  <si>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</si>
  <si>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</si>
  <si>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</si>
  <si>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</si>
  <si>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</si>
  <si>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</si>
  <si>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</si>
  <si>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</si>
  <si>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</si>
  <si>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</si>
  <si>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</si>
  <si>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</si>
  <si>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</si>
  <si>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</si>
  <si>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</si>
  <si>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</si>
  <si>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</si>
  <si>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</si>
  <si>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</si>
  <si>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</si>
  <si>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</si>
  <si>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</si>
  <si>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</si>
  <si>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</si>
  <si>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</si>
  <si>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</si>
  <si>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</si>
  <si>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</si>
  <si>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</si>
  <si>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</si>
  <si>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</si>
  <si>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</si>
  <si>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</si>
  <si>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</si>
  <si>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</si>
  <si>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</si>
  <si>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</si>
  <si>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</si>
  <si>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</si>
  <si>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</si>
  <si>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</si>
  <si>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</si>
  <si>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</si>
  <si>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</si>
  <si>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</si>
  <si>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</si>
  <si>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</si>
  <si>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</si>
  <si>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</si>
  <si>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</si>
  <si>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</si>
  <si>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</si>
  <si>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</si>
  <si>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</si>
  <si>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</si>
  <si>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</si>
  <si>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</si>
  <si>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</si>
  <si>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</si>
  <si>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</si>
  <si>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</si>
  <si>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</si>
  <si>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</si>
  <si>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</si>
  <si>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</si>
  <si>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</si>
  <si>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</si>
  <si>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</si>
  <si>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</si>
  <si>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</si>
  <si>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</si>
  <si>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</si>
  <si>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</si>
  <si>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</si>
  <si>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</si>
  <si>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</si>
  <si>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</si>
  <si>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</si>
  <si>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</si>
  <si>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</si>
  <si>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</si>
  <si>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</si>
  <si>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</si>
  <si>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</si>
  <si>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</si>
  <si>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</si>
  <si>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</si>
  <si>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</si>
  <si>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</si>
  <si>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</si>
  <si>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</si>
  <si>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</si>
  <si>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</si>
  <si>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</si>
  <si>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</si>
  <si>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</si>
  <si>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</si>
  <si>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</si>
  <si>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</si>
  <si>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</si>
  <si>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</si>
  <si>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</si>
  <si>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</si>
  <si>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</si>
  <si>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</si>
  <si>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</si>
  <si>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</si>
  <si>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</si>
  <si>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</si>
  <si>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</si>
  <si>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</si>
  <si>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</si>
  <si>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</si>
  <si>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</si>
  <si>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</si>
  <si>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</si>
  <si>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</si>
  <si>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</si>
  <si>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</si>
  <si>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</si>
  <si>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</si>
  <si>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</si>
  <si>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</si>
  <si>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</si>
  <si>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</si>
  <si>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</si>
  <si>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</si>
  <si>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</si>
  <si>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</si>
  <si>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</si>
  <si>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</si>
  <si>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</si>
  <si>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</si>
  <si>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</si>
  <si>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</si>
  <si>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</si>
  <si>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</si>
  <si>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</si>
  <si>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</si>
  <si>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</si>
  <si>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</si>
  <si>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</si>
  <si>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</si>
  <si>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</si>
  <si>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</si>
  <si>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</si>
  <si>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</si>
  <si>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</si>
  <si>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</si>
  <si>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</si>
  <si>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</si>
  <si>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</si>
  <si>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</si>
  <si>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</si>
  <si>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</si>
  <si>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</si>
  <si>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</si>
  <si>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</si>
  <si>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</si>
  <si>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</si>
  <si>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</si>
  <si>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</si>
  <si>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</si>
  <si>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</si>
  <si>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</si>
  <si>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</si>
  <si>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</si>
  <si>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</si>
  <si>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</si>
  <si>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</si>
  <si>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</si>
  <si>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</si>
  <si>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</si>
  <si>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</si>
  <si>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</si>
  <si>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</si>
  <si>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</si>
  <si>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</si>
  <si>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</si>
  <si>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</si>
  <si>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</si>
  <si>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</si>
  <si>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</si>
  <si>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</si>
  <si>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</si>
  <si>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</si>
  <si>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</si>
  <si>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</si>
  <si>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</si>
  <si>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</si>
  <si>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</si>
  <si>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</si>
  <si>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</si>
  <si>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</si>
  <si>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</si>
  <si>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</si>
  <si>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</si>
  <si>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</si>
  <si>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</si>
  <si>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</si>
  <si>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</si>
  <si>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</si>
  <si>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</si>
  <si>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</si>
  <si>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</si>
  <si>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</si>
  <si>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</si>
  <si>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</si>
  <si>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</si>
  <si>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</si>
  <si>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</si>
  <si>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</si>
  <si>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</si>
  <si>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</si>
  <si>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</si>
  <si>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</si>
  <si>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</si>
  <si>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</si>
  <si>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</si>
  <si>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</si>
  <si>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</si>
  <si>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</si>
  <si>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</si>
  <si>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</si>
  <si>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</si>
  <si>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</si>
  <si>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</si>
  <si>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</si>
  <si>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</si>
  <si>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</si>
  <si>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</si>
  <si>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</si>
  <si>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</si>
  <si>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</si>
  <si>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</si>
  <si>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</si>
  <si>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</si>
  <si>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</si>
  <si>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</si>
  <si>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</si>
  <si>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</si>
  <si>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</si>
  <si>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</si>
  <si>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</si>
  <si>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</si>
  <si>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</si>
  <si>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</si>
  <si>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</si>
  <si>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</si>
  <si>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</si>
  <si>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</si>
  <si>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</si>
  <si>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</si>
  <si>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</si>
  <si>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</si>
  <si>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</si>
  <si>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</si>
  <si>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</si>
  <si>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</si>
  <si>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</si>
  <si>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</si>
  <si>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</si>
  <si>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</si>
  <si>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</si>
  <si>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</si>
  <si>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</si>
  <si>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</si>
  <si>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</si>
  <si>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</si>
  <si>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</si>
  <si>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</si>
  <si>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</si>
  <si>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</si>
  <si>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</si>
  <si>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</si>
  <si>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</si>
  <si>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</si>
  <si>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</si>
  <si>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</si>
  <si>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</si>
  <si>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</si>
  <si>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</si>
  <si>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</si>
  <si>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</si>
  <si>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</si>
  <si>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</si>
  <si>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</si>
  <si>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</si>
  <si>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</si>
  <si>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</si>
  <si>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</si>
  <si>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</si>
  <si>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</si>
  <si>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</si>
  <si>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</si>
  <si>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</si>
  <si>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</si>
  <si>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</si>
  <si>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</si>
  <si>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</si>
  <si>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</si>
  <si>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</si>
  <si>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</si>
  <si>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</si>
  <si>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</si>
  <si>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</si>
  <si>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</si>
  <si>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</si>
  <si>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</si>
  <si>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</si>
  <si>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</si>
  <si>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</si>
  <si>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</si>
  <si>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</si>
  <si>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</si>
  <si>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</si>
  <si>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</si>
  <si>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</si>
  <si>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</si>
  <si>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</si>
  <si>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</si>
  <si>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</si>
  <si>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</si>
  <si>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</si>
  <si>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</si>
  <si>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</si>
  <si>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</si>
  <si>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</si>
  <si>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</si>
  <si>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</si>
  <si>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</si>
  <si>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</si>
  <si>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</si>
  <si>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</si>
  <si>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</si>
  <si>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</si>
  <si>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</si>
  <si>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</si>
  <si>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</si>
  <si>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</si>
  <si>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</si>
  <si>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</si>
  <si>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</si>
  <si>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</si>
  <si>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</si>
  <si>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</si>
  <si>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</si>
  <si>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</si>
  <si>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</si>
  <si>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</si>
  <si>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</si>
  <si>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</si>
  <si>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</si>
  <si>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</si>
  <si>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</si>
  <si>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</si>
  <si>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</si>
  <si>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</si>
  <si>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</si>
  <si>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</si>
  <si>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</si>
  <si>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</si>
  <si>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</si>
  <si>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</si>
  <si>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</si>
  <si>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</si>
  <si>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</si>
  <si>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</si>
  <si>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</si>
  <si>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</si>
  <si>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</si>
  <si>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</si>
  <si>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</si>
  <si>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</si>
  <si>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</si>
  <si>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</si>
  <si>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</si>
  <si>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</si>
  <si>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</si>
  <si>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</si>
  <si>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</si>
  <si>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</si>
  <si>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</si>
  <si>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</si>
  <si>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</si>
  <si>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</si>
  <si>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</si>
  <si>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</si>
  <si>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</si>
  <si>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</si>
  <si>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</si>
  <si>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</si>
  <si>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</si>
  <si>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</si>
  <si>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</si>
  <si>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</si>
  <si>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</si>
  <si>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</si>
  <si>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</si>
  <si>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</si>
  <si>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</si>
  <si>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</si>
  <si>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</si>
  <si>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</si>
  <si>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</si>
  <si>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</si>
  <si>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</si>
  <si>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</si>
  <si>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</si>
  <si>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</si>
  <si>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</si>
  <si>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</si>
  <si>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</si>
  <si>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</si>
  <si>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</si>
  <si>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</si>
  <si>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</si>
  <si>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</si>
  <si>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</si>
  <si>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</si>
  <si>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</si>
  <si>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</si>
  <si>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</si>
  <si>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</si>
  <si>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</si>
  <si>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</si>
  <si>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</si>
  <si>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</si>
  <si>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</si>
  <si>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</si>
  <si>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</si>
  <si>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</si>
  <si>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</si>
  <si>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</si>
  <si>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</si>
  <si>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</si>
  <si>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</si>
  <si>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</si>
  <si>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</si>
  <si>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</si>
  <si>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</si>
  <si>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</si>
  <si>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</si>
  <si>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</si>
  <si>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</si>
  <si>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</si>
  <si>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</si>
  <si>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</si>
  <si>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</si>
  <si>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</si>
  <si>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</si>
  <si>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</si>
  <si>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</si>
  <si>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</si>
  <si>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</si>
  <si>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</si>
  <si>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</si>
  <si>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</si>
  <si>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</si>
  <si>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</si>
  <si>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</si>
  <si>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</si>
  <si>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</si>
  <si>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</si>
  <si>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</si>
  <si>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</si>
  <si>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</si>
  <si>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</si>
  <si>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</si>
  <si>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</si>
  <si>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</si>
  <si>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</si>
  <si>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</si>
  <si>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</si>
  <si>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</si>
  <si>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</si>
  <si>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</si>
  <si>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</si>
  <si>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</si>
  <si>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</si>
  <si>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</si>
  <si>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</si>
  <si>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</si>
  <si>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</si>
  <si>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</si>
  <si>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</si>
  <si>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</si>
  <si>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</si>
  <si>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</si>
  <si>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</si>
  <si>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</si>
  <si>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</si>
  <si>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</si>
  <si>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</si>
  <si>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</si>
  <si>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</si>
  <si>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</si>
  <si>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</si>
  <si>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</si>
  <si>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</si>
  <si>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</si>
  <si>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</si>
  <si>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</si>
  <si>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</si>
  <si>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</si>
  <si>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</si>
  <si>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</si>
  <si>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</si>
  <si>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</si>
  <si>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</si>
  <si>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</si>
  <si>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</si>
  <si>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</si>
  <si>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</si>
  <si>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</si>
  <si>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</si>
  <si>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</si>
  <si>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</si>
  <si>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</si>
  <si>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</si>
  <si>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</si>
  <si>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</si>
  <si>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</si>
  <si>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</si>
  <si>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</si>
  <si>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</si>
  <si>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</si>
  <si>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</si>
  <si>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</si>
  <si>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</si>
  <si>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</si>
  <si>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</si>
  <si>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</si>
  <si>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</si>
  <si>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</si>
  <si>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</si>
  <si>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</si>
  <si>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</si>
  <si>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</si>
  <si>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</si>
  <si>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</si>
  <si>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</si>
  <si>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</si>
  <si>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</si>
  <si>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</si>
  <si>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</si>
  <si>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</si>
  <si>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</si>
  <si>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</si>
  <si>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</si>
  <si>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</si>
  <si>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</si>
  <si>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</si>
  <si>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</si>
  <si>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</si>
  <si>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</si>
  <si>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</si>
  <si>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</si>
  <si>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</si>
  <si>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</si>
  <si>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</si>
  <si>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</si>
  <si>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</si>
  <si>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</si>
  <si>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</si>
  <si>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</si>
  <si>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</si>
  <si>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</si>
  <si>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</si>
  <si>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</si>
  <si>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</si>
  <si>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</si>
  <si>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</si>
  <si>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</si>
  <si>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</si>
  <si>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</si>
  <si>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</si>
  <si>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</si>
  <si>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</si>
  <si>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</si>
  <si>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</si>
  <si>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</si>
  <si>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</si>
  <si>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</si>
  <si>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</si>
  <si>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</si>
  <si>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</si>
  <si>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</si>
  <si>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</si>
  <si>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</si>
  <si>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</si>
  <si>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</si>
  <si>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</si>
  <si>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</si>
  <si>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</si>
  <si>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</si>
  <si>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</si>
  <si>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</si>
  <si>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</si>
  <si>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</si>
  <si>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</si>
  <si>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</si>
  <si>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</si>
  <si>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</si>
  <si>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</si>
  <si>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</si>
  <si>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</si>
  <si>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</si>
  <si>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</si>
  <si>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</si>
  <si>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</si>
  <si>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</si>
  <si>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</si>
  <si>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</si>
  <si>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</si>
  <si>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</si>
  <si>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</si>
  <si>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</si>
  <si>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</si>
  <si>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</si>
  <si>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</si>
  <si>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</si>
  <si>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</si>
  <si>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</si>
  <si>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</si>
  <si>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</si>
  <si>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</si>
  <si>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</si>
  <si>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</si>
  <si>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</si>
  <si>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</si>
  <si>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</si>
  <si>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</si>
  <si>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</si>
  <si>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</si>
  <si>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</si>
  <si>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</si>
  <si>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</si>
  <si>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</si>
  <si>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</si>
  <si>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</si>
  <si>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</si>
  <si>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</si>
  <si>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</si>
  <si>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</si>
  <si>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</si>
  <si>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</si>
  <si>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</si>
  <si>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</si>
  <si>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</si>
  <si>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</si>
  <si>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</si>
  <si>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</si>
  <si>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</si>
  <si>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</si>
  <si>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</si>
  <si>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</si>
  <si>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</si>
  <si>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</si>
  <si>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</si>
  <si>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</si>
  <si>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</si>
  <si>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</si>
  <si>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</si>
  <si>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</si>
  <si>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</si>
  <si>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</si>
  <si>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</si>
  <si>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</si>
  <si>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</si>
  <si>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</si>
  <si>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</si>
  <si>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</si>
  <si>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</si>
  <si>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</si>
  <si>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</si>
  <si>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</si>
  <si>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</si>
  <si>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</si>
  <si>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</si>
  <si>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</si>
  <si>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</si>
  <si>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</si>
  <si>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</si>
  <si>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</si>
  <si>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</si>
  <si>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</si>
  <si>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</si>
  <si>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</si>
  <si>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</si>
  <si>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</si>
  <si>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</si>
  <si>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</si>
  <si>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</si>
  <si>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</si>
  <si>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</si>
  <si>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</si>
  <si>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</si>
  <si>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</si>
  <si>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</si>
  <si>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</si>
  <si>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</si>
  <si>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</si>
  <si>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</si>
  <si>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</si>
  <si>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</si>
  <si>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</si>
  <si>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</si>
  <si>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</si>
  <si>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</si>
  <si>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</si>
  <si>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</si>
  <si>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</si>
  <si>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</si>
  <si>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</si>
  <si>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</si>
  <si>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</si>
  <si>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</si>
  <si>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</si>
  <si>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</si>
  <si>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</si>
  <si>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</si>
  <si>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</si>
  <si>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</si>
  <si>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</si>
  <si>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</si>
  <si>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</si>
  <si>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</si>
  <si>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</si>
  <si>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</si>
  <si>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</si>
  <si>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</si>
  <si>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</si>
  <si>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</si>
  <si>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</si>
  <si>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</si>
  <si>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</si>
  <si>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</si>
  <si>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</si>
  <si>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</si>
  <si>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</si>
  <si>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</si>
  <si>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</si>
  <si>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</si>
  <si>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</si>
  <si>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</si>
  <si>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</si>
  <si>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</si>
  <si>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</si>
  <si>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</si>
  <si>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</si>
  <si>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</si>
  <si>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</si>
  <si>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</si>
  <si>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</si>
  <si>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</si>
  <si>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</si>
  <si>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</si>
  <si>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</si>
  <si>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</si>
  <si>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</si>
  <si>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</si>
  <si>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</si>
  <si>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</si>
  <si>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</si>
  <si>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</si>
  <si>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</si>
  <si>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</si>
  <si>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</si>
  <si>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</si>
  <si>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</si>
  <si>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</si>
  <si>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</si>
  <si>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</si>
  <si>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</si>
  <si>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</si>
  <si>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</si>
  <si>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</si>
  <si>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</si>
  <si>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</si>
  <si>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</si>
  <si>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</si>
  <si>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</si>
  <si>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</si>
  <si>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</si>
  <si>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</si>
  <si>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</si>
  <si>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</si>
  <si>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</si>
  <si>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</si>
  <si>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</si>
  <si>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</si>
  <si>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</si>
  <si>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</si>
  <si>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</si>
  <si>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</si>
  <si>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</si>
  <si>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</si>
  <si>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</si>
  <si>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</si>
  <si>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</si>
  <si>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</si>
  <si>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</si>
  <si>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</si>
  <si>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</si>
  <si>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</si>
  <si>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</si>
  <si>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</si>
  <si>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</si>
  <si>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</si>
  <si>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</si>
  <si>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</si>
  <si>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</si>
  <si>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</si>
  <si>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</si>
  <si>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</si>
  <si>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</si>
  <si>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</si>
  <si>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</si>
  <si>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</si>
  <si>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</si>
  <si>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</si>
  <si>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</si>
  <si>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</si>
  <si>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</si>
  <si>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</si>
  <si>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</si>
  <si>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</si>
  <si>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</si>
  <si>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</si>
  <si>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</si>
  <si>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</si>
  <si>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</si>
  <si>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</si>
  <si>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</si>
  <si>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29 September 2020</t>
  </si>
  <si>
    <t>Total cases by DHB, as at 9.00 am, 29 September 2020</t>
  </si>
  <si>
    <t>Source: DHB survey as at 9.00 am, 29 September 2020</t>
  </si>
  <si>
    <t>Total cases by age as at 9.00 am, 29 September 2020</t>
  </si>
  <si>
    <t>Lab testing for COVID-19 as at 9.00 am 29 September 2020</t>
  </si>
  <si>
    <t>22 September to 28 September 2020</t>
  </si>
  <si>
    <t>22 January to 28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</si>
</sst>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29 ,Recovered 0 ,Deaths 0, &lt;/title&gt;</v>
      </c>
      <c r="G5" s="47">
        <f>VLOOKUP(A5,ImportPopDBH!$A$48:$E$67,5)</f>
        <v>238380</v>
      </c>
      <c r="J5">
        <f>'ImportMoH combined'!E14</f>
        <v>0</v>
      </c>
      <c r="M5">
        <f>'ImportMoH combined'!G14</f>
        <v>0</v>
      </c>
      <c r="P5">
        <f>'ImportMoH combined'!B14</f>
        <v>29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10 ,Recovered 215 ,Deaths 1, &lt;/title&gt;</v>
      </c>
      <c r="G9" s="47">
        <f>VLOOKUP(A9,ImportPopDBH!$A$48:$E$67,5)</f>
        <v>165610</v>
      </c>
      <c r="J9">
        <f>'ImportMoH combined'!E18</f>
        <v>226</v>
      </c>
      <c r="M9">
        <f>'ImportMoH combined'!G18</f>
        <v>0</v>
      </c>
      <c r="P9">
        <f>'ImportMoH combined'!B18</f>
        <v>10</v>
      </c>
      <c r="R9">
        <f>'ImportMoH combined'!C18</f>
        <v>215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8 ,Recovered 205 ,Deaths 1, &lt;/title&gt;</v>
      </c>
      <c r="G13" s="47">
        <f>VLOOKUP(A13,ImportPopDBH!$A$48:$E$67,5)</f>
        <v>150770</v>
      </c>
      <c r="J13">
        <f>'ImportMoH combined'!E22</f>
        <v>214</v>
      </c>
      <c r="M13">
        <f>'ImportMoH combined'!G22</f>
        <v>0</v>
      </c>
      <c r="P13">
        <f>'ImportMoH combined'!B22</f>
        <v>8</v>
      </c>
      <c r="R13">
        <f>'ImportMoH combined'!C22</f>
        <v>205</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3</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1191</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1479</v>
      </c>
      <c r="F40" s="54">
        <f>'ImportMoH combined'!C4</f>
        <v>2</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1835</v>
      </c>
      <c r="F42" s="54">
        <f>'ImportMoH combined'!C6</f>
        <v>2</v>
      </c>
      <c r="V42" s="3" t="s">
        <v>1</v>
      </c>
      <c r="W42">
        <v>0.60438082561506901</v>
      </c>
    </row>
    <row r="43" spans="2:28" x14ac:dyDescent="0.3">
      <c r="B43" t="str">
        <f t="shared" si="1"/>
        <v>text {</v>
      </c>
      <c r="C43" s="52" t="s">
        <v>544</v>
      </c>
      <c r="D43" s="54" t="str">
        <f>'ImportMoH combined'!A7</f>
        <v>Number of recovered cases</v>
      </c>
      <c r="E43" s="54">
        <f>'ImportMoH combined'!B7</f>
        <v>1755</v>
      </c>
      <c r="F43" s="54">
        <f>'ImportMoH combined'!C7</f>
        <v>2</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55</v>
      </c>
      <c r="F45" s="54">
        <f>'ImportMoH combined'!C9</f>
        <v>0</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{v:1479},{v:2}],</v>
      </c>
      <c r="C59" t="s">
        <v>562</v>
      </c>
      <c r="D59" t="str">
        <f t="shared" ref="D59:D64" si="4">D40</f>
        <v>Number of confirmed cases in New Zealand</v>
      </c>
      <c r="E59" s="48" t="s">
        <v>570</v>
      </c>
      <c r="F59">
        <f t="shared" ref="F59:F64" si="5">E40</f>
        <v>1479</v>
      </c>
      <c r="G59" t="s">
        <v>568</v>
      </c>
      <c r="H59">
        <f t="shared" ref="H59:H64" si="6">F40</f>
        <v>2</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{v:1835},{v:2}],</v>
      </c>
      <c r="C61" t="s">
        <v>562</v>
      </c>
      <c r="D61" t="str">
        <f t="shared" si="4"/>
        <v>Number of confirmed and probable cases</v>
      </c>
      <c r="E61" s="48" t="s">
        <v>570</v>
      </c>
      <c r="F61">
        <f t="shared" si="5"/>
        <v>1835</v>
      </c>
      <c r="G61" t="s">
        <v>568</v>
      </c>
      <c r="H61">
        <f t="shared" si="6"/>
        <v>2</v>
      </c>
      <c r="I61" t="s">
        <v>569</v>
      </c>
      <c r="J61" t="s">
        <v>565</v>
      </c>
      <c r="AB61" s="12" t="s">
        <v>369</v>
      </c>
    </row>
    <row r="62" spans="1:28" x14ac:dyDescent="0.3">
      <c r="B62" t="str">
        <f t="shared" si="3"/>
        <v>['Number of recovered cases',  {v:1755},{v:2}],</v>
      </c>
      <c r="C62" t="s">
        <v>562</v>
      </c>
      <c r="D62" t="str">
        <f t="shared" si="4"/>
        <v>Number of recovered cases</v>
      </c>
      <c r="E62" s="48" t="s">
        <v>570</v>
      </c>
      <c r="F62">
        <f t="shared" si="5"/>
        <v>1755</v>
      </c>
      <c r="G62" t="s">
        <v>568</v>
      </c>
      <c r="H62">
        <f t="shared" si="6"/>
        <v>2</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{v:55},{v:0}]</v>
      </c>
      <c r="C64" t="s">
        <v>562</v>
      </c>
      <c r="D64" t="str">
        <f t="shared" si="4"/>
        <v>Number of active cases</v>
      </c>
      <c r="E64" s="48" t="s">
        <v>570</v>
      </c>
      <c r="F64">
        <f t="shared" si="5"/>
        <v>55</v>
      </c>
      <c r="G64" t="s">
        <v>568</v>
      </c>
      <c r="H64">
        <f t="shared" si="6"/>
        <v>0</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'0.31',</v>
      </c>
      <c r="C131" s="48" t="s">
        <v>671</v>
      </c>
      <c r="D131" s="82">
        <f>'ImportMoH combined'!$B$64</f>
        <v>0.31</v>
      </c>
      <c r="E131" t="s">
        <v>669</v>
      </c>
      <c r="AB131" s="12"/>
    </row>
    <row r="132" spans="2:28" ht="16.399999999999999" thickTop="1" thickBot="1" x14ac:dyDescent="0.35">
      <c r="B132" t="str">
        <f>CONCATENATE(C132,D132,E132)</f>
        <v>'Transmission Type': 'Locally acquired cases, epidemiologically linked'</v>
      </c>
      <c r="C132" s="48" t="s">
        <v>672</v>
      </c>
      <c r="D132" s="84" t="str">
        <f>'ImportMoH combined'!$A$64</f>
        <v>Locally acquired cases, epidemiologically linked</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'0.05',</v>
      </c>
      <c r="C135" s="48" t="s">
        <v>671</v>
      </c>
      <c r="D135" s="82">
        <f>'ImportMoH combined'!$B$65</f>
        <v>0.05</v>
      </c>
      <c r="E135" t="s">
        <v>669</v>
      </c>
      <c r="F135">
        <f>45/1100</f>
        <v>4.0909090909090909E-2</v>
      </c>
      <c r="AB135" s="12"/>
    </row>
    <row r="136" spans="2:28" ht="16.399999999999999" thickTop="1" thickBot="1" x14ac:dyDescent="0.35">
      <c r="B136" t="str">
        <f>CONCATENATE(C136,D136,E136)</f>
        <v>'Transmission Type': 'Locally acquired cases, unknown source'</v>
      </c>
      <c r="C136" s="48" t="s">
        <v>672</v>
      </c>
      <c r="D136" s="84" t="str">
        <f>'ImportMoH combined'!$A$65</f>
        <v>Locally acquired cases, unknown source</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'Source under investigation'</v>
      </c>
      <c r="C140" s="48" t="s">
        <v>672</v>
      </c>
      <c r="D140" s="84" t="str">
        <f>'ImportMoH combined'!$A$66</f>
        <v>Source under investigation</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'0'</v>
      </c>
      <c r="C144" s="48" t="s">
        <v>672</v>
      </c>
      <c r="D144" s="84">
        <f>'ImportMoH combined'!$A$67</f>
        <v>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'0',</v>
      </c>
      <c r="C147" s="48" t="s">
        <v>671</v>
      </c>
      <c r="D147" s="82">
        <f>'ImportMoH combined'!$B$68</f>
        <v>0</v>
      </c>
      <c r="E147" t="s">
        <v>669</v>
      </c>
      <c r="AB147" s="12"/>
    </row>
    <row r="148" spans="2:28" ht="16.399999999999999" thickTop="1" thickBot="1" x14ac:dyDescent="0.35">
      <c r="B148" t="str">
        <f>CONCATENATE(C148,D148,E148)</f>
        <v>'Transmission Type': 'Lab testing for COVID-19 as at 9.00 am 29 September 2020'</v>
      </c>
      <c r="C148" s="48" t="s">
        <v>672</v>
      </c>
      <c r="D148" s="84" t="str">
        <f>'ImportMoH combined'!$A$68</f>
        <v>Lab testing for COVID-19 as at 9.00 am 29 September 2020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44103</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10</v>
      </c>
      <c r="R158" s="6">
        <f>'ImportMoH combined'!C18</f>
        <v>215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29-09-20&lt;/h1&gt;</v>
      </c>
      <c r="C159" s="51">
        <f ca="1">TODAY()</f>
        <v>44103</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1835 , Active:    55 , Deaths:    25 , Recovered:    1755&lt;/h2&gt;</v>
      </c>
      <c r="C160" s="51" t="s">
        <v>957</v>
      </c>
      <c r="D160">
        <f>E42</f>
        <v>1835</v>
      </c>
      <c r="E160" t="s">
        <v>604</v>
      </c>
      <c r="F160">
        <f>D160-H160-J160</f>
        <v>55</v>
      </c>
      <c r="G160" t="s">
        <v>605</v>
      </c>
      <c r="H160">
        <f>E44</f>
        <v>25</v>
      </c>
      <c r="I160" t="s">
        <v>606</v>
      </c>
      <c r="J160">
        <f>E43</f>
        <v>1755</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8</v>
      </c>
      <c r="R162" s="6">
        <f>'ImportMoH combined'!C22</f>
        <v>205</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&lt;strong&gt;214&lt;/strong&gt; days&lt;br&gt;</v>
      </c>
      <c r="C163" t="s">
        <v>949</v>
      </c>
      <c r="D163" s="50">
        <f ca="1">TODAY()-D162</f>
        <v>214</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&lt;strong&gt;188&lt;/strong&gt;, -160 days to go of 4 week lockdown</v>
      </c>
      <c r="C164" t="s">
        <v>951</v>
      </c>
      <c r="D164" s="50">
        <f ca="1">TODAY() -E154</f>
        <v>188</v>
      </c>
      <c r="E164" t="s">
        <v>952</v>
      </c>
      <c r="F164" s="9">
        <f ca="1">VALUE(E155-TODAY())</f>
        <v>-160</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3</v>
      </c>
      <c r="W169" s="6">
        <f>'ImportMoH combined'!I29</f>
        <v>0</v>
      </c>
    </row>
    <row r="170" spans="2:25" x14ac:dyDescent="0.3">
      <c r="B170" t="str">
        <f t="shared" si="8"/>
        <v>&lt;p class="aligncenter"&gt; &lt;button onclick="myFunction()"&gt;Click to go to Live Charts &lt;/button&gt; &lt;/p&gt;</v>
      </c>
      <c r="C170" t="s">
        <v>676</v>
      </c>
      <c r="J170">
        <f>MAX($Q$158:$Q$177)</f>
        <v>10</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10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10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10</v>
      </c>
      <c r="P175" s="6" t="str">
        <f>'ImportMoH combined'!A35</f>
        <v>Waitematā</v>
      </c>
      <c r="Q175" s="6">
        <f>'ImportMoH combined'!B35</f>
        <v>8</v>
      </c>
      <c r="R175" s="6">
        <f>'ImportMoH combined'!C35</f>
        <v>281</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3</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29</v>
      </c>
      <c r="R178" s="6">
        <f>'ImportMoH combined'!C38</f>
        <v>106</v>
      </c>
      <c r="S178" s="6">
        <f>'ImportMoH combined'!D38</f>
        <v>0</v>
      </c>
      <c r="T178" s="6">
        <f>'ImportMoH combined'!E38</f>
        <v>135</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29</v>
      </c>
      <c r="P190" s="6"/>
      <c r="Q190" s="6"/>
      <c r="R190" s="6"/>
      <c r="S190" s="6"/>
    </row>
    <row r="191" spans="2:25" x14ac:dyDescent="0.3">
      <c r="C191" t="s">
        <v>466</v>
      </c>
      <c r="F191">
        <v>4</v>
      </c>
      <c r="P191" s="6"/>
      <c r="Q191" s="6"/>
      <c r="R191" s="6"/>
      <c r="S191" s="6"/>
    </row>
    <row r="192" spans="2:25" x14ac:dyDescent="0.3">
      <c r="C192" t="s">
        <v>472</v>
      </c>
      <c r="F192">
        <f>ROUND(F190/4,0)</f>
        <v>7</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c r="P199" s="13"/>
      <c r="Q199" s="13"/>
      <c r="R199" s="13"/>
      <c r="S199" s="13"/>
      <c r="T199" s="13"/>
      <c r="U199" s="13"/>
      <c r="V199" s="13"/>
      <c r="W199" s="13"/>
    </row>
    <row r="200" spans="1:29" s="13" customFormat="1" x14ac:dyDescent="0.3">
      <c r="A200" s="13" t="s">
        <v>351</v>
      </c>
      <c r="P200"/>
      <c r="Q200"/>
      <c r="R200"/>
      <c r="S200"/>
      <c r="T200"/>
      <c r="U200"/>
      <c r="V200"/>
      <c r="W200"/>
    </row>
    <row r="201" spans="1:29" x14ac:dyDescent="0.3">
      <c r="B201" t="str">
        <f>C201</f>
        <v>&lt;g id="Polygons"&gt;</v>
      </c>
      <c r="C201" t="s">
        <v>257</v>
      </c>
      <c r="P201" t="s">
        <v>259</v>
      </c>
      <c r="Q201" t="s">
        <v>264</v>
      </c>
      <c r="R201" t="s">
        <v>1045</v>
      </c>
      <c r="S201" t="s">
        <v>260</v>
      </c>
      <c r="T201" t="s">
        <v>264</v>
      </c>
      <c r="U201" t="s">
        <v>1045</v>
      </c>
      <c r="V201" t="s">
        <v>261</v>
      </c>
      <c r="W201" t="s">
        <v>264</v>
      </c>
    </row>
    <row r="202" spans="1:29" x14ac:dyDescent="0.3">
      <c r="A202" t="s">
        <v>1</v>
      </c>
      <c r="B202" t="str">
        <f>CONCATENATE(C202,D202,E202,Tooltips!B4,F202,A202,H202,I202,$AC$202,J202,K202,L202,$AC$202,M202,P201,Q201,$AC$202,R201,S201,T201,$AC$202,U201,V201,W201,$AC$202,X202,Y202,Z202,$AC$202,AA202,AB202)</f>
        <v>&lt;g opacity="1.3"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 t="shared" ref="D202:D222" si="9">(ROUND(MAX($Q$158:$Q$177)*0.25,0)+VLOOKUP(A202,$P$158:$Q$177,2))/MAX($Q$158:$Q$177)</f>
        <v>1.3</v>
      </c>
      <c r="E202" t="s">
        <v>266</v>
      </c>
      <c r="F202" t="s">
        <v>263</v>
      </c>
      <c r="G202" t="str">
        <f t="shared" ref="G202:G221" si="10">A202</f>
        <v>Auckland</v>
      </c>
      <c r="H202" t="s">
        <v>267</v>
      </c>
      <c r="I202" t="s">
        <v>264</v>
      </c>
      <c r="J202" t="s">
        <v>1045</v>
      </c>
      <c r="K202" t="s">
        <v>258</v>
      </c>
      <c r="L202" t="s">
        <v>264</v>
      </c>
      <c r="M202" t="s">
        <v>1045</v>
      </c>
      <c r="P202" t="s">
        <v>314</v>
      </c>
      <c r="Q202" t="s">
        <v>264</v>
      </c>
      <c r="R202" t="s">
        <v>1045</v>
      </c>
      <c r="S202" t="s">
        <v>315</v>
      </c>
      <c r="T202" t="s">
        <v>264</v>
      </c>
      <c r="U202" t="s">
        <v>1045</v>
      </c>
      <c r="V202" t="s">
        <v>316</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CONCATENATE(C203,D203,E203,Tooltips!B5,F203,A203,H203,I203,$AC$203,J203,K203,L203,$AC$203,M203,P202,Q202,$AC$203,R202,S202,T202,$AC$203,U202,V202,W202,$AC$203,X203,Y203,Z203,$AC$203,AA203,AB203)</f>
        <v>&lt;g opacity="0.3" style="mix-blend-mode: overlay"&gt;&lt;title&gt;Bay of Plenty DHB @Pop = 238380 ,   Confirmed  = 0, new today= 0 ,Active 29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 t="shared" si="9"/>
        <v>0.3</v>
      </c>
      <c r="E203" t="s">
        <v>266</v>
      </c>
      <c r="F203" t="s">
        <v>263</v>
      </c>
      <c r="G203" t="str">
        <f t="shared" si="10"/>
        <v>Bay of Plenty</v>
      </c>
      <c r="H203" t="s">
        <v>268</v>
      </c>
      <c r="I203" t="s">
        <v>264</v>
      </c>
      <c r="J203" t="s">
        <v>1045</v>
      </c>
      <c r="K203" t="s">
        <v>313</v>
      </c>
      <c r="L203" t="s">
        <v>264</v>
      </c>
      <c r="M203" t="s">
        <v>1045</v>
      </c>
      <c r="X203" t="s">
        <v>1045</v>
      </c>
      <c r="AB203" t="s">
        <v>224</v>
      </c>
      <c r="AC203" t="s">
        <v>366</v>
      </c>
    </row>
    <row r="204" spans="1:29" x14ac:dyDescent="0.3">
      <c r="A204" t="s">
        <v>3</v>
      </c>
      <c r="B204" t="str">
        <f>CONCATENATE(C204,D204,E204,Tooltips!B6,F204,A204,H204,I204,$AC$203,J204,K204,L204,$AC$203,M204,P203,Q203,$AC$203,R203,S203,T203,$AC$203,U203,V203,W203,$AC$203,X204,Y204,Z204,$AC$203,AA204,AB204)</f>
        <v>&lt;g opacity="0.3"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si="9"/>
        <v>0.3</v>
      </c>
      <c r="E204" t="s">
        <v>266</v>
      </c>
      <c r="F204" t="s">
        <v>263</v>
      </c>
      <c r="G204" t="str">
        <f t="shared" si="10"/>
        <v>Canterbury</v>
      </c>
      <c r="H204" t="s">
        <v>312</v>
      </c>
      <c r="I204" t="s">
        <v>264</v>
      </c>
      <c r="J204" t="s">
        <v>1045</v>
      </c>
      <c r="AB204" t="s">
        <v>224</v>
      </c>
      <c r="AC204" t="s">
        <v>255</v>
      </c>
    </row>
    <row r="205" spans="1:29" x14ac:dyDescent="0.3">
      <c r="A205" t="s">
        <v>4</v>
      </c>
      <c r="B205" t="str">
        <f>CONCATENATE(C205,D205,E205,Tooltips!B7,F205,A205,H205,I205,$AC$203,J205,K205,L205,$AC$203,M205,P204,Q204,$AC$203,R204,S204,T204,$AC$203,U204,V204,W204,$AC$203,X205,Y205,Z205,$AC$203,AA205,AB205)</f>
        <v>&lt;g opacity="0.3"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9"/>
        <v>0.3</v>
      </c>
      <c r="E205" t="s">
        <v>266</v>
      </c>
      <c r="F205" t="s">
        <v>263</v>
      </c>
      <c r="G205" t="str">
        <f t="shared" si="10"/>
        <v>Capital and Coast</v>
      </c>
      <c r="H205" t="s">
        <v>279</v>
      </c>
      <c r="I205" t="s">
        <v>264</v>
      </c>
      <c r="J205" t="s">
        <v>1045</v>
      </c>
      <c r="AB205" t="s">
        <v>224</v>
      </c>
    </row>
    <row r="206" spans="1:29" x14ac:dyDescent="0.3">
      <c r="A206" t="s">
        <v>5</v>
      </c>
      <c r="B206" t="str">
        <f>CONCATENATE(C206,D206,E206,Tooltips!B8,F206,A206,H206,I206,$AC$203,J206,K206,L206,$AC$203,M206,P205,Q205,$AC$203,R205,S205,T205,$AC$203,U205,V205,W205,$AC$203,X206,Y206,Z206,$AC$203,AA206,AB206)</f>
        <v>&lt;g opacity="1.1"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9"/>
        <v>1.1000000000000001</v>
      </c>
      <c r="E206" t="s">
        <v>266</v>
      </c>
      <c r="F206" t="s">
        <v>263</v>
      </c>
      <c r="G206" t="str">
        <f t="shared" si="10"/>
        <v>Counties Manukau</v>
      </c>
      <c r="H206" t="s">
        <v>280</v>
      </c>
      <c r="I206" t="s">
        <v>264</v>
      </c>
      <c r="J206" t="s">
        <v>1045</v>
      </c>
      <c r="AB206" t="s">
        <v>224</v>
      </c>
    </row>
    <row r="207" spans="1:29" x14ac:dyDescent="0.3">
      <c r="A207" t="s">
        <v>6</v>
      </c>
      <c r="B207" t="str">
        <f>CONCATENATE(C207,D207,E207,Tooltips!B9,F207,A207,H207,I207,$AC$203,J207,K207,L207,$AC$203,M207,P206,Q206,$AC$203,R206,S206,T206,$AC$203,U206,V206,W206,$AC$203,X207,Y207,Z207,$AC$203,AA207,AB207)</f>
        <v>&lt;g opacity="0.3" style="mix-blend-mode: overlay"&gt;&lt;title&gt;Hawke's Bay DHB @Pop = 165610 ,   Confirmed  = 226, new today= 0 ,Active 10 ,Recovered 215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9"/>
        <v>0.3</v>
      </c>
      <c r="E207" t="s">
        <v>266</v>
      </c>
      <c r="F207" t="s">
        <v>263</v>
      </c>
      <c r="G207" t="str">
        <f t="shared" si="10"/>
        <v>Hawke's Bay</v>
      </c>
      <c r="H207" t="s">
        <v>281</v>
      </c>
      <c r="I207" t="s">
        <v>264</v>
      </c>
      <c r="J207" t="s">
        <v>1045</v>
      </c>
      <c r="AB207" t="s">
        <v>224</v>
      </c>
    </row>
    <row r="208" spans="1:29" x14ac:dyDescent="0.3">
      <c r="A208" t="s">
        <v>12</v>
      </c>
      <c r="B208" t="str">
        <f>CONCATENATE(C208,D208,E208,Tooltips!B10,F208,A208,H208,I208,$AC$203,J208,K208,L208,$AC$203,M208,P207,Q207,$AC$203,R207,S207,T207,$AC$203,U207,V207,W207,$AC$203,X208,Y208,Z208,$AC$203,AA208,AB208)</f>
        <v>&lt;g opacity="0.3"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9"/>
        <v>0.3</v>
      </c>
      <c r="E208" t="s">
        <v>266</v>
      </c>
      <c r="F208" t="s">
        <v>263</v>
      </c>
      <c r="G208" t="str">
        <f t="shared" si="10"/>
        <v>Hutt Valley</v>
      </c>
      <c r="H208" t="s">
        <v>282</v>
      </c>
      <c r="I208" t="s">
        <v>264</v>
      </c>
      <c r="J208" t="s">
        <v>1045</v>
      </c>
      <c r="AB208" t="s">
        <v>224</v>
      </c>
    </row>
    <row r="209" spans="1:47" x14ac:dyDescent="0.3">
      <c r="A209" t="s">
        <v>16</v>
      </c>
      <c r="B209" t="str">
        <f>CONCATENATE(C209,D209,E209,Tooltips!B11,F209,A209,H209,I209,$AC$203,J209,K209,L209,$AC$203,M209,P208,Q208,$AC$203,R208,S208,T208,$AC$203,U208,V208,W208,$AC$203,X209,Y209,Z209,$AC$203,AA209,AB209)</f>
        <v>&lt;g opacity="0.3"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9"/>
        <v>0.3</v>
      </c>
      <c r="E209" t="s">
        <v>266</v>
      </c>
      <c r="F209" t="s">
        <v>263</v>
      </c>
      <c r="G209" t="str">
        <f t="shared" si="10"/>
        <v>Lakes</v>
      </c>
      <c r="H209" t="s">
        <v>283</v>
      </c>
      <c r="I209" t="s">
        <v>264</v>
      </c>
      <c r="J209" t="s">
        <v>1045</v>
      </c>
      <c r="AB209" t="s">
        <v>224</v>
      </c>
    </row>
    <row r="210" spans="1:47" x14ac:dyDescent="0.3">
      <c r="A210" t="s">
        <v>13</v>
      </c>
      <c r="B210" t="str">
        <f>CONCATENATE(C210,D210,E210,Tooltips!B12,F210,A210,H210,I210,$AC$203,J210,K210,L210,$AC$203,M210,P209,Q209,$AC$203,R209,S209,T209,$AC$203,U209,V209,W209,$AC$203,X210,Y210,Z210,$AC$203,AA210,AB210)</f>
        <v>&lt;g opacity="0.3"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9"/>
        <v>0.3</v>
      </c>
      <c r="E210" t="s">
        <v>266</v>
      </c>
      <c r="F210" t="s">
        <v>263</v>
      </c>
      <c r="G210" t="str">
        <f t="shared" si="10"/>
        <v>MidCentral</v>
      </c>
      <c r="H210" t="s">
        <v>284</v>
      </c>
      <c r="I210" t="s">
        <v>264</v>
      </c>
      <c r="J210" t="s">
        <v>1045</v>
      </c>
      <c r="K210" t="s">
        <v>269</v>
      </c>
      <c r="L210" t="s">
        <v>264</v>
      </c>
      <c r="M210" t="s">
        <v>1045</v>
      </c>
      <c r="P210" t="s">
        <v>270</v>
      </c>
      <c r="Q210" t="s">
        <v>264</v>
      </c>
      <c r="R210" t="s">
        <v>1045</v>
      </c>
      <c r="S210" t="s">
        <v>270</v>
      </c>
      <c r="T210" t="s">
        <v>264</v>
      </c>
      <c r="U210" t="s">
        <v>1045</v>
      </c>
      <c r="V210" t="s">
        <v>288</v>
      </c>
      <c r="W210" t="s">
        <v>264</v>
      </c>
      <c r="AB210" t="s">
        <v>224</v>
      </c>
    </row>
    <row r="211" spans="1:47" x14ac:dyDescent="0.3">
      <c r="A211" t="s">
        <v>7</v>
      </c>
      <c r="B211" t="str">
        <f>CONCATENATE(C211,D211,E211,Tooltips!B13,F211,A211,H211,I211,$AC$203,J211,K211,L211,$AC$203,M211,P210,Q210,$AC$203,R210,S210,T210,$AC$203,U210,V210,W210,$AC$203,X211,Y211,Z211,$AC$203,AA211,AB211)</f>
        <v>&lt;g opacity="0.3" style="mix-blend-mode: overlay"&gt;&lt;title&gt;Nelson Marlborough DHB @Pop = 150770 ,   Confirmed  = 214, new today= 0 ,Active 8 ,Recovered 205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9"/>
        <v>0.3</v>
      </c>
      <c r="E211" t="s">
        <v>266</v>
      </c>
      <c r="F211" t="s">
        <v>263</v>
      </c>
      <c r="G211" t="str">
        <f t="shared" si="10"/>
        <v>Nelson Marlborough</v>
      </c>
      <c r="H211" t="s">
        <v>285</v>
      </c>
      <c r="I211" t="s">
        <v>264</v>
      </c>
      <c r="J211" t="s">
        <v>1045</v>
      </c>
      <c r="K211" t="s">
        <v>286</v>
      </c>
      <c r="L211" t="s">
        <v>264</v>
      </c>
      <c r="M211" t="s">
        <v>287</v>
      </c>
      <c r="P211" t="s">
        <v>291</v>
      </c>
      <c r="Q211" t="s">
        <v>264</v>
      </c>
      <c r="R211" t="s">
        <v>1045</v>
      </c>
      <c r="S211" t="s">
        <v>292</v>
      </c>
      <c r="T211" t="s">
        <v>264</v>
      </c>
      <c r="U211" t="s">
        <v>1045</v>
      </c>
      <c r="V211" t="s">
        <v>293</v>
      </c>
      <c r="W211" t="s">
        <v>264</v>
      </c>
      <c r="X211" t="s">
        <v>1045</v>
      </c>
      <c r="Y211" t="s">
        <v>271</v>
      </c>
      <c r="Z211" t="s">
        <v>264</v>
      </c>
      <c r="AA211" t="s">
        <v>1045</v>
      </c>
      <c r="AB211" t="s">
        <v>224</v>
      </c>
    </row>
    <row r="212" spans="1:47" x14ac:dyDescent="0.3">
      <c r="A212" t="s">
        <v>17</v>
      </c>
      <c r="B212" t="str">
        <f>CONCATENATE(C212,D212,E212,Tooltips!B14,F212,A212,H212,I212,$AC$203,J212,K212,L212,$AC$203,M212,P211,Q211,$AC$203,R211,S211,T211,$AC$203,U211,V211,W211,$AC$203,X212,Y212,Z212,$AC$203,AA212,AB212)</f>
        <v>&lt;g opacity="0.3"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9"/>
        <v>0.3</v>
      </c>
      <c r="E212" t="s">
        <v>266</v>
      </c>
      <c r="F212" t="s">
        <v>263</v>
      </c>
      <c r="G212" t="str">
        <f t="shared" si="10"/>
        <v>Northland</v>
      </c>
      <c r="H212" t="s">
        <v>289</v>
      </c>
      <c r="I212" t="s">
        <v>264</v>
      </c>
      <c r="J212" t="s">
        <v>1045</v>
      </c>
      <c r="K212" t="s">
        <v>290</v>
      </c>
      <c r="L212" t="s">
        <v>264</v>
      </c>
      <c r="M212" t="s">
        <v>1045</v>
      </c>
      <c r="X212" t="s">
        <v>1045</v>
      </c>
      <c r="Y212" t="s">
        <v>272</v>
      </c>
      <c r="Z212" t="s">
        <v>264</v>
      </c>
      <c r="AA212" t="s">
        <v>1045</v>
      </c>
      <c r="AB212" t="s">
        <v>224</v>
      </c>
    </row>
    <row r="213" spans="1:47" x14ac:dyDescent="0.3">
      <c r="A213" t="s">
        <v>8</v>
      </c>
      <c r="B213" t="str">
        <f>CONCATENATE(C213,D213,E213,Tooltips!B15,F213,A213,H213,I213,$AC$203,J213,K213,L213,$AC$203,M213,P212,Q212,$AC$203,R212,S212,T212,$AC$203,U212,V212,W212,$AC$203,X213,Y213,Z213,$AC$203,AA213,AB213)</f>
        <v>&lt;g opacity="0.3"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9"/>
        <v>0.3</v>
      </c>
      <c r="E213" t="s">
        <v>266</v>
      </c>
      <c r="F213" t="s">
        <v>263</v>
      </c>
      <c r="G213" t="str">
        <f t="shared" si="10"/>
        <v>South Canterbury</v>
      </c>
      <c r="H213" t="s">
        <v>294</v>
      </c>
      <c r="I213" t="s">
        <v>264</v>
      </c>
      <c r="J213" t="s">
        <v>1045</v>
      </c>
      <c r="P213" s="12" t="s">
        <v>296</v>
      </c>
      <c r="Q213" s="12" t="s">
        <v>264</v>
      </c>
      <c r="R213" t="s">
        <v>1045</v>
      </c>
      <c r="S213" s="12" t="s">
        <v>273</v>
      </c>
      <c r="T213" s="12" t="s">
        <v>264</v>
      </c>
      <c r="U213" t="s">
        <v>1045</v>
      </c>
      <c r="V213" s="12" t="s">
        <v>297</v>
      </c>
      <c r="W213" s="12" t="s">
        <v>264</v>
      </c>
      <c r="AB213" t="s">
        <v>224</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9"/>
        <v>0.3</v>
      </c>
      <c r="E214" s="12" t="s">
        <v>266</v>
      </c>
      <c r="F214" s="12" t="s">
        <v>263</v>
      </c>
      <c r="G214" s="12" t="str">
        <f t="shared" si="10"/>
        <v>Southern</v>
      </c>
      <c r="H214" s="12" t="s">
        <v>311</v>
      </c>
      <c r="I214" s="12" t="s">
        <v>264</v>
      </c>
      <c r="J214" t="s">
        <v>1045</v>
      </c>
      <c r="K214" s="12" t="s">
        <v>295</v>
      </c>
      <c r="L214" s="12" t="s">
        <v>264</v>
      </c>
      <c r="M214" t="s">
        <v>1045</v>
      </c>
      <c r="N214"/>
      <c r="O214"/>
      <c r="P214"/>
      <c r="Q214"/>
      <c r="R214"/>
      <c r="S214"/>
      <c r="T214"/>
      <c r="U214"/>
      <c r="V214"/>
      <c r="W214"/>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CONCATENATE(C215,D215,E215,Tooltips!B17,F215,A215,H215,I215,$AC$203,J215,K215,L215,$AC$203,M215,P214,Q214,$AC$203,R214,S214,T214,$AC$203,U214,V214,W214,$AC$203,X215,Y215,Z215,$AC$203,AA215,AB215)</f>
        <v>&lt;g opacity="0.3"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9"/>
        <v>0.3</v>
      </c>
      <c r="E215" t="s">
        <v>266</v>
      </c>
      <c r="F215" t="s">
        <v>263</v>
      </c>
      <c r="G215" t="str">
        <f t="shared" si="10"/>
        <v>Tairāwhiti</v>
      </c>
      <c r="H215" t="s">
        <v>301</v>
      </c>
      <c r="I215" t="s">
        <v>264</v>
      </c>
      <c r="J215" t="s">
        <v>1045</v>
      </c>
      <c r="AB215" t="s">
        <v>224</v>
      </c>
    </row>
    <row r="216" spans="1:47" x14ac:dyDescent="0.3">
      <c r="A216" t="s">
        <v>14</v>
      </c>
      <c r="B216" t="str">
        <f>CONCATENATE(C216,D216,E216,Tooltips!B18,F216,A216,H216,I216,$AC$203,J216,K216,L216,$AC$203,M216,P215,Q215,$AC$203,R215,S215,T215,$AC$203,U215,V215,W215,$AC$203,X216,Y216,Z216,$AC$203,AA216,AB216)</f>
        <v>&lt;g opacity="0.3"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9"/>
        <v>0.3</v>
      </c>
      <c r="E216" t="s">
        <v>266</v>
      </c>
      <c r="F216" t="s">
        <v>263</v>
      </c>
      <c r="G216" t="str">
        <f t="shared" si="10"/>
        <v>Taranaki</v>
      </c>
      <c r="H216" t="s">
        <v>302</v>
      </c>
      <c r="I216" t="s">
        <v>264</v>
      </c>
      <c r="J216" t="s">
        <v>1045</v>
      </c>
      <c r="P216" t="s">
        <v>305</v>
      </c>
      <c r="Q216" t="s">
        <v>264</v>
      </c>
      <c r="R216" t="s">
        <v>1045</v>
      </c>
      <c r="S216" t="s">
        <v>306</v>
      </c>
      <c r="T216" t="s">
        <v>264</v>
      </c>
      <c r="U216" t="s">
        <v>1045</v>
      </c>
      <c r="V216" t="s">
        <v>307</v>
      </c>
      <c r="W216" t="s">
        <v>264</v>
      </c>
      <c r="AB216" t="s">
        <v>224</v>
      </c>
    </row>
    <row r="217" spans="1:47" x14ac:dyDescent="0.3">
      <c r="A217" t="s">
        <v>10</v>
      </c>
      <c r="B217" t="str">
        <f>CONCATENATE(C217,D217,E217,Tooltips!B19,F217,A217,H217,I217,$AC$203,J217,K217,L217,$AC$203,M217,P216,Q216,$AC$203,R216,S216,T216,$AC$203,U216,V216,W216,$AC$203,X217,Y217,Z217,$AC$203,AA217,AB217)</f>
        <v>&lt;g opacity="0.3"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9"/>
        <v>0.3</v>
      </c>
      <c r="E217" t="s">
        <v>266</v>
      </c>
      <c r="F217" t="s">
        <v>263</v>
      </c>
      <c r="G217" t="str">
        <f t="shared" si="10"/>
        <v>Waikato</v>
      </c>
      <c r="H217" t="s">
        <v>303</v>
      </c>
      <c r="I217" t="s">
        <v>264</v>
      </c>
      <c r="J217" t="s">
        <v>1045</v>
      </c>
      <c r="K217" t="s">
        <v>304</v>
      </c>
      <c r="L217" t="s">
        <v>264</v>
      </c>
      <c r="M217" t="s">
        <v>1045</v>
      </c>
      <c r="X217" t="s">
        <v>1045</v>
      </c>
      <c r="AB217" t="s">
        <v>224</v>
      </c>
    </row>
    <row r="218" spans="1:47" x14ac:dyDescent="0.3">
      <c r="A218" t="s">
        <v>20</v>
      </c>
      <c r="B218" t="str">
        <f>CONCATENATE(C218,D218,E218,Tooltips!B20,F218,A218,H218,I218,$AC$203,J218,K218,L218,$AC$203,M218,P217,Q217,$AC$203,R217,S217,T217,$AC$203,U217,V217,W217,$AC$203,X218,Y218,Z218,$AC$203,AA218,AB218)</f>
        <v>&lt;g opacity="0.3"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9"/>
        <v>0.3</v>
      </c>
      <c r="E218" t="s">
        <v>266</v>
      </c>
      <c r="F218" t="s">
        <v>263</v>
      </c>
      <c r="G218" t="str">
        <f t="shared" si="10"/>
        <v>Wairarapa</v>
      </c>
      <c r="H218" t="s">
        <v>308</v>
      </c>
      <c r="I218" t="s">
        <v>264</v>
      </c>
      <c r="J218" t="s">
        <v>1045</v>
      </c>
      <c r="AB218" t="s">
        <v>224</v>
      </c>
    </row>
    <row r="219" spans="1:47" x14ac:dyDescent="0.3">
      <c r="A219" t="s">
        <v>814</v>
      </c>
      <c r="B219" t="str">
        <f>CONCATENATE(C219,D219,E219,Tooltips!B21,F219,A219,H219,I219,$AC$203,J219,K219,L219,$AC$203,M219,P218,Q218,$AC$203,R218,S218,T218,$AC$203,U218,V218,W218,$AC$203,X219,Y219,Z219,$AC$203,AA219,AB219)</f>
        <v>&lt;g opacity="1.1"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9"/>
        <v>1.1000000000000001</v>
      </c>
      <c r="E219" t="s">
        <v>266</v>
      </c>
      <c r="F219" t="s">
        <v>263</v>
      </c>
      <c r="G219" t="str">
        <f t="shared" si="10"/>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CONCATENATE(C220,D220,E220,Tooltips!B22,F220,A220,H220,I220,$AC$203,J220,K220,L220,$AC$203,M220,P219,Q219,$AC$203,R219,S219,T219,$AC$203,U219,V219,W219,$AC$203,X220,Y220,Z220,$AC$203,AA220,AB220)</f>
        <v>&lt;g opacity="0.3"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9"/>
        <v>0.3</v>
      </c>
      <c r="E220" t="s">
        <v>266</v>
      </c>
      <c r="F220" t="s">
        <v>263</v>
      </c>
      <c r="G220" t="str">
        <f t="shared" si="10"/>
        <v>West Coast</v>
      </c>
      <c r="H220" t="s">
        <v>309</v>
      </c>
      <c r="I220" t="s">
        <v>264</v>
      </c>
      <c r="J220" t="s">
        <v>1045</v>
      </c>
      <c r="AB220" t="s">
        <v>224</v>
      </c>
    </row>
    <row r="221" spans="1:47" x14ac:dyDescent="0.3">
      <c r="A221" t="s">
        <v>15</v>
      </c>
      <c r="B221" t="str">
        <f>CONCATENATE(C221,D221,E221,Tooltips!B23,F221,A221,H221,I221,$AC$203,J221,K221,L221,$AC$203,M221,P220,Q220,$AC$203,R220,S220,T220,$AC$203,U220,V220,W220,$AC$203,X221,Y221,Z221,$AC$203,AA221,AB221)</f>
        <v>&lt;g opacity="0.3"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9"/>
        <v>0.3</v>
      </c>
      <c r="E221" t="s">
        <v>266</v>
      </c>
      <c r="F221" t="s">
        <v>263</v>
      </c>
      <c r="G221" t="str">
        <f t="shared" si="10"/>
        <v>Whanganui</v>
      </c>
      <c r="H221" t="s">
        <v>310</v>
      </c>
      <c r="I221" t="s">
        <v>264</v>
      </c>
      <c r="J221" t="s">
        <v>1045</v>
      </c>
      <c r="AB221" t="s">
        <v>224</v>
      </c>
    </row>
    <row r="222" spans="1:47" x14ac:dyDescent="0.3">
      <c r="A222" t="s">
        <v>1095</v>
      </c>
      <c r="B222" t="str">
        <f>CONCATENATE(C222,D222,E222,Tooltips!B24,F222,A222,H222,I222,$AC$203,J222,K222,L222,$AC$203,M222,P221,Q221,$AC$203,R221,S221,T221,$AC$203,U221,V221,W221,$AC$203,X222,Y222,Z222,$AC$203,AA222,AB222)</f>
        <v>0.3Managed Isolationgreengreengreengreengreengreen</v>
      </c>
      <c r="D222" s="6">
        <f t="shared" si="9"/>
        <v>0.3</v>
      </c>
    </row>
    <row r="223" spans="1:47" x14ac:dyDescent="0.3">
      <c r="A223" s="3"/>
      <c r="B223" t="str">
        <f>C223</f>
        <v>&lt;/g&gt;</v>
      </c>
      <c r="C223" t="s">
        <v>224</v>
      </c>
      <c r="P223" s="13"/>
      <c r="Q223" s="13"/>
      <c r="R223" s="13"/>
      <c r="S223" s="13"/>
      <c r="T223" s="13"/>
      <c r="U223" s="13"/>
      <c r="V223" s="13"/>
      <c r="W223" s="13"/>
    </row>
    <row r="224" spans="1:47" s="13" customFormat="1" x14ac:dyDescent="0.3">
      <c r="A224" s="14" t="s">
        <v>349</v>
      </c>
      <c r="E224" s="10" t="s">
        <v>455</v>
      </c>
      <c r="F224" t="s">
        <v>340</v>
      </c>
      <c r="G224">
        <v>0.75</v>
      </c>
      <c r="P224"/>
      <c r="Q224"/>
      <c r="R224"/>
      <c r="S224"/>
      <c r="T224"/>
      <c r="U224"/>
      <c r="V224"/>
      <c r="W224"/>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23" x14ac:dyDescent="0.3">
      <c r="B245" t="str">
        <f>C245</f>
        <v>&lt;/g&gt;</v>
      </c>
      <c r="C245" t="s">
        <v>224</v>
      </c>
      <c r="P245" s="13"/>
      <c r="Q245" s="13"/>
      <c r="R245" s="13"/>
      <c r="S245" s="13"/>
      <c r="T245" s="13"/>
      <c r="U245" s="13"/>
      <c r="V245" s="13"/>
      <c r="W245" s="13"/>
    </row>
    <row r="246" spans="1:23" s="13" customFormat="1" x14ac:dyDescent="0.3">
      <c r="A246" s="13" t="s">
        <v>350</v>
      </c>
      <c r="B246" s="13" t="s">
        <v>256</v>
      </c>
      <c r="C246" s="13" t="s">
        <v>256</v>
      </c>
      <c r="E246" t="s">
        <v>340</v>
      </c>
      <c r="P246"/>
      <c r="Q246"/>
      <c r="R246"/>
      <c r="S246"/>
      <c r="T246"/>
      <c r="U246"/>
      <c r="V246"/>
      <c r="W246"/>
    </row>
    <row r="247" spans="1:23" x14ac:dyDescent="0.3">
      <c r="B247" t="str">
        <f>C247</f>
        <v>&lt;g id="Lakes"&gt;</v>
      </c>
      <c r="C247" t="s">
        <v>318</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23" x14ac:dyDescent="0.3">
      <c r="B254" t="str">
        <f t="shared" si="12"/>
        <v>&lt;path d="M82,821.31a1.23,1.23,0,0,1-1.1-1,10.37,10.37,0,0,0-.61-2.1,8.53,8.53,0,0,0-1.09-2.62c-.32-.41-.77-.65-1-1.35s-.07-.85-.07-.85c1.05.62,1.05.62,1.55,1.43a5.12,5.12,0,0,1,1,1.92,10.11,10.11,0,0,1,.79,2.51C81.56,820.19,82.38,821.41,82,821.31Z" fill="#fff"&gt;&lt;/path&gt;</v>
      </c>
      <c r="C254" t="s">
        <v>337</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c r="P260" s="13"/>
      <c r="Q260" s="13"/>
      <c r="R260" s="13"/>
      <c r="S260" s="13"/>
      <c r="T260" s="13"/>
      <c r="U260" s="13"/>
      <c r="V260" t="s">
        <v>450</v>
      </c>
      <c r="W260" t="s">
        <v>454</v>
      </c>
    </row>
    <row r="261" spans="1:33" s="13" customFormat="1" x14ac:dyDescent="0.3">
      <c r="A261" s="13" t="s">
        <v>352</v>
      </c>
      <c r="P261"/>
      <c r="Q261"/>
      <c r="R261"/>
      <c r="S261"/>
      <c r="T261"/>
      <c r="U261"/>
      <c r="V261" t="s">
        <v>452</v>
      </c>
      <c r="W261" t="s">
        <v>453</v>
      </c>
      <c r="X261"/>
      <c r="Y261" t="s">
        <v>451</v>
      </c>
      <c r="Z261" t="s">
        <v>454</v>
      </c>
      <c r="AC261" t="s">
        <v>450</v>
      </c>
      <c r="AD261" t="s">
        <v>454</v>
      </c>
      <c r="AE261"/>
      <c r="AF261" t="s">
        <v>451</v>
      </c>
      <c r="AG261" t="s">
        <v>454</v>
      </c>
    </row>
    <row r="262" spans="1:33" x14ac:dyDescent="0.3">
      <c r="B262" t="str">
        <f>C262</f>
        <v>&lt;g id="LABELS"&gt;</v>
      </c>
      <c r="C262" t="s">
        <v>223</v>
      </c>
      <c r="J262" t="s">
        <v>512</v>
      </c>
      <c r="Y262" t="s">
        <v>452</v>
      </c>
      <c r="Z262" t="s">
        <v>453</v>
      </c>
      <c r="AC262" t="s">
        <v>452</v>
      </c>
      <c r="AD262" t="s">
        <v>453</v>
      </c>
      <c r="AF262" t="s">
        <v>452</v>
      </c>
      <c r="AG262" t="s">
        <v>453</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5">V263</f>
        <v>470</v>
      </c>
      <c r="F264" s="4">
        <f t="shared" ref="F264:F283" si="16">W263</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29 ,Recovered 0 ,Deaths 0, &lt;/title&gt;</v>
      </c>
      <c r="L265" t="s">
        <v>233</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234</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235</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236</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10 ,Recovered 215 ,Deaths 1, &lt;/title&gt;</v>
      </c>
      <c r="L269" t="s">
        <v>237</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238</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239</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240</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214, new today= 0 ,Active 8 ,Recovered 205 ,Deaths 1, &lt;/title&gt;</v>
      </c>
      <c r="L273" t="s">
        <v>241</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242</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243</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244</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245</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246</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247</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248</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249</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250</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251</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224</v>
      </c>
      <c r="V285" s="15"/>
      <c r="W285" s="15"/>
      <c r="X285" s="15"/>
    </row>
    <row r="286" spans="1:33" ht="15.75" thickBot="1" x14ac:dyDescent="0.35">
      <c r="P286" s="13"/>
      <c r="Q286" s="13"/>
      <c r="R286" s="13"/>
      <c r="S286" s="13"/>
      <c r="T286" s="13"/>
      <c r="U286" s="13"/>
      <c r="V286" s="22" t="s">
        <v>450</v>
      </c>
      <c r="W286" s="23" t="s">
        <v>454</v>
      </c>
      <c r="X286" s="15"/>
    </row>
    <row r="287" spans="1:33" s="13" customFormat="1" x14ac:dyDescent="0.3">
      <c r="A287" s="14" t="s">
        <v>353</v>
      </c>
      <c r="G287" s="13" t="s">
        <v>253</v>
      </c>
      <c r="H287" s="13" t="s">
        <v>254</v>
      </c>
      <c r="J287" s="10"/>
      <c r="L287" s="13">
        <v>0.125</v>
      </c>
      <c r="P287"/>
      <c r="Q287"/>
      <c r="R287"/>
      <c r="S287"/>
      <c r="T287"/>
      <c r="U287"/>
      <c r="V287" s="24" t="s">
        <v>452</v>
      </c>
      <c r="W287" s="25" t="s">
        <v>453</v>
      </c>
      <c r="X287" s="23"/>
      <c r="Y287" s="16" t="s">
        <v>451</v>
      </c>
      <c r="Z287" s="17" t="s">
        <v>454</v>
      </c>
    </row>
    <row r="288" spans="1:33" x14ac:dyDescent="0.3">
      <c r="B288" t="str">
        <f>C288</f>
        <v>&lt;g id="DOTS"&gt;</v>
      </c>
      <c r="C288" t="s">
        <v>225</v>
      </c>
      <c r="J288" s="10"/>
      <c r="P288" t="s">
        <v>232</v>
      </c>
      <c r="R288" t="s">
        <v>415</v>
      </c>
      <c r="S288" t="s">
        <v>416</v>
      </c>
      <c r="V288" s="24" t="s">
        <v>375</v>
      </c>
      <c r="W288" s="25" t="s">
        <v>376</v>
      </c>
      <c r="X288" s="25"/>
      <c r="Y288" s="18" t="s">
        <v>452</v>
      </c>
      <c r="Z288" s="19" t="s">
        <v>453</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10</v>
      </c>
      <c r="O289" s="6">
        <f t="shared" ref="O289:O308" si="21">VLOOKUP($A289,$P$158:$V$176,3)</f>
        <v>215</v>
      </c>
      <c r="R289" t="s">
        <v>417</v>
      </c>
      <c r="S289" t="s">
        <v>418</v>
      </c>
      <c r="V289" s="24" t="s">
        <v>377</v>
      </c>
      <c r="W289" s="25" t="s">
        <v>378</v>
      </c>
      <c r="X289" s="28" t="s">
        <v>1</v>
      </c>
      <c r="Y289" s="18" t="s">
        <v>415</v>
      </c>
      <c r="Z289" s="19" t="s">
        <v>416</v>
      </c>
    </row>
    <row r="290" spans="1:26" x14ac:dyDescent="0.3">
      <c r="A290" t="s">
        <v>2</v>
      </c>
      <c r="B290" t="str">
        <f>CONCATENATE($C$289,A290,$D$289,E290," ",F290,$G$289,Tooltips!B5,$H$289,I290,$J$289,K290,$L$289,M290,$P$288)</f>
        <v>&lt;g   id="Bay of Plenty" transform="translate(610 260)"&gt;&lt;title&gt;Bay of Plenty DHB @Pop = 238380 ,   Confirmed  = 0, new today= 0 ,Active 29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419</v>
      </c>
      <c r="S290" t="s">
        <v>420</v>
      </c>
      <c r="V290" s="24" t="s">
        <v>379</v>
      </c>
      <c r="W290" s="25" t="s">
        <v>380</v>
      </c>
      <c r="X290" s="28" t="s">
        <v>2</v>
      </c>
      <c r="Y290" s="18" t="s">
        <v>417</v>
      </c>
      <c r="Z290" s="19" t="s">
        <v>418</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421</v>
      </c>
      <c r="S291" t="s">
        <v>422</v>
      </c>
      <c r="V291" s="24" t="s">
        <v>381</v>
      </c>
      <c r="W291" s="25" t="s">
        <v>382</v>
      </c>
      <c r="X291" s="28" t="s">
        <v>3</v>
      </c>
      <c r="Y291" s="18" t="s">
        <v>419</v>
      </c>
      <c r="Z291" s="19" t="s">
        <v>420</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423</v>
      </c>
      <c r="S292" t="s">
        <v>424</v>
      </c>
      <c r="V292" s="24" t="s">
        <v>383</v>
      </c>
      <c r="W292" s="25" t="s">
        <v>384</v>
      </c>
      <c r="X292" s="28" t="s">
        <v>4</v>
      </c>
      <c r="Y292" s="18" t="s">
        <v>421</v>
      </c>
      <c r="Z292" s="19" t="s">
        <v>422</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8</v>
      </c>
      <c r="O293" s="6">
        <f t="shared" si="21"/>
        <v>205</v>
      </c>
      <c r="R293" t="s">
        <v>425</v>
      </c>
      <c r="S293" t="s">
        <v>426</v>
      </c>
      <c r="V293" s="24" t="s">
        <v>385</v>
      </c>
      <c r="W293" s="25" t="s">
        <v>386</v>
      </c>
      <c r="X293" s="28" t="s">
        <v>5</v>
      </c>
      <c r="Y293" s="18" t="s">
        <v>423</v>
      </c>
      <c r="Z293" s="19" t="s">
        <v>424</v>
      </c>
    </row>
    <row r="294" spans="1:26" x14ac:dyDescent="0.3">
      <c r="A294" t="s">
        <v>6</v>
      </c>
      <c r="B294" t="str">
        <f>CONCATENATE($C$289,A294,$D$289,E294," ",F294,$G$289,Tooltips!B9,$H$289,I294,$J$289,K294,$L$289,M294,$P$288)</f>
        <v>&lt;g   id="Hawke's Bay" transform="translate(640 430)"&gt;&lt;title&gt;Hawke's Bay DHB @Pop = 165610 ,   Confirmed  = 226, new today= 0 ,Active 10 ,Recovered 215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387</v>
      </c>
      <c r="S294" t="s">
        <v>388</v>
      </c>
      <c r="V294" s="24" t="s">
        <v>387</v>
      </c>
      <c r="W294" s="25" t="s">
        <v>388</v>
      </c>
      <c r="X294" s="28" t="s">
        <v>6</v>
      </c>
      <c r="Y294" s="18" t="s">
        <v>425</v>
      </c>
      <c r="Z294" s="19" t="s">
        <v>426</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427</v>
      </c>
      <c r="S295" t="s">
        <v>428</v>
      </c>
      <c r="V295" s="24" t="s">
        <v>389</v>
      </c>
      <c r="W295" s="25" t="s">
        <v>390</v>
      </c>
      <c r="X295" s="28" t="s">
        <v>12</v>
      </c>
      <c r="Y295" s="18" t="s">
        <v>387</v>
      </c>
      <c r="Z295" s="19" t="s">
        <v>388</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365</v>
      </c>
      <c r="M296" s="6">
        <f t="shared" si="19"/>
        <v>0</v>
      </c>
      <c r="N296" s="6">
        <f t="shared" si="20"/>
        <v>0</v>
      </c>
      <c r="O296" s="6">
        <f t="shared" si="21"/>
        <v>16</v>
      </c>
      <c r="R296" t="s">
        <v>429</v>
      </c>
      <c r="S296" t="s">
        <v>430</v>
      </c>
      <c r="V296" s="24" t="s">
        <v>391</v>
      </c>
      <c r="W296" s="25" t="s">
        <v>392</v>
      </c>
      <c r="X296" s="28" t="s">
        <v>16</v>
      </c>
      <c r="Y296" s="18" t="s">
        <v>427</v>
      </c>
      <c r="Z296" s="19" t="s">
        <v>428</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431</v>
      </c>
      <c r="S297" t="s">
        <v>432</v>
      </c>
      <c r="V297" s="24" t="s">
        <v>393</v>
      </c>
      <c r="W297" s="25" t="s">
        <v>394</v>
      </c>
      <c r="X297" s="28" t="s">
        <v>13</v>
      </c>
      <c r="Y297" s="18" t="s">
        <v>429</v>
      </c>
      <c r="Z297" s="19" t="s">
        <v>430</v>
      </c>
    </row>
    <row r="298" spans="1:26" x14ac:dyDescent="0.3">
      <c r="A298" t="s">
        <v>7</v>
      </c>
      <c r="B298" t="str">
        <f>CONCATENATE($C$289,A298,$D$289,E298," ",F298,$G$289,Tooltips!B13,$H$289,I298,$J$289,K298,$L$289,M298,$P$288)</f>
        <v>&lt;g   id="Nelson Marlborough" transform="translate(160 570)"&gt;&lt;title&gt;Nelson Marlborough DHB @Pop = 150770 ,   Confirmed  = 214, new today= 0 ,Active 8 ,Recovered 205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433</v>
      </c>
      <c r="S298" t="s">
        <v>434</v>
      </c>
      <c r="V298" s="24" t="s">
        <v>395</v>
      </c>
      <c r="W298" s="25" t="s">
        <v>396</v>
      </c>
      <c r="X298" s="28" t="s">
        <v>7</v>
      </c>
      <c r="Y298" s="18" t="s">
        <v>431</v>
      </c>
      <c r="Z298" s="19" t="s">
        <v>432</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435</v>
      </c>
      <c r="S299" t="s">
        <v>436</v>
      </c>
      <c r="V299" s="24" t="s">
        <v>397</v>
      </c>
      <c r="W299" s="25" t="s">
        <v>398</v>
      </c>
      <c r="X299" s="28" t="s">
        <v>17</v>
      </c>
      <c r="Y299" s="18" t="s">
        <v>433</v>
      </c>
      <c r="Z299" s="19" t="s">
        <v>434</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437</v>
      </c>
      <c r="S300" t="s">
        <v>438</v>
      </c>
      <c r="V300" s="24" t="s">
        <v>399</v>
      </c>
      <c r="W300" s="25" t="s">
        <v>400</v>
      </c>
      <c r="X300" s="28" t="s">
        <v>8</v>
      </c>
      <c r="Y300" s="18" t="s">
        <v>435</v>
      </c>
      <c r="Z300" s="19" t="s">
        <v>436</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401</v>
      </c>
      <c r="S301" t="s">
        <v>402</v>
      </c>
      <c r="V301" s="24" t="s">
        <v>401</v>
      </c>
      <c r="W301" s="25" t="s">
        <v>402</v>
      </c>
      <c r="X301" s="28" t="s">
        <v>9</v>
      </c>
      <c r="Y301" s="18" t="s">
        <v>437</v>
      </c>
      <c r="Z301" s="19" t="s">
        <v>438</v>
      </c>
    </row>
    <row r="302" spans="1:26" x14ac:dyDescent="0.3">
      <c r="A302" t="s">
        <v>205</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439</v>
      </c>
      <c r="S302" t="s">
        <v>440</v>
      </c>
      <c r="V302" s="24" t="s">
        <v>403</v>
      </c>
      <c r="W302" s="25" t="s">
        <v>404</v>
      </c>
      <c r="X302" s="28" t="s">
        <v>18</v>
      </c>
      <c r="Y302" s="18" t="s">
        <v>401</v>
      </c>
      <c r="Z302" s="19" t="s">
        <v>402</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441</v>
      </c>
      <c r="S303" t="s">
        <v>442</v>
      </c>
      <c r="V303" s="24" t="s">
        <v>405</v>
      </c>
      <c r="W303" s="25" t="s">
        <v>406</v>
      </c>
      <c r="X303" s="28" t="s">
        <v>14</v>
      </c>
      <c r="Y303" s="18" t="s">
        <v>439</v>
      </c>
      <c r="Z303" s="19" t="s">
        <v>440</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443</v>
      </c>
      <c r="S304" t="s">
        <v>444</v>
      </c>
      <c r="V304" s="24" t="s">
        <v>407</v>
      </c>
      <c r="W304" s="25" t="s">
        <v>408</v>
      </c>
      <c r="X304" s="28" t="s">
        <v>10</v>
      </c>
      <c r="Y304" s="18" t="s">
        <v>441</v>
      </c>
      <c r="Z304" s="19" t="s">
        <v>442</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P305" s="59"/>
      <c r="Q305" s="59"/>
      <c r="R305" s="59" t="s">
        <v>445</v>
      </c>
      <c r="S305" s="59" t="s">
        <v>384</v>
      </c>
      <c r="T305" s="59"/>
      <c r="U305" s="59"/>
      <c r="V305" s="61" t="s">
        <v>409</v>
      </c>
      <c r="W305" s="62" t="s">
        <v>410</v>
      </c>
      <c r="X305" s="28" t="s">
        <v>20</v>
      </c>
      <c r="Y305" s="18" t="s">
        <v>443</v>
      </c>
      <c r="Z305" s="19" t="s">
        <v>444</v>
      </c>
    </row>
    <row r="306" spans="1:26" s="59" customFormat="1" x14ac:dyDescent="0.3">
      <c r="A306" s="59" t="s">
        <v>814</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8</v>
      </c>
      <c r="O306" s="6">
        <f t="shared" si="21"/>
        <v>281</v>
      </c>
      <c r="P306"/>
      <c r="Q306"/>
      <c r="R306" t="s">
        <v>446</v>
      </c>
      <c r="S306" t="s">
        <v>447</v>
      </c>
      <c r="T306"/>
      <c r="U306"/>
      <c r="V306" s="24" t="s">
        <v>411</v>
      </c>
      <c r="W306" s="25" t="s">
        <v>412</v>
      </c>
      <c r="X306" s="63" t="s">
        <v>11</v>
      </c>
      <c r="Y306" s="64" t="s">
        <v>445</v>
      </c>
      <c r="Z306" s="65" t="s">
        <v>384</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448</v>
      </c>
      <c r="S307" t="s">
        <v>449</v>
      </c>
      <c r="V307" s="26" t="s">
        <v>413</v>
      </c>
      <c r="W307" s="27" t="s">
        <v>414</v>
      </c>
      <c r="X307" s="28" t="s">
        <v>19</v>
      </c>
      <c r="Y307" s="18" t="s">
        <v>446</v>
      </c>
      <c r="Z307" s="19" t="s">
        <v>447</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6"/>
  <sheetViews>
    <sheetView tabSelected="1" workbookViewId="0">
      <selection activeCell="A2" sqref="A2"/>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1148</v>
      </c>
    </row>
    <row r="3" spans="1:10" x14ac:dyDescent="0.3">
      <c r="B3" t="s">
        <v>815</v>
      </c>
      <c r="C3" t="s">
        <v>516</v>
      </c>
      <c r="H3" s="94"/>
    </row>
    <row r="4" spans="1:10" x14ac:dyDescent="0.3">
      <c r="A4" t="s">
        <v>199</v>
      </c>
      <c r="B4" s="5">
        <v>1479</v>
      </c>
      <c r="C4">
        <v>2</v>
      </c>
    </row>
    <row r="5" spans="1:10" x14ac:dyDescent="0.3">
      <c r="A5" t="s">
        <v>200</v>
      </c>
      <c r="B5">
        <v>356</v>
      </c>
      <c r="C5">
        <v>0</v>
      </c>
      <c r="J5" t="e">
        <f>te</f>
        <v>#NAME?</v>
      </c>
    </row>
    <row r="6" spans="1:10" x14ac:dyDescent="0.3">
      <c r="A6" t="s">
        <v>201</v>
      </c>
      <c r="B6" s="5">
        <v>1835</v>
      </c>
      <c r="C6">
        <v>2</v>
      </c>
    </row>
    <row r="7" spans="1:10" x14ac:dyDescent="0.3">
      <c r="A7" t="s">
        <v>202</v>
      </c>
      <c r="B7" s="5">
        <v>1755</v>
      </c>
      <c r="C7">
        <v>2</v>
      </c>
    </row>
    <row r="8" spans="1:10" x14ac:dyDescent="0.3">
      <c r="A8" t="s">
        <v>203</v>
      </c>
      <c r="B8" s="5">
        <v>25</v>
      </c>
      <c r="C8">
        <v>0</v>
      </c>
    </row>
    <row r="9" spans="1:10" x14ac:dyDescent="0.3">
      <c r="A9" t="s">
        <v>1029</v>
      </c>
      <c r="B9">
        <v>55</v>
      </c>
      <c r="C9">
        <v>0</v>
      </c>
    </row>
    <row r="10" spans="1:10" x14ac:dyDescent="0.3">
      <c r="A10" t="s">
        <v>816</v>
      </c>
      <c r="B10">
        <v>1</v>
      </c>
      <c r="C10">
        <v>0</v>
      </c>
    </row>
    <row r="12" spans="1:10" x14ac:dyDescent="0.3">
      <c r="A12" t="s">
        <v>1093</v>
      </c>
    </row>
    <row r="13" spans="1:10" x14ac:dyDescent="0.3">
      <c r="A13" t="s">
        <v>1096</v>
      </c>
      <c r="B13" s="49" t="s">
        <v>1094</v>
      </c>
      <c r="H13">
        <f>B37</f>
        <v>0</v>
      </c>
    </row>
    <row r="14" spans="1:10" x14ac:dyDescent="0.3">
      <c r="A14">
        <v>166</v>
      </c>
      <c r="B14" s="49">
        <v>29</v>
      </c>
    </row>
    <row r="15" spans="1:10" x14ac:dyDescent="0.3">
      <c r="B15" s="49"/>
    </row>
    <row r="16" spans="1:10" x14ac:dyDescent="0.3">
      <c r="A16" t="s">
        <v>1149</v>
      </c>
      <c r="B16" s="49"/>
    </row>
    <row r="17" spans="1:8" x14ac:dyDescent="0.3">
      <c r="A17" t="s">
        <v>0</v>
      </c>
      <c r="B17" s="49" t="s">
        <v>817</v>
      </c>
      <c r="C17" t="s">
        <v>818</v>
      </c>
      <c r="D17" t="s">
        <v>819</v>
      </c>
      <c r="E17" t="s">
        <v>206</v>
      </c>
      <c r="F17" t="s">
        <v>516</v>
      </c>
    </row>
    <row r="18" spans="1:8" x14ac:dyDescent="0.3">
      <c r="A18" t="s">
        <v>1</v>
      </c>
      <c r="B18" s="49">
        <v>10</v>
      </c>
      <c r="C18">
        <v>215</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8</v>
      </c>
      <c r="C22">
        <v>205</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3</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8</v>
      </c>
      <c r="C35">
        <v>281</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3</v>
      </c>
    </row>
    <row r="38" spans="1:12" x14ac:dyDescent="0.3">
      <c r="A38" t="s">
        <v>1134</v>
      </c>
      <c r="B38" s="49">
        <v>29</v>
      </c>
      <c r="C38">
        <v>106</v>
      </c>
      <c r="D38">
        <v>0</v>
      </c>
      <c r="E38">
        <v>135</v>
      </c>
      <c r="F38">
        <v>2</v>
      </c>
    </row>
    <row r="39" spans="1:12" x14ac:dyDescent="0.3">
      <c r="A39" t="s">
        <v>206</v>
      </c>
      <c r="B39">
        <v>55</v>
      </c>
      <c r="C39">
        <v>1755</v>
      </c>
      <c r="D39">
        <v>25</v>
      </c>
      <c r="E39">
        <v>1835</v>
      </c>
      <c r="F39">
        <v>2</v>
      </c>
      <c r="J39" t="s">
        <v>668</v>
      </c>
      <c r="L39" t="s">
        <v>667</v>
      </c>
    </row>
    <row r="40" spans="1:12" x14ac:dyDescent="0.3">
      <c r="I40" s="45"/>
    </row>
    <row r="41" spans="1:12" x14ac:dyDescent="0.3">
      <c r="A41" t="s">
        <v>1150</v>
      </c>
    </row>
    <row r="42" spans="1:12" x14ac:dyDescent="0.3">
      <c r="A42" t="s">
        <v>0</v>
      </c>
      <c r="B42" t="s">
        <v>204</v>
      </c>
    </row>
    <row r="43" spans="1:12" x14ac:dyDescent="0.3">
      <c r="A43" t="s">
        <v>5</v>
      </c>
      <c r="B43">
        <v>1</v>
      </c>
    </row>
    <row r="44" spans="1:12" x14ac:dyDescent="0.3">
      <c r="A44" t="s">
        <v>206</v>
      </c>
      <c r="B44" s="5">
        <v>1</v>
      </c>
    </row>
    <row r="45" spans="1:12" x14ac:dyDescent="0.3">
      <c r="B45" s="9"/>
    </row>
    <row r="46" spans="1:12" x14ac:dyDescent="0.3">
      <c r="A46" t="s">
        <v>1151</v>
      </c>
      <c r="B46" s="9"/>
      <c r="H46">
        <f t="shared" ref="H46:H51" si="0">VALUE(B45)*100</f>
        <v>0</v>
      </c>
    </row>
    <row r="47" spans="1:12" x14ac:dyDescent="0.3">
      <c r="A47" t="s">
        <v>987</v>
      </c>
      <c r="B47" s="9" t="s">
        <v>817</v>
      </c>
      <c r="C47" t="s">
        <v>818</v>
      </c>
      <c r="D47" t="s">
        <v>819</v>
      </c>
      <c r="E47" t="s">
        <v>206</v>
      </c>
      <c r="H47">
        <f t="shared" si="0"/>
        <v>0</v>
      </c>
    </row>
    <row r="48" spans="1:12" x14ac:dyDescent="0.3">
      <c r="A48" t="s">
        <v>988</v>
      </c>
      <c r="B48" s="9">
        <v>10</v>
      </c>
      <c r="C48">
        <v>64</v>
      </c>
      <c r="D48">
        <v>0</v>
      </c>
      <c r="E48">
        <v>74</v>
      </c>
      <c r="H48" t="e">
        <f t="shared" si="0"/>
        <v>#VALUE!</v>
      </c>
    </row>
    <row r="49" spans="1:8" x14ac:dyDescent="0.3">
      <c r="A49" t="s">
        <v>989</v>
      </c>
      <c r="B49" s="9">
        <v>3</v>
      </c>
      <c r="C49">
        <v>162</v>
      </c>
      <c r="D49">
        <v>0</v>
      </c>
      <c r="E49">
        <v>165</v>
      </c>
      <c r="H49">
        <f t="shared" si="0"/>
        <v>1000</v>
      </c>
    </row>
    <row r="50" spans="1:8" x14ac:dyDescent="0.3">
      <c r="A50" t="s">
        <v>990</v>
      </c>
      <c r="B50" s="9">
        <v>12</v>
      </c>
      <c r="C50">
        <v>417</v>
      </c>
      <c r="D50">
        <v>0</v>
      </c>
      <c r="E50">
        <v>429</v>
      </c>
      <c r="H50">
        <f t="shared" si="0"/>
        <v>300</v>
      </c>
    </row>
    <row r="51" spans="1:8" x14ac:dyDescent="0.3">
      <c r="A51" t="s">
        <v>991</v>
      </c>
      <c r="B51" s="9">
        <v>15</v>
      </c>
      <c r="C51">
        <v>292</v>
      </c>
      <c r="D51">
        <v>0</v>
      </c>
      <c r="E51">
        <v>307</v>
      </c>
      <c r="H51">
        <f t="shared" si="0"/>
        <v>1200</v>
      </c>
    </row>
    <row r="52" spans="1:8" x14ac:dyDescent="0.3">
      <c r="A52" t="s">
        <v>992</v>
      </c>
      <c r="B52" s="9">
        <v>5</v>
      </c>
      <c r="C52" s="9">
        <v>251</v>
      </c>
      <c r="D52" s="9">
        <v>0</v>
      </c>
      <c r="E52" s="9">
        <v>256</v>
      </c>
      <c r="F52" s="9"/>
      <c r="H52" t="e">
        <f>SUM(H48:H51)</f>
        <v>#VALUE!</v>
      </c>
    </row>
    <row r="53" spans="1:8" x14ac:dyDescent="0.3">
      <c r="A53" t="s">
        <v>993</v>
      </c>
      <c r="B53" s="5">
        <v>8</v>
      </c>
      <c r="C53" s="46">
        <v>273</v>
      </c>
      <c r="D53" s="46">
        <v>2</v>
      </c>
      <c r="E53" s="46">
        <v>283</v>
      </c>
      <c r="F53" s="46"/>
    </row>
    <row r="54" spans="1:8" x14ac:dyDescent="0.3">
      <c r="A54" t="s">
        <v>994</v>
      </c>
      <c r="B54" s="79">
        <v>2</v>
      </c>
      <c r="C54" s="46">
        <v>190</v>
      </c>
      <c r="D54" s="46">
        <v>3</v>
      </c>
      <c r="E54" s="46">
        <v>195</v>
      </c>
      <c r="F54" s="46"/>
    </row>
    <row r="55" spans="1:8" x14ac:dyDescent="0.3">
      <c r="A55" t="s">
        <v>1026</v>
      </c>
      <c r="B55" s="79">
        <v>0</v>
      </c>
      <c r="C55" s="46">
        <v>78</v>
      </c>
      <c r="D55" s="81">
        <v>7</v>
      </c>
      <c r="E55" s="46">
        <v>85</v>
      </c>
      <c r="F55" s="46"/>
    </row>
    <row r="56" spans="1:8" x14ac:dyDescent="0.3">
      <c r="A56" t="s">
        <v>1027</v>
      </c>
      <c r="B56" s="79">
        <v>0</v>
      </c>
      <c r="C56" s="46">
        <v>24</v>
      </c>
      <c r="D56" s="81">
        <v>8</v>
      </c>
      <c r="E56" s="46">
        <v>32</v>
      </c>
      <c r="F56" s="46"/>
    </row>
    <row r="57" spans="1:8" x14ac:dyDescent="0.3">
      <c r="A57" t="s">
        <v>1028</v>
      </c>
      <c r="B57" s="79">
        <v>0</v>
      </c>
      <c r="C57" s="46">
        <v>4</v>
      </c>
      <c r="D57" s="81">
        <v>5</v>
      </c>
      <c r="E57" s="46">
        <v>9</v>
      </c>
      <c r="F57" s="46"/>
    </row>
    <row r="58" spans="1:8" x14ac:dyDescent="0.3">
      <c r="A58" t="s">
        <v>206</v>
      </c>
      <c r="B58" s="79">
        <v>55</v>
      </c>
      <c r="C58" s="46">
        <v>1755</v>
      </c>
      <c r="D58" s="81">
        <v>25</v>
      </c>
      <c r="E58" s="46">
        <v>1835</v>
      </c>
      <c r="F58" s="46"/>
    </row>
    <row r="59" spans="1:8" x14ac:dyDescent="0.3">
      <c r="A59" s="7"/>
      <c r="B59" s="83"/>
    </row>
    <row r="60" spans="1:8" x14ac:dyDescent="0.3">
      <c r="A60" s="7" t="s">
        <v>1003</v>
      </c>
      <c r="B60" s="83"/>
      <c r="C60" s="8"/>
      <c r="D60" s="8"/>
      <c r="E60" s="8"/>
      <c r="F60" s="8"/>
    </row>
    <row r="61" spans="1:8" x14ac:dyDescent="0.3">
      <c r="A61" s="7" t="s">
        <v>1004</v>
      </c>
      <c r="B61" s="8" t="s">
        <v>207</v>
      </c>
      <c r="C61" s="46"/>
    </row>
    <row r="62" spans="1:8" x14ac:dyDescent="0.3">
      <c r="A62" s="7" t="s">
        <v>1005</v>
      </c>
      <c r="B62" s="8">
        <v>0.39</v>
      </c>
      <c r="C62" s="46"/>
      <c r="D62" s="8"/>
      <c r="E62" s="8"/>
      <c r="F62" s="8"/>
    </row>
    <row r="63" spans="1:8" x14ac:dyDescent="0.3">
      <c r="A63" s="7" t="s">
        <v>1006</v>
      </c>
      <c r="B63" s="8">
        <v>0.25</v>
      </c>
      <c r="C63" s="46"/>
      <c r="D63" s="8"/>
      <c r="E63" s="8"/>
      <c r="F63" s="8"/>
    </row>
    <row r="64" spans="1:8" x14ac:dyDescent="0.3">
      <c r="A64" s="7" t="s">
        <v>1007</v>
      </c>
      <c r="B64" s="8">
        <v>0.31</v>
      </c>
      <c r="C64" s="46"/>
      <c r="D64" s="8"/>
      <c r="E64" s="8"/>
      <c r="F64" s="8"/>
    </row>
    <row r="65" spans="1:6" x14ac:dyDescent="0.3">
      <c r="A65" s="7" t="s">
        <v>1008</v>
      </c>
      <c r="B65" s="8">
        <v>0.05</v>
      </c>
      <c r="C65" s="46"/>
      <c r="D65" s="8"/>
      <c r="E65" s="8"/>
      <c r="F65" s="8"/>
    </row>
    <row r="66" spans="1:6" x14ac:dyDescent="0.3">
      <c r="A66" s="7" t="s">
        <v>210</v>
      </c>
      <c r="B66" s="8">
        <v>0</v>
      </c>
      <c r="C66" s="46"/>
      <c r="D66" s="8"/>
      <c r="E66" s="8"/>
      <c r="F66" s="8"/>
    </row>
    <row r="67" spans="1:6" x14ac:dyDescent="0.3">
      <c r="A67" s="7"/>
      <c r="B67" s="8"/>
      <c r="C67" s="46"/>
      <c r="D67" s="8"/>
      <c r="E67" s="8"/>
      <c r="F67" s="8"/>
    </row>
    <row r="68" spans="1:6" x14ac:dyDescent="0.3">
      <c r="A68" s="7" t="s">
        <v>1152</v>
      </c>
      <c r="B68" s="8"/>
      <c r="C68" s="46"/>
      <c r="D68" s="8"/>
      <c r="E68" s="8"/>
      <c r="F68" s="8"/>
    </row>
    <row r="69" spans="1:6" x14ac:dyDescent="0.3">
      <c r="A69" s="7"/>
      <c r="B69" s="8" t="s">
        <v>211</v>
      </c>
      <c r="C69" s="46" t="s">
        <v>519</v>
      </c>
      <c r="D69" s="8"/>
      <c r="E69" s="8"/>
      <c r="F69" s="8"/>
    </row>
    <row r="70" spans="1:6" x14ac:dyDescent="0.3">
      <c r="A70" s="7" t="s">
        <v>547</v>
      </c>
      <c r="B70" s="8">
        <v>3636</v>
      </c>
      <c r="C70" s="46">
        <v>44102</v>
      </c>
      <c r="D70" s="8"/>
      <c r="E70" s="8"/>
      <c r="F70" s="8"/>
    </row>
    <row r="71" spans="1:6" x14ac:dyDescent="0.3">
      <c r="A71" s="7" t="s">
        <v>212</v>
      </c>
      <c r="B71" s="8">
        <v>5413</v>
      </c>
      <c r="C71" s="46" t="s">
        <v>1153</v>
      </c>
      <c r="D71" s="8"/>
      <c r="E71" s="8"/>
      <c r="F71" s="8"/>
    </row>
    <row r="72" spans="1:6" x14ac:dyDescent="0.3">
      <c r="A72" s="7" t="s">
        <v>520</v>
      </c>
      <c r="B72" s="58">
        <v>955590</v>
      </c>
      <c r="C72" s="46" t="s">
        <v>1154</v>
      </c>
      <c r="D72" s="8"/>
      <c r="E72" s="8"/>
      <c r="F72" s="8"/>
    </row>
    <row r="73" spans="1:6" x14ac:dyDescent="0.3">
      <c r="A73" s="7" t="s">
        <v>1133</v>
      </c>
      <c r="B73" s="58">
        <v>277519</v>
      </c>
      <c r="C73" s="46">
        <v>44103</v>
      </c>
      <c r="D73" s="8"/>
      <c r="E73" s="8"/>
      <c r="F73" s="8"/>
    </row>
    <row r="74" spans="1:6" x14ac:dyDescent="0.3">
      <c r="A74" s="7"/>
      <c r="B74" s="58"/>
      <c r="C74" s="46"/>
      <c r="D74" s="8"/>
      <c r="E74" s="8"/>
      <c r="F74" s="8"/>
    </row>
    <row r="75" spans="1:6" x14ac:dyDescent="0.3">
      <c r="A75" s="7" t="s">
        <v>650</v>
      </c>
      <c r="B75" s="58"/>
      <c r="C75" s="46"/>
      <c r="D75" s="8"/>
      <c r="E75" s="8"/>
      <c r="F75" s="8"/>
    </row>
    <row r="76" spans="1:6" x14ac:dyDescent="0.3">
      <c r="A76" s="7" t="s">
        <v>519</v>
      </c>
      <c r="B76" s="58" t="s">
        <v>682</v>
      </c>
      <c r="C76" s="46" t="s">
        <v>683</v>
      </c>
      <c r="D76" s="8"/>
      <c r="E76" s="8"/>
      <c r="F76" s="8"/>
    </row>
    <row r="77" spans="1:6" x14ac:dyDescent="0.3">
      <c r="A77" s="7" t="s">
        <v>1046</v>
      </c>
      <c r="B77" s="58"/>
      <c r="C77" s="46">
        <v>300</v>
      </c>
      <c r="D77" s="8"/>
      <c r="E77" s="8"/>
      <c r="F77" s="8"/>
    </row>
    <row r="78" spans="1:6" x14ac:dyDescent="0.3">
      <c r="A78" s="7">
        <v>43899</v>
      </c>
      <c r="B78" s="58">
        <v>12</v>
      </c>
      <c r="C78" s="46">
        <v>312</v>
      </c>
      <c r="D78" s="8"/>
      <c r="E78" s="8"/>
      <c r="F78" s="8"/>
    </row>
    <row r="79" spans="1:6" x14ac:dyDescent="0.3">
      <c r="A79" s="7">
        <v>43900</v>
      </c>
      <c r="B79" s="58">
        <v>89</v>
      </c>
      <c r="C79" s="8">
        <v>401</v>
      </c>
      <c r="D79" s="8"/>
      <c r="E79" s="8"/>
      <c r="F79" s="8"/>
    </row>
    <row r="80" spans="1:6" x14ac:dyDescent="0.3">
      <c r="A80" s="7">
        <v>43901</v>
      </c>
      <c r="B80" s="58">
        <v>83</v>
      </c>
      <c r="C80" s="8">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8">
        <v>1544</v>
      </c>
      <c r="C93">
        <v>10790</v>
      </c>
    </row>
    <row r="94" spans="1:6" x14ac:dyDescent="0.3">
      <c r="A94" s="7">
        <v>43915</v>
      </c>
      <c r="B94" s="58">
        <v>2592</v>
      </c>
      <c r="C94" s="8">
        <v>13382</v>
      </c>
      <c r="D94" s="8"/>
      <c r="E94" s="8"/>
      <c r="F94" s="8"/>
    </row>
    <row r="95" spans="1:6" x14ac:dyDescent="0.3">
      <c r="A95" s="7">
        <v>43916</v>
      </c>
      <c r="B95" s="58">
        <v>2117</v>
      </c>
      <c r="C95" s="8">
        <v>15499</v>
      </c>
      <c r="D95" s="8"/>
      <c r="E95" s="8"/>
      <c r="F95" s="8"/>
    </row>
    <row r="96" spans="1:6" x14ac:dyDescent="0.3">
      <c r="A96" s="7">
        <v>43917</v>
      </c>
      <c r="B96" s="8">
        <v>2067</v>
      </c>
      <c r="C96">
        <v>17566</v>
      </c>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8">
        <v>2562</v>
      </c>
      <c r="C101">
        <v>26339</v>
      </c>
    </row>
    <row r="102" spans="1:6" x14ac:dyDescent="0.3">
      <c r="A102" s="7">
        <v>43923</v>
      </c>
      <c r="B102" s="8">
        <v>3446</v>
      </c>
      <c r="C102">
        <v>29785</v>
      </c>
    </row>
    <row r="103" spans="1:6" x14ac:dyDescent="0.3">
      <c r="A103" s="7">
        <v>43924</v>
      </c>
      <c r="B103" s="8">
        <v>3631</v>
      </c>
      <c r="C103" s="5">
        <v>33416</v>
      </c>
    </row>
    <row r="104" spans="1:6" x14ac:dyDescent="0.3">
      <c r="A104" s="7">
        <v>43925</v>
      </c>
      <c r="B104" s="8">
        <v>3093</v>
      </c>
      <c r="C104">
        <v>36509</v>
      </c>
    </row>
    <row r="105" spans="1:6" x14ac:dyDescent="0.3">
      <c r="A105" s="7">
        <v>43926</v>
      </c>
      <c r="B105" s="8">
        <v>3709</v>
      </c>
      <c r="C10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s="5">
        <v>66499</v>
      </c>
    </row>
    <row r="115" spans="1:3" x14ac:dyDescent="0.3">
      <c r="A115" s="7">
        <v>43936</v>
      </c>
      <c r="B115" s="8">
        <v>3661</v>
      </c>
      <c r="C115">
        <v>70160</v>
      </c>
    </row>
    <row r="116" spans="1:3" x14ac:dyDescent="0.3">
      <c r="A116" s="7">
        <v>43937</v>
      </c>
      <c r="B116" s="8">
        <v>4241</v>
      </c>
      <c r="C116">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s="5">
        <v>123920</v>
      </c>
    </row>
    <row r="127" spans="1:3" x14ac:dyDescent="0.3">
      <c r="A127" s="7">
        <v>43948</v>
      </c>
      <c r="B127" s="8">
        <v>2146</v>
      </c>
      <c r="C127">
        <v>126066</v>
      </c>
    </row>
    <row r="128" spans="1:3" x14ac:dyDescent="0.3">
      <c r="A128" s="7">
        <v>43949</v>
      </c>
      <c r="B128" s="8">
        <v>2637</v>
      </c>
      <c r="C128">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v>44016</v>
      </c>
      <c r="B195" s="8">
        <v>2294</v>
      </c>
      <c r="C195">
        <v>414226</v>
      </c>
    </row>
    <row r="196" spans="1:3" x14ac:dyDescent="0.3">
      <c r="A196" s="7">
        <v>44017</v>
      </c>
      <c r="B196" s="8">
        <v>1057</v>
      </c>
      <c r="C196">
        <v>415283</v>
      </c>
    </row>
    <row r="197" spans="1:3" x14ac:dyDescent="0.3">
      <c r="A197" s="7">
        <v>44018</v>
      </c>
      <c r="B197" s="8">
        <v>1641</v>
      </c>
      <c r="C197">
        <v>416924</v>
      </c>
    </row>
    <row r="198" spans="1:3" x14ac:dyDescent="0.3">
      <c r="A198" s="7">
        <v>44019</v>
      </c>
      <c r="B198" s="8">
        <v>2131</v>
      </c>
      <c r="C198">
        <v>419055</v>
      </c>
    </row>
    <row r="199" spans="1:3" x14ac:dyDescent="0.3">
      <c r="A199" s="7">
        <v>44020</v>
      </c>
      <c r="B199" s="8">
        <v>3089</v>
      </c>
      <c r="C199">
        <v>422144</v>
      </c>
    </row>
    <row r="200" spans="1:3" x14ac:dyDescent="0.3">
      <c r="A200" s="7">
        <v>44021</v>
      </c>
      <c r="B200" s="8">
        <v>2575</v>
      </c>
      <c r="C200">
        <v>424719</v>
      </c>
    </row>
    <row r="201" spans="1:3" x14ac:dyDescent="0.3">
      <c r="A201" s="7">
        <v>44022</v>
      </c>
      <c r="B201" s="8">
        <v>2057</v>
      </c>
      <c r="C201">
        <v>426776</v>
      </c>
    </row>
    <row r="202" spans="1:3" x14ac:dyDescent="0.3">
      <c r="A202" s="7">
        <v>44023</v>
      </c>
      <c r="B202" s="8">
        <v>1824</v>
      </c>
      <c r="C202">
        <v>428600</v>
      </c>
    </row>
    <row r="203" spans="1:3" x14ac:dyDescent="0.3">
      <c r="A203" s="7">
        <v>44024</v>
      </c>
      <c r="B203" s="8">
        <v>1043</v>
      </c>
      <c r="C203">
        <v>429643</v>
      </c>
    </row>
    <row r="204" spans="1:3" x14ac:dyDescent="0.3">
      <c r="A204" s="7">
        <v>44025</v>
      </c>
      <c r="B204" s="8">
        <v>1620</v>
      </c>
      <c r="C204">
        <v>431263</v>
      </c>
    </row>
    <row r="205" spans="1:3" x14ac:dyDescent="0.3">
      <c r="A205" s="7">
        <v>44026</v>
      </c>
      <c r="B205" s="8">
        <v>2061</v>
      </c>
      <c r="C205">
        <v>433324</v>
      </c>
    </row>
    <row r="206" spans="1:3" x14ac:dyDescent="0.3">
      <c r="A206" s="7">
        <v>44027</v>
      </c>
      <c r="B206" s="8">
        <v>2899</v>
      </c>
      <c r="C206">
        <v>436223</v>
      </c>
    </row>
    <row r="207" spans="1:3" x14ac:dyDescent="0.3">
      <c r="A207" s="7">
        <v>44028</v>
      </c>
      <c r="B207" s="8">
        <v>2497</v>
      </c>
      <c r="C207">
        <v>438720</v>
      </c>
    </row>
    <row r="208" spans="1:3" x14ac:dyDescent="0.3">
      <c r="A208" s="7">
        <v>44029</v>
      </c>
      <c r="B208" s="8">
        <v>2403</v>
      </c>
      <c r="C208">
        <v>441123</v>
      </c>
    </row>
    <row r="209" spans="1:3" x14ac:dyDescent="0.3">
      <c r="A209" s="7">
        <v>44030</v>
      </c>
      <c r="B209" s="8">
        <v>1365</v>
      </c>
      <c r="C209">
        <v>442488</v>
      </c>
    </row>
    <row r="210" spans="1:3" x14ac:dyDescent="0.3">
      <c r="A210" s="7">
        <v>44031</v>
      </c>
      <c r="B210" s="8">
        <v>681</v>
      </c>
      <c r="C210">
        <v>443169</v>
      </c>
    </row>
    <row r="211" spans="1:3" x14ac:dyDescent="0.3">
      <c r="A211" s="7">
        <v>44032</v>
      </c>
      <c r="B211" s="8">
        <v>1007</v>
      </c>
      <c r="C211">
        <v>444176</v>
      </c>
    </row>
    <row r="212" spans="1:3" x14ac:dyDescent="0.3">
      <c r="A212" s="7">
        <v>44033</v>
      </c>
      <c r="B212" s="8">
        <v>2191</v>
      </c>
      <c r="C212">
        <v>446367</v>
      </c>
    </row>
    <row r="213" spans="1:3" x14ac:dyDescent="0.3">
      <c r="A213" s="7">
        <v>44034</v>
      </c>
      <c r="B213" s="8">
        <v>2419</v>
      </c>
      <c r="C213">
        <v>448786</v>
      </c>
    </row>
    <row r="214" spans="1:3" x14ac:dyDescent="0.3">
      <c r="A214" s="7">
        <v>44035</v>
      </c>
      <c r="B214" s="8">
        <v>2830</v>
      </c>
      <c r="C214">
        <v>451616</v>
      </c>
    </row>
    <row r="215" spans="1:3" x14ac:dyDescent="0.3">
      <c r="A215" s="7">
        <v>44036</v>
      </c>
      <c r="B215" s="8">
        <v>2307</v>
      </c>
      <c r="C215">
        <v>453923</v>
      </c>
    </row>
    <row r="216" spans="1:3" x14ac:dyDescent="0.3">
      <c r="A216" s="7">
        <v>44037</v>
      </c>
      <c r="B216" s="8">
        <v>1754</v>
      </c>
      <c r="C216">
        <v>455677</v>
      </c>
    </row>
    <row r="217" spans="1:3" x14ac:dyDescent="0.3">
      <c r="A217" s="7">
        <v>44038</v>
      </c>
      <c r="B217" s="8">
        <v>550</v>
      </c>
      <c r="C217">
        <v>456227</v>
      </c>
    </row>
    <row r="218" spans="1:3" x14ac:dyDescent="0.3">
      <c r="A218" s="7">
        <v>44039</v>
      </c>
      <c r="B218" s="8">
        <v>1107</v>
      </c>
      <c r="C218">
        <v>457334</v>
      </c>
    </row>
    <row r="219" spans="1:3" x14ac:dyDescent="0.3">
      <c r="A219" s="7">
        <v>44040</v>
      </c>
      <c r="B219" s="8">
        <v>2733</v>
      </c>
      <c r="C219">
        <v>460067</v>
      </c>
    </row>
    <row r="220" spans="1:3" x14ac:dyDescent="0.3">
      <c r="A220" s="7">
        <v>44041</v>
      </c>
      <c r="B220" s="8">
        <v>2523</v>
      </c>
      <c r="C220">
        <v>462590</v>
      </c>
    </row>
    <row r="221" spans="1:3" x14ac:dyDescent="0.3">
      <c r="A221" s="7">
        <v>44042</v>
      </c>
      <c r="B221" s="8">
        <v>2476</v>
      </c>
      <c r="C221">
        <v>465066</v>
      </c>
    </row>
    <row r="222" spans="1:3" x14ac:dyDescent="0.3">
      <c r="A222" s="7">
        <v>44043</v>
      </c>
      <c r="B222" s="8">
        <v>3002</v>
      </c>
      <c r="C222">
        <v>468068</v>
      </c>
    </row>
    <row r="223" spans="1:3" x14ac:dyDescent="0.3">
      <c r="A223" s="7">
        <v>44044</v>
      </c>
      <c r="B223" s="8">
        <v>2401</v>
      </c>
      <c r="C223">
        <v>470469</v>
      </c>
    </row>
    <row r="224" spans="1:3" x14ac:dyDescent="0.3">
      <c r="A224" s="7">
        <v>44045</v>
      </c>
      <c r="B224" s="8">
        <v>1692</v>
      </c>
      <c r="C224">
        <v>472161</v>
      </c>
    </row>
    <row r="225" spans="1:3" x14ac:dyDescent="0.3">
      <c r="A225" s="7">
        <v>44046</v>
      </c>
      <c r="B225" s="8">
        <v>1608</v>
      </c>
      <c r="C225">
        <v>473769</v>
      </c>
    </row>
    <row r="226" spans="1:3" x14ac:dyDescent="0.3">
      <c r="A226" s="7">
        <v>44047</v>
      </c>
      <c r="B226" s="8">
        <v>4140</v>
      </c>
      <c r="C226">
        <v>477909</v>
      </c>
    </row>
    <row r="227" spans="1:3" x14ac:dyDescent="0.3">
      <c r="A227" s="7">
        <v>44048</v>
      </c>
      <c r="B227" s="8">
        <v>5020</v>
      </c>
      <c r="C227">
        <v>482929</v>
      </c>
    </row>
    <row r="228" spans="1:3" x14ac:dyDescent="0.3">
      <c r="A228" s="7">
        <v>44049</v>
      </c>
      <c r="B228" s="8">
        <v>4014</v>
      </c>
      <c r="C228">
        <v>486943</v>
      </c>
    </row>
    <row r="229" spans="1:3" x14ac:dyDescent="0.3">
      <c r="A229" s="7">
        <v>44050</v>
      </c>
      <c r="B229" s="8">
        <v>3289</v>
      </c>
      <c r="C229">
        <v>490232</v>
      </c>
    </row>
    <row r="230" spans="1:3" x14ac:dyDescent="0.3">
      <c r="A230" s="7">
        <v>44051</v>
      </c>
      <c r="B230" s="8">
        <v>4249</v>
      </c>
      <c r="C230">
        <v>494481</v>
      </c>
    </row>
    <row r="231" spans="1:3" x14ac:dyDescent="0.3">
      <c r="A231" s="7">
        <v>44052</v>
      </c>
      <c r="B231" s="8">
        <v>2125</v>
      </c>
      <c r="C231">
        <v>496606</v>
      </c>
    </row>
    <row r="232" spans="1:3" x14ac:dyDescent="0.3">
      <c r="A232" s="7">
        <v>44053</v>
      </c>
      <c r="B232" s="8">
        <v>1874</v>
      </c>
      <c r="C232">
        <v>498480</v>
      </c>
    </row>
    <row r="233" spans="1:3" x14ac:dyDescent="0.3">
      <c r="A233" s="7">
        <v>44054</v>
      </c>
      <c r="B233" s="8">
        <v>4225</v>
      </c>
      <c r="C233">
        <v>502705</v>
      </c>
    </row>
    <row r="234" spans="1:3" x14ac:dyDescent="0.3">
      <c r="A234" s="7">
        <v>44055</v>
      </c>
      <c r="B234" s="8">
        <v>6006</v>
      </c>
      <c r="C234">
        <v>508711</v>
      </c>
    </row>
    <row r="235" spans="1:3" x14ac:dyDescent="0.3">
      <c r="A235" s="7">
        <v>44056</v>
      </c>
      <c r="B235" s="8">
        <v>15703</v>
      </c>
      <c r="C235">
        <v>524414</v>
      </c>
    </row>
    <row r="236" spans="1:3" x14ac:dyDescent="0.3">
      <c r="A236" s="7">
        <v>44057</v>
      </c>
      <c r="B236" s="8">
        <v>23846</v>
      </c>
      <c r="C236">
        <v>548260</v>
      </c>
    </row>
    <row r="237" spans="1:3" x14ac:dyDescent="0.3">
      <c r="A237" s="7">
        <v>44058</v>
      </c>
      <c r="B237" s="8">
        <v>23682</v>
      </c>
      <c r="C237">
        <v>571942</v>
      </c>
    </row>
    <row r="238" spans="1:3" x14ac:dyDescent="0.3">
      <c r="A238" s="7">
        <v>44059</v>
      </c>
      <c r="B238" s="8">
        <v>26014</v>
      </c>
      <c r="C238">
        <v>597956</v>
      </c>
    </row>
    <row r="239" spans="1:3" x14ac:dyDescent="0.3">
      <c r="A239" s="7">
        <v>44060</v>
      </c>
      <c r="B239" s="8">
        <v>18421</v>
      </c>
      <c r="C239">
        <v>616377</v>
      </c>
    </row>
    <row r="240" spans="1:3" x14ac:dyDescent="0.3">
      <c r="A240" s="7">
        <v>44061</v>
      </c>
      <c r="B240" s="8">
        <v>23038</v>
      </c>
      <c r="C240">
        <v>639415</v>
      </c>
    </row>
    <row r="241" spans="1:3" x14ac:dyDescent="0.3">
      <c r="A241" s="7">
        <v>44062</v>
      </c>
      <c r="B241" s="8">
        <v>18091</v>
      </c>
      <c r="C241">
        <v>657506</v>
      </c>
    </row>
    <row r="242" spans="1:3" x14ac:dyDescent="0.3">
      <c r="A242" s="7">
        <v>44063</v>
      </c>
      <c r="B242" s="8">
        <v>15714</v>
      </c>
      <c r="C242">
        <v>673220</v>
      </c>
    </row>
    <row r="243" spans="1:3" x14ac:dyDescent="0.3">
      <c r="A243" s="7">
        <v>44064</v>
      </c>
      <c r="B243" s="8">
        <v>12256</v>
      </c>
      <c r="C243">
        <v>685476</v>
      </c>
    </row>
    <row r="244" spans="1:3" x14ac:dyDescent="0.3">
      <c r="A244" s="7">
        <v>44065</v>
      </c>
      <c r="B244" s="8">
        <v>7005</v>
      </c>
      <c r="C244">
        <v>692481</v>
      </c>
    </row>
    <row r="245" spans="1:3" x14ac:dyDescent="0.3">
      <c r="A245" s="7">
        <v>44066</v>
      </c>
      <c r="B245" s="8">
        <v>4589</v>
      </c>
      <c r="C245">
        <v>697070</v>
      </c>
    </row>
    <row r="246" spans="1:3" x14ac:dyDescent="0.3">
      <c r="A246" s="7">
        <v>44067</v>
      </c>
      <c r="B246" s="8">
        <v>4434</v>
      </c>
      <c r="C246">
        <v>701504</v>
      </c>
    </row>
    <row r="247" spans="1:3" x14ac:dyDescent="0.3">
      <c r="A247" s="7">
        <v>44068</v>
      </c>
      <c r="B247" s="8">
        <v>8559</v>
      </c>
      <c r="C247">
        <v>710063</v>
      </c>
    </row>
    <row r="248" spans="1:3" x14ac:dyDescent="0.3">
      <c r="A248" s="7">
        <v>44069</v>
      </c>
      <c r="B248" s="8">
        <v>9257</v>
      </c>
      <c r="C248">
        <v>719320</v>
      </c>
    </row>
    <row r="249" spans="1:3" x14ac:dyDescent="0.3">
      <c r="A249" s="7">
        <v>44070</v>
      </c>
      <c r="B249" s="8">
        <v>11010</v>
      </c>
      <c r="C249">
        <v>730330</v>
      </c>
    </row>
    <row r="250" spans="1:3" x14ac:dyDescent="0.3">
      <c r="A250" s="7">
        <v>44071</v>
      </c>
      <c r="B250" s="8">
        <v>9991</v>
      </c>
      <c r="C250">
        <v>740321</v>
      </c>
    </row>
    <row r="251" spans="1:3" x14ac:dyDescent="0.3">
      <c r="A251" s="7">
        <v>44072</v>
      </c>
      <c r="B251" s="8">
        <v>10487</v>
      </c>
      <c r="C251">
        <v>750808</v>
      </c>
    </row>
    <row r="252" spans="1:3" x14ac:dyDescent="0.3">
      <c r="A252" s="7">
        <v>44073</v>
      </c>
      <c r="B252" s="8">
        <v>7219</v>
      </c>
      <c r="C252">
        <v>758027</v>
      </c>
    </row>
    <row r="253" spans="1:3" x14ac:dyDescent="0.3">
      <c r="A253" s="7">
        <v>44074</v>
      </c>
      <c r="B253" s="8">
        <v>8599</v>
      </c>
      <c r="C253">
        <v>766626</v>
      </c>
    </row>
    <row r="254" spans="1:3" x14ac:dyDescent="0.3">
      <c r="A254" s="7">
        <v>44075</v>
      </c>
      <c r="B254" s="8">
        <v>10934</v>
      </c>
      <c r="C254">
        <v>777560</v>
      </c>
    </row>
    <row r="255" spans="1:3" x14ac:dyDescent="0.3">
      <c r="A255" s="7">
        <v>44076</v>
      </c>
      <c r="B255" s="8">
        <v>10521</v>
      </c>
      <c r="C255">
        <v>788081</v>
      </c>
    </row>
    <row r="256" spans="1:3" x14ac:dyDescent="0.3">
      <c r="A256" s="7">
        <v>44077</v>
      </c>
      <c r="B256" s="8">
        <v>9909</v>
      </c>
      <c r="C256">
        <v>797990</v>
      </c>
    </row>
    <row r="257" spans="1:3" x14ac:dyDescent="0.3">
      <c r="A257" s="7">
        <v>44078</v>
      </c>
      <c r="B257" s="8">
        <v>9470</v>
      </c>
      <c r="C257">
        <v>807460</v>
      </c>
    </row>
    <row r="258" spans="1:3" x14ac:dyDescent="0.3">
      <c r="A258" s="7">
        <v>44079</v>
      </c>
      <c r="B258" s="8">
        <v>7178</v>
      </c>
      <c r="C258">
        <v>814638</v>
      </c>
    </row>
    <row r="259" spans="1:3" x14ac:dyDescent="0.3">
      <c r="A259" s="7">
        <v>44080</v>
      </c>
      <c r="B259" s="8">
        <v>3991</v>
      </c>
      <c r="C259">
        <v>818629</v>
      </c>
    </row>
    <row r="260" spans="1:3" x14ac:dyDescent="0.3">
      <c r="A260" s="7">
        <v>44081</v>
      </c>
      <c r="B260" s="8">
        <v>4525</v>
      </c>
      <c r="C260">
        <v>823154</v>
      </c>
    </row>
    <row r="261" spans="1:3" x14ac:dyDescent="0.3">
      <c r="A261" s="7">
        <v>44082</v>
      </c>
      <c r="B261" s="8">
        <v>8363</v>
      </c>
      <c r="C261">
        <v>831517</v>
      </c>
    </row>
    <row r="262" spans="1:3" x14ac:dyDescent="0.3">
      <c r="A262" s="7">
        <v>44083</v>
      </c>
      <c r="B262" s="8">
        <v>7950</v>
      </c>
      <c r="C262">
        <v>839467</v>
      </c>
    </row>
    <row r="263" spans="1:3" x14ac:dyDescent="0.3">
      <c r="A263" s="7">
        <v>44084</v>
      </c>
      <c r="B263" s="8">
        <v>8953</v>
      </c>
      <c r="C263">
        <v>848420</v>
      </c>
    </row>
    <row r="264" spans="1:3" x14ac:dyDescent="0.3">
      <c r="A264" s="7">
        <v>44085</v>
      </c>
      <c r="B264" s="8">
        <v>8838</v>
      </c>
      <c r="C264">
        <v>857258</v>
      </c>
    </row>
    <row r="265" spans="1:3" x14ac:dyDescent="0.3">
      <c r="A265" s="7">
        <v>44086</v>
      </c>
      <c r="B265" s="8">
        <v>7211</v>
      </c>
      <c r="C265">
        <v>864469</v>
      </c>
    </row>
    <row r="266" spans="1:3" x14ac:dyDescent="0.3">
      <c r="A266" s="7">
        <v>44087</v>
      </c>
      <c r="B266" s="8">
        <v>3573</v>
      </c>
      <c r="C266">
        <v>868042</v>
      </c>
    </row>
    <row r="267" spans="1:3" x14ac:dyDescent="0.3">
      <c r="A267" s="7">
        <v>44088</v>
      </c>
      <c r="B267" s="8">
        <v>4402</v>
      </c>
      <c r="C267">
        <v>872444</v>
      </c>
    </row>
    <row r="268" spans="1:3" x14ac:dyDescent="0.3">
      <c r="A268" s="7">
        <v>44089</v>
      </c>
      <c r="B268" s="8">
        <v>9088</v>
      </c>
      <c r="C268">
        <v>881532</v>
      </c>
    </row>
    <row r="269" spans="1:3" x14ac:dyDescent="0.3">
      <c r="A269" s="7">
        <v>44090</v>
      </c>
      <c r="B269" s="8">
        <v>8185</v>
      </c>
      <c r="C269">
        <v>889717</v>
      </c>
    </row>
    <row r="270" spans="1:3" x14ac:dyDescent="0.3">
      <c r="A270" s="7">
        <v>44091</v>
      </c>
      <c r="B270" s="8">
        <v>7360</v>
      </c>
      <c r="C270">
        <v>897077</v>
      </c>
    </row>
    <row r="271" spans="1:3" x14ac:dyDescent="0.3">
      <c r="A271" s="7">
        <v>44092</v>
      </c>
      <c r="B271" s="8">
        <v>8359</v>
      </c>
      <c r="C271">
        <v>905436</v>
      </c>
    </row>
    <row r="272" spans="1:3" x14ac:dyDescent="0.3">
      <c r="A272" s="7">
        <v>44093</v>
      </c>
      <c r="B272" s="8">
        <v>5417</v>
      </c>
      <c r="C272">
        <v>910853</v>
      </c>
    </row>
    <row r="273" spans="1:3" x14ac:dyDescent="0.3">
      <c r="A273" s="7">
        <v>44094</v>
      </c>
      <c r="B273" s="8">
        <v>3568</v>
      </c>
      <c r="C273">
        <v>914421</v>
      </c>
    </row>
    <row r="274" spans="1:3" x14ac:dyDescent="0.3">
      <c r="A274" s="7">
        <v>44095</v>
      </c>
      <c r="B274" s="8">
        <v>3278</v>
      </c>
      <c r="C274">
        <v>917699</v>
      </c>
    </row>
    <row r="275" spans="1:3" x14ac:dyDescent="0.3">
      <c r="A275" s="7">
        <v>44096</v>
      </c>
      <c r="B275" s="8">
        <v>6938</v>
      </c>
      <c r="C275">
        <v>924637</v>
      </c>
    </row>
    <row r="276" spans="1:3" x14ac:dyDescent="0.3">
      <c r="A276" s="7">
        <v>44097</v>
      </c>
      <c r="B276" s="8">
        <v>6142</v>
      </c>
      <c r="C276">
        <v>930779</v>
      </c>
    </row>
    <row r="277" spans="1:3" x14ac:dyDescent="0.3">
      <c r="A277" s="7">
        <v>44098</v>
      </c>
      <c r="B277" s="8">
        <v>6465</v>
      </c>
      <c r="C277">
        <v>937244</v>
      </c>
    </row>
    <row r="278" spans="1:3" x14ac:dyDescent="0.3">
      <c r="A278" s="7">
        <v>44099</v>
      </c>
      <c r="B278" s="8">
        <v>5952</v>
      </c>
      <c r="C278">
        <v>943196</v>
      </c>
    </row>
    <row r="279" spans="1:3" x14ac:dyDescent="0.3">
      <c r="A279" s="7">
        <v>44100</v>
      </c>
      <c r="B279" s="8">
        <v>5219</v>
      </c>
      <c r="C279">
        <v>948415</v>
      </c>
    </row>
    <row r="280" spans="1:3" x14ac:dyDescent="0.3">
      <c r="A280" s="7">
        <v>44101</v>
      </c>
      <c r="B280" s="8">
        <v>3539</v>
      </c>
      <c r="C280">
        <v>951954</v>
      </c>
    </row>
    <row r="281" spans="1:3" x14ac:dyDescent="0.3">
      <c r="A281" s="7">
        <v>44102</v>
      </c>
      <c r="B281" s="8">
        <v>3636</v>
      </c>
      <c r="C281">
        <v>955590</v>
      </c>
    </row>
    <row r="282" spans="1:3" x14ac:dyDescent="0.3">
      <c r="A282" s="7"/>
      <c r="B282" s="8"/>
    </row>
    <row r="283" spans="1:3" x14ac:dyDescent="0.3">
      <c r="A283" s="7" t="s">
        <v>213</v>
      </c>
      <c r="B283" s="8" t="s">
        <v>214</v>
      </c>
    </row>
    <row r="284" spans="1:3" x14ac:dyDescent="0.3">
      <c r="A284" s="7" t="s">
        <v>198</v>
      </c>
      <c r="B284" s="8" t="s">
        <v>215</v>
      </c>
    </row>
    <row r="285" spans="1:3" x14ac:dyDescent="0.3">
      <c r="A285" s="7" t="s">
        <v>216</v>
      </c>
      <c r="B285" s="8" t="s">
        <v>217</v>
      </c>
    </row>
    <row r="286" spans="1:3" x14ac:dyDescent="0.3">
      <c r="A286" s="7" t="s">
        <v>218</v>
      </c>
      <c r="B286"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2020-09-29T00:05:13Z</dcterms:modified>
</cp:coreProperties>
</file>