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F6924F1-8C56-4E9A-818E-E748D84ECAD2}"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combined'!$A$2:$E$244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74" i="20" l="1"/>
  <c r="Q174" i="20"/>
  <c r="R174" i="20"/>
  <c r="S174" i="20"/>
  <c r="T174" i="20"/>
  <c r="U174" i="20"/>
  <c r="V174" i="20"/>
  <c r="W174" i="20"/>
  <c r="G18" i="21"/>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69" i="20"/>
  <c r="Q169" i="20"/>
  <c r="R169" i="20"/>
  <c r="S169" i="20"/>
  <c r="T169" i="20"/>
  <c r="U169" i="20"/>
  <c r="W169" i="20"/>
  <c r="P177" i="20"/>
  <c r="Q177" i="20"/>
  <c r="R177" i="20"/>
  <c r="S177" i="20"/>
  <c r="T177" i="20"/>
  <c r="U177" i="20"/>
  <c r="V177" i="20"/>
  <c r="W177" i="20"/>
  <c r="P158" i="20"/>
  <c r="Q158" i="20"/>
  <c r="R158" i="20"/>
  <c r="S158" i="20"/>
  <c r="T158" i="20"/>
  <c r="U158" i="20"/>
  <c r="V158" i="20"/>
  <c r="W158" i="20"/>
  <c r="P162" i="20"/>
  <c r="Q162" i="20"/>
  <c r="R162" i="20"/>
  <c r="S162" i="20"/>
  <c r="T162" i="20"/>
  <c r="U162" i="20"/>
  <c r="V162" i="20"/>
  <c r="W162" i="20"/>
  <c r="P175" i="20"/>
  <c r="Q175" i="20"/>
  <c r="R175" i="20"/>
  <c r="S175" i="20"/>
  <c r="T175" i="20"/>
  <c r="U175" i="20"/>
  <c r="V175" i="20"/>
  <c r="W175" i="20"/>
  <c r="P165" i="20"/>
  <c r="Q165" i="20"/>
  <c r="R165" i="20"/>
  <c r="S165" i="20"/>
  <c r="T165" i="20"/>
  <c r="U165" i="20"/>
  <c r="V165" i="20"/>
  <c r="W165" i="20"/>
  <c r="P159" i="20"/>
  <c r="Q159" i="20"/>
  <c r="R159" i="20"/>
  <c r="S159" i="20"/>
  <c r="T159" i="20"/>
  <c r="U159" i="20"/>
  <c r="V159" i="20"/>
  <c r="W159" i="20"/>
  <c r="P172" i="20"/>
  <c r="Q172" i="20"/>
  <c r="R172" i="20"/>
  <c r="S172" i="20"/>
  <c r="T172" i="20"/>
  <c r="U172" i="20"/>
  <c r="V172" i="20"/>
  <c r="W172" i="20"/>
  <c r="P173" i="20"/>
  <c r="Q173" i="20"/>
  <c r="R173" i="20"/>
  <c r="S173" i="20"/>
  <c r="T173" i="20"/>
  <c r="U173" i="20"/>
  <c r="V173" i="20"/>
  <c r="W173" i="20"/>
  <c r="P163" i="20"/>
  <c r="Q163" i="20"/>
  <c r="R163" i="20"/>
  <c r="S163" i="20"/>
  <c r="T163" i="20"/>
  <c r="U163" i="20"/>
  <c r="V163" i="20"/>
  <c r="W163" i="20"/>
  <c r="P179" i="20"/>
  <c r="Q179" i="20"/>
  <c r="R179" i="20"/>
  <c r="S179" i="20"/>
  <c r="T179" i="20"/>
  <c r="U179" i="20"/>
  <c r="V179" i="20"/>
  <c r="W179" i="20"/>
  <c r="P167" i="20"/>
  <c r="Q167" i="20"/>
  <c r="R167" i="20"/>
  <c r="S167" i="20"/>
  <c r="T167" i="20"/>
  <c r="U167" i="20"/>
  <c r="V167" i="20"/>
  <c r="W167" i="20"/>
  <c r="P164" i="20"/>
  <c r="Q164" i="20"/>
  <c r="R164" i="20"/>
  <c r="S164" i="20"/>
  <c r="T164" i="20"/>
  <c r="U164" i="20"/>
  <c r="V164" i="20"/>
  <c r="W164" i="20"/>
  <c r="P161" i="20"/>
  <c r="Q161" i="20"/>
  <c r="R161" i="20"/>
  <c r="S161" i="20"/>
  <c r="T161" i="20"/>
  <c r="U161" i="20"/>
  <c r="V161" i="20"/>
  <c r="W161" i="20"/>
  <c r="P176" i="20"/>
  <c r="Q176" i="20"/>
  <c r="R176" i="20"/>
  <c r="S176" i="20"/>
  <c r="T176" i="20"/>
  <c r="U176" i="20"/>
  <c r="V176" i="20"/>
  <c r="W176" i="20"/>
  <c r="P168" i="20"/>
  <c r="Q168" i="20"/>
  <c r="R168" i="20"/>
  <c r="S168" i="20"/>
  <c r="T168" i="20"/>
  <c r="U168" i="20"/>
  <c r="V168" i="20"/>
  <c r="W168" i="20"/>
  <c r="P178" i="20"/>
  <c r="Q178" i="20"/>
  <c r="R178" i="20"/>
  <c r="S178" i="20"/>
  <c r="T178" i="20"/>
  <c r="U178" i="20"/>
  <c r="W178" i="20"/>
  <c r="P160" i="20"/>
  <c r="Q160" i="20"/>
  <c r="R160" i="20"/>
  <c r="S160" i="20"/>
  <c r="T160" i="20"/>
  <c r="U160" i="20"/>
  <c r="V160" i="20"/>
  <c r="W160" i="20"/>
  <c r="P170" i="20"/>
  <c r="Q170" i="20"/>
  <c r="R170" i="20"/>
  <c r="S170" i="20"/>
  <c r="T170" i="20"/>
  <c r="U170" i="20"/>
  <c r="V170" i="20"/>
  <c r="W170" i="20"/>
  <c r="P171" i="20"/>
  <c r="Q171" i="20"/>
  <c r="R171" i="20"/>
  <c r="S171" i="20"/>
  <c r="T171" i="20"/>
  <c r="U171" i="20"/>
  <c r="V171" i="20"/>
  <c r="W171" i="20"/>
  <c r="P166" i="20"/>
  <c r="Q166" i="20"/>
  <c r="R166" i="20"/>
  <c r="S166" i="20"/>
  <c r="T166" i="20"/>
  <c r="U166" i="20"/>
  <c r="V166" i="20"/>
  <c r="W166"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34" i="21" l="1"/>
  <c r="V178" i="20" s="1"/>
  <c r="V169"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<sst xmlns="http://schemas.openxmlformats.org/spreadsheetml/2006/main" count="2927" uniqueCount="1145">
  <si>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</si>
  <si>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</si>
  <si>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</si>
  <si>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</si>
  <si>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</si>
  <si>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</si>
  <si>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</si>
  <si>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</si>
  <si>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</si>
  <si>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</si>
  <si>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</si>
  <si>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</si>
  <si>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</si>
  <si>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</si>
  <si>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</si>
  <si>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</si>
  <si>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</si>
  <si>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</si>
  <si>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</si>
  <si>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</si>
  <si>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</si>
  <si>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</si>
  <si>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</si>
  <si>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</si>
  <si>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</si>
  <si>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</si>
  <si>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</si>
  <si>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</si>
  <si>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</si>
  <si>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</si>
  <si>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</si>
  <si>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</si>
  <si>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</si>
  <si>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</si>
  <si>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</si>
  <si>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</si>
  <si>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</si>
  <si>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</si>
  <si>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</si>
  <si>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</si>
  <si>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</si>
  <si>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</si>
  <si>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</si>
  <si>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</si>
  <si>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</si>
  <si>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</si>
  <si>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</si>
  <si>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</si>
  <si>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</si>
  <si>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</si>
  <si>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</si>
  <si>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</si>
  <si>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</si>
  <si>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</si>
  <si>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</si>
  <si>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</si>
  <si>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</si>
  <si>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</si>
  <si>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</si>
  <si>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</si>
  <si>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</si>
  <si>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</si>
  <si>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</si>
  <si>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</si>
  <si>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</si>
  <si>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</si>
  <si>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</si>
  <si>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</si>
  <si>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</si>
  <si>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</si>
  <si>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</si>
  <si>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</si>
  <si>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</si>
  <si>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</si>
  <si>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</si>
  <si>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</si>
  <si>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</si>
  <si>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</si>
  <si>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</si>
  <si>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</si>
  <si>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</si>
  <si>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</si>
  <si>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</si>
  <si>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</si>
  <si>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</si>
  <si>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</si>
  <si>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</si>
  <si>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</si>
  <si>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</si>
  <si>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</si>
  <si>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</si>
  <si>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</si>
  <si>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</si>
  <si>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</si>
  <si>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</si>
  <si>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</si>
  <si>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</si>
  <si>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</si>
  <si>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</si>
  <si>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</si>
  <si>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</si>
  <si>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</si>
  <si>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</si>
  <si>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</si>
  <si>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</si>
  <si>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</si>
  <si>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</si>
  <si>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</si>
  <si>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</si>
  <si>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</si>
  <si>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</si>
  <si>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</si>
  <si>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</si>
  <si>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</si>
  <si>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</si>
  <si>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</si>
  <si>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</si>
  <si>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</si>
  <si>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</si>
  <si>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</si>
  <si>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</si>
  <si>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</si>
  <si>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</si>
  <si>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</si>
  <si>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</si>
  <si>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</si>
  <si>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</si>
  <si>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</si>
  <si>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</si>
  <si>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</si>
  <si>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</si>
  <si>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</si>
  <si>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</si>
  <si>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</si>
  <si>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</si>
  <si>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</si>
  <si>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</si>
  <si>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</si>
  <si>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</si>
  <si>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</si>
  <si>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</si>
  <si>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</si>
  <si>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</si>
  <si>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</si>
  <si>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</si>
  <si>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</si>
  <si>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</si>
  <si>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</si>
  <si>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</si>
  <si>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</si>
  <si>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</si>
  <si>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</si>
  <si>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</si>
  <si>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</si>
  <si>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</si>
  <si>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</si>
  <si>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</si>
  <si>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</si>
  <si>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</si>
  <si>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</si>
  <si>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</si>
  <si>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</si>
  <si>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</si>
  <si>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</si>
  <si>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</si>
  <si>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</si>
  <si>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</si>
  <si>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</si>
  <si>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</si>
  <si>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</si>
  <si>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</si>
  <si>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</si>
  <si>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</si>
  <si>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</si>
  <si>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</si>
  <si>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</si>
  <si>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</si>
  <si>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</si>
  <si>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</si>
  <si>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</si>
  <si>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</si>
  <si>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</si>
  <si>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</si>
  <si>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</si>
  <si>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</si>
  <si>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</si>
  <si>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</si>
  <si>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</si>
  <si>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</si>
  <si>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</si>
  <si>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</si>
  <si>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</si>
  <si>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</si>
  <si>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</si>
  <si>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</si>
  <si>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</si>
  <si>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</si>
  <si>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</si>
  <si>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</si>
  <si>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</si>
  <si>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</si>
  <si>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</si>
  <si>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</si>
  <si>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</si>
  <si>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</si>
  <si>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</si>
  <si>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</si>
  <si>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</si>
  <si>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</si>
  <si>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</si>
  <si>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</si>
  <si>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</si>
  <si>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</si>
  <si>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</si>
  <si>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</si>
  <si>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</si>
  <si>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</si>
  <si>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</si>
  <si>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</si>
  <si>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</si>
  <si>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</si>
  <si>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</si>
  <si>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</si>
  <si>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</si>
  <si>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</si>
  <si>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</si>
  <si>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</si>
  <si>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</si>
  <si>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</si>
  <si>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</si>
  <si>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</si>
  <si>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</si>
  <si>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</si>
  <si>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</si>
  <si>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</si>
  <si>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</si>
  <si>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</si>
  <si>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</si>
  <si>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</si>
  <si>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</si>
  <si>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</si>
  <si>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</si>
  <si>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</si>
  <si>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</si>
  <si>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</si>
  <si>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</si>
  <si>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</si>
  <si>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</si>
  <si>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</si>
  <si>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</si>
  <si>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</si>
  <si>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</si>
  <si>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</si>
  <si>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</si>
  <si>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</si>
  <si>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</si>
  <si>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</si>
  <si>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</si>
  <si>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</si>
  <si>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</si>
  <si>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</si>
  <si>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</si>
  <si>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</si>
  <si>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</si>
  <si>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</si>
  <si>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</si>
  <si>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</si>
  <si>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</si>
  <si>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</si>
  <si>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</si>
  <si>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</si>
  <si>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</si>
  <si>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</si>
  <si>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</si>
  <si>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</si>
  <si>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</si>
  <si>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</si>
  <si>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</si>
  <si>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</si>
  <si>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</si>
  <si>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</si>
  <si>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</si>
  <si>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</si>
  <si>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</si>
  <si>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</si>
  <si>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</si>
  <si>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</si>
  <si>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</si>
  <si>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</si>
  <si>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</si>
  <si>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</si>
  <si>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</si>
  <si>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</si>
  <si>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</si>
  <si>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</si>
  <si>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</si>
  <si>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</si>
  <si>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</si>
  <si>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</si>
  <si>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</si>
  <si>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</si>
  <si>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</si>
  <si>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</si>
  <si>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</si>
  <si>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</si>
  <si>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</si>
  <si>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</si>
  <si>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</si>
  <si>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</si>
  <si>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</si>
  <si>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</si>
  <si>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</si>
  <si>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</si>
  <si>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</si>
  <si>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</si>
  <si>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</si>
  <si>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</si>
  <si>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</si>
  <si>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</si>
  <si>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</si>
  <si>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</si>
  <si>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</si>
  <si>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</si>
  <si>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</si>
  <si>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</si>
  <si>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</si>
  <si>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</si>
  <si>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</si>
  <si>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</si>
  <si>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</si>
  <si>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</si>
  <si>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</si>
  <si>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</si>
  <si>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</si>
  <si>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</si>
  <si>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</si>
  <si>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</si>
  <si>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</si>
  <si>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</si>
  <si>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</si>
  <si>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</si>
  <si>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</si>
  <si>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</si>
  <si>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</si>
  <si>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</si>
  <si>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</si>
  <si>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</si>
  <si>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</si>
  <si>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</si>
  <si>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</si>
  <si>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</si>
  <si>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</si>
  <si>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</si>
  <si>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</si>
  <si>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</si>
  <si>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</si>
  <si>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</si>
  <si>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</si>
  <si>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</si>
  <si>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</si>
  <si>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</si>
  <si>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</si>
  <si>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</si>
  <si>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</si>
  <si>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</si>
  <si>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</si>
  <si>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</si>
  <si>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</si>
  <si>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</si>
  <si>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</si>
  <si>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</si>
  <si>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</si>
  <si>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</si>
  <si>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</si>
  <si>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</si>
  <si>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</si>
  <si>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</si>
  <si>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</si>
  <si>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</si>
  <si>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</si>
  <si>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</si>
  <si>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</si>
  <si>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</si>
  <si>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</si>
  <si>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</si>
  <si>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</si>
  <si>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</si>
  <si>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</si>
  <si>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</si>
  <si>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</si>
  <si>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</si>
  <si>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</si>
  <si>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</si>
  <si>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</si>
  <si>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</si>
  <si>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</si>
  <si>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</si>
  <si>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</si>
  <si>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</si>
  <si>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</si>
  <si>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</si>
  <si>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</si>
  <si>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</si>
  <si>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</si>
  <si>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</si>
  <si>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</si>
  <si>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</si>
  <si>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</si>
  <si>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</si>
  <si>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</si>
  <si>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</si>
  <si>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</si>
  <si>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</si>
  <si>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</si>
  <si>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</si>
  <si>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</si>
  <si>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</si>
  <si>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</si>
  <si>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</si>
  <si>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</si>
  <si>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</si>
  <si>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</si>
  <si>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</si>
  <si>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</si>
  <si>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</si>
  <si>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</si>
  <si>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</si>
  <si>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</si>
  <si>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</si>
  <si>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</si>
  <si>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</si>
  <si>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</si>
  <si>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</si>
  <si>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</si>
  <si>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</si>
  <si>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</si>
  <si>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</si>
  <si>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</si>
  <si>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</si>
  <si>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</si>
  <si>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</si>
  <si>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</si>
  <si>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</si>
  <si>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</si>
  <si>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</si>
  <si>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</si>
  <si>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</si>
  <si>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</si>
  <si>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</si>
  <si>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</si>
  <si>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</si>
  <si>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</si>
  <si>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</si>
  <si>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</si>
  <si>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</si>
  <si>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</si>
  <si>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</si>
  <si>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</si>
  <si>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</si>
  <si>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</si>
  <si>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</si>
  <si>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</si>
  <si>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</si>
  <si>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</si>
  <si>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</si>
  <si>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</si>
  <si>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</si>
  <si>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</si>
  <si>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</si>
  <si>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</si>
  <si>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</si>
  <si>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</si>
  <si>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</si>
  <si>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</si>
  <si>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</si>
  <si>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</si>
  <si>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</si>
  <si>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</si>
  <si>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</si>
  <si>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</si>
  <si>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</si>
  <si>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</si>
  <si>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</si>
  <si>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</si>
  <si>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</si>
  <si>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</si>
  <si>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</si>
  <si>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</si>
  <si>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</si>
  <si>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</si>
  <si>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</si>
  <si>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</si>
  <si>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</si>
  <si>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</si>
  <si>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</si>
  <si>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</si>
  <si>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</si>
  <si>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</si>
  <si>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</si>
  <si>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</si>
  <si>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</si>
  <si>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</si>
  <si>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</si>
  <si>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</si>
  <si>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</si>
  <si>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</si>
  <si>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</si>
  <si>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</si>
  <si>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</si>
  <si>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</si>
  <si>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</si>
  <si>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</si>
  <si>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</si>
  <si>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</si>
  <si>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</si>
  <si>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</si>
  <si>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</si>
  <si>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</si>
  <si>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</si>
  <si>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</si>
  <si>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</si>
  <si>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</si>
  <si>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</si>
  <si>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</si>
  <si>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</si>
  <si>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</si>
  <si>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</si>
  <si>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</si>
  <si>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</si>
  <si>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</si>
  <si>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</si>
  <si>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</si>
  <si>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</si>
  <si>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</si>
  <si>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</si>
  <si>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</si>
  <si>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</si>
  <si>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</si>
  <si>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</si>
  <si>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</si>
  <si>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</si>
  <si>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</si>
  <si>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</si>
  <si>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</si>
  <si>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</si>
  <si>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</si>
  <si>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</si>
  <si>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</si>
  <si>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</si>
  <si>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</si>
  <si>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</si>
  <si>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</si>
  <si>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</si>
  <si>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</si>
  <si>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</si>
  <si>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</si>
  <si>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</si>
  <si>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</si>
  <si>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</si>
  <si>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</si>
  <si>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</si>
  <si>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</si>
  <si>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</si>
  <si>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</si>
  <si>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</si>
  <si>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</si>
  <si>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</si>
  <si>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</si>
  <si>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</si>
  <si>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</si>
  <si>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</si>
  <si>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</si>
  <si>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</si>
  <si>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</si>
  <si>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</si>
  <si>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</si>
  <si>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</si>
  <si>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</si>
  <si>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</si>
  <si>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</si>
  <si>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</si>
  <si>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</si>
  <si>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</si>
  <si>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</si>
  <si>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</si>
  <si>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</si>
  <si>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</si>
  <si>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</si>
  <si>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</si>
  <si>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</si>
  <si>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</si>
  <si>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</si>
  <si>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</si>
  <si>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</si>
  <si>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</si>
  <si>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</si>
  <si>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</si>
  <si>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</si>
  <si>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</si>
  <si>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</si>
  <si>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</si>
  <si>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</si>
  <si>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</si>
  <si>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</si>
  <si>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</si>
  <si>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</si>
  <si>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</si>
  <si>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</si>
  <si>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</si>
  <si>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</si>
  <si>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</si>
  <si>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</si>
  <si>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</si>
  <si>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</si>
  <si>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</si>
  <si>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</si>
  <si>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</si>
  <si>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</si>
  <si>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</si>
  <si>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</si>
  <si>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</si>
  <si>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</si>
  <si>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</si>
  <si>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</si>
  <si>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</si>
  <si>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</si>
  <si>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</si>
  <si>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</si>
  <si>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</si>
  <si>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</si>
  <si>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</si>
  <si>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</si>
  <si>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</si>
  <si>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</si>
  <si>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</si>
  <si>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</si>
  <si>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</si>
  <si>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</si>
  <si>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</si>
  <si>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</si>
  <si>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</si>
  <si>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</si>
  <si>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</si>
  <si>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</si>
  <si>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</si>
  <si>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</si>
  <si>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</si>
  <si>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</si>
  <si>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</si>
  <si>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</si>
  <si>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</si>
  <si>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</si>
  <si>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</si>
  <si>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</si>
  <si>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</si>
  <si>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</si>
  <si>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</si>
  <si>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</si>
  <si>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</si>
  <si>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</si>
  <si>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</si>
  <si>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</si>
  <si>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</si>
  <si>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</si>
  <si>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</si>
  <si>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</si>
  <si>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</si>
  <si>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</si>
  <si>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</si>
  <si>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</si>
  <si>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</si>
  <si>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</si>
  <si>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</si>
  <si>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</si>
  <si>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</si>
  <si>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</si>
  <si>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</si>
  <si>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</si>
  <si>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</si>
  <si>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</si>
  <si>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</si>
  <si>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</si>
  <si>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</si>
  <si>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</si>
  <si>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</si>
  <si>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</si>
  <si>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</si>
  <si>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</si>
  <si>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</si>
  <si>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</si>
  <si>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</si>
  <si>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</si>
  <si>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</si>
  <si>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</si>
  <si>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</si>
  <si>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</si>
  <si>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</si>
  <si>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</si>
  <si>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</si>
  <si>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</si>
  <si>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</si>
  <si>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</si>
  <si>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</si>
  <si>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</si>
  <si>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</si>
  <si>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</si>
  <si>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</si>
  <si>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</si>
  <si>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</si>
  <si>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</si>
  <si>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</si>
  <si>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</si>
  <si>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</si>
  <si>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</si>
  <si>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</si>
  <si>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</si>
  <si>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</si>
  <si>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</si>
  <si>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</si>
  <si>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</si>
  <si>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</si>
  <si>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</si>
  <si>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</si>
  <si>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</si>
  <si>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</si>
  <si>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</si>
  <si>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</si>
  <si>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</si>
  <si>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</si>
  <si>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</si>
  <si>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</si>
  <si>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</si>
  <si>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</si>
  <si>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</si>
  <si>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</si>
  <si>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</si>
  <si>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</si>
  <si>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</si>
  <si>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</si>
  <si>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</si>
  <si>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</si>
  <si>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</si>
  <si>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</si>
  <si>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</si>
  <si>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</si>
  <si>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</si>
  <si>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</si>
  <si>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</si>
  <si>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</si>
  <si>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</si>
  <si>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</si>
  <si>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</si>
  <si>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</si>
  <si>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</si>
  <si>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</si>
  <si>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</si>
  <si>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</si>
  <si>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</si>
  <si>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</si>
  <si>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</si>
  <si>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</si>
  <si>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</si>
  <si>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</si>
  <si>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</si>
  <si>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</si>
  <si>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</si>
  <si>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</si>
  <si>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</si>
  <si>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</si>
  <si>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</si>
  <si>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</si>
  <si>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</si>
  <si>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</si>
  <si>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</si>
  <si>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</si>
  <si>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</si>
  <si>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</si>
  <si>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</si>
  <si>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</si>
  <si>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</si>
  <si>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</si>
  <si>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</si>
  <si>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</si>
  <si>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</si>
  <si>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</si>
  <si>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</si>
  <si>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</si>
  <si>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</si>
  <si>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</si>
  <si>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</si>
  <si>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</si>
  <si>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</si>
  <si>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</si>
  <si>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</si>
  <si>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</si>
  <si>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</si>
  <si>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</si>
  <si>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</si>
  <si>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</si>
  <si>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</si>
  <si>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</si>
  <si>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</si>
  <si>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</si>
  <si>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</si>
  <si>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</si>
  <si>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</si>
  <si>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</si>
  <si>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</si>
  <si>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</si>
  <si>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</si>
  <si>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</si>
  <si>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</si>
  <si>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</si>
  <si>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</si>
  <si>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</si>
  <si>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</si>
  <si>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</si>
  <si>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</si>
  <si>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</si>
  <si>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</si>
  <si>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</si>
  <si>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</si>
  <si>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</si>
  <si>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</si>
  <si>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</si>
  <si>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</si>
  <si>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</si>
  <si>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</si>
  <si>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</si>
  <si>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</si>
  <si>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</si>
  <si>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</si>
  <si>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</si>
  <si>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</si>
  <si>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</si>
  <si>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</si>
  <si>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</si>
  <si>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</si>
  <si>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</si>
  <si>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</si>
  <si>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</si>
  <si>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</si>
  <si>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</si>
  <si>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</si>
  <si>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</si>
  <si>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</si>
  <si>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</si>
  <si>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</si>
  <si>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</si>
  <si>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</si>
  <si>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</si>
  <si>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</si>
  <si>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</si>
  <si>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</si>
  <si>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</si>
  <si>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</si>
  <si>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</si>
  <si>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</si>
  <si>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</si>
  <si>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</si>
  <si>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</si>
  <si>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</si>
  <si>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</si>
  <si>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</si>
  <si>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</si>
  <si>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</si>
  <si>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</si>
  <si>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</si>
  <si>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</si>
  <si>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</si>
  <si>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</si>
  <si>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</si>
  <si>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</si>
  <si>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</si>
  <si>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</si>
  <si>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</si>
  <si>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</si>
  <si>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</si>
  <si>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</si>
  <si>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</si>
  <si>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</si>
  <si>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</si>
  <si>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</si>
  <si>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</si>
  <si>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</si>
  <si>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</si>
  <si>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</si>
  <si>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</si>
  <si>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</si>
  <si>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</si>
  <si>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</si>
  <si>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</si>
  <si>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</si>
  <si>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</si>
  <si>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</si>
  <si>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</si>
  <si>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</si>
  <si>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</si>
  <si>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</si>
  <si>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</si>
  <si>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</si>
  <si>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</si>
  <si>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</si>
  <si>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</si>
  <si>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</si>
  <si>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</si>
  <si>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</si>
  <si>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</si>
  <si>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</si>
  <si>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</si>
  <si>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</si>
  <si>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</si>
  <si>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</si>
  <si>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</si>
  <si>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</si>
  <si>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</si>
  <si>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</si>
  <si>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</si>
  <si>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</si>
  <si>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</si>
  <si>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</si>
  <si>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</si>
  <si>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</si>
  <si>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</si>
  <si>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</si>
  <si>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</si>
  <si>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</si>
  <si>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</si>
  <si>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</si>
  <si>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</si>
  <si>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</si>
  <si>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</si>
  <si>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</si>
  <si>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</si>
  <si>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</si>
  <si>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</si>
  <si>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</si>
  <si>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</si>
  <si>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</si>
  <si>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</si>
  <si>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</si>
  <si>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</si>
  <si>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</si>
  <si>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</si>
  <si>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</si>
  <si>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</si>
  <si>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</si>
  <si>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</si>
  <si>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</si>
  <si>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</si>
  <si>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</si>
  <si>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</si>
  <si>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</si>
  <si>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</si>
  <si>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</si>
  <si>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</si>
  <si>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</si>
  <si>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</si>
  <si>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</si>
  <si>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</si>
  <si>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</si>
  <si>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</si>
  <si>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</si>
  <si>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</si>
  <si>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</si>
  <si>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</si>
  <si>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</si>
  <si>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</si>
  <si>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</si>
  <si>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</si>
  <si>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</si>
  <si>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</si>
  <si>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</si>
  <si>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</si>
  <si>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</si>
  <si>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</si>
  <si>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</si>
  <si>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</si>
  <si>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</si>
  <si>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</si>
  <si>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</si>
  <si>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</si>
  <si>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</si>
  <si>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</si>
  <si>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</si>
  <si>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</si>
  <si>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</si>
  <si>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</si>
  <si>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</si>
  <si>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</si>
  <si>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</si>
  <si>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</si>
  <si>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</si>
  <si>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</si>
  <si>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</si>
  <si>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</si>
  <si>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</si>
  <si>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</si>
  <si>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</si>
  <si>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</si>
  <si>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</si>
  <si>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</si>
  <si>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</si>
  <si>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</si>
  <si>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</si>
  <si>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</si>
  <si>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</si>
  <si>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</si>
  <si>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</si>
  <si>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</si>
  <si>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</si>
  <si>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</si>
  <si>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</si>
  <si>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</si>
  <si>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</si>
  <si>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</si>
  <si>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</si>
  <si>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</si>
  <si>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</si>
  <si>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</si>
  <si>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</si>
  <si>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</si>
  <si>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</si>
  <si>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</si>
  <si>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</si>
  <si>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</si>
  <si>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</si>
  <si>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</si>
  <si>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</si>
  <si>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</si>
  <si>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</si>
  <si>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</si>
  <si>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</si>
  <si>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</si>
  <si>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</si>
  <si>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</si>
  <si>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</si>
  <si>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</si>
  <si>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</si>
  <si>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</si>
  <si>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</si>
  <si>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</si>
  <si>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</si>
  <si>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</si>
  <si>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</si>
  <si>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</si>
  <si>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</si>
  <si>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</si>
  <si>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</si>
  <si>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</si>
  <si>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</si>
  <si>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</si>
  <si>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</si>
  <si>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</si>
  <si>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</si>
  <si>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</si>
  <si>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</si>
  <si>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</si>
  <si>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</si>
  <si>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</si>
  <si>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</si>
  <si>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</si>
  <si>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</si>
  <si>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</si>
  <si>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</si>
  <si>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</si>
  <si>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</si>
  <si>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</si>
  <si>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</si>
  <si>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</si>
  <si>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</si>
  <si>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</si>
  <si>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</si>
  <si>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</si>
  <si>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</si>
  <si>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</si>
  <si>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</si>
  <si>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</si>
  <si>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</si>
  <si>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</si>
  <si>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</si>
  <si>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</si>
  <si>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</si>
  <si>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</si>
  <si>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</si>
  <si>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</si>
  <si>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</si>
  <si>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</si>
  <si>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</si>
  <si>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</si>
  <si>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</si>
  <si>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</si>
  <si>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</si>
  <si>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</si>
  <si>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</si>
  <si>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</si>
  <si>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</si>
  <si>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</si>
  <si>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</si>
  <si>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</si>
  <si>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</si>
  <si>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</si>
  <si>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</si>
  <si>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</si>
  <si>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</si>
  <si>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</si>
  <si>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</si>
  <si>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</si>
  <si>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</si>
  <si>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</si>
  <si>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</si>
  <si>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</si>
  <si>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</si>
  <si>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</si>
  <si>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</si>
  <si>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</si>
  <si>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</si>
  <si>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</si>
  <si>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</si>
  <si>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</si>
  <si>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</si>
  <si>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</si>
  <si>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</si>
  <si>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</si>
  <si>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</si>
  <si>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</si>
  <si>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</si>
  <si>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</si>
  <si>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</si>
  <si>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</si>
  <si>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</si>
  <si>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</si>
  <si>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</si>
  <si>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</si>
  <si>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</si>
  <si>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</si>
  <si>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</si>
  <si>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</si>
  <si>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As at 9.00 am, 17 August 2020</t>
  </si>
  <si>
    <t>Total cases by DHB, as at 9.00 am, 17 August 2020</t>
  </si>
  <si>
    <t>Source: DHB survey as at 9.00 am, 17 August 2020</t>
  </si>
  <si>
    <t>Total cases by age as at 9.00 am, 17 August 2020</t>
  </si>
  <si>
    <t>Lab testing for COVID-19 as at 9.00 am 17 August</t>
  </si>
  <si>
    <t>10 August to 16 August 2020</t>
  </si>
  <si>
    <t>22 January to 16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</si>
</sst>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combined'!F17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28, new today= 0 ,Active 0 ,Recovered 28 ,Deaths 0, &lt;/title&gt;</v>
      </c>
      <c r="G9" s="47">
        <f>VLOOKUP(A9,ImportPopDBH!$A$48:$E$67,5)</f>
        <v>165610</v>
      </c>
      <c r="J9">
        <f>'ImportMoH combined'!E18</f>
        <v>28</v>
      </c>
      <c r="M9">
        <f>'ImportMoH combined'!F18</f>
        <v>0</v>
      </c>
      <c r="P9">
        <f>'ImportMoH combined'!B18</f>
        <v>0</v>
      </c>
      <c r="R9">
        <f>'ImportMoH combined'!C18</f>
        <v>28</v>
      </c>
      <c r="T9">
        <f>'ImportMoH combined'!D18</f>
        <v>0</v>
      </c>
      <c r="V9">
        <f>'ImportMoH combined'!G18</f>
        <v>78</v>
      </c>
    </row>
    <row r="10" spans="1:22" x14ac:dyDescent="0.3">
      <c r="A10" s="3" t="s">
        <v>12</v>
      </c>
      <c r="B10" t="str">
        <f t="shared" si="0"/>
        <v>&lt;title&gt;Hutt Valley DHB @Pop = 149680 ,   Confirmed  = 245, new today= 0 ,Active 8 ,Recovered 233 ,Deaths 4, &lt;/title&gt;</v>
      </c>
      <c r="G10" s="47">
        <f>VLOOKUP(A10,ImportPopDBH!$A$48:$E$67,5)</f>
        <v>149680</v>
      </c>
      <c r="J10">
        <f>'ImportMoH combined'!E19</f>
        <v>245</v>
      </c>
      <c r="M10">
        <f>'ImportMoH combined'!F19</f>
        <v>0</v>
      </c>
      <c r="P10">
        <f>'ImportMoH combined'!B19</f>
        <v>8</v>
      </c>
      <c r="R10">
        <f>'ImportMoH combined'!C19</f>
        <v>233</v>
      </c>
      <c r="T10">
        <f>'ImportMoH combined'!D19</f>
        <v>4</v>
      </c>
      <c r="V10">
        <f>'ImportMoH combined'!G19</f>
        <v>0</v>
      </c>
    </row>
    <row r="11" spans="1:22" x14ac:dyDescent="0.3">
      <c r="A11" s="3" t="s">
        <v>16</v>
      </c>
      <c r="B11" t="str">
        <f t="shared" si="0"/>
        <v>&lt;title&gt;Lakes DHB @Pop = 110410 ,   Confirmed  = 195, new today= 0 ,Active 19 ,Recovered 176 ,Deaths 0, &lt;/title&gt;</v>
      </c>
      <c r="G11" s="47">
        <f>VLOOKUP(A11,ImportPopDBH!$A$48:$E$67,5)</f>
        <v>110410</v>
      </c>
      <c r="J11">
        <f>'ImportMoH combined'!E20</f>
        <v>195</v>
      </c>
      <c r="M11">
        <f>'ImportMoH combined'!F20</f>
        <v>0</v>
      </c>
      <c r="P11">
        <f>'ImportMoH combined'!B20</f>
        <v>19</v>
      </c>
      <c r="R11">
        <f>'ImportMoH combined'!C20</f>
        <v>176</v>
      </c>
      <c r="T11">
        <f>'ImportMoH combined'!D20</f>
        <v>0</v>
      </c>
      <c r="V11">
        <f>'ImportMoH combined'!G20</f>
        <v>0</v>
      </c>
    </row>
    <row r="12" spans="1:22" x14ac:dyDescent="0.3">
      <c r="A12" s="3" t="s">
        <v>13</v>
      </c>
      <c r="B12" t="str">
        <f t="shared" si="0"/>
        <v>&lt;title&gt;MidCentral DHB @Pop = 178820 ,   Confirmed  = 164, new today= 0 ,Active 31 ,Recovered 133 ,Deaths 0, &lt;/title&gt;</v>
      </c>
      <c r="G12" s="47">
        <f>VLOOKUP(A12,ImportPopDBH!$A$48:$E$67,5)</f>
        <v>178820</v>
      </c>
      <c r="J12">
        <f>'ImportMoH combined'!E21</f>
        <v>164</v>
      </c>
      <c r="M12">
        <f>'ImportMoH combined'!F21</f>
        <v>0</v>
      </c>
      <c r="P12">
        <f>'ImportMoH combined'!B21</f>
        <v>31</v>
      </c>
      <c r="R12">
        <f>'ImportMoH combined'!C21</f>
        <v>133</v>
      </c>
      <c r="T12">
        <f>'ImportMoH combined'!D21</f>
        <v>0</v>
      </c>
      <c r="V12">
        <f>'ImportMoH combined'!G21</f>
        <v>0</v>
      </c>
    </row>
    <row r="13" spans="1:22" x14ac:dyDescent="0.3">
      <c r="A13" s="3" t="s">
        <v>7</v>
      </c>
      <c r="B13" t="str">
        <f t="shared" si="0"/>
        <v>&lt;title&gt;Nelson Marlborough DHB @Pop = 150770 ,   Confirmed  = 187, new today= 0 ,Active 0 ,Recovered 186 ,Deaths 1, &lt;/title&gt;</v>
      </c>
      <c r="G13" s="47">
        <f>VLOOKUP(A13,ImportPopDBH!$A$48:$E$67,5)</f>
        <v>150770</v>
      </c>
      <c r="J13">
        <f>'ImportMoH combined'!E22</f>
        <v>187</v>
      </c>
      <c r="M13">
        <f>'ImportMoH combined'!F22</f>
        <v>0</v>
      </c>
      <c r="P13">
        <f>'ImportMoH combined'!B22</f>
        <v>0</v>
      </c>
      <c r="R13">
        <f>'ImportMoH combined'!C22</f>
        <v>186</v>
      </c>
      <c r="T13">
        <f>'ImportMoH combined'!D22</f>
        <v>1</v>
      </c>
      <c r="V13">
        <f>'ImportMoH combined'!G22</f>
        <v>0</v>
      </c>
    </row>
    <row r="14" spans="1:22" x14ac:dyDescent="0.3">
      <c r="A14" s="3" t="s">
        <v>17</v>
      </c>
      <c r="B14" t="str">
        <f t="shared" si="0"/>
        <v>&lt;title&gt;Northland DHB @Pop = 179370 ,   Confirmed  = 16, new today= 0 ,Active 0 ,Recovered 16 ,Deaths 0, &lt;/title&gt;</v>
      </c>
      <c r="G14" s="47">
        <f>VLOOKUP(A14,ImportPopDBH!$A$48:$E$67,5)</f>
        <v>179370</v>
      </c>
      <c r="J14">
        <f>'ImportMoH combined'!E23</f>
        <v>16</v>
      </c>
      <c r="M14">
        <f>'ImportMoH combined'!F23</f>
        <v>0</v>
      </c>
      <c r="P14">
        <f>'ImportMoH combined'!B23</f>
        <v>0</v>
      </c>
      <c r="R14">
        <f>'ImportMoH combined'!C23</f>
        <v>16</v>
      </c>
      <c r="T14">
        <f>'ImportMoH combined'!D23</f>
        <v>0</v>
      </c>
      <c r="V14">
        <f>'ImportMoH combined'!G23</f>
        <v>0</v>
      </c>
    </row>
    <row r="15" spans="1:22" x14ac:dyDescent="0.3">
      <c r="A15" s="3" t="s">
        <v>8</v>
      </c>
      <c r="B15" t="str">
        <f t="shared" si="0"/>
        <v>&lt;title&gt;South Canterbury DHB @Pop = 60220 ,   Confirmed  = 48, new today= 0 ,Active 0 ,Recovered 48 ,Deaths 0, &lt;/title&gt;</v>
      </c>
      <c r="G15" s="47">
        <f>VLOOKUP(A15,ImportPopDBH!$A$48:$E$67,5)</f>
        <v>60220</v>
      </c>
      <c r="J15">
        <f>'ImportMoH combined'!E24</f>
        <v>48</v>
      </c>
      <c r="M15">
        <f>'ImportMoH combined'!F24</f>
        <v>0</v>
      </c>
      <c r="P15">
        <f>'ImportMoH combined'!B24</f>
        <v>0</v>
      </c>
      <c r="R15">
        <f>'ImportMoH combined'!C24</f>
        <v>48</v>
      </c>
      <c r="T15">
        <f>'ImportMoH combined'!D24</f>
        <v>0</v>
      </c>
      <c r="V15">
        <f>'ImportMoH combined'!G24</f>
        <v>0</v>
      </c>
    </row>
    <row r="16" spans="1:22" x14ac:dyDescent="0.3">
      <c r="A16" s="3" t="s">
        <v>9</v>
      </c>
      <c r="B16" t="str">
        <f t="shared" si="0"/>
        <v>&lt;title&gt;Southern DHB @Pop = 329890 ,   Confirmed  = 4, new today= 0 ,Active 0 ,Recovered 4 ,Deaths 0, &lt;/title&gt;</v>
      </c>
      <c r="G16" s="47">
        <f>VLOOKUP(A16,ImportPopDBH!$A$48:$E$67,5)</f>
        <v>329890</v>
      </c>
      <c r="J16">
        <f>'ImportMoH combined'!E25</f>
        <v>4</v>
      </c>
      <c r="M16">
        <f>'ImportMoH combined'!F25</f>
        <v>0</v>
      </c>
      <c r="P16">
        <f>'ImportMoH combined'!B25</f>
        <v>0</v>
      </c>
      <c r="R16">
        <f>'ImportMoH combined'!C25</f>
        <v>4</v>
      </c>
      <c r="T16">
        <f>'ImportMoH combined'!D25</f>
        <v>0</v>
      </c>
      <c r="V16">
        <f>'ImportMoH combined'!G25</f>
        <v>0</v>
      </c>
    </row>
    <row r="17" spans="1:22" x14ac:dyDescent="0.3">
      <c r="A17" s="3" t="s">
        <v>18</v>
      </c>
      <c r="B17" t="str">
        <f t="shared" si="0"/>
        <v>&lt;title&gt;Tairawhiti DHB @Pop = 329890 ,   Confirmed  = 16, new today= 0 ,Active 0 ,Recovered 16 ,Deaths 0, &lt;/title&gt;</v>
      </c>
      <c r="G17" s="47">
        <f>VLOOKUP(A17,ImportPopDBH!$A$48:$E$67,5)</f>
        <v>329890</v>
      </c>
      <c r="J17">
        <f>'ImportMoH combined'!E26</f>
        <v>16</v>
      </c>
      <c r="M17">
        <f>'ImportMoH combined'!F26</f>
        <v>0</v>
      </c>
      <c r="P17">
        <f>'ImportMoH combined'!B26</f>
        <v>0</v>
      </c>
      <c r="R17">
        <f>'ImportMoH combined'!C26</f>
        <v>16</v>
      </c>
      <c r="T17">
        <f>'ImportMoH combined'!D26</f>
        <v>0</v>
      </c>
      <c r="V17">
        <f>'ImportMoH combined'!G26</f>
        <v>0</v>
      </c>
    </row>
    <row r="18" spans="1:22" x14ac:dyDescent="0.3">
      <c r="A18" s="3" t="s">
        <v>14</v>
      </c>
      <c r="B18" t="str">
        <f t="shared" si="0"/>
        <v>&lt;title&gt;Taranaki DHB @Pop = 120050 ,   Confirmed  = 44, new today= 0 ,Active 0 ,Recovered 44 ,Deaths 0, &lt;/title&gt;</v>
      </c>
      <c r="G18" s="47">
        <f>VLOOKUP(A18,ImportPopDBH!$A$48:$E$67,5)</f>
        <v>120050</v>
      </c>
      <c r="J18">
        <f>'ImportMoH combined'!E27</f>
        <v>44</v>
      </c>
      <c r="M18">
        <f>'ImportMoH combined'!F27</f>
        <v>0</v>
      </c>
      <c r="P18">
        <f>'ImportMoH combined'!B27</f>
        <v>0</v>
      </c>
      <c r="R18">
        <f>'ImportMoH combined'!C27</f>
        <v>44</v>
      </c>
      <c r="T18">
        <f>'ImportMoH combined'!D27</f>
        <v>0</v>
      </c>
      <c r="V18">
        <f>'ImportMoH combined'!G27</f>
        <v>0</v>
      </c>
    </row>
    <row r="19" spans="1:22" x14ac:dyDescent="0.3">
      <c r="A19" s="3" t="s">
        <v>10</v>
      </c>
      <c r="B19" t="str">
        <f t="shared" si="0"/>
        <v>&lt;title&gt;Waikato DHB @Pop = 419890 ,   Confirmed  = 9, new today= 0 ,Active 0 ,Recovered 9 ,Deaths 0, &lt;/title&gt;</v>
      </c>
      <c r="G19" s="47">
        <f>VLOOKUP(A19,ImportPopDBH!$A$48:$E$67,5)</f>
        <v>419890</v>
      </c>
      <c r="J19">
        <f>'ImportMoH combined'!E28</f>
        <v>9</v>
      </c>
      <c r="M19">
        <f>'ImportMoH combined'!F28</f>
        <v>0</v>
      </c>
      <c r="P19">
        <f>'ImportMoH combined'!B28</f>
        <v>0</v>
      </c>
      <c r="R19">
        <f>'ImportMoH combined'!C28</f>
        <v>9</v>
      </c>
      <c r="T19">
        <f>'ImportMoH combined'!D28</f>
        <v>0</v>
      </c>
      <c r="V19">
        <f>'ImportMoH combined'!G28</f>
        <v>0</v>
      </c>
    </row>
    <row r="20" spans="1:22" x14ac:dyDescent="0.3">
      <c r="A20" s="3" t="s">
        <v>20</v>
      </c>
      <c r="B20" t="str">
        <f t="shared" si="0"/>
        <v>&lt;title&gt;Wairarapa DHB @Pop = 44905 ,   Confirmed  = 32, new today= 0 ,Active 0 ,Recovered 32 ,Deaths 0, &lt;/title&gt;</v>
      </c>
      <c r="G20" s="47">
        <f>VLOOKUP(A20,ImportPopDBH!$A$48:$E$67,5)</f>
        <v>44905</v>
      </c>
      <c r="J20">
        <f>'ImportMoH combined'!E29</f>
        <v>32</v>
      </c>
      <c r="M20">
        <f>'ImportMoH combined'!F29</f>
        <v>0</v>
      </c>
      <c r="P20">
        <f>'ImportMoH combined'!B29</f>
        <v>0</v>
      </c>
      <c r="R20">
        <f>'ImportMoH combined'!C29</f>
        <v>32</v>
      </c>
      <c r="T20">
        <f>'ImportMoH combined'!D29</f>
        <v>0</v>
      </c>
      <c r="V20">
        <f>'ImportMoH combined'!G29</f>
        <v>0</v>
      </c>
    </row>
    <row r="21" spans="1:22" x14ac:dyDescent="0.3">
      <c r="A21" s="3" t="s">
        <v>11</v>
      </c>
      <c r="B21" t="str">
        <f t="shared" si="0"/>
        <v>&lt;title&gt;Waitemata DHB @Pop = 628970 ,   Confirmed  = 22, new today= 0 ,Active 0 ,Recovered 22 ,Deaths 0, &lt;/title&gt;</v>
      </c>
      <c r="G21" s="47">
        <f>VLOOKUP(A21,ImportPopDBH!$A$48:$E$67,5)</f>
        <v>628970</v>
      </c>
      <c r="J21">
        <f>'ImportMoH combined'!E30</f>
        <v>22</v>
      </c>
      <c r="M21">
        <f>'ImportMoH combined'!F30</f>
        <v>0</v>
      </c>
      <c r="P21">
        <f>'ImportMoH combined'!B30</f>
        <v>0</v>
      </c>
      <c r="R21">
        <f>'ImportMoH combined'!C30</f>
        <v>22</v>
      </c>
      <c r="T21">
        <f>'ImportMoH combined'!D30</f>
        <v>0</v>
      </c>
      <c r="V21">
        <f>'ImportMoH combined'!G30</f>
        <v>0</v>
      </c>
    </row>
    <row r="22" spans="1:22" x14ac:dyDescent="0.3">
      <c r="A22" s="3" t="s">
        <v>19</v>
      </c>
      <c r="B22" t="str">
        <f t="shared" si="0"/>
        <v>&lt;title&gt;West Coast DHB @Pop = 32410 ,   Confirmed  = 95, new today= 0 ,Active 0 ,Recovered 93 ,Deaths 2, &lt;/title&gt;</v>
      </c>
      <c r="G22" s="47">
        <f>VLOOKUP(A22,ImportPopDBH!$A$48:$E$67,5)</f>
        <v>32410</v>
      </c>
      <c r="J22">
        <f>'ImportMoH combined'!E31</f>
        <v>95</v>
      </c>
      <c r="M22">
        <f>'ImportMoH combined'!F31</f>
        <v>0</v>
      </c>
      <c r="P22">
        <f>'ImportMoH combined'!B31</f>
        <v>0</v>
      </c>
      <c r="R22">
        <f>'ImportMoH combined'!C31</f>
        <v>93</v>
      </c>
      <c r="T22">
        <f>'ImportMoH combined'!D31</f>
        <v>2</v>
      </c>
      <c r="V22">
        <f>'ImportMoH combined'!G31</f>
        <v>0</v>
      </c>
    </row>
    <row r="23" spans="1:22" x14ac:dyDescent="0.3">
      <c r="A23" s="3" t="s">
        <v>15</v>
      </c>
      <c r="B23" t="str">
        <f t="shared" si="0"/>
        <v>&lt;title&gt;Whanganui DHB @Pop = 64550 ,   Confirmed  = 8, new today= 0 ,Active 0 ,Recovered 8 ,Deaths 0, &lt;/title&gt;</v>
      </c>
      <c r="G23" s="47">
        <f>VLOOKUP(A23,ImportPopDBH!$A$48:$E$67,5)</f>
        <v>64550</v>
      </c>
      <c r="J23">
        <f>'ImportMoH combined'!E32</f>
        <v>8</v>
      </c>
      <c r="M23">
        <f>'ImportMoH combined'!F32</f>
        <v>0</v>
      </c>
      <c r="P23">
        <f>'ImportMoH combined'!B32</f>
        <v>0</v>
      </c>
      <c r="R23">
        <f>'ImportMoH combined'!C32</f>
        <v>8</v>
      </c>
      <c r="T23">
        <f>'ImportMoH combined'!D32</f>
        <v>0</v>
      </c>
      <c r="V23">
        <f>'ImportMoH combined'!G32</f>
        <v>0</v>
      </c>
    </row>
    <row r="25" spans="1:22" x14ac:dyDescent="0.3">
      <c r="J25">
        <f>SUM(J4:J24)</f>
        <v>1113</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29" zoomScale="85" zoomScaleNormal="85" workbookViewId="0">
      <selection activeCell="B129"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1280</v>
      </c>
      <c r="F40" s="54">
        <f>'ImportMoH combined'!C4</f>
        <v>9</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1631</v>
      </c>
      <c r="F42" s="54">
        <f>'ImportMoH combined'!C6</f>
        <v>9</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78</v>
      </c>
      <c r="F45" s="54">
        <f>'ImportMoH combined'!C9</f>
        <v>9</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{v:1280},{v:9}],</v>
      </c>
      <c r="C59" t="s">
        <v>563</v>
      </c>
      <c r="D59" t="str">
        <f t="shared" ref="D59:D64" si="4">D40</f>
        <v>Number of confirmed cases in New Zealand</v>
      </c>
      <c r="E59" s="48" t="s">
        <v>571</v>
      </c>
      <c r="F59">
        <f t="shared" ref="F59:F64" si="5">E40</f>
        <v>1280</v>
      </c>
      <c r="G59" t="s">
        <v>569</v>
      </c>
      <c r="H59">
        <f t="shared" ref="H59:H64" si="6">F40</f>
        <v>9</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{v:1631},{v:9}],</v>
      </c>
      <c r="C61" t="s">
        <v>563</v>
      </c>
      <c r="D61" t="str">
        <f t="shared" si="4"/>
        <v>Number of confirmed and probable cases</v>
      </c>
      <c r="E61" s="48" t="s">
        <v>571</v>
      </c>
      <c r="F61">
        <f t="shared" si="5"/>
        <v>1631</v>
      </c>
      <c r="G61" t="s">
        <v>569</v>
      </c>
      <c r="H61">
        <f t="shared" si="6"/>
        <v>9</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{v:78},{v:9}]</v>
      </c>
      <c r="C64" t="s">
        <v>563</v>
      </c>
      <c r="D64" t="str">
        <f t="shared" si="4"/>
        <v>Number of active cases</v>
      </c>
      <c r="E64" s="48" t="s">
        <v>571</v>
      </c>
      <c r="F64">
        <f t="shared" si="5"/>
        <v>78</v>
      </c>
      <c r="G64" t="s">
        <v>569</v>
      </c>
      <c r="H64">
        <f t="shared" si="6"/>
        <v>9</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v>
      </c>
      <c r="C131" s="48" t="s">
        <v>672</v>
      </c>
      <c r="D131" s="82">
        <f>'ImportMoH combined'!$B$60</f>
        <v>0</v>
      </c>
      <c r="E131" t="s">
        <v>670</v>
      </c>
      <c r="AB131" s="12"/>
    </row>
    <row r="132" spans="2:28" ht="16.399999999999999" thickTop="1" thickBot="1" x14ac:dyDescent="0.35">
      <c r="B132" t="str">
        <f>CONCATENATE(C132,D132,E132)</f>
        <v>'Transmission Type': '0'</v>
      </c>
      <c r="C132" s="48" t="s">
        <v>673</v>
      </c>
      <c r="D132" s="84">
        <f>'ImportMoH combined'!$A$60</f>
        <v>0</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v>
      </c>
      <c r="C135" s="48" t="s">
        <v>672</v>
      </c>
      <c r="D135" s="82">
        <f>'ImportMoH combined'!$B$61</f>
        <v>0</v>
      </c>
      <c r="E135" t="s">
        <v>670</v>
      </c>
      <c r="F135">
        <f>45/1100</f>
        <v>4.0909090909090909E-2</v>
      </c>
      <c r="AB135" s="12"/>
    </row>
    <row r="136" spans="2:28" ht="16.399999999999999" thickTop="1" thickBot="1" x14ac:dyDescent="0.35">
      <c r="B136" t="str">
        <f>CONCATENATE(C136,D136,E136)</f>
        <v>'Transmission Type': 'Transmission type of total confirmed and probable cases'</v>
      </c>
      <c r="C136" s="48" t="s">
        <v>673</v>
      </c>
      <c r="D136" s="84" t="str">
        <f>'ImportMoH combined'!$A$61</f>
        <v>Transmission type of total confirmed and probable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 of cases',</v>
      </c>
      <c r="C139" s="48" t="s">
        <v>672</v>
      </c>
      <c r="D139" s="82" t="str">
        <f>'ImportMoH combined'!$B$62</f>
        <v>% of cases</v>
      </c>
      <c r="E139" t="s">
        <v>670</v>
      </c>
      <c r="AB139" s="12"/>
    </row>
    <row r="140" spans="2:28" ht="16.399999999999999" thickTop="1" thickBot="1" x14ac:dyDescent="0.35">
      <c r="B140" t="str">
        <f>CONCATENATE(C140,D140,E140)</f>
        <v>'Transmission Type': 'Transmission type'</v>
      </c>
      <c r="C140" s="48" t="s">
        <v>673</v>
      </c>
      <c r="D140" s="84" t="str">
        <f>'ImportMoH combined'!$A$62</f>
        <v>Transmission type</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'0.39',</v>
      </c>
      <c r="C143" s="48" t="s">
        <v>672</v>
      </c>
      <c r="D143" s="82">
        <f>'ImportMoH combined'!$B$63</f>
        <v>0.39</v>
      </c>
      <c r="E143" t="s">
        <v>670</v>
      </c>
      <c r="AB143" s="12"/>
    </row>
    <row r="144" spans="2:28" ht="16.399999999999999" thickTop="1" thickBot="1" x14ac:dyDescent="0.35">
      <c r="B144" t="str">
        <f>CONCATENATE(C144,D144,E144)</f>
        <v>'Transmission Type': 'Imported cases'</v>
      </c>
      <c r="C144" s="48" t="s">
        <v>673</v>
      </c>
      <c r="D144" s="84" t="str">
        <f>'ImportMoH combined'!$A$63</f>
        <v>Imported cases</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'0.28',</v>
      </c>
      <c r="C147" s="48" t="s">
        <v>672</v>
      </c>
      <c r="D147" s="82">
        <f>'ImportMoH combined'!$B$64</f>
        <v>0.28000000000000003</v>
      </c>
      <c r="E147" t="s">
        <v>670</v>
      </c>
      <c r="AB147" s="12"/>
    </row>
    <row r="148" spans="2:28" ht="16.399999999999999" thickTop="1" thickBot="1" x14ac:dyDescent="0.35">
      <c r="B148" t="str">
        <f>CONCATENATE(C148,D148,E148)</f>
        <v>'Transmission Type': 'Imported related cases'</v>
      </c>
      <c r="C148" s="48" t="s">
        <v>673</v>
      </c>
      <c r="D148" s="84" t="str">
        <f>'ImportMoH combined'!$A$64</f>
        <v>Imported related cases</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combined'!F17</f>
        <v>0</v>
      </c>
      <c r="V157" s="6">
        <f>'ImportMoH combined'!G17</f>
        <v>0</v>
      </c>
      <c r="W157" s="6">
        <f>'ImportMoH combined'!H17</f>
        <v>0</v>
      </c>
      <c r="X157" s="3"/>
    </row>
    <row r="158" spans="2:28" x14ac:dyDescent="0.3">
      <c r="B158" s="53" t="str">
        <f>C158</f>
        <v>&lt;div id="header"&gt;</v>
      </c>
      <c r="C158" t="s">
        <v>462</v>
      </c>
      <c r="P158" s="6" t="str">
        <f>'ImportMoH combined'!A20</f>
        <v>Auckland</v>
      </c>
      <c r="Q158" s="6">
        <f>'ImportMoH combined'!B20</f>
        <v>19</v>
      </c>
      <c r="R158" s="6">
        <f>'ImportMoH combined'!C20</f>
        <v>176</v>
      </c>
      <c r="S158" s="6">
        <f>'ImportMoH combined'!D20</f>
        <v>0</v>
      </c>
      <c r="T158" s="6">
        <f>'ImportMoH combined'!E20</f>
        <v>195</v>
      </c>
      <c r="U158" s="6">
        <f>'ImportMoH combined'!F20</f>
        <v>0</v>
      </c>
      <c r="V158" s="6">
        <f>'ImportMoH combined'!G20</f>
        <v>0</v>
      </c>
      <c r="W158" s="6">
        <f>'ImportMoH combined'!H20</f>
        <v>0</v>
      </c>
      <c r="X158" s="3" t="s">
        <v>12</v>
      </c>
      <c r="Y158">
        <v>0.24631945413022899</v>
      </c>
    </row>
    <row r="159" spans="2:28" x14ac:dyDescent="0.3">
      <c r="B159" t="str">
        <f ca="1">CONCATENATE(D159,TEXT(C159,"dd-mm-yy"),E159)</f>
        <v>&lt;h1 id="bold-red"&gt; Covid -19 in NZ update for 17-08-20&lt;/h1&gt;</v>
      </c>
      <c r="C159" s="51">
        <f ca="1">TODAY()</f>
        <v>44060</v>
      </c>
      <c r="D159" t="s">
        <v>957</v>
      </c>
      <c r="E159" t="s">
        <v>540</v>
      </c>
      <c r="P159" s="6" t="str">
        <f>'ImportMoH combined'!A24</f>
        <v>Bay of Plenty</v>
      </c>
      <c r="Q159" s="6">
        <f>'ImportMoH combined'!B24</f>
        <v>0</v>
      </c>
      <c r="R159" s="6">
        <f>'ImportMoH combined'!C24</f>
        <v>48</v>
      </c>
      <c r="S159" s="6">
        <f>'ImportMoH combined'!D24</f>
        <v>0</v>
      </c>
      <c r="T159" s="6">
        <f>'ImportMoH combined'!E24</f>
        <v>48</v>
      </c>
      <c r="U159" s="6">
        <f>'ImportMoH combined'!F24</f>
        <v>0</v>
      </c>
      <c r="V159" s="6">
        <f>'ImportMoH combined'!G24</f>
        <v>0</v>
      </c>
      <c r="W159" s="6">
        <f>'ImportMoH combined'!H24</f>
        <v>0</v>
      </c>
      <c r="X159" s="3" t="s">
        <v>16</v>
      </c>
      <c r="Y159">
        <v>0.24631945413022899</v>
      </c>
    </row>
    <row r="160" spans="2:28" x14ac:dyDescent="0.3">
      <c r="B160" t="str">
        <f>CONCATENATE(C160,D160,E160,F160,G160,H160,I160,J160,K160)</f>
        <v>&lt;h2 id="bold-red"&gt; Infected:     1631 , Active:    78 , Deaths:    22 , Recovered:    1531&lt;/h2&gt;</v>
      </c>
      <c r="C160" s="51" t="s">
        <v>958</v>
      </c>
      <c r="D160">
        <f>E42</f>
        <v>1631</v>
      </c>
      <c r="E160" t="s">
        <v>605</v>
      </c>
      <c r="F160">
        <f>D160-H160-J160</f>
        <v>78</v>
      </c>
      <c r="G160" t="s">
        <v>606</v>
      </c>
      <c r="H160">
        <f>E44</f>
        <v>22</v>
      </c>
      <c r="I160" t="s">
        <v>607</v>
      </c>
      <c r="J160">
        <f>E43</f>
        <v>1531</v>
      </c>
      <c r="K160" t="s">
        <v>604</v>
      </c>
      <c r="P160" s="6" t="str">
        <f>'ImportMoH combined'!A35</f>
        <v>Canterbury</v>
      </c>
      <c r="Q160" s="6">
        <f>'ImportMoH combined'!B35</f>
        <v>0</v>
      </c>
      <c r="R160" s="6">
        <f>'ImportMoH combined'!C35</f>
        <v>152</v>
      </c>
      <c r="S160" s="6">
        <f>'ImportMoH combined'!D35</f>
        <v>12</v>
      </c>
      <c r="T160" s="6">
        <f>'ImportMoH combined'!E35</f>
        <v>164</v>
      </c>
      <c r="U160" s="6">
        <f>'ImportMoH combined'!F35</f>
        <v>0</v>
      </c>
      <c r="V160" s="6">
        <f>'ImportMoH combined'!G35</f>
        <v>0</v>
      </c>
      <c r="W160" s="6">
        <f>'ImportMoH combined'!H35</f>
        <v>0</v>
      </c>
      <c r="X160" s="3"/>
    </row>
    <row r="161" spans="2:25" x14ac:dyDescent="0.3">
      <c r="B161" t="str">
        <f>C161</f>
        <v>&lt;p&gt;&lt;strong&gt; Timeline&lt;/strong&gt;&lt;/br&gt;</v>
      </c>
      <c r="C161" t="s">
        <v>603</v>
      </c>
      <c r="P161" s="6" t="str">
        <f>'ImportMoH combined'!A31</f>
        <v>Capital and Coast</v>
      </c>
      <c r="Q161" s="6">
        <f>'ImportMoH combined'!B31</f>
        <v>0</v>
      </c>
      <c r="R161" s="6">
        <f>'ImportMoH combined'!C31</f>
        <v>93</v>
      </c>
      <c r="S161" s="6">
        <f>'ImportMoH combined'!D31</f>
        <v>2</v>
      </c>
      <c r="T161" s="6">
        <f>'ImportMoH combined'!E31</f>
        <v>95</v>
      </c>
      <c r="U161" s="6">
        <f>'ImportMoH combined'!F31</f>
        <v>0</v>
      </c>
      <c r="V161" s="6">
        <f>'ImportMoH combined'!G31</f>
        <v>0</v>
      </c>
      <c r="W161" s="6">
        <f>'ImportMoH combined'!H31</f>
        <v>0</v>
      </c>
      <c r="X161" s="3" t="s">
        <v>13</v>
      </c>
      <c r="Y161">
        <v>0.18355988042570201</v>
      </c>
    </row>
    <row r="162" spans="2:25" x14ac:dyDescent="0.3">
      <c r="B162" t="str">
        <f>C162</f>
        <v>28th Feb 2020 First confirmed Covid case in NZ</v>
      </c>
      <c r="C162" t="s">
        <v>949</v>
      </c>
      <c r="D162" s="1">
        <v>43889</v>
      </c>
      <c r="P162" s="6" t="str">
        <f>'ImportMoH combined'!A21</f>
        <v>Counties Manukau</v>
      </c>
      <c r="Q162" s="6">
        <f>'ImportMoH combined'!B21</f>
        <v>31</v>
      </c>
      <c r="R162" s="6">
        <f>'ImportMoH combined'!C21</f>
        <v>133</v>
      </c>
      <c r="S162" s="6">
        <f>'ImportMoH combined'!D21</f>
        <v>0</v>
      </c>
      <c r="T162" s="6">
        <f>'ImportMoH combined'!E21</f>
        <v>164</v>
      </c>
      <c r="U162" s="6">
        <f>'ImportMoH combined'!F21</f>
        <v>0</v>
      </c>
      <c r="V162" s="6">
        <f>'ImportMoH combined'!G21</f>
        <v>0</v>
      </c>
      <c r="W162" s="6">
        <f>'ImportMoH combined'!H21</f>
        <v>0</v>
      </c>
      <c r="X162" s="3" t="s">
        <v>7</v>
      </c>
      <c r="Y162">
        <v>0.40692932275091798</v>
      </c>
    </row>
    <row r="163" spans="2:25" x14ac:dyDescent="0.3">
      <c r="B163" t="str">
        <f ca="1">CONCATENATE(C163,D163,E163,F163)</f>
        <v>Current as per map after &lt;strong&gt;171&lt;/strong&gt; days&lt;br&gt;</v>
      </c>
      <c r="C163" t="s">
        <v>950</v>
      </c>
      <c r="D163" s="50">
        <f ca="1">TODAY()-D162</f>
        <v>171</v>
      </c>
      <c r="E163" t="s">
        <v>951</v>
      </c>
      <c r="F163" t="s">
        <v>488</v>
      </c>
      <c r="P163" s="6" t="str">
        <f>'ImportMoH combined'!A27</f>
        <v>Hawke's Bay</v>
      </c>
      <c r="Q163" s="6">
        <f>'ImportMoH combined'!B27</f>
        <v>0</v>
      </c>
      <c r="R163" s="6">
        <f>'ImportMoH combined'!C27</f>
        <v>44</v>
      </c>
      <c r="S163" s="6">
        <f>'ImportMoH combined'!D27</f>
        <v>0</v>
      </c>
      <c r="T163" s="6">
        <f>'ImportMoH combined'!E27</f>
        <v>44</v>
      </c>
      <c r="U163" s="6">
        <f>'ImportMoH combined'!F27</f>
        <v>0</v>
      </c>
      <c r="V163" s="6">
        <f>'ImportMoH combined'!G27</f>
        <v>0</v>
      </c>
      <c r="W163" s="6">
        <f>'ImportMoH combined'!H27</f>
        <v>0</v>
      </c>
      <c r="X163" s="3" t="s">
        <v>17</v>
      </c>
      <c r="Y163">
        <v>0.143308897736944</v>
      </c>
    </row>
    <row r="164" spans="2:25" x14ac:dyDescent="0.3">
      <c r="B164" t="str">
        <f ca="1">CONCATENATE(C164,D164,E164,F164,G164)</f>
        <v>Current day of lockdown = &lt;strong&gt;145&lt;/strong&gt;, -117 days to go of 4 week lockdown</v>
      </c>
      <c r="C164" t="s">
        <v>952</v>
      </c>
      <c r="D164" s="50">
        <f ca="1">TODAY() -E154</f>
        <v>145</v>
      </c>
      <c r="E164" t="s">
        <v>953</v>
      </c>
      <c r="F164" s="9">
        <f ca="1">VALUE(E155-TODAY())</f>
        <v>-117</v>
      </c>
      <c r="G164" t="s">
        <v>587</v>
      </c>
      <c r="P164" s="6" t="str">
        <f>'ImportMoH combined'!A30</f>
        <v>Hutt Valley</v>
      </c>
      <c r="Q164" s="6">
        <f>'ImportMoH combined'!B30</f>
        <v>0</v>
      </c>
      <c r="R164" s="6">
        <f>'ImportMoH combined'!C30</f>
        <v>22</v>
      </c>
      <c r="S164" s="6">
        <f>'ImportMoH combined'!D30</f>
        <v>0</v>
      </c>
      <c r="T164" s="6">
        <f>'ImportMoH combined'!E30</f>
        <v>22</v>
      </c>
      <c r="U164" s="6">
        <f>'ImportMoH combined'!F30</f>
        <v>0</v>
      </c>
      <c r="V164" s="6">
        <f>'ImportMoH combined'!G30</f>
        <v>0</v>
      </c>
      <c r="W164" s="6">
        <f>'ImportMoH combined'!H30</f>
        <v>0</v>
      </c>
      <c r="X164" s="3"/>
    </row>
    <row r="165" spans="2:25" x14ac:dyDescent="0.3">
      <c r="B165" t="str">
        <f t="shared" ref="B165:B180" si="8">C165</f>
        <v>&lt;/p&gt;</v>
      </c>
      <c r="C165" t="s">
        <v>463</v>
      </c>
      <c r="P165" s="6" t="str">
        <f>'ImportMoH combined'!A23</f>
        <v>Lakes</v>
      </c>
      <c r="Q165" s="6">
        <f>'ImportMoH combined'!B23</f>
        <v>0</v>
      </c>
      <c r="R165" s="6">
        <f>'ImportMoH combined'!C23</f>
        <v>16</v>
      </c>
      <c r="S165" s="6">
        <f>'ImportMoH combined'!D23</f>
        <v>0</v>
      </c>
      <c r="T165" s="6">
        <f>'ImportMoH combined'!E23</f>
        <v>16</v>
      </c>
      <c r="U165" s="6">
        <f>'ImportMoH combined'!F23</f>
        <v>0</v>
      </c>
      <c r="V165" s="6">
        <f>'ImportMoH combined'!G23</f>
        <v>0</v>
      </c>
      <c r="W165" s="6">
        <f>'ImportMoH combined'!H23</f>
        <v>0</v>
      </c>
      <c r="X165" s="3" t="s">
        <v>8</v>
      </c>
      <c r="Y165">
        <v>0.361888657038131</v>
      </c>
    </row>
    <row r="166" spans="2:25" x14ac:dyDescent="0.3">
      <c r="B166" t="str">
        <f t="shared" si="8"/>
        <v>&lt;h2&gt;Charts &lt;/h2&gt;</v>
      </c>
      <c r="C166" t="s">
        <v>674</v>
      </c>
      <c r="P166" s="6" t="str">
        <f>'ImportMoH combined'!A38</f>
        <v>Managed Isolation</v>
      </c>
      <c r="Q166" s="6">
        <f>'ImportMoH combined'!B38</f>
        <v>20</v>
      </c>
      <c r="R166" s="6">
        <f>'ImportMoH combined'!C38</f>
        <v>47</v>
      </c>
      <c r="S166" s="6">
        <f>'ImportMoH combined'!D38</f>
        <v>0</v>
      </c>
      <c r="T166" s="6">
        <f>'ImportMoH combined'!E38</f>
        <v>67</v>
      </c>
      <c r="U166" s="6">
        <f>'ImportMoH combined'!F38</f>
        <v>0</v>
      </c>
      <c r="V166" s="6">
        <f>'ImportMoH combined'!G38</f>
        <v>0</v>
      </c>
      <c r="W166" s="6">
        <f>'ImportMoH combined'!H38</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combined'!A29</f>
        <v>Mid Central</v>
      </c>
      <c r="Q167" s="6">
        <f>'ImportMoH combined'!B29</f>
        <v>0</v>
      </c>
      <c r="R167" s="6">
        <f>'ImportMoH combined'!C29</f>
        <v>32</v>
      </c>
      <c r="S167" s="6">
        <f>'ImportMoH combined'!D29</f>
        <v>0</v>
      </c>
      <c r="T167" s="6">
        <f>'ImportMoH combined'!E29</f>
        <v>32</v>
      </c>
      <c r="U167" s="6">
        <f>'ImportMoH combined'!F29</f>
        <v>0</v>
      </c>
      <c r="V167" s="6">
        <f>'ImportMoH combined'!G29</f>
        <v>0</v>
      </c>
      <c r="W167" s="6">
        <f>'ImportMoH combined'!H29</f>
        <v>0</v>
      </c>
    </row>
    <row r="168" spans="2:25" x14ac:dyDescent="0.3">
      <c r="B168" t="str">
        <f t="shared" si="8"/>
        <v>As I am creating Charts by calling an API for data, the button below takes you to a different web page for the most current information&lt;/p&gt;</v>
      </c>
      <c r="C168" t="s">
        <v>675</v>
      </c>
      <c r="P168" s="6" t="str">
        <f>'ImportMoH combined'!A33</f>
        <v>Nelson Marlborough</v>
      </c>
      <c r="Q168" s="6">
        <f>'ImportMoH combined'!B33</f>
        <v>0</v>
      </c>
      <c r="R168" s="6">
        <f>'ImportMoH combined'!C33</f>
        <v>49</v>
      </c>
      <c r="S168" s="6">
        <f>'ImportMoH combined'!D33</f>
        <v>0</v>
      </c>
      <c r="T168" s="6">
        <f>'ImportMoH combined'!E33</f>
        <v>49</v>
      </c>
      <c r="U168" s="6">
        <f>'ImportMoH combined'!F33</f>
        <v>0</v>
      </c>
      <c r="V168" s="6">
        <f>'ImportMoH combined'!G33</f>
        <v>0</v>
      </c>
      <c r="W168" s="6">
        <f>'ImportMoH combined'!H33</f>
        <v>0</v>
      </c>
    </row>
    <row r="169" spans="2:25" x14ac:dyDescent="0.3">
      <c r="B169" t="str">
        <f t="shared" si="8"/>
        <v>&lt;img src="chart.jpg" alt="chart" width="500" height="333"&gt;&lt;br&gt;</v>
      </c>
      <c r="C169" t="s">
        <v>676</v>
      </c>
      <c r="P169" s="6" t="str">
        <f>'ImportMoH combined'!A18</f>
        <v>Northland</v>
      </c>
      <c r="Q169" s="6">
        <f>'ImportMoH combined'!B18</f>
        <v>0</v>
      </c>
      <c r="R169" s="6">
        <f>'ImportMoH combined'!C18</f>
        <v>28</v>
      </c>
      <c r="S169" s="6">
        <f>'ImportMoH combined'!D18</f>
        <v>0</v>
      </c>
      <c r="T169" s="6">
        <f>'ImportMoH combined'!E18</f>
        <v>28</v>
      </c>
      <c r="U169" s="6">
        <f>'ImportMoH combined'!F18</f>
        <v>0</v>
      </c>
      <c r="V169" s="6">
        <f>'ImportMoH combined'!G18</f>
        <v>78</v>
      </c>
      <c r="W169" s="6">
        <f>'ImportMoH combined'!H18</f>
        <v>0</v>
      </c>
    </row>
    <row r="170" spans="2:25" x14ac:dyDescent="0.3">
      <c r="B170" t="str">
        <f t="shared" si="8"/>
        <v>&lt;p class="aligncenter"&gt; &lt;button onclick="myFunction()"&gt;Click to go to Live Charts &lt;/button&gt; &lt;/p&gt;</v>
      </c>
      <c r="C170" t="s">
        <v>677</v>
      </c>
      <c r="J170">
        <f>MAX($Q$158:$Q$178)</f>
        <v>78</v>
      </c>
      <c r="P170" s="6" t="str">
        <f>'ImportMoH combined'!A36</f>
        <v>South Canterbury</v>
      </c>
      <c r="Q170" s="6">
        <f>'ImportMoH combined'!B36</f>
        <v>0</v>
      </c>
      <c r="R170" s="6">
        <f>'ImportMoH combined'!C36</f>
        <v>17</v>
      </c>
      <c r="S170" s="6">
        <f>'ImportMoH combined'!D36</f>
        <v>0</v>
      </c>
      <c r="T170" s="6">
        <f>'ImportMoH combined'!E36</f>
        <v>17</v>
      </c>
      <c r="U170" s="6">
        <f>'ImportMoH combined'!F36</f>
        <v>0</v>
      </c>
      <c r="V170" s="6">
        <f>'ImportMoH combined'!G36</f>
        <v>0</v>
      </c>
      <c r="W170" s="6">
        <f>'ImportMoH combined'!H36</f>
        <v>0</v>
      </c>
    </row>
    <row r="171" spans="2:25" x14ac:dyDescent="0.3">
      <c r="B171" t="str">
        <f t="shared" si="8"/>
        <v>&lt;style&gt;</v>
      </c>
      <c r="C171" t="s">
        <v>368</v>
      </c>
      <c r="J171">
        <f>VLOOKUP(A202,$P$158:$Q$178,2)</f>
        <v>19</v>
      </c>
      <c r="P171" s="6" t="str">
        <f>'ImportMoH combined'!A37</f>
        <v>Southern</v>
      </c>
      <c r="Q171" s="6">
        <f>'ImportMoH combined'!B37</f>
        <v>0</v>
      </c>
      <c r="R171" s="6">
        <f>'ImportMoH combined'!C37</f>
        <v>214</v>
      </c>
      <c r="S171" s="6">
        <f>'ImportMoH combined'!D37</f>
        <v>2</v>
      </c>
      <c r="T171" s="6">
        <f>'ImportMoH combined'!E37</f>
        <v>216</v>
      </c>
      <c r="U171" s="6">
        <f>'ImportMoH combined'!F37</f>
        <v>0</v>
      </c>
      <c r="V171" s="6">
        <f>'ImportMoH combined'!G37</f>
        <v>0</v>
      </c>
      <c r="W171" s="6">
        <f>'ImportMoH combined'!H37</f>
        <v>0</v>
      </c>
    </row>
    <row r="172" spans="2:25" x14ac:dyDescent="0.3">
      <c r="B172" t="str">
        <f t="shared" si="8"/>
        <v>.aligncenter {</v>
      </c>
      <c r="C172" t="s">
        <v>678</v>
      </c>
      <c r="J172">
        <f>VLOOKUP($A$202,$P$158:$Q$178,2)</f>
        <v>19</v>
      </c>
      <c r="P172" s="6" t="str">
        <f>'ImportMoH combined'!A25</f>
        <v>Tairāwhiti</v>
      </c>
      <c r="Q172" s="6">
        <f>'ImportMoH combined'!B25</f>
        <v>0</v>
      </c>
      <c r="R172" s="6">
        <f>'ImportMoH combined'!C25</f>
        <v>4</v>
      </c>
      <c r="S172" s="6">
        <f>'ImportMoH combined'!D25</f>
        <v>0</v>
      </c>
      <c r="T172" s="6">
        <f>'ImportMoH combined'!E25</f>
        <v>4</v>
      </c>
      <c r="U172" s="6">
        <f>'ImportMoH combined'!F25</f>
        <v>0</v>
      </c>
      <c r="V172" s="6">
        <f>'ImportMoH combined'!G25</f>
        <v>0</v>
      </c>
      <c r="W172" s="6">
        <f>'ImportMoH combined'!H25</f>
        <v>0</v>
      </c>
    </row>
    <row r="173" spans="2:25" x14ac:dyDescent="0.3">
      <c r="B173" t="str">
        <f t="shared" si="8"/>
        <v xml:space="preserve">    text-align: center;</v>
      </c>
      <c r="C173" t="s">
        <v>679</v>
      </c>
      <c r="P173" s="6" t="str">
        <f>'ImportMoH combined'!A26</f>
        <v>Taranaki</v>
      </c>
      <c r="Q173" s="6">
        <f>'ImportMoH combined'!B26</f>
        <v>0</v>
      </c>
      <c r="R173" s="6">
        <f>'ImportMoH combined'!C26</f>
        <v>16</v>
      </c>
      <c r="S173" s="6">
        <f>'ImportMoH combined'!D26</f>
        <v>0</v>
      </c>
      <c r="T173" s="6">
        <f>'ImportMoH combined'!E26</f>
        <v>16</v>
      </c>
      <c r="U173" s="6">
        <f>'ImportMoH combined'!F26</f>
        <v>0</v>
      </c>
      <c r="V173" s="6">
        <f>'ImportMoH combined'!G26</f>
        <v>0</v>
      </c>
      <c r="W173" s="6">
        <f>'ImportMoH combined'!H26</f>
        <v>0</v>
      </c>
    </row>
    <row r="174" spans="2:25" x14ac:dyDescent="0.3">
      <c r="B174" t="str">
        <f t="shared" si="8"/>
        <v>}</v>
      </c>
      <c r="C174" t="s">
        <v>370</v>
      </c>
      <c r="P174" s="6" t="str">
        <f>'ImportMoH combined'!A39</f>
        <v>Total</v>
      </c>
      <c r="Q174" s="6">
        <f>'ImportMoH combined'!B39</f>
        <v>78</v>
      </c>
      <c r="R174" s="6">
        <f>'ImportMoH combined'!C39</f>
        <v>1531</v>
      </c>
      <c r="S174" s="6">
        <f>'ImportMoH combined'!D39</f>
        <v>22</v>
      </c>
      <c r="T174" s="6">
        <f>'ImportMoH combined'!E39</f>
        <v>1631</v>
      </c>
      <c r="U174" s="6">
        <f>'ImportMoH combined'!F39</f>
        <v>0</v>
      </c>
      <c r="V174" s="6">
        <f>'ImportMoH combined'!G39</f>
        <v>0</v>
      </c>
      <c r="W174" s="6">
        <f>'ImportMoH combined'!H39</f>
        <v>0</v>
      </c>
    </row>
    <row r="175" spans="2:25" x14ac:dyDescent="0.3">
      <c r="B175" t="str">
        <f t="shared" si="8"/>
        <v>&lt;/style&gt;</v>
      </c>
      <c r="C175" t="s">
        <v>372</v>
      </c>
      <c r="J175">
        <f>VLOOKUP(A202,$P$158:$Q$178,2)</f>
        <v>19</v>
      </c>
      <c r="P175" s="6" t="str">
        <f>'ImportMoH combined'!A22</f>
        <v>Waikato</v>
      </c>
      <c r="Q175" s="6">
        <f>'ImportMoH combined'!B22</f>
        <v>0</v>
      </c>
      <c r="R175" s="6">
        <f>'ImportMoH combined'!C22</f>
        <v>186</v>
      </c>
      <c r="S175" s="6">
        <f>'ImportMoH combined'!D22</f>
        <v>1</v>
      </c>
      <c r="T175" s="6">
        <f>'ImportMoH combined'!E22</f>
        <v>187</v>
      </c>
      <c r="U175" s="6">
        <f>'ImportMoH combined'!F22</f>
        <v>0</v>
      </c>
      <c r="V175" s="6">
        <f>'ImportMoH combined'!G22</f>
        <v>0</v>
      </c>
      <c r="W175" s="6">
        <f>'ImportMoH combined'!H22</f>
        <v>0</v>
      </c>
    </row>
    <row r="176" spans="2:25" x14ac:dyDescent="0.3">
      <c r="B176" t="str">
        <f t="shared" si="8"/>
        <v>&lt;script&gt;</v>
      </c>
      <c r="C176" t="s">
        <v>646</v>
      </c>
      <c r="P176" s="6" t="str">
        <f>'ImportMoH combined'!A32</f>
        <v>Wairarapa</v>
      </c>
      <c r="Q176" s="6">
        <f>'ImportMoH combined'!B32</f>
        <v>0</v>
      </c>
      <c r="R176" s="6">
        <f>'ImportMoH combined'!C32</f>
        <v>8</v>
      </c>
      <c r="S176" s="6">
        <f>'ImportMoH combined'!D32</f>
        <v>0</v>
      </c>
      <c r="T176" s="6">
        <f>'ImportMoH combined'!E32</f>
        <v>8</v>
      </c>
      <c r="U176" s="6">
        <f>'ImportMoH combined'!F32</f>
        <v>0</v>
      </c>
      <c r="V176" s="6">
        <f>'ImportMoH combined'!G32</f>
        <v>0</v>
      </c>
      <c r="W176" s="6">
        <f>'ImportMoH combined'!H32</f>
        <v>0</v>
      </c>
    </row>
    <row r="177" spans="2:25" x14ac:dyDescent="0.3">
      <c r="B177" t="str">
        <f t="shared" si="8"/>
        <v>function myFunction() {</v>
      </c>
      <c r="C177" t="s">
        <v>680</v>
      </c>
      <c r="P177" s="6" t="str">
        <f>'ImportMoH combined'!A19</f>
        <v>Waitematā</v>
      </c>
      <c r="Q177" s="6">
        <f>'ImportMoH combined'!B19</f>
        <v>8</v>
      </c>
      <c r="R177" s="6">
        <f>'ImportMoH combined'!C19</f>
        <v>233</v>
      </c>
      <c r="S177" s="6">
        <f>'ImportMoH combined'!D19</f>
        <v>4</v>
      </c>
      <c r="T177" s="6">
        <f>'ImportMoH combined'!E19</f>
        <v>245</v>
      </c>
      <c r="U177" s="6">
        <f>'ImportMoH combined'!F19</f>
        <v>0</v>
      </c>
      <c r="V177" s="6">
        <f>'ImportMoH combined'!G19</f>
        <v>0</v>
      </c>
      <c r="W177" s="6">
        <f>'ImportMoH combined'!H19</f>
        <v>0</v>
      </c>
    </row>
    <row r="178" spans="2:25" x14ac:dyDescent="0.3">
      <c r="B178" t="str">
        <f t="shared" si="8"/>
        <v xml:space="preserve">  location.replace("https://pir2.tk/web/data/covid/covidLineChart.html")  </v>
      </c>
      <c r="C178" t="s">
        <v>681</v>
      </c>
      <c r="P178" s="6" t="str">
        <f>'ImportMoH combined'!A34</f>
        <v>West Coast</v>
      </c>
      <c r="Q178" s="6">
        <f>'ImportMoH combined'!B34</f>
        <v>0</v>
      </c>
      <c r="R178" s="6">
        <f>'ImportMoH combined'!C34</f>
        <v>4</v>
      </c>
      <c r="S178" s="6">
        <f>'ImportMoH combined'!D34</f>
        <v>1</v>
      </c>
      <c r="T178" s="6">
        <f>'ImportMoH combined'!E34</f>
        <v>5</v>
      </c>
      <c r="U178" s="6">
        <f>'ImportMoH combined'!F34</f>
        <v>0</v>
      </c>
      <c r="V178" s="6">
        <f>'ImportMoH combined'!G34</f>
        <v>78</v>
      </c>
      <c r="W178" s="6">
        <f>'ImportMoH combined'!H34</f>
        <v>0</v>
      </c>
    </row>
    <row r="179" spans="2:25" x14ac:dyDescent="0.3">
      <c r="B179" t="str">
        <f t="shared" si="8"/>
        <v>}</v>
      </c>
      <c r="C179" t="s">
        <v>370</v>
      </c>
      <c r="P179" s="6" t="str">
        <f>'ImportMoH combined'!A28</f>
        <v>Whanganui</v>
      </c>
      <c r="Q179" s="6">
        <f>'ImportMoH combined'!B28</f>
        <v>0</v>
      </c>
      <c r="R179" s="6">
        <f>'ImportMoH combined'!C28</f>
        <v>9</v>
      </c>
      <c r="S179" s="6">
        <f>'ImportMoH combined'!D28</f>
        <v>0</v>
      </c>
      <c r="T179" s="6">
        <f>'ImportMoH combined'!E28</f>
        <v>9</v>
      </c>
      <c r="U179" s="6">
        <f>'ImportMoH combined'!F28</f>
        <v>0</v>
      </c>
      <c r="V179" s="6">
        <f>'ImportMoH combined'!G28</f>
        <v>0</v>
      </c>
      <c r="W179" s="6">
        <f>'ImportMoH combined'!H28</f>
        <v>0</v>
      </c>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78</v>
      </c>
      <c r="P190" s="6"/>
      <c r="Q190" s="6"/>
      <c r="R190" s="6"/>
      <c r="S190" s="6"/>
    </row>
    <row r="191" spans="2:25" x14ac:dyDescent="0.3">
      <c r="C191" t="s">
        <v>467</v>
      </c>
      <c r="F191">
        <v>4</v>
      </c>
      <c r="P191" s="6"/>
      <c r="Q191" s="6"/>
      <c r="R191" s="6"/>
      <c r="S191" s="6"/>
    </row>
    <row r="192" spans="2:25" x14ac:dyDescent="0.3">
      <c r="C192" t="s">
        <v>473</v>
      </c>
      <c r="F192">
        <f>ROUND(F190/4,0)</f>
        <v>20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opacity="0.256410256410256"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0.25641025641025639</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opacity="0.256410256410256"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0.25641025641025639</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opacity="0.256410256410256"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0.25641025641025639</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opacity="0.653846153846154"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0.65384615384615385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opacity="0.256410256410256" style="mix-blend-mode: overlay"&gt;&lt;title&gt;Hawke's Bay DHB @Pop = 165610 ,   Confirmed  = 28, new today= 0 ,Active 0 ,Recovered 28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0.25641025641025639</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opacity="0.256410256410256" style="mix-blend-mode: overlay"&gt;&lt;title&gt;Hutt Valley DHB @Pop = 149680 ,   Confirmed  = 245, new today= 0 ,Active 8 ,Recovered 233 ,Deaths 4,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0.25641025641025639</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opacity="0.256410256410256" style="mix-blend-mode: overlay"&gt;&lt;title&gt;Lakes DHB @Pop = 110410 ,   Confirmed  = 195, new today= 0 ,Active 19 ,Recovered 176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0.25641025641025639</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opacity="0.256410256410256" style="mix-blend-mode: overlay"&gt;&lt;title&gt;MidCentral DHB @Pop = 178820 ,   Confirmed  = 164, new today= 0 ,Active 31 ,Recovered 133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0.25641025641025639</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opacity="0.256410256410256" style="mix-blend-mode: overlay"&gt;&lt;title&gt;Nelson Marlborough DHB @Pop = 150770 ,   Confirmed  = 187, new today= 0 ,Active 0 ,Recovered 186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0.25641025641025639</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opacity="0.256410256410256" style="mix-blend-mode: overlay"&gt;&lt;title&gt;Northland DHB @Pop = 179370 ,   Confirmed  = 16, new today= 0 ,Active 0 ,Recovered 16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0.25641025641025639</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opacity="0.256410256410256" style="mix-blend-mode: overlay"&gt;&lt;title&gt;South Canterbury DHB @Pop = 60220 ,   Confirmed  = 48, new today= 0 ,Active 0 ,Recovered 48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0.25641025641025639</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opacity="0.256410256410256" style="mix-blend-mode: overlay"&gt;&lt;title&gt;Southern DHB @Pop = 329890 ,   Confirmed  = 4, new today= 0 ,Active 0 ,Recovered 4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0.25641025641025639</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opacity="0.256410256410256" style="mix-blend-mode: overlay"&gt;&lt;title&gt;Tairawhiti DHB @Pop = 329890 ,   Confirmed  = 16, new today= 0 ,Active 0 ,Recovered 16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0.25641025641025639</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opacity="0.256410256410256" style="mix-blend-mode: overlay"&gt;&lt;title&gt;Taranaki DHB @Pop = 120050 ,   Confirmed  = 44, new today= 0 ,Active 0 ,Recovered 44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0.25641025641025639</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opacity="0.256410256410256" style="mix-blend-mode: overlay"&gt;&lt;title&gt;Waikato DHB @Pop = 419890 ,   Confirmed  = 9, new today= 0 ,Active 0 ,Recovered 9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0.25641025641025639</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opacity="0.256410256410256" style="mix-blend-mode: overlay"&gt;&lt;title&gt;Wairarapa DHB @Pop = 44905 ,   Confirmed  = 32, new today= 0 ,Active 0 ,Recovered 32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0.25641025641025639</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opacity="0.358974358974359" style="mix-blend-mode: overlay"&gt;&lt;title&gt;Waitemata DHB @Pop = 628970 ,   Confirmed  = 22, new today= 0 ,Active 0 ,Recovered 22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0.35897435897435898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opacity="0.256410256410256" style="mix-blend-mode: overlay"&gt;&lt;title&gt;West Coast DHB @Pop = 32410 ,   Confirmed  = 95, new today= 0 ,Active 0 ,Recovered 93 ,Deaths 2,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0.25641025641025639</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opacity="0.256410256410256" style="mix-blend-mode: overlay"&gt;&lt;title&gt;Whanganui DHB @Pop = 64550 ,   Confirmed  = 8, new today= 0 ,Active 0 ,Recovered 8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0.25641025641025639</v>
      </c>
      <c r="E221" t="s">
        <v>267</v>
      </c>
      <c r="F221" t="s">
        <v>264</v>
      </c>
      <c r="G221" t="str">
        <f t="shared" si="9"/>
        <v>Whanganui</v>
      </c>
      <c r="H221" t="s">
        <v>311</v>
      </c>
      <c r="I221" t="s">
        <v>265</v>
      </c>
      <c r="J221" t="s">
        <v>1048</v>
      </c>
      <c r="AB221" t="s">
        <v>225</v>
      </c>
    </row>
    <row r="222" spans="1:47" x14ac:dyDescent="0.3">
      <c r="A222" t="s">
        <v>1099</v>
      </c>
      <c r="B222" t="str">
        <f>CONCATENATE(C222,D222,E222,Tooltips!B24,F222,A222,H222,I222,$AC$203,J222,K222,L222,$AC$203,M222,P222,Q222,$AC$203,R222,S222,T222,$AC$203,U222,V222,W222,$AC$203,X222,Y222,Z222,$AC$203,AA222,AB222)</f>
        <v>0.512820512820513Managed Isolationgreengreengreengreengreengreen</v>
      </c>
      <c r="D222" s="6">
        <f t="shared" si="10"/>
        <v>0.51282051282051277</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20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0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28, new today= 0 ,Active 0 ,Recovered 28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245, new today= 0 ,Active 8 ,Recovered 233 ,Deaths 4,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195, new today= 0 ,Active 19 ,Recovered 176 ,Deaths 0,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164, new today= 0 ,Active 31 ,Recovered 133 ,Deaths 0,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187, new today= 0 ,Active 0 ,Recovered 186 ,Deaths 1,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16, new today= 0 ,Active 0 ,Recovered 16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48, new today= 0 ,Active 0 ,Recovered 48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4, new today= 0 ,Active 0 ,Recovered 4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16, new today= 0 ,Active 0 ,Recovered 16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44, new today= 0 ,Active 0 ,Recovered 44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9, new today= 0 ,Active 0 ,Recovered 9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32, new today= 0 ,Active 0 ,Recovered 32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22, new today= 0 ,Active 0 ,Recovered 22 ,Deaths 0,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95, new today= 0 ,Active 0 ,Recovered 93 ,Deaths 2,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8, new today= 0 ,Active 0 ,Recovered 8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19</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48</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31</v>
      </c>
      <c r="O293" s="6">
        <f t="shared" si="22"/>
        <v>133</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28, new today= 0 ,Active 0 ,Recovered 28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245, new today= 0 ,Active 8 ,Recovered 233 ,Deaths 4,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195, new today= 0 ,Active 19 ,Recovered 176 ,Deaths 0,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164, new today= 0 ,Active 31 ,Recovered 133 ,Deaths 0,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187, new today= 0 ,Active 0 ,Recovered 186 ,Deaths 1,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16, new today= 0 ,Active 0 ,Recovered 16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48, new today= 0 ,Active 0 ,Recovered 48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4, new today= 0 ,Active 0 ,Recovered 4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16, new today= 0 ,Active 0 ,Recovered 16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44, new today= 0 ,Active 0 ,Recovered 44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9, new today= 0 ,Active 0 ,Recovered 9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186</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32, new today= 0 ,Active 0 ,Recovered 32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22, new today= 0 ,Active 0 ,Recovered 22 ,Deaths 0, &lt;/title&gt;        &lt;circle r="12.5" cy="-7" fill="orange" &gt;&lt;/circle&gt; &lt;text text-anchor="middle"&gt;0&lt;/text&gt;&lt;/g&gt;</v>
      </c>
      <c r="E306" s="60">
        <f t="shared" si="23"/>
        <v>230</v>
      </c>
      <c r="F306" s="60">
        <f t="shared" si="24"/>
        <v>230</v>
      </c>
      <c r="I306" s="59">
        <f t="shared" si="19"/>
        <v>12.5</v>
      </c>
      <c r="K306" t="s">
        <v>366</v>
      </c>
      <c r="M306" s="6">
        <f t="shared" si="20"/>
        <v>0</v>
      </c>
      <c r="N306" s="6">
        <f t="shared" si="21"/>
        <v>8</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95, new today= 0 ,Active 0 ,Recovered 93 ,Deaths 2, &lt;/title&gt;        &lt;circle r="12.5" cy="-7" fill="orange" &gt;&lt;/circle&gt; &lt;text text-anchor="middle"&gt;0&lt;/text&gt;&lt;/g&gt;</v>
      </c>
      <c r="E307" s="4">
        <f t="shared" si="23"/>
        <v>123</v>
      </c>
      <c r="F307" s="4">
        <f t="shared" si="24"/>
        <v>653</v>
      </c>
      <c r="I307">
        <f t="shared" si="19"/>
        <v>12.5</v>
      </c>
      <c r="K307" t="s">
        <v>366</v>
      </c>
      <c r="M307" s="6">
        <f t="shared" si="20"/>
        <v>0</v>
      </c>
      <c r="N307" s="6">
        <f t="shared" si="21"/>
        <v>8</v>
      </c>
      <c r="O307" s="6">
        <f t="shared" si="22"/>
        <v>233</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8, new today= 0 ,Active 0 ,Recovered 8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8</v>
      </c>
      <c r="O308" s="6">
        <f t="shared" si="22"/>
        <v>233</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9">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44"/>
  <sheetViews>
    <sheetView topLeftCell="A13" workbookViewId="0">
      <selection activeCell="C46" sqref="C4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1280</v>
      </c>
      <c r="C4">
        <v>9</v>
      </c>
    </row>
    <row r="5" spans="1:9" x14ac:dyDescent="0.3">
      <c r="A5" t="s">
        <v>201</v>
      </c>
      <c r="B5">
        <v>351</v>
      </c>
      <c r="C5">
        <v>0</v>
      </c>
      <c r="I5" t="e">
        <f>te</f>
        <v>#NAME?</v>
      </c>
    </row>
    <row r="6" spans="1:9" x14ac:dyDescent="0.3">
      <c r="A6" t="s">
        <v>202</v>
      </c>
      <c r="B6" s="5">
        <v>1631</v>
      </c>
      <c r="C6">
        <v>9</v>
      </c>
    </row>
    <row r="7" spans="1:9" x14ac:dyDescent="0.3">
      <c r="A7" t="s">
        <v>203</v>
      </c>
      <c r="B7" s="5">
        <v>1531</v>
      </c>
      <c r="C7">
        <v>0</v>
      </c>
    </row>
    <row r="8" spans="1:9" x14ac:dyDescent="0.3">
      <c r="A8" t="s">
        <v>204</v>
      </c>
      <c r="B8" s="5">
        <v>22</v>
      </c>
      <c r="C8">
        <v>0</v>
      </c>
    </row>
    <row r="9" spans="1:9" x14ac:dyDescent="0.3">
      <c r="A9" t="s">
        <v>1032</v>
      </c>
      <c r="B9">
        <v>78</v>
      </c>
      <c r="C9">
        <v>9</v>
      </c>
    </row>
    <row r="10" spans="1:9" x14ac:dyDescent="0.3">
      <c r="A10" t="s">
        <v>817</v>
      </c>
      <c r="B10">
        <v>5</v>
      </c>
      <c r="C10">
        <v>2</v>
      </c>
    </row>
    <row r="12" spans="1:9" x14ac:dyDescent="0.3">
      <c r="A12" t="s">
        <v>1097</v>
      </c>
    </row>
    <row r="13" spans="1:9" x14ac:dyDescent="0.3">
      <c r="A13" t="s">
        <v>1100</v>
      </c>
      <c r="B13" s="49" t="s">
        <v>1098</v>
      </c>
      <c r="G13">
        <f>B37</f>
        <v>0</v>
      </c>
    </row>
    <row r="14" spans="1:9" x14ac:dyDescent="0.3">
      <c r="A14">
        <v>99</v>
      </c>
      <c r="B14" s="49">
        <v>20</v>
      </c>
    </row>
    <row r="15" spans="1:9" x14ac:dyDescent="0.3">
      <c r="B15" s="49"/>
    </row>
    <row r="16" spans="1:9" x14ac:dyDescent="0.3">
      <c r="A16" t="s">
        <v>1139</v>
      </c>
      <c r="B16" s="49"/>
    </row>
    <row r="17" spans="1:7" x14ac:dyDescent="0.3">
      <c r="A17" t="s">
        <v>0</v>
      </c>
      <c r="B17" s="49" t="s">
        <v>818</v>
      </c>
      <c r="C17" t="s">
        <v>819</v>
      </c>
      <c r="D17" t="s">
        <v>820</v>
      </c>
      <c r="E17" t="s">
        <v>207</v>
      </c>
    </row>
    <row r="18" spans="1:7" x14ac:dyDescent="0.3">
      <c r="A18" t="s">
        <v>17</v>
      </c>
      <c r="B18" s="49">
        <v>0</v>
      </c>
      <c r="C18">
        <v>28</v>
      </c>
      <c r="D18">
        <v>0</v>
      </c>
      <c r="E18">
        <v>28</v>
      </c>
      <c r="G18">
        <f>B39</f>
        <v>78</v>
      </c>
    </row>
    <row r="19" spans="1:7" x14ac:dyDescent="0.3">
      <c r="A19" t="s">
        <v>815</v>
      </c>
      <c r="B19" s="49">
        <v>8</v>
      </c>
      <c r="C19">
        <v>233</v>
      </c>
      <c r="D19">
        <v>4</v>
      </c>
      <c r="E19">
        <v>245</v>
      </c>
    </row>
    <row r="20" spans="1:7" x14ac:dyDescent="0.3">
      <c r="A20" t="s">
        <v>1</v>
      </c>
      <c r="B20" s="49">
        <v>19</v>
      </c>
      <c r="C20">
        <v>176</v>
      </c>
      <c r="D20">
        <v>0</v>
      </c>
      <c r="E20">
        <v>195</v>
      </c>
    </row>
    <row r="21" spans="1:7" x14ac:dyDescent="0.3">
      <c r="A21" t="s">
        <v>5</v>
      </c>
      <c r="B21" s="49">
        <v>31</v>
      </c>
      <c r="C21">
        <v>133</v>
      </c>
      <c r="D21">
        <v>0</v>
      </c>
      <c r="E21">
        <v>164</v>
      </c>
    </row>
    <row r="22" spans="1:7" x14ac:dyDescent="0.3">
      <c r="A22" t="s">
        <v>10</v>
      </c>
      <c r="B22" s="49">
        <v>0</v>
      </c>
      <c r="C22">
        <v>186</v>
      </c>
      <c r="D22">
        <v>1</v>
      </c>
      <c r="E22">
        <v>187</v>
      </c>
    </row>
    <row r="23" spans="1:7" x14ac:dyDescent="0.3">
      <c r="A23" t="s">
        <v>16</v>
      </c>
      <c r="B23" s="49">
        <v>0</v>
      </c>
      <c r="C23">
        <v>16</v>
      </c>
      <c r="D23">
        <v>0</v>
      </c>
      <c r="E23">
        <v>16</v>
      </c>
    </row>
    <row r="24" spans="1:7" x14ac:dyDescent="0.3">
      <c r="A24" t="s">
        <v>2</v>
      </c>
      <c r="B24" s="49">
        <v>0</v>
      </c>
      <c r="C24">
        <v>48</v>
      </c>
      <c r="D24">
        <v>0</v>
      </c>
      <c r="E24">
        <v>48</v>
      </c>
    </row>
    <row r="25" spans="1:7" x14ac:dyDescent="0.3">
      <c r="A25" t="s">
        <v>206</v>
      </c>
      <c r="B25" s="49">
        <v>0</v>
      </c>
      <c r="C25">
        <v>4</v>
      </c>
      <c r="D25">
        <v>0</v>
      </c>
      <c r="E25">
        <v>4</v>
      </c>
    </row>
    <row r="26" spans="1:7" x14ac:dyDescent="0.3">
      <c r="A26" t="s">
        <v>14</v>
      </c>
      <c r="B26" s="49">
        <v>0</v>
      </c>
      <c r="C26">
        <v>16</v>
      </c>
      <c r="D26">
        <v>0</v>
      </c>
      <c r="E26">
        <v>16</v>
      </c>
    </row>
    <row r="27" spans="1:7" x14ac:dyDescent="0.3">
      <c r="A27" t="s">
        <v>6</v>
      </c>
      <c r="B27" s="49">
        <v>0</v>
      </c>
      <c r="C27">
        <v>44</v>
      </c>
      <c r="D27">
        <v>0</v>
      </c>
      <c r="E27">
        <v>44</v>
      </c>
    </row>
    <row r="28" spans="1:7" x14ac:dyDescent="0.3">
      <c r="A28" t="s">
        <v>15</v>
      </c>
      <c r="B28" s="49">
        <v>0</v>
      </c>
      <c r="C28">
        <v>9</v>
      </c>
      <c r="D28">
        <v>0</v>
      </c>
      <c r="E28">
        <v>9</v>
      </c>
    </row>
    <row r="29" spans="1:7" x14ac:dyDescent="0.3">
      <c r="A29" t="s">
        <v>821</v>
      </c>
      <c r="B29" s="49">
        <v>0</v>
      </c>
      <c r="C29">
        <v>32</v>
      </c>
      <c r="D29">
        <v>0</v>
      </c>
      <c r="E29">
        <v>32</v>
      </c>
    </row>
    <row r="30" spans="1:7" x14ac:dyDescent="0.3">
      <c r="A30" t="s">
        <v>12</v>
      </c>
      <c r="B30" s="49">
        <v>0</v>
      </c>
      <c r="C30">
        <v>22</v>
      </c>
      <c r="D30">
        <v>0</v>
      </c>
      <c r="E30">
        <v>22</v>
      </c>
    </row>
    <row r="31" spans="1:7" x14ac:dyDescent="0.3">
      <c r="A31" t="s">
        <v>4</v>
      </c>
      <c r="B31" s="49">
        <v>0</v>
      </c>
      <c r="C31">
        <v>93</v>
      </c>
      <c r="D31">
        <v>2</v>
      </c>
      <c r="E31">
        <v>95</v>
      </c>
    </row>
    <row r="32" spans="1:7" x14ac:dyDescent="0.3">
      <c r="A32" t="s">
        <v>20</v>
      </c>
      <c r="B32" s="49">
        <v>0</v>
      </c>
      <c r="C32">
        <v>8</v>
      </c>
      <c r="D32">
        <v>0</v>
      </c>
      <c r="E32">
        <v>8</v>
      </c>
    </row>
    <row r="33" spans="1:11" x14ac:dyDescent="0.3">
      <c r="A33" t="s">
        <v>7</v>
      </c>
      <c r="B33" s="5">
        <v>0</v>
      </c>
      <c r="C33" s="5">
        <v>49</v>
      </c>
      <c r="D33">
        <v>0</v>
      </c>
      <c r="E33" s="5">
        <v>49</v>
      </c>
    </row>
    <row r="34" spans="1:11" x14ac:dyDescent="0.3">
      <c r="A34" t="s">
        <v>19</v>
      </c>
      <c r="B34">
        <v>0</v>
      </c>
      <c r="C34" s="5">
        <v>4</v>
      </c>
      <c r="D34">
        <v>1</v>
      </c>
      <c r="E34" s="5">
        <v>5</v>
      </c>
      <c r="G34">
        <f>SUM(G14:G33)</f>
        <v>78</v>
      </c>
    </row>
    <row r="35" spans="1:11" x14ac:dyDescent="0.3">
      <c r="A35" t="s">
        <v>3</v>
      </c>
      <c r="B35">
        <v>0</v>
      </c>
      <c r="C35">
        <v>152</v>
      </c>
      <c r="D35">
        <v>12</v>
      </c>
      <c r="E35">
        <v>164</v>
      </c>
    </row>
    <row r="36" spans="1:11" x14ac:dyDescent="0.3">
      <c r="A36" t="s">
        <v>8</v>
      </c>
      <c r="B36">
        <v>0</v>
      </c>
      <c r="C36">
        <v>17</v>
      </c>
      <c r="D36">
        <v>0</v>
      </c>
      <c r="E36">
        <v>17</v>
      </c>
    </row>
    <row r="37" spans="1:11" x14ac:dyDescent="0.3">
      <c r="A37" t="s">
        <v>9</v>
      </c>
      <c r="B37">
        <v>0</v>
      </c>
      <c r="C37">
        <v>214</v>
      </c>
      <c r="D37">
        <v>2</v>
      </c>
      <c r="E37">
        <v>216</v>
      </c>
    </row>
    <row r="38" spans="1:11" x14ac:dyDescent="0.3">
      <c r="A38" t="s">
        <v>1099</v>
      </c>
      <c r="B38">
        <v>20</v>
      </c>
      <c r="C38">
        <v>47</v>
      </c>
      <c r="D38">
        <v>0</v>
      </c>
      <c r="E38">
        <v>67</v>
      </c>
    </row>
    <row r="39" spans="1:11" x14ac:dyDescent="0.3">
      <c r="A39" t="s">
        <v>207</v>
      </c>
      <c r="B39">
        <v>78</v>
      </c>
      <c r="C39">
        <v>1531</v>
      </c>
      <c r="D39">
        <v>22</v>
      </c>
      <c r="E39">
        <v>1631</v>
      </c>
      <c r="I39" t="s">
        <v>669</v>
      </c>
      <c r="K39" t="s">
        <v>668</v>
      </c>
    </row>
    <row r="40" spans="1:11" x14ac:dyDescent="0.3">
      <c r="H40" s="45"/>
    </row>
    <row r="41" spans="1:11" x14ac:dyDescent="0.3">
      <c r="A41" t="s">
        <v>1140</v>
      </c>
    </row>
    <row r="42" spans="1:11" x14ac:dyDescent="0.3">
      <c r="A42" t="s">
        <v>0</v>
      </c>
      <c r="B42" t="s">
        <v>205</v>
      </c>
    </row>
    <row r="43" spans="1:11" x14ac:dyDescent="0.3">
      <c r="A43" t="s">
        <v>1</v>
      </c>
      <c r="B43">
        <v>2</v>
      </c>
    </row>
    <row r="44" spans="1:11" x14ac:dyDescent="0.3">
      <c r="A44" t="s">
        <v>5</v>
      </c>
      <c r="B44">
        <v>3</v>
      </c>
    </row>
    <row r="45" spans="1:11" x14ac:dyDescent="0.3">
      <c r="A45" t="s">
        <v>207</v>
      </c>
      <c r="B45" s="5">
        <v>5</v>
      </c>
    </row>
    <row r="46" spans="1:11" x14ac:dyDescent="0.3">
      <c r="B46" s="9"/>
    </row>
    <row r="47" spans="1:11" x14ac:dyDescent="0.3">
      <c r="A47" t="s">
        <v>1141</v>
      </c>
      <c r="B47" s="9"/>
      <c r="G47">
        <f t="shared" ref="G47:G52" si="0">VALUE(B46)*100</f>
        <v>0</v>
      </c>
    </row>
    <row r="48" spans="1:11" x14ac:dyDescent="0.3">
      <c r="A48" t="s">
        <v>990</v>
      </c>
      <c r="B48" s="9" t="s">
        <v>818</v>
      </c>
      <c r="C48" t="s">
        <v>819</v>
      </c>
      <c r="D48" t="s">
        <v>820</v>
      </c>
      <c r="E48" t="s">
        <v>207</v>
      </c>
      <c r="G48">
        <f t="shared" si="0"/>
        <v>0</v>
      </c>
    </row>
    <row r="49" spans="1:7" x14ac:dyDescent="0.3">
      <c r="A49" t="s">
        <v>991</v>
      </c>
      <c r="B49" s="9">
        <v>7</v>
      </c>
      <c r="C49">
        <v>38</v>
      </c>
      <c r="D49">
        <v>0</v>
      </c>
      <c r="E49">
        <v>45</v>
      </c>
      <c r="G49" t="e">
        <f t="shared" si="0"/>
        <v>#VALUE!</v>
      </c>
    </row>
    <row r="50" spans="1:7" x14ac:dyDescent="0.3">
      <c r="A50" t="s">
        <v>992</v>
      </c>
      <c r="B50" s="9">
        <v>10</v>
      </c>
      <c r="C50">
        <v>122</v>
      </c>
      <c r="D50">
        <v>0</v>
      </c>
      <c r="E50">
        <v>132</v>
      </c>
      <c r="G50">
        <f t="shared" si="0"/>
        <v>700</v>
      </c>
    </row>
    <row r="51" spans="1:7" x14ac:dyDescent="0.3">
      <c r="A51" t="s">
        <v>993</v>
      </c>
      <c r="B51" s="9">
        <v>13</v>
      </c>
      <c r="C51">
        <v>374</v>
      </c>
      <c r="D51">
        <v>0</v>
      </c>
      <c r="E51">
        <v>387</v>
      </c>
      <c r="G51">
        <f t="shared" si="0"/>
        <v>1000</v>
      </c>
    </row>
    <row r="52" spans="1:7" x14ac:dyDescent="0.3">
      <c r="A52" t="s">
        <v>994</v>
      </c>
      <c r="B52" s="9">
        <v>12</v>
      </c>
      <c r="C52">
        <v>246</v>
      </c>
      <c r="D52">
        <v>0</v>
      </c>
      <c r="E52">
        <v>258</v>
      </c>
      <c r="G52">
        <f t="shared" si="0"/>
        <v>1300</v>
      </c>
    </row>
    <row r="53" spans="1:7" x14ac:dyDescent="0.3">
      <c r="A53" t="s">
        <v>995</v>
      </c>
      <c r="B53" s="9">
        <v>11</v>
      </c>
      <c r="C53" s="9">
        <v>223</v>
      </c>
      <c r="D53" s="9">
        <v>0</v>
      </c>
      <c r="E53" s="9">
        <v>234</v>
      </c>
      <c r="G53" t="e">
        <f>SUM(G49:G52)</f>
        <v>#VALUE!</v>
      </c>
    </row>
    <row r="54" spans="1:7" x14ac:dyDescent="0.3">
      <c r="A54" t="s">
        <v>996</v>
      </c>
      <c r="B54" s="5">
        <v>15</v>
      </c>
      <c r="C54" s="46">
        <v>251</v>
      </c>
      <c r="D54" s="46">
        <v>0</v>
      </c>
      <c r="E54" s="46">
        <v>266</v>
      </c>
    </row>
    <row r="55" spans="1:7" x14ac:dyDescent="0.3">
      <c r="A55" t="s">
        <v>997</v>
      </c>
      <c r="B55" s="79">
        <v>4</v>
      </c>
      <c r="C55" s="46">
        <v>179</v>
      </c>
      <c r="D55" s="46">
        <v>3</v>
      </c>
      <c r="E55" s="46">
        <v>186</v>
      </c>
    </row>
    <row r="56" spans="1:7" x14ac:dyDescent="0.3">
      <c r="A56" t="s">
        <v>1029</v>
      </c>
      <c r="B56" s="79">
        <v>4</v>
      </c>
      <c r="C56" s="46">
        <v>71</v>
      </c>
      <c r="D56" s="81">
        <v>7</v>
      </c>
      <c r="E56" s="46">
        <v>83</v>
      </c>
    </row>
    <row r="57" spans="1:7" x14ac:dyDescent="0.3">
      <c r="A57" t="s">
        <v>1030</v>
      </c>
      <c r="B57" s="79">
        <v>1</v>
      </c>
      <c r="C57" s="46">
        <v>23</v>
      </c>
      <c r="D57" s="81">
        <v>7</v>
      </c>
      <c r="E57" s="46">
        <v>31</v>
      </c>
    </row>
    <row r="58" spans="1:7" x14ac:dyDescent="0.3">
      <c r="A58" t="s">
        <v>1031</v>
      </c>
      <c r="B58" s="79">
        <v>0</v>
      </c>
      <c r="C58" s="46">
        <v>4</v>
      </c>
      <c r="D58" s="81">
        <v>5</v>
      </c>
      <c r="E58" s="46">
        <v>9</v>
      </c>
    </row>
    <row r="59" spans="1:7" x14ac:dyDescent="0.3">
      <c r="A59" t="s">
        <v>207</v>
      </c>
      <c r="B59" s="79">
        <v>77</v>
      </c>
      <c r="C59" s="46">
        <v>1531</v>
      </c>
      <c r="D59" s="81">
        <v>22</v>
      </c>
      <c r="E59" s="46">
        <v>1631</v>
      </c>
    </row>
    <row r="60" spans="1:7" x14ac:dyDescent="0.3">
      <c r="A60" s="7"/>
      <c r="B60" s="83"/>
    </row>
    <row r="61" spans="1:7" x14ac:dyDescent="0.3">
      <c r="A61" s="7" t="s">
        <v>1006</v>
      </c>
      <c r="B61" s="83"/>
      <c r="C61" s="8"/>
      <c r="D61" s="8"/>
      <c r="E61" s="8"/>
    </row>
    <row r="62" spans="1:7" x14ac:dyDescent="0.3">
      <c r="A62" s="7" t="s">
        <v>1007</v>
      </c>
      <c r="B62" s="8" t="s">
        <v>208</v>
      </c>
      <c r="C62" s="46"/>
    </row>
    <row r="63" spans="1:7" x14ac:dyDescent="0.3">
      <c r="A63" s="7" t="s">
        <v>1008</v>
      </c>
      <c r="B63" s="8">
        <v>0.39</v>
      </c>
      <c r="C63" s="46"/>
      <c r="D63" s="8"/>
      <c r="E63" s="8"/>
    </row>
    <row r="64" spans="1:7" x14ac:dyDescent="0.3">
      <c r="A64" s="7" t="s">
        <v>1009</v>
      </c>
      <c r="B64" s="8">
        <v>0.28000000000000003</v>
      </c>
      <c r="C64" s="46"/>
      <c r="D64" s="8"/>
      <c r="E64" s="8"/>
    </row>
    <row r="65" spans="1:5" x14ac:dyDescent="0.3">
      <c r="A65" s="7" t="s">
        <v>1010</v>
      </c>
      <c r="B65" s="8">
        <v>0.27</v>
      </c>
      <c r="C65" s="46"/>
      <c r="D65" s="8"/>
      <c r="E65" s="8"/>
    </row>
    <row r="66" spans="1:5" x14ac:dyDescent="0.3">
      <c r="A66" s="7" t="s">
        <v>1011</v>
      </c>
      <c r="B66" s="8">
        <v>0.05</v>
      </c>
      <c r="C66" s="46"/>
      <c r="D66" s="8"/>
      <c r="E66" s="8"/>
    </row>
    <row r="67" spans="1:5" x14ac:dyDescent="0.3">
      <c r="A67" s="7" t="s">
        <v>211</v>
      </c>
      <c r="B67" s="8">
        <v>0</v>
      </c>
      <c r="C67" s="46"/>
      <c r="D67" s="8"/>
      <c r="E67" s="8"/>
    </row>
    <row r="68" spans="1:5" x14ac:dyDescent="0.3">
      <c r="A68" s="7"/>
      <c r="B68" s="8"/>
      <c r="C68" s="46"/>
      <c r="D68" s="8"/>
      <c r="E68" s="8"/>
    </row>
    <row r="69" spans="1:5" x14ac:dyDescent="0.3">
      <c r="A69" s="7" t="s">
        <v>1142</v>
      </c>
      <c r="B69" s="8"/>
      <c r="C69" s="46"/>
      <c r="D69" s="8"/>
      <c r="E69" s="8"/>
    </row>
    <row r="70" spans="1:5" x14ac:dyDescent="0.3">
      <c r="A70" s="7"/>
      <c r="B70" s="8" t="s">
        <v>212</v>
      </c>
      <c r="C70" s="46" t="s">
        <v>520</v>
      </c>
      <c r="D70" s="8"/>
      <c r="E70" s="8"/>
    </row>
    <row r="71" spans="1:5" x14ac:dyDescent="0.3">
      <c r="A71" s="7" t="s">
        <v>548</v>
      </c>
      <c r="B71" s="8">
        <v>26014</v>
      </c>
      <c r="C71" s="46">
        <v>44059</v>
      </c>
      <c r="D71" s="8"/>
      <c r="E71" s="8"/>
    </row>
    <row r="72" spans="1:5" x14ac:dyDescent="0.3">
      <c r="A72" s="7" t="s">
        <v>213</v>
      </c>
      <c r="B72" s="8">
        <v>14479</v>
      </c>
      <c r="C72" s="46" t="s">
        <v>1143</v>
      </c>
      <c r="D72" s="8"/>
      <c r="E72" s="8"/>
    </row>
    <row r="73" spans="1:5" x14ac:dyDescent="0.3">
      <c r="A73" s="7" t="s">
        <v>521</v>
      </c>
      <c r="B73" s="58">
        <v>597956</v>
      </c>
      <c r="C73" s="46" t="s">
        <v>1144</v>
      </c>
      <c r="D73" s="8"/>
      <c r="E73" s="8"/>
    </row>
    <row r="74" spans="1:5" x14ac:dyDescent="0.3">
      <c r="A74" s="7" t="s">
        <v>1137</v>
      </c>
      <c r="B74" s="58">
        <v>230372</v>
      </c>
      <c r="C74" s="46">
        <v>44058</v>
      </c>
      <c r="D74" s="8"/>
      <c r="E74" s="8"/>
    </row>
    <row r="75" spans="1:5" x14ac:dyDescent="0.3">
      <c r="A75" s="7"/>
      <c r="B75" s="58"/>
      <c r="C75" s="8"/>
      <c r="D75" s="8"/>
      <c r="E75" s="8"/>
    </row>
    <row r="76" spans="1:5" x14ac:dyDescent="0.3">
      <c r="A76" s="7" t="s">
        <v>651</v>
      </c>
      <c r="B76" s="58"/>
      <c r="C76" s="46"/>
      <c r="D76" s="8"/>
      <c r="E76" s="8"/>
    </row>
    <row r="77" spans="1:5" x14ac:dyDescent="0.3">
      <c r="A77" s="7" t="s">
        <v>520</v>
      </c>
      <c r="B77" s="58" t="s">
        <v>683</v>
      </c>
      <c r="C77" s="8" t="s">
        <v>684</v>
      </c>
      <c r="D77" s="8"/>
      <c r="E77" s="8"/>
    </row>
    <row r="78" spans="1:5" x14ac:dyDescent="0.3">
      <c r="A78" s="7" t="s">
        <v>1049</v>
      </c>
      <c r="B78" s="58"/>
      <c r="C78" s="8">
        <v>300</v>
      </c>
      <c r="D78" s="8"/>
      <c r="E78" s="8"/>
    </row>
    <row r="79" spans="1:5" x14ac:dyDescent="0.3">
      <c r="A79" s="7">
        <v>43899</v>
      </c>
      <c r="B79" s="58">
        <v>12</v>
      </c>
      <c r="C79" s="46">
        <v>312</v>
      </c>
      <c r="D79" s="8"/>
      <c r="E79" s="8"/>
    </row>
    <row r="80" spans="1:5" x14ac:dyDescent="0.3">
      <c r="A80" s="7">
        <v>43900</v>
      </c>
      <c r="B80" s="58">
        <v>89</v>
      </c>
      <c r="C80" s="8">
        <v>401</v>
      </c>
      <c r="D80" s="8"/>
      <c r="E80" s="8"/>
    </row>
    <row r="81" spans="1:5" x14ac:dyDescent="0.3">
      <c r="A81" s="7">
        <v>43901</v>
      </c>
      <c r="B81" s="58">
        <v>83</v>
      </c>
      <c r="C81" s="8">
        <v>484</v>
      </c>
      <c r="D81" s="8"/>
      <c r="E81" s="8"/>
    </row>
    <row r="82" spans="1:5" x14ac:dyDescent="0.3">
      <c r="A82" s="7">
        <v>43902</v>
      </c>
      <c r="B82" s="58">
        <v>31</v>
      </c>
      <c r="C82" s="8">
        <v>515</v>
      </c>
      <c r="D82" s="8"/>
      <c r="E82" s="8"/>
    </row>
    <row r="83" spans="1:5" x14ac:dyDescent="0.3">
      <c r="A83" s="7">
        <v>43903</v>
      </c>
      <c r="B83" s="58">
        <v>35</v>
      </c>
      <c r="C83" s="8">
        <v>550</v>
      </c>
      <c r="D83" s="8"/>
      <c r="E83" s="8"/>
    </row>
    <row r="84" spans="1:5" x14ac:dyDescent="0.3">
      <c r="A84" s="7">
        <v>43904</v>
      </c>
      <c r="B84" s="58">
        <v>34</v>
      </c>
      <c r="C84" s="8">
        <v>584</v>
      </c>
      <c r="D84" s="8"/>
      <c r="E84" s="8"/>
    </row>
    <row r="85" spans="1:5" x14ac:dyDescent="0.3">
      <c r="A85" s="7">
        <v>43905</v>
      </c>
      <c r="B85" s="58">
        <v>142</v>
      </c>
      <c r="C85" s="8">
        <v>726</v>
      </c>
      <c r="D85" s="8"/>
      <c r="E85" s="8"/>
    </row>
    <row r="86" spans="1:5" x14ac:dyDescent="0.3">
      <c r="A86" s="7">
        <v>43906</v>
      </c>
      <c r="B86" s="58">
        <v>325</v>
      </c>
      <c r="C86" s="8">
        <v>1051</v>
      </c>
      <c r="D86" s="8"/>
      <c r="E86" s="8"/>
    </row>
    <row r="87" spans="1:5" x14ac:dyDescent="0.3">
      <c r="A87" s="7">
        <v>43907</v>
      </c>
      <c r="B87" s="58">
        <v>659</v>
      </c>
      <c r="C87" s="8">
        <v>1710</v>
      </c>
      <c r="D87" s="8"/>
      <c r="E87" s="8"/>
    </row>
    <row r="88" spans="1:5" x14ac:dyDescent="0.3">
      <c r="A88" s="7">
        <v>43908</v>
      </c>
      <c r="B88" s="58">
        <v>1209</v>
      </c>
      <c r="C88" s="8">
        <v>2919</v>
      </c>
      <c r="D88" s="8"/>
      <c r="E88" s="8"/>
    </row>
    <row r="89" spans="1:5" x14ac:dyDescent="0.3">
      <c r="A89" s="7">
        <v>43909</v>
      </c>
      <c r="B89" s="58">
        <v>1291</v>
      </c>
      <c r="C89" s="8">
        <v>4210</v>
      </c>
      <c r="D89" s="8"/>
      <c r="E89" s="8"/>
    </row>
    <row r="90" spans="1:5" x14ac:dyDescent="0.3">
      <c r="A90" s="7">
        <v>43910</v>
      </c>
      <c r="B90" s="58">
        <v>1554</v>
      </c>
      <c r="C90" s="8">
        <v>5764</v>
      </c>
      <c r="D90" s="8"/>
      <c r="E90" s="8"/>
    </row>
    <row r="91" spans="1:5" x14ac:dyDescent="0.3">
      <c r="A91" s="7">
        <v>43911</v>
      </c>
      <c r="B91" s="58">
        <v>1176</v>
      </c>
      <c r="C91" s="8">
        <v>6940</v>
      </c>
      <c r="D91" s="8"/>
      <c r="E91" s="8"/>
    </row>
    <row r="92" spans="1:5" x14ac:dyDescent="0.3">
      <c r="A92" s="7">
        <v>43912</v>
      </c>
      <c r="B92" s="58">
        <v>1256</v>
      </c>
      <c r="C92" s="8">
        <v>8196</v>
      </c>
      <c r="D92" s="8"/>
      <c r="E92" s="8"/>
    </row>
    <row r="93" spans="1:5" x14ac:dyDescent="0.3">
      <c r="A93" s="7">
        <v>43913</v>
      </c>
      <c r="B93" s="58">
        <v>1050</v>
      </c>
      <c r="C93" s="8">
        <v>9246</v>
      </c>
      <c r="D93" s="8"/>
      <c r="E93" s="8"/>
    </row>
    <row r="94" spans="1:5" x14ac:dyDescent="0.3">
      <c r="A94" s="7">
        <v>43914</v>
      </c>
      <c r="B94" s="8">
        <v>1544</v>
      </c>
      <c r="C94">
        <v>10790</v>
      </c>
    </row>
    <row r="95" spans="1:5" x14ac:dyDescent="0.3">
      <c r="A95" s="7">
        <v>43915</v>
      </c>
      <c r="B95" s="58">
        <v>2592</v>
      </c>
      <c r="C95" s="8">
        <v>13382</v>
      </c>
      <c r="D95" s="8"/>
      <c r="E95" s="8"/>
    </row>
    <row r="96" spans="1:5" x14ac:dyDescent="0.3">
      <c r="A96" s="7">
        <v>43916</v>
      </c>
      <c r="B96" s="58">
        <v>2117</v>
      </c>
      <c r="C96" s="8">
        <v>15499</v>
      </c>
      <c r="D96" s="8"/>
      <c r="E96" s="8"/>
    </row>
    <row r="97" spans="1:5" x14ac:dyDescent="0.3">
      <c r="A97" s="7">
        <v>43917</v>
      </c>
      <c r="B97" s="8">
        <v>2067</v>
      </c>
      <c r="C97">
        <v>17566</v>
      </c>
    </row>
    <row r="98" spans="1:5" x14ac:dyDescent="0.3">
      <c r="A98" s="7">
        <v>43918</v>
      </c>
      <c r="B98" s="58">
        <v>1809</v>
      </c>
      <c r="C98" s="8">
        <v>19375</v>
      </c>
      <c r="D98" s="8"/>
      <c r="E98" s="8"/>
    </row>
    <row r="99" spans="1:5" x14ac:dyDescent="0.3">
      <c r="A99" s="7">
        <v>43919</v>
      </c>
      <c r="B99" s="8">
        <v>918</v>
      </c>
      <c r="C99">
        <v>20293</v>
      </c>
    </row>
    <row r="100" spans="1:5" x14ac:dyDescent="0.3">
      <c r="A100" s="7">
        <v>43920</v>
      </c>
      <c r="B100" s="58">
        <v>1391</v>
      </c>
      <c r="C100" s="8">
        <v>21684</v>
      </c>
      <c r="D100" s="8"/>
      <c r="E100" s="8"/>
    </row>
    <row r="101" spans="1:5" x14ac:dyDescent="0.3">
      <c r="A101" s="7">
        <v>43921</v>
      </c>
      <c r="B101" s="8">
        <v>2093</v>
      </c>
      <c r="C101">
        <v>23777</v>
      </c>
    </row>
    <row r="102" spans="1:5" x14ac:dyDescent="0.3">
      <c r="A102" s="7">
        <v>43922</v>
      </c>
      <c r="B102" s="8">
        <v>2562</v>
      </c>
      <c r="C102">
        <v>26339</v>
      </c>
    </row>
    <row r="103" spans="1:5" x14ac:dyDescent="0.3">
      <c r="A103" s="7">
        <v>43923</v>
      </c>
      <c r="B103" s="8">
        <v>3446</v>
      </c>
      <c r="C103">
        <v>29785</v>
      </c>
    </row>
    <row r="104" spans="1:5" x14ac:dyDescent="0.3">
      <c r="A104" s="7">
        <v>43924</v>
      </c>
      <c r="B104" s="8">
        <v>3631</v>
      </c>
      <c r="C104" s="5">
        <v>33416</v>
      </c>
    </row>
    <row r="105" spans="1:5" x14ac:dyDescent="0.3">
      <c r="A105" s="7">
        <v>43925</v>
      </c>
      <c r="B105" s="8">
        <v>3093</v>
      </c>
      <c r="C105">
        <v>36509</v>
      </c>
    </row>
    <row r="106" spans="1:5" x14ac:dyDescent="0.3">
      <c r="A106" s="7">
        <v>43926</v>
      </c>
      <c r="B106" s="8">
        <v>3709</v>
      </c>
      <c r="C106">
        <v>40218</v>
      </c>
    </row>
    <row r="107" spans="1:5" x14ac:dyDescent="0.3">
      <c r="A107" s="7">
        <v>43927</v>
      </c>
      <c r="B107" s="8">
        <v>2908</v>
      </c>
      <c r="C107">
        <v>43126</v>
      </c>
    </row>
    <row r="108" spans="1:5" x14ac:dyDescent="0.3">
      <c r="A108" s="7">
        <v>43928</v>
      </c>
      <c r="B108" s="8">
        <v>4049</v>
      </c>
      <c r="C108">
        <v>47175</v>
      </c>
    </row>
    <row r="109" spans="1:5" x14ac:dyDescent="0.3">
      <c r="A109" s="7">
        <v>43929</v>
      </c>
      <c r="B109" s="8">
        <v>3990</v>
      </c>
      <c r="C109">
        <v>51165</v>
      </c>
    </row>
    <row r="110" spans="1:5" x14ac:dyDescent="0.3">
      <c r="A110" s="7">
        <v>43930</v>
      </c>
      <c r="B110" s="8">
        <v>4520</v>
      </c>
      <c r="C110">
        <v>55685</v>
      </c>
    </row>
    <row r="111" spans="1:5" x14ac:dyDescent="0.3">
      <c r="A111" s="7">
        <v>43931</v>
      </c>
      <c r="B111" s="8">
        <v>3061</v>
      </c>
      <c r="C111">
        <v>58746</v>
      </c>
    </row>
    <row r="112" spans="1:5" x14ac:dyDescent="0.3">
      <c r="A112" s="7">
        <v>43932</v>
      </c>
      <c r="B112" s="8">
        <v>2421</v>
      </c>
      <c r="C112">
        <v>61167</v>
      </c>
    </row>
    <row r="113" spans="1:3" x14ac:dyDescent="0.3">
      <c r="A113" s="7">
        <v>43933</v>
      </c>
      <c r="B113" s="8">
        <v>1660</v>
      </c>
      <c r="C113">
        <v>62827</v>
      </c>
    </row>
    <row r="114" spans="1:3" x14ac:dyDescent="0.3">
      <c r="A114" s="7">
        <v>43934</v>
      </c>
      <c r="B114" s="8">
        <v>1572</v>
      </c>
      <c r="C114">
        <v>64399</v>
      </c>
    </row>
    <row r="115" spans="1:3" x14ac:dyDescent="0.3">
      <c r="A115" s="7">
        <v>43935</v>
      </c>
      <c r="B115" s="8">
        <v>2100</v>
      </c>
      <c r="C115" s="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v>120981</v>
      </c>
    </row>
    <row r="127" spans="1:3" x14ac:dyDescent="0.3">
      <c r="A127" s="7">
        <v>43947</v>
      </c>
      <c r="B127" s="8">
        <v>2939</v>
      </c>
      <c r="C127" s="5">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c r="B240" s="8"/>
    </row>
    <row r="241" spans="1:2" x14ac:dyDescent="0.3">
      <c r="A241" s="7" t="s">
        <v>214</v>
      </c>
      <c r="B241" s="8" t="s">
        <v>215</v>
      </c>
    </row>
    <row r="242" spans="1:2" x14ac:dyDescent="0.3">
      <c r="A242" s="7" t="s">
        <v>199</v>
      </c>
      <c r="B242" s="8" t="s">
        <v>216</v>
      </c>
    </row>
    <row r="243" spans="1:2" x14ac:dyDescent="0.3">
      <c r="A243" s="7" t="s">
        <v>217</v>
      </c>
      <c r="B243" s="8" t="s">
        <v>218</v>
      </c>
    </row>
    <row r="244" spans="1:2" x14ac:dyDescent="0.3">
      <c r="A244" s="7" t="s">
        <v>219</v>
      </c>
      <c r="B24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2020-08-17T02:11:43Z</dcterms:modified>
</cp:coreProperties>
</file>