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CC2E77AC-8FE8-4E6D-AAE3-88593965FD42}"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combined'!$A$2:$F$210</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J160" i="20"/>
  <c r="F63" i="20"/>
  <c r="B63" i="20" s="1"/>
  <c r="H160" i="20"/>
  <c r="B143" i="20"/>
  <c r="B139" i="20"/>
  <c r="B135" i="20"/>
  <c r="G53" i="21"/>
  <c r="B131" i="20"/>
  <c r="D160" i="20"/>
  <c r="B164" i="20"/>
  <c r="B64" i="20"/>
  <c r="B59" i="20"/>
  <c r="B60" i="20"/>
  <c r="B61" i="20"/>
  <c r="B62"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<sst xmlns="http://schemas.openxmlformats.org/spreadsheetml/2006/main" count="2923" uniqueCount="1143">
  <si>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</si>
  <si>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</si>
  <si>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</si>
  <si>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</si>
  <si>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</si>
  <si>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</si>
  <si>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</si>
  <si>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</si>
  <si>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</si>
  <si>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</si>
  <si>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</si>
  <si>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</si>
  <si>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</si>
  <si>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</si>
  <si>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</si>
  <si>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</si>
  <si>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</si>
  <si>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</si>
  <si>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</si>
  <si>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</si>
  <si>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</si>
  <si>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</si>
  <si>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</si>
  <si>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</si>
  <si>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</si>
  <si>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</si>
  <si>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</si>
  <si>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</si>
  <si>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</si>
  <si>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</si>
  <si>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</si>
  <si>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</si>
  <si>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</si>
  <si>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</si>
  <si>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</si>
  <si>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</si>
  <si>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</si>
  <si>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</si>
  <si>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</si>
  <si>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</si>
  <si>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</si>
  <si>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</si>
  <si>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</si>
  <si>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</si>
  <si>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</si>
  <si>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</si>
  <si>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</si>
  <si>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</si>
  <si>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</si>
  <si>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</si>
  <si>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</si>
  <si>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</si>
  <si>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</si>
  <si>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</si>
  <si>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</si>
  <si>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</si>
  <si>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</si>
  <si>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</si>
  <si>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</si>
  <si>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</si>
  <si>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</si>
  <si>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</si>
  <si>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</si>
  <si>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</si>
  <si>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</si>
  <si>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</si>
  <si>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</si>
  <si>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</si>
  <si>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</si>
  <si>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</si>
  <si>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</si>
  <si>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</si>
  <si>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</si>
  <si>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</si>
  <si>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</si>
  <si>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</si>
  <si>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</si>
  <si>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</si>
  <si>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</si>
  <si>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</si>
  <si>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</si>
  <si>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</si>
  <si>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</si>
  <si>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</si>
  <si>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</si>
  <si>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</si>
  <si>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</si>
  <si>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</si>
  <si>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</si>
  <si>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</si>
  <si>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</si>
  <si>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</si>
  <si>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</si>
  <si>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</si>
  <si>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</si>
  <si>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</si>
  <si>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</si>
  <si>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</si>
  <si>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</si>
  <si>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</si>
  <si>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</si>
  <si>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</si>
  <si>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</si>
  <si>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</si>
  <si>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</si>
  <si>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</si>
  <si>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</si>
  <si>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</si>
  <si>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</si>
  <si>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</si>
  <si>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</si>
  <si>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</si>
  <si>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</si>
  <si>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</si>
  <si>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</si>
  <si>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</si>
  <si>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</si>
  <si>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</si>
  <si>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</si>
  <si>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</si>
  <si>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</si>
  <si>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</si>
  <si>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</si>
  <si>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</si>
  <si>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</si>
  <si>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</si>
  <si>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</si>
  <si>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</si>
  <si>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</si>
  <si>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</si>
  <si>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</si>
  <si>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</si>
  <si>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</si>
  <si>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</si>
  <si>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</si>
  <si>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</si>
  <si>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</si>
  <si>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</si>
  <si>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</si>
  <si>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</si>
  <si>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</si>
  <si>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</si>
  <si>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</si>
  <si>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</si>
  <si>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</si>
  <si>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</si>
  <si>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</si>
  <si>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</si>
  <si>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</si>
  <si>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</si>
  <si>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</si>
  <si>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</si>
  <si>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</si>
  <si>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</si>
  <si>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</si>
  <si>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</si>
  <si>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</si>
  <si>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</si>
  <si>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</si>
  <si>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</si>
  <si>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</si>
  <si>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</si>
  <si>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</si>
  <si>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</si>
  <si>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</si>
  <si>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</si>
  <si>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</si>
  <si>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</si>
  <si>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</si>
  <si>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</si>
  <si>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</si>
  <si>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</si>
  <si>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</si>
  <si>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</si>
  <si>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</si>
  <si>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</si>
  <si>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</si>
  <si>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</si>
  <si>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</si>
  <si>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</si>
  <si>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</si>
  <si>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</si>
  <si>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</si>
  <si>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</si>
  <si>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</si>
  <si>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</si>
  <si>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</si>
  <si>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</si>
  <si>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</si>
  <si>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</si>
  <si>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</si>
  <si>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</si>
  <si>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</si>
  <si>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</si>
  <si>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</si>
  <si>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</si>
  <si>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</si>
  <si>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</si>
  <si>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</si>
  <si>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</si>
  <si>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</si>
  <si>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</si>
  <si>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</si>
  <si>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</si>
  <si>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</si>
  <si>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</si>
  <si>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</si>
  <si>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</si>
  <si>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</si>
  <si>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</si>
  <si>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</si>
  <si>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</si>
  <si>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</si>
  <si>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</si>
  <si>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</si>
  <si>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</si>
  <si>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</si>
  <si>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</si>
  <si>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</si>
  <si>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</si>
  <si>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</si>
  <si>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</si>
  <si>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</si>
  <si>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</si>
  <si>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</si>
  <si>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</si>
  <si>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</si>
  <si>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</si>
  <si>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</si>
  <si>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</si>
  <si>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</si>
  <si>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</si>
  <si>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</si>
  <si>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</si>
  <si>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</si>
  <si>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</si>
  <si>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</si>
  <si>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</si>
  <si>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</si>
  <si>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</si>
  <si>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</si>
  <si>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</si>
  <si>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</si>
  <si>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</si>
  <si>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</si>
  <si>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</si>
  <si>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</si>
  <si>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</si>
  <si>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</si>
  <si>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</si>
  <si>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</si>
  <si>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</si>
  <si>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</si>
  <si>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</si>
  <si>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</si>
  <si>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</si>
  <si>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</si>
  <si>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</si>
  <si>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</si>
  <si>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</si>
  <si>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</si>
  <si>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</si>
  <si>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</si>
  <si>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</si>
  <si>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</si>
  <si>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</si>
  <si>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</si>
  <si>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</si>
  <si>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</si>
  <si>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</si>
  <si>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</si>
  <si>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</si>
  <si>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</si>
  <si>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</si>
  <si>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</si>
  <si>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</si>
  <si>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</si>
  <si>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</si>
  <si>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</si>
  <si>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</si>
  <si>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</si>
  <si>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</si>
  <si>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</si>
  <si>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</si>
  <si>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</si>
  <si>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</si>
  <si>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</si>
  <si>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</si>
  <si>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</si>
  <si>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</si>
  <si>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</si>
  <si>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</si>
  <si>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</si>
  <si>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</si>
  <si>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</si>
  <si>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</si>
  <si>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</si>
  <si>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</si>
  <si>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</si>
  <si>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</si>
  <si>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</si>
  <si>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</si>
  <si>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</si>
  <si>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</si>
  <si>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</si>
  <si>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</si>
  <si>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</si>
  <si>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</si>
  <si>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</si>
  <si>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</si>
  <si>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</si>
  <si>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</si>
  <si>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</si>
  <si>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</si>
  <si>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</si>
  <si>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</si>
  <si>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</si>
  <si>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</si>
  <si>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</si>
  <si>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</si>
  <si>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</si>
  <si>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</si>
  <si>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</si>
  <si>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</si>
  <si>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</si>
  <si>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</si>
  <si>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</si>
  <si>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</si>
  <si>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</si>
  <si>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</si>
  <si>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</si>
  <si>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</si>
  <si>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</si>
  <si>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</si>
  <si>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</si>
  <si>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</si>
  <si>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</si>
  <si>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</si>
  <si>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</si>
  <si>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</si>
  <si>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</si>
  <si>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</si>
  <si>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</si>
  <si>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</si>
  <si>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</si>
  <si>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</si>
  <si>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</si>
  <si>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</si>
  <si>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</si>
  <si>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</si>
  <si>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</si>
  <si>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</si>
  <si>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</si>
  <si>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</si>
  <si>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</si>
  <si>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</si>
  <si>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</si>
  <si>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</si>
  <si>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</si>
  <si>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</si>
  <si>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</si>
  <si>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</si>
  <si>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</si>
  <si>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</si>
  <si>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</si>
  <si>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</si>
  <si>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</si>
  <si>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</si>
  <si>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</si>
  <si>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</si>
  <si>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</si>
  <si>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</si>
  <si>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</si>
  <si>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</si>
  <si>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</si>
  <si>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</si>
  <si>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</si>
  <si>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</si>
  <si>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</si>
  <si>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</si>
  <si>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</si>
  <si>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</si>
  <si>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</si>
  <si>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</si>
  <si>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</si>
  <si>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</si>
  <si>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</si>
  <si>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</si>
  <si>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</si>
  <si>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</si>
  <si>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</si>
  <si>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</si>
  <si>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</si>
  <si>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</si>
  <si>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</si>
  <si>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</si>
  <si>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</si>
  <si>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</si>
  <si>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</si>
  <si>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</si>
  <si>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</si>
  <si>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</si>
  <si>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</si>
  <si>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</si>
  <si>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</si>
  <si>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</si>
  <si>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</si>
  <si>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</si>
  <si>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</si>
  <si>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</si>
  <si>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</si>
  <si>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</si>
  <si>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</si>
  <si>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</si>
  <si>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</si>
  <si>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</si>
  <si>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</si>
  <si>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</si>
  <si>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</si>
  <si>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</si>
  <si>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</si>
  <si>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</si>
  <si>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</si>
  <si>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</si>
  <si>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</si>
  <si>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</si>
  <si>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</si>
  <si>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</si>
  <si>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</si>
  <si>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</si>
  <si>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</si>
  <si>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</si>
  <si>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</si>
  <si>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</si>
  <si>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</si>
  <si>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</si>
  <si>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</si>
  <si>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</si>
  <si>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</si>
  <si>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</si>
  <si>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</si>
  <si>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</si>
  <si>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</si>
  <si>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</si>
  <si>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</si>
  <si>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</si>
  <si>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</si>
  <si>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</si>
  <si>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</si>
  <si>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</si>
  <si>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</si>
  <si>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</si>
  <si>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</si>
  <si>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</si>
  <si>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</si>
  <si>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</si>
  <si>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</si>
  <si>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</si>
  <si>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</si>
  <si>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</si>
  <si>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</si>
  <si>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</si>
  <si>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</si>
  <si>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</si>
  <si>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</si>
  <si>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</si>
  <si>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</si>
  <si>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</si>
  <si>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</si>
  <si>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</si>
  <si>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</si>
  <si>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</si>
  <si>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</si>
  <si>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</si>
  <si>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</si>
  <si>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</si>
  <si>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</si>
  <si>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</si>
  <si>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</si>
  <si>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</si>
  <si>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</si>
  <si>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</si>
  <si>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</si>
  <si>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</si>
  <si>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</si>
  <si>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</si>
  <si>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</si>
  <si>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</si>
  <si>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</si>
  <si>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</si>
  <si>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</si>
  <si>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</si>
  <si>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</si>
  <si>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</si>
  <si>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</si>
  <si>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</si>
  <si>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</si>
  <si>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</si>
  <si>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</si>
  <si>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</si>
  <si>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</si>
  <si>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</si>
  <si>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</si>
  <si>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</si>
  <si>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</si>
  <si>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</si>
  <si>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</si>
  <si>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</si>
  <si>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</si>
  <si>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</si>
  <si>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</si>
  <si>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</si>
  <si>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</si>
  <si>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</si>
  <si>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</si>
  <si>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</si>
  <si>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</si>
  <si>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</si>
  <si>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</si>
  <si>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</si>
  <si>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</si>
  <si>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</si>
  <si>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</si>
  <si>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</si>
  <si>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</si>
  <si>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</si>
  <si>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</si>
  <si>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</si>
  <si>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</si>
  <si>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</si>
  <si>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</si>
  <si>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</si>
  <si>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</si>
  <si>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</si>
  <si>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</si>
  <si>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</si>
  <si>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</si>
  <si>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</si>
  <si>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</si>
  <si>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</si>
  <si>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</si>
  <si>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</si>
  <si>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</si>
  <si>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</si>
  <si>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</si>
  <si>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</si>
  <si>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</si>
  <si>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</si>
  <si>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</si>
  <si>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</si>
  <si>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</si>
  <si>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</si>
  <si>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</si>
  <si>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</si>
  <si>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</si>
  <si>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</si>
  <si>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</si>
  <si>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</si>
  <si>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</si>
  <si>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</si>
  <si>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</si>
  <si>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</si>
  <si>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</si>
  <si>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</si>
  <si>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</si>
  <si>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</si>
  <si>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</si>
  <si>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</si>
  <si>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</si>
  <si>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</si>
  <si>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</si>
  <si>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</si>
  <si>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</si>
  <si>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</si>
  <si>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</si>
  <si>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</si>
  <si>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</si>
  <si>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</si>
  <si>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</si>
  <si>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</si>
  <si>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</si>
  <si>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</si>
  <si>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</si>
  <si>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</si>
  <si>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</si>
  <si>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</si>
  <si>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</si>
  <si>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</si>
  <si>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</si>
  <si>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</si>
  <si>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</si>
  <si>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</si>
  <si>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</si>
  <si>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</si>
  <si>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</si>
  <si>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</si>
  <si>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</si>
  <si>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</si>
  <si>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</si>
  <si>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</si>
  <si>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</si>
  <si>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</si>
  <si>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</si>
  <si>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</si>
  <si>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</si>
  <si>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</si>
  <si>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</si>
  <si>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</si>
  <si>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</si>
  <si>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</si>
  <si>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</si>
  <si>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</si>
  <si>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</si>
  <si>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</si>
  <si>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</si>
  <si>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</si>
  <si>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</si>
  <si>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</si>
  <si>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</si>
  <si>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</si>
  <si>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</si>
  <si>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</si>
  <si>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</si>
  <si>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</si>
  <si>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</si>
  <si>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</si>
  <si>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</si>
  <si>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</si>
  <si>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</si>
  <si>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</si>
  <si>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</si>
  <si>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</si>
  <si>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</si>
  <si>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</si>
  <si>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</si>
  <si>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</si>
  <si>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</si>
  <si>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</si>
  <si>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</si>
  <si>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</si>
  <si>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</si>
  <si>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</si>
  <si>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</si>
  <si>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</si>
  <si>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</si>
  <si>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</si>
  <si>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</si>
  <si>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</si>
  <si>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</si>
  <si>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</si>
  <si>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</si>
  <si>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</si>
  <si>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</si>
  <si>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</si>
  <si>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</si>
  <si>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</si>
  <si>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</si>
  <si>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</si>
  <si>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</si>
  <si>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</si>
  <si>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</si>
  <si>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</si>
  <si>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</si>
  <si>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</si>
  <si>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</si>
  <si>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</si>
  <si>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</si>
  <si>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</si>
  <si>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</si>
  <si>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</si>
  <si>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</si>
  <si>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</si>
  <si>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</si>
  <si>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</si>
  <si>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</si>
  <si>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</si>
  <si>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</si>
  <si>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</si>
  <si>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</si>
  <si>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</si>
  <si>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</si>
  <si>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</si>
  <si>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</si>
  <si>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</si>
  <si>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</si>
  <si>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</si>
  <si>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</si>
  <si>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</si>
  <si>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</si>
  <si>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</si>
  <si>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</si>
  <si>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</si>
  <si>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</si>
  <si>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</si>
  <si>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</si>
  <si>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</si>
  <si>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</si>
  <si>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</si>
  <si>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</si>
  <si>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</si>
  <si>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</si>
  <si>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</si>
  <si>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</si>
  <si>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</si>
  <si>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</si>
  <si>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</si>
  <si>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</si>
  <si>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</si>
  <si>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</si>
  <si>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</si>
  <si>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</si>
  <si>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</si>
  <si>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</si>
  <si>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</si>
  <si>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</si>
  <si>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</si>
  <si>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</si>
  <si>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</si>
  <si>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</si>
  <si>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</si>
  <si>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</si>
  <si>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</si>
  <si>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</si>
  <si>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</si>
  <si>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</si>
  <si>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</si>
  <si>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</si>
  <si>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</si>
  <si>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</si>
  <si>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</si>
  <si>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</si>
  <si>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</si>
  <si>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</si>
  <si>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</si>
  <si>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</si>
  <si>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</si>
  <si>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</si>
  <si>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</si>
  <si>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</si>
  <si>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</si>
  <si>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</si>
  <si>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</si>
  <si>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</si>
  <si>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</si>
  <si>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</si>
  <si>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</si>
  <si>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</si>
  <si>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</si>
  <si>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</si>
  <si>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</si>
  <si>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</si>
  <si>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</si>
  <si>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</si>
  <si>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</si>
  <si>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</si>
  <si>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</si>
  <si>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</si>
  <si>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</si>
  <si>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</si>
  <si>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</si>
  <si>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</si>
  <si>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</si>
  <si>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</si>
  <si>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</si>
  <si>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</si>
  <si>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</si>
  <si>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</si>
  <si>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</si>
  <si>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</si>
  <si>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</si>
  <si>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</si>
  <si>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</si>
  <si>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</si>
  <si>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</si>
  <si>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</si>
  <si>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</si>
  <si>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</si>
  <si>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</si>
  <si>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</si>
  <si>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</si>
  <si>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</si>
  <si>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</si>
  <si>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</si>
  <si>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</si>
  <si>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</si>
  <si>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</si>
  <si>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</si>
  <si>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</si>
  <si>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</si>
  <si>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</si>
  <si>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</si>
  <si>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</si>
  <si>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</si>
  <si>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</si>
  <si>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</si>
  <si>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</si>
  <si>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</si>
  <si>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</si>
  <si>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</si>
  <si>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</si>
  <si>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</si>
  <si>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</si>
  <si>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</si>
  <si>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</si>
  <si>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</si>
  <si>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</si>
  <si>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</si>
  <si>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</si>
  <si>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</si>
  <si>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</si>
  <si>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</si>
  <si>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</si>
  <si>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</si>
  <si>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</si>
  <si>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</si>
  <si>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</si>
  <si>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</si>
  <si>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</si>
  <si>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</si>
  <si>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</si>
  <si>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</si>
  <si>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</si>
  <si>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</si>
  <si>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</si>
  <si>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</si>
  <si>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</si>
  <si>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</si>
  <si>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</si>
  <si>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</si>
  <si>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</si>
  <si>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</si>
  <si>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</si>
  <si>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</si>
  <si>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</si>
  <si>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</si>
  <si>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</si>
  <si>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</si>
  <si>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</si>
  <si>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</si>
  <si>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</si>
  <si>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</si>
  <si>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</si>
  <si>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</si>
  <si>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</si>
  <si>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</si>
  <si>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</si>
  <si>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</si>
  <si>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</si>
  <si>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</si>
  <si>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</si>
  <si>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</si>
  <si>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</si>
  <si>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</si>
  <si>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</si>
  <si>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</si>
  <si>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</si>
  <si>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</si>
  <si>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</si>
  <si>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</si>
  <si>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</si>
  <si>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</si>
  <si>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</si>
  <si>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</si>
  <si>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</si>
  <si>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</si>
  <si>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</si>
  <si>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</si>
  <si>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</si>
  <si>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</si>
  <si>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</si>
  <si>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</si>
  <si>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</si>
  <si>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</si>
  <si>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</si>
  <si>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</si>
  <si>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</si>
  <si>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</si>
  <si>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</si>
  <si>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</si>
  <si>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</si>
  <si>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</si>
  <si>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</si>
  <si>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</si>
  <si>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</si>
  <si>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</si>
  <si>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</si>
  <si>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</si>
  <si>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</si>
  <si>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</si>
  <si>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</si>
  <si>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</si>
  <si>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</si>
  <si>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</si>
  <si>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</si>
  <si>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</si>
  <si>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</si>
  <si>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</si>
  <si>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</si>
  <si>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</si>
  <si>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</si>
  <si>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</si>
  <si>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</si>
  <si>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</si>
  <si>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</si>
  <si>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</si>
  <si>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</si>
  <si>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</si>
  <si>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</si>
  <si>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</si>
  <si>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</si>
  <si>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</si>
  <si>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</si>
  <si>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</si>
  <si>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</si>
  <si>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</si>
  <si>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</si>
  <si>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</si>
  <si>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</si>
  <si>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</si>
  <si>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</si>
  <si>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</si>
  <si>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</si>
  <si>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</si>
  <si>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</si>
  <si>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</si>
  <si>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</si>
  <si>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</si>
  <si>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</si>
  <si>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</si>
  <si>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</si>
  <si>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</si>
  <si>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</si>
  <si>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</si>
  <si>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</si>
  <si>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</si>
  <si>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</si>
  <si>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</si>
  <si>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</si>
  <si>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</si>
  <si>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</si>
  <si>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</si>
  <si>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</si>
  <si>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</si>
  <si>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</si>
  <si>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</si>
  <si>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</si>
  <si>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</si>
  <si>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</si>
  <si>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</si>
  <si>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</si>
  <si>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</si>
  <si>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</si>
  <si>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</si>
  <si>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</si>
  <si>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</si>
  <si>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</si>
  <si>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</si>
  <si>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</si>
  <si>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</si>
  <si>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</si>
  <si>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</si>
  <si>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</si>
  <si>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</si>
  <si>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</si>
  <si>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</si>
  <si>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</si>
  <si>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</si>
  <si>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</si>
  <si>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</si>
  <si>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</si>
  <si>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</si>
  <si>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</si>
  <si>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</si>
  <si>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</si>
  <si>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</si>
  <si>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</si>
  <si>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</si>
  <si>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</si>
  <si>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</si>
  <si>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</si>
  <si>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</si>
  <si>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</si>
  <si>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</si>
  <si>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</si>
  <si>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</si>
  <si>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</si>
  <si>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</si>
  <si>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</si>
  <si>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</si>
  <si>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</si>
  <si>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</si>
  <si>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</si>
  <si>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</si>
  <si>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</si>
  <si>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</si>
  <si>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</si>
  <si>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</si>
  <si>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</si>
  <si>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</si>
  <si>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</si>
  <si>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</si>
  <si>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</si>
  <si>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</si>
  <si>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</si>
  <si>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</si>
  <si>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</si>
  <si>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</si>
  <si>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</si>
  <si>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</si>
  <si>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</si>
  <si>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</si>
  <si>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</si>
  <si>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</si>
  <si>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</si>
  <si>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</si>
  <si>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</si>
  <si>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</si>
  <si>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</si>
  <si>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</si>
  <si>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</si>
  <si>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</si>
  <si>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</si>
  <si>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</si>
  <si>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</si>
  <si>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</si>
  <si>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</si>
  <si>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</si>
  <si>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</si>
  <si>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</si>
  <si>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</si>
  <si>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</si>
  <si>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</si>
  <si>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</si>
  <si>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</si>
  <si>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</si>
  <si>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</si>
  <si>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</si>
  <si>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</si>
  <si>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</si>
  <si>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</si>
  <si>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</si>
  <si>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</si>
  <si>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</si>
  <si>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</si>
  <si>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</si>
  <si>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</si>
  <si>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</si>
  <si>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</si>
  <si>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</si>
  <si>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</si>
  <si>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</si>
  <si>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</si>
  <si>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</si>
  <si>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</si>
  <si>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</si>
  <si>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</si>
  <si>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</si>
  <si>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</si>
  <si>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</si>
  <si>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</si>
  <si>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</si>
  <si>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</si>
  <si>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</si>
  <si>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</si>
  <si>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</si>
  <si>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</si>
  <si>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</si>
  <si>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</si>
  <si>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</si>
  <si>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</si>
  <si>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</si>
  <si>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</si>
  <si>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</si>
  <si>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</si>
  <si>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</si>
  <si>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</si>
  <si>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</si>
  <si>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</si>
  <si>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</si>
  <si>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</si>
  <si>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</si>
  <si>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</si>
  <si>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</si>
  <si>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</si>
  <si>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</si>
  <si>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</si>
  <si>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</si>
  <si>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</si>
  <si>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</si>
  <si>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</si>
  <si>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</si>
  <si>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</si>
  <si>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</si>
  <si>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</si>
  <si>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</si>
  <si>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</si>
  <si>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</si>
  <si>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</si>
  <si>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</si>
  <si>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</si>
  <si>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</si>
  <si>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</si>
  <si>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</si>
  <si>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</si>
  <si>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</si>
  <si>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</si>
  <si>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</si>
  <si>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</si>
  <si>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</si>
  <si>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</si>
  <si>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</si>
  <si>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</si>
  <si>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</si>
  <si>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</si>
  <si>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</si>
  <si>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</si>
  <si>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</si>
  <si>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</si>
  <si>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</si>
  <si>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</si>
  <si>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</si>
  <si>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</si>
  <si>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</si>
  <si>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</si>
  <si>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</si>
  <si>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</si>
  <si>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</si>
  <si>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</si>
  <si>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</si>
  <si>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</si>
  <si>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</si>
  <si>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</si>
  <si>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</si>
  <si>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</si>
  <si>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</si>
  <si>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</si>
  <si>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Total cases by age as at 9.00 am, 15 July 2020</t>
  </si>
  <si>
    <t>As at 9.00 am, 16 July 2020</t>
  </si>
  <si>
    <t>Total cases by DHB, as at 9.00 am, 16 July 2020</t>
  </si>
  <si>
    <t>Source: DHB survey as at 9.00 am, 16 July 2020</t>
  </si>
  <si>
    <t>Lab testing for COVID-19 as at 9.00 am 16 July</t>
  </si>
  <si>
    <t>9 July to 15 July 2020</t>
  </si>
  <si>
    <t>22 January to 15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</si>
</sst>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1">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27 ,Recovered 0 ,Deaths 0, &lt;/title&gt;</v>
      </c>
      <c r="G5" s="47">
        <f>VLOOKUP(A5,ImportPopDBH!$A$48:$E$67,5)</f>
        <v>238380</v>
      </c>
      <c r="J5">
        <f>'ImportMoH combined'!E14</f>
        <v>0</v>
      </c>
      <c r="M5">
        <f>'ImportMoH combined'!F14</f>
        <v>0</v>
      </c>
      <c r="P5">
        <f>'ImportMoH combined'!B14</f>
        <v>27</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178, new today= 0 ,Active 0 ,Recovered 178 ,Deaths 0, &lt;/title&gt;</v>
      </c>
      <c r="G9" s="47">
        <f>VLOOKUP(A9,ImportPopDBH!$A$48:$E$67,5)</f>
        <v>165610</v>
      </c>
      <c r="J9">
        <f>'ImportMoH combined'!E18</f>
        <v>178</v>
      </c>
      <c r="M9">
        <f>'ImportMoH combined'!F18</f>
        <v>0</v>
      </c>
      <c r="P9">
        <f>'ImportMoH combined'!B18</f>
        <v>0</v>
      </c>
      <c r="R9">
        <f>'ImportMoH combined'!C18</f>
        <v>178</v>
      </c>
      <c r="T9">
        <f>'ImportMoH combined'!D18</f>
        <v>0</v>
      </c>
      <c r="V9">
        <f>'ImportMoH combined'!G18</f>
        <v>27</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131, new today= 0 ,Active 0 ,Recovered 131 ,Deaths 0, &lt;/title&gt;</v>
      </c>
      <c r="G13" s="47">
        <f>VLOOKUP(A13,ImportPopDBH!$A$48:$E$67,5)</f>
        <v>150770</v>
      </c>
      <c r="J13">
        <f>'ImportMoH combined'!E22</f>
        <v>131</v>
      </c>
      <c r="M13">
        <f>'ImportMoH combined'!F22</f>
        <v>0</v>
      </c>
      <c r="P13">
        <f>'ImportMoH combined'!B22</f>
        <v>0</v>
      </c>
      <c r="R13">
        <f>'ImportMoH combined'!C22</f>
        <v>131</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1198</v>
      </c>
      <c r="F40" s="54">
        <f>'ImportMoH combined'!C4</f>
        <v>1</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1548</v>
      </c>
      <c r="F42" s="54">
        <f>'ImportMoH combined'!C6</f>
        <v>1</v>
      </c>
      <c r="V42" s="3" t="s">
        <v>1</v>
      </c>
      <c r="W42">
        <v>0.60438082561506901</v>
      </c>
    </row>
    <row r="43" spans="2:28" x14ac:dyDescent="0.3">
      <c r="B43" t="str">
        <f t="shared" si="1"/>
        <v>text {</v>
      </c>
      <c r="C43" s="52" t="s">
        <v>545</v>
      </c>
      <c r="D43" s="54" t="str">
        <f>'ImportMoH combined'!A7</f>
        <v>Number of recovered cases</v>
      </c>
      <c r="E43" s="54">
        <f>'ImportMoH combined'!B7</f>
        <v>1499</v>
      </c>
      <c r="F43" s="54">
        <f>'ImportMoH combined'!C7</f>
        <v>1</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27</v>
      </c>
      <c r="F45" s="54">
        <f>'ImportMoH combined'!C9</f>
        <v>0</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{v:1198},{v:1}],</v>
      </c>
      <c r="C59" t="s">
        <v>563</v>
      </c>
      <c r="D59" t="str">
        <f t="shared" ref="D59:D64" si="4">D40</f>
        <v>Number of confirmed cases in New Zealand</v>
      </c>
      <c r="E59" s="48" t="s">
        <v>571</v>
      </c>
      <c r="F59">
        <f t="shared" ref="F59:F64" si="5">E40</f>
        <v>1198</v>
      </c>
      <c r="G59" t="s">
        <v>569</v>
      </c>
      <c r="H59">
        <f t="shared" ref="H59:H64" si="6">F40</f>
        <v>1</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{v:1548},{v:1}],</v>
      </c>
      <c r="C61" t="s">
        <v>563</v>
      </c>
      <c r="D61" t="str">
        <f t="shared" si="4"/>
        <v>Number of confirmed and probable cases</v>
      </c>
      <c r="E61" s="48" t="s">
        <v>571</v>
      </c>
      <c r="F61">
        <f t="shared" si="5"/>
        <v>1548</v>
      </c>
      <c r="G61" t="s">
        <v>569</v>
      </c>
      <c r="H61">
        <f t="shared" si="6"/>
        <v>1</v>
      </c>
      <c r="I61" t="s">
        <v>570</v>
      </c>
      <c r="J61" t="s">
        <v>566</v>
      </c>
      <c r="AB61" s="12" t="s">
        <v>370</v>
      </c>
    </row>
    <row r="62" spans="1:28" x14ac:dyDescent="0.3">
      <c r="B62" t="str">
        <f t="shared" si="3"/>
        <v>['Number of recovered cases',  {v:1499},{v:1}],</v>
      </c>
      <c r="C62" t="s">
        <v>563</v>
      </c>
      <c r="D62" t="str">
        <f t="shared" si="4"/>
        <v>Number of recovered cases</v>
      </c>
      <c r="E62" s="48" t="s">
        <v>571</v>
      </c>
      <c r="F62">
        <f t="shared" si="5"/>
        <v>1499</v>
      </c>
      <c r="G62" t="s">
        <v>569</v>
      </c>
      <c r="H62">
        <f t="shared" si="6"/>
        <v>1</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{v:27},{v:0}]</v>
      </c>
      <c r="C64" t="s">
        <v>563</v>
      </c>
      <c r="D64" t="str">
        <f t="shared" si="4"/>
        <v>Number of active cases</v>
      </c>
      <c r="E64" s="48" t="s">
        <v>571</v>
      </c>
      <c r="F64">
        <f t="shared" si="5"/>
        <v>27</v>
      </c>
      <c r="G64" t="s">
        <v>569</v>
      </c>
      <c r="H64">
        <f t="shared" si="6"/>
        <v>0</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44028</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178</v>
      </c>
      <c r="S158" s="6">
        <f>'ImportMoH combined'!D18</f>
        <v>0</v>
      </c>
      <c r="T158" s="6">
        <f>'ImportMoH combined'!E18</f>
        <v>178</v>
      </c>
      <c r="U158" s="6">
        <f>'ImportMoH combined'!F18</f>
        <v>0</v>
      </c>
      <c r="V158" s="6">
        <f>'ImportMoH combined'!G18</f>
        <v>27</v>
      </c>
      <c r="W158" s="6">
        <f>'ImportMoH combined'!H18</f>
        <v>0</v>
      </c>
      <c r="X158" s="3" t="s">
        <v>12</v>
      </c>
      <c r="Y158">
        <v>0.24631945413022899</v>
      </c>
    </row>
    <row r="159" spans="2:28" x14ac:dyDescent="0.3">
      <c r="B159" t="str">
        <f ca="1">CONCATENATE(D159,TEXT(C159,"dd-mm-yy"),E159)</f>
        <v>&lt;h1 id="bold-red"&gt; Covid -19 in NZ update for 16-07-20&lt;/h1&gt;</v>
      </c>
      <c r="C159" s="51">
        <f ca="1">TODAY()</f>
        <v>44028</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1548 , Active:    27 , Deaths:    22 , Recovered:    1499&lt;/h2&gt;</v>
      </c>
      <c r="C160" s="51" t="s">
        <v>958</v>
      </c>
      <c r="D160">
        <f>E42</f>
        <v>1548</v>
      </c>
      <c r="E160" t="s">
        <v>605</v>
      </c>
      <c r="F160">
        <f>D160-H160-J160</f>
        <v>27</v>
      </c>
      <c r="G160" t="s">
        <v>606</v>
      </c>
      <c r="H160">
        <f>E44</f>
        <v>22</v>
      </c>
      <c r="I160" t="s">
        <v>607</v>
      </c>
      <c r="J160">
        <f>E43</f>
        <v>1499</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131</v>
      </c>
      <c r="S162" s="6">
        <f>'ImportMoH combined'!D22</f>
        <v>0</v>
      </c>
      <c r="T162" s="6">
        <f>'ImportMoH combined'!E22</f>
        <v>131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&lt;strong&gt;139&lt;/strong&gt; days&lt;br&gt;</v>
      </c>
      <c r="C163" t="s">
        <v>950</v>
      </c>
      <c r="D163" s="50">
        <f ca="1">TODAY()-D162</f>
        <v>139</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&lt;strong&gt;113&lt;/strong&gt;, -85 days to go of 4 week lockdown</v>
      </c>
      <c r="C164" t="s">
        <v>952</v>
      </c>
      <c r="D164" s="50">
        <f ca="1">TODAY() -E154</f>
        <v>113</v>
      </c>
      <c r="E164" t="s">
        <v>953</v>
      </c>
      <c r="F164" s="9">
        <f ca="1">VALUE(E155-TODAY())</f>
        <v>-85</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27</v>
      </c>
      <c r="W174" s="6">
        <f>'ImportMoH combined'!H34</f>
        <v>0</v>
      </c>
    </row>
    <row r="175" spans="2:25" x14ac:dyDescent="0.3">
      <c r="B175" t="str">
        <f t="shared" si="8"/>
        <v>&lt;/style&gt;</v>
      </c>
      <c r="C175" t="s">
        <v>372</v>
      </c>
      <c r="P175" s="6" t="str">
        <f>'ImportMoH combined'!A35</f>
        <v>Waitematā</v>
      </c>
      <c r="Q175" s="6">
        <f>'ImportMoH combined'!B35</f>
        <v>0</v>
      </c>
      <c r="R175" s="6">
        <f>'ImportMoH combined'!C35</f>
        <v>233</v>
      </c>
      <c r="S175" s="6">
        <f>'ImportMoH combined'!D35</f>
        <v>4</v>
      </c>
      <c r="T175" s="6">
        <f>'ImportMoH combined'!E35</f>
        <v>237</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27</v>
      </c>
      <c r="R178" s="6">
        <f>'ImportMoH combined'!C38</f>
        <v>15</v>
      </c>
      <c r="S178" s="6">
        <f>'ImportMoH combined'!D38</f>
        <v>0</v>
      </c>
      <c r="T178" s="6">
        <f>'ImportMoH combined'!E38</f>
        <v>42</v>
      </c>
      <c r="U178" s="6">
        <f>'ImportMoH combined'!F38</f>
        <v>1</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27</v>
      </c>
      <c r="P190" s="6"/>
      <c r="Q190" s="6"/>
      <c r="R190" s="6"/>
      <c r="S190" s="6"/>
    </row>
    <row r="191" spans="2:25" x14ac:dyDescent="0.3">
      <c r="C191" t="s">
        <v>467</v>
      </c>
      <c r="F191">
        <v>4</v>
      </c>
      <c r="P191" s="6"/>
      <c r="Q191" s="6"/>
      <c r="R191" s="6"/>
      <c r="S191" s="6"/>
    </row>
    <row r="192" spans="2:25" x14ac:dyDescent="0.3">
      <c r="C192" t="s">
        <v>473</v>
      </c>
      <c r="F192">
        <f>ROUND(F190/4,0)</f>
        <v>7</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opacity="0.259259259259259"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0.25925925925925924</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opacity="0.259259259259259" style="mix-blend-mode: overlay"&gt;&lt;title&gt;Bay of Plenty DHB @Pop = 238380 ,   Confirmed  = 0, new today= 0 ,Active 27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0.25925925925925924</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opacity="0.259259259259259"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0.25925925925925924</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opacity="0.259259259259259"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0.25925925925925924</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opacity="0.259259259259259"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0.25925925925925924</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opacity="0.259259259259259" style="mix-blend-mode: overlay"&gt;&lt;title&gt;Hawke's Bay DHB @Pop = 165610 ,   Confirmed  = 178, new today= 0 ,Active 0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0.25925925925925924</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opacity="0.259259259259259"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0.25925925925925924</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opacity="0.259259259259259"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0.25925925925925924</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opacity="0.259259259259259"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0.25925925925925924</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opacity="0.259259259259259" style="mix-blend-mode: overlay"&gt;&lt;title&gt;Nelson Marlborough DHB @Pop = 150770 ,   Confirmed  = 131, new today= 0 ,Active 0 ,Recovered 131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0.25925925925925924</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opacity="0.259259259259259"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0.25925925925925924</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opacity="0.259259259259259"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0.25925925925925924</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opacity="0.259259259259259"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0.25925925925925924</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opacity="0.259259259259259"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0.25925925925925924</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opacity="0.259259259259259"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0.25925925925925924</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opacity="0.259259259259259"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0.25925925925925924</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opacity="0.259259259259259"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0.25925925925925924</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opacity="0.259259259259259"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0.25925925925925924</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opacity="0.259259259259259"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0.25925925925925924</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opacity="0.259259259259259"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0.25925925925925924</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0.259259259259259Managed Isolationgreengreengreengreengreengreen</v>
      </c>
      <c r="D222" s="6">
        <f t="shared" si="10"/>
        <v>0.25925925925925924</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27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178, new today= 0 ,Active 0 ,Recovered 178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131, new today= 0 ,Active 0 ,Recovered 131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27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178, new today= 0 ,Active 0 ,Recovered 178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131, new today= 0 ,Active 0 ,Recovered 131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10"/>
  <sheetViews>
    <sheetView workbookViewId="0">
      <selection activeCell="C4" sqref="C4"/>
    </sheetView>
  </sheetViews>
  <sheetFormatPr defaultRowHeight="15.05" x14ac:dyDescent="0.3"/>
  <cols>
    <col min="1" max="1" width="45.6640625" bestFit="1" customWidth="1"/>
    <col min="2" max="2" width="31.109375" bestFit="1" customWidth="1"/>
    <col min="3" max="3" width="22" bestFit="1" customWidth="1"/>
    <col min="4" max="4" width="8.21875" bestFit="1" customWidth="1"/>
    <col min="5" max="5" width="9.3320312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1137</v>
      </c>
    </row>
    <row r="3" spans="1:9" x14ac:dyDescent="0.3">
      <c r="B3" t="s">
        <v>816</v>
      </c>
      <c r="C3" t="s">
        <v>517</v>
      </c>
    </row>
    <row r="4" spans="1:9" x14ac:dyDescent="0.3">
      <c r="A4" t="s">
        <v>200</v>
      </c>
      <c r="B4" s="5">
        <v>1198</v>
      </c>
      <c r="C4">
        <v>1</v>
      </c>
    </row>
    <row r="5" spans="1:9" x14ac:dyDescent="0.3">
      <c r="A5" t="s">
        <v>201</v>
      </c>
      <c r="B5">
        <v>350</v>
      </c>
      <c r="C5">
        <v>0</v>
      </c>
      <c r="I5" t="e">
        <f>te</f>
        <v>#NAME?</v>
      </c>
    </row>
    <row r="6" spans="1:9" x14ac:dyDescent="0.3">
      <c r="A6" t="s">
        <v>202</v>
      </c>
      <c r="B6" s="5">
        <v>1548</v>
      </c>
      <c r="C6">
        <v>1</v>
      </c>
    </row>
    <row r="7" spans="1:9" x14ac:dyDescent="0.3">
      <c r="A7" t="s">
        <v>203</v>
      </c>
      <c r="B7" s="5">
        <v>1499</v>
      </c>
      <c r="C7">
        <v>1</v>
      </c>
    </row>
    <row r="8" spans="1:9" x14ac:dyDescent="0.3">
      <c r="A8" t="s">
        <v>204</v>
      </c>
      <c r="B8" s="5">
        <v>22</v>
      </c>
      <c r="C8">
        <v>0</v>
      </c>
    </row>
    <row r="9" spans="1:9" x14ac:dyDescent="0.3">
      <c r="A9" t="s">
        <v>1032</v>
      </c>
      <c r="B9">
        <v>27</v>
      </c>
      <c r="C9">
        <v>0</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74</v>
      </c>
      <c r="B14" s="49">
        <v>27</v>
      </c>
    </row>
    <row r="15" spans="1:9" x14ac:dyDescent="0.3">
      <c r="B15" s="49"/>
    </row>
    <row r="16" spans="1:9" x14ac:dyDescent="0.3">
      <c r="A16" t="s">
        <v>1138</v>
      </c>
      <c r="B16" s="49"/>
    </row>
    <row r="17" spans="1:7" x14ac:dyDescent="0.3">
      <c r="A17" t="s">
        <v>0</v>
      </c>
      <c r="B17" s="49" t="s">
        <v>818</v>
      </c>
      <c r="C17" t="s">
        <v>819</v>
      </c>
      <c r="D17" t="s">
        <v>820</v>
      </c>
      <c r="E17" t="s">
        <v>207</v>
      </c>
      <c r="F17" t="s">
        <v>517</v>
      </c>
    </row>
    <row r="18" spans="1:7" x14ac:dyDescent="0.3">
      <c r="A18" t="s">
        <v>1</v>
      </c>
      <c r="B18" s="49">
        <v>0</v>
      </c>
      <c r="C18">
        <v>178</v>
      </c>
      <c r="E18">
        <v>178</v>
      </c>
      <c r="F18">
        <v>0</v>
      </c>
      <c r="G18">
        <f>B39</f>
        <v>27</v>
      </c>
    </row>
    <row r="19" spans="1:7" x14ac:dyDescent="0.3">
      <c r="A19" t="s">
        <v>2</v>
      </c>
      <c r="B19" s="49">
        <v>0</v>
      </c>
      <c r="C19">
        <v>47</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131</v>
      </c>
      <c r="E22">
        <v>131</v>
      </c>
      <c r="F22">
        <v>0</v>
      </c>
    </row>
    <row r="23" spans="1:7" x14ac:dyDescent="0.3">
      <c r="A23" t="s">
        <v>6</v>
      </c>
      <c r="B23" s="49">
        <v>0</v>
      </c>
      <c r="C23">
        <v>44</v>
      </c>
      <c r="E23">
        <v>44</v>
      </c>
      <c r="F23">
        <v>0</v>
      </c>
    </row>
    <row r="24" spans="1:7" x14ac:dyDescent="0.3">
      <c r="A24" t="s">
        <v>12</v>
      </c>
      <c r="B24" s="49">
        <v>0</v>
      </c>
      <c r="C24">
        <v>22</v>
      </c>
      <c r="E24">
        <v>22</v>
      </c>
      <c r="F24">
        <v>0</v>
      </c>
    </row>
    <row r="25" spans="1:7" x14ac:dyDescent="0.3">
      <c r="A25" t="s">
        <v>16</v>
      </c>
      <c r="B25" s="49">
        <v>0</v>
      </c>
      <c r="C25">
        <v>16</v>
      </c>
      <c r="E25">
        <v>16</v>
      </c>
      <c r="F25">
        <v>0</v>
      </c>
    </row>
    <row r="26" spans="1:7" x14ac:dyDescent="0.3">
      <c r="A26" t="s">
        <v>821</v>
      </c>
      <c r="B26" s="49">
        <v>0</v>
      </c>
      <c r="C26">
        <v>32</v>
      </c>
      <c r="E26">
        <v>32</v>
      </c>
      <c r="F26">
        <v>0</v>
      </c>
    </row>
    <row r="27" spans="1:7" x14ac:dyDescent="0.3">
      <c r="A27" t="s">
        <v>7</v>
      </c>
      <c r="B27" s="49">
        <v>0</v>
      </c>
      <c r="C27">
        <v>49</v>
      </c>
      <c r="E27">
        <v>49</v>
      </c>
      <c r="F27">
        <v>0</v>
      </c>
    </row>
    <row r="28" spans="1:7" x14ac:dyDescent="0.3">
      <c r="A28" t="s">
        <v>17</v>
      </c>
      <c r="B28" s="49">
        <v>0</v>
      </c>
      <c r="C28">
        <v>28</v>
      </c>
      <c r="E28">
        <v>28</v>
      </c>
      <c r="F28">
        <v>0</v>
      </c>
    </row>
    <row r="29" spans="1:7" x14ac:dyDescent="0.3">
      <c r="A29" t="s">
        <v>8</v>
      </c>
      <c r="B29" s="49">
        <v>0</v>
      </c>
      <c r="C29">
        <v>17</v>
      </c>
      <c r="E29">
        <v>17</v>
      </c>
      <c r="F29">
        <v>0</v>
      </c>
    </row>
    <row r="30" spans="1:7" x14ac:dyDescent="0.3">
      <c r="A30" t="s">
        <v>9</v>
      </c>
      <c r="B30" s="49">
        <v>0</v>
      </c>
      <c r="C30">
        <v>214</v>
      </c>
      <c r="D30">
        <v>2</v>
      </c>
      <c r="E30">
        <v>216</v>
      </c>
      <c r="F30">
        <v>0</v>
      </c>
    </row>
    <row r="31" spans="1:7" x14ac:dyDescent="0.3">
      <c r="A31" t="s">
        <v>206</v>
      </c>
      <c r="B31" s="49">
        <v>0</v>
      </c>
      <c r="C31">
        <v>4</v>
      </c>
      <c r="E31">
        <v>4</v>
      </c>
      <c r="F31">
        <v>0</v>
      </c>
    </row>
    <row r="32" spans="1:7" x14ac:dyDescent="0.3">
      <c r="A32" t="s">
        <v>14</v>
      </c>
      <c r="B32" s="49">
        <v>0</v>
      </c>
      <c r="C32">
        <v>16</v>
      </c>
      <c r="E32">
        <v>16</v>
      </c>
      <c r="F32">
        <v>0</v>
      </c>
    </row>
    <row r="33" spans="1:11" x14ac:dyDescent="0.3">
      <c r="A33" t="s">
        <v>10</v>
      </c>
      <c r="B33" s="5">
        <v>0</v>
      </c>
      <c r="C33" s="5">
        <v>187</v>
      </c>
      <c r="D33">
        <v>1</v>
      </c>
      <c r="E33" s="5">
        <v>188</v>
      </c>
      <c r="F33">
        <v>0</v>
      </c>
    </row>
    <row r="34" spans="1:11" x14ac:dyDescent="0.3">
      <c r="A34" t="s">
        <v>20</v>
      </c>
      <c r="B34">
        <v>0</v>
      </c>
      <c r="C34" s="5">
        <v>8</v>
      </c>
      <c r="E34" s="5">
        <v>8</v>
      </c>
      <c r="F34">
        <v>0</v>
      </c>
      <c r="G34">
        <f>SUM(G14:G33)</f>
        <v>27</v>
      </c>
    </row>
    <row r="35" spans="1:11" x14ac:dyDescent="0.3">
      <c r="A35" t="s">
        <v>815</v>
      </c>
      <c r="B35">
        <v>0</v>
      </c>
      <c r="C35">
        <v>233</v>
      </c>
      <c r="D35">
        <v>4</v>
      </c>
      <c r="E35">
        <v>237</v>
      </c>
      <c r="F35">
        <v>0</v>
      </c>
    </row>
    <row r="36" spans="1:11" x14ac:dyDescent="0.3">
      <c r="A36" t="s">
        <v>19</v>
      </c>
      <c r="B36">
        <v>0</v>
      </c>
      <c r="C36">
        <v>4</v>
      </c>
      <c r="D36">
        <v>1</v>
      </c>
      <c r="E36">
        <v>5</v>
      </c>
      <c r="F36">
        <v>0</v>
      </c>
    </row>
    <row r="37" spans="1:11" x14ac:dyDescent="0.3">
      <c r="A37" t="s">
        <v>15</v>
      </c>
      <c r="B37">
        <v>0</v>
      </c>
      <c r="C37">
        <v>9</v>
      </c>
      <c r="E37">
        <v>9</v>
      </c>
      <c r="F37">
        <v>0</v>
      </c>
    </row>
    <row r="38" spans="1:11" x14ac:dyDescent="0.3">
      <c r="A38" t="s">
        <v>1103</v>
      </c>
      <c r="B38">
        <v>27</v>
      </c>
      <c r="C38">
        <v>15</v>
      </c>
      <c r="D38">
        <v>0</v>
      </c>
      <c r="E38">
        <v>42</v>
      </c>
      <c r="F38">
        <v>1</v>
      </c>
    </row>
    <row r="39" spans="1:11" x14ac:dyDescent="0.3">
      <c r="A39" t="s">
        <v>207</v>
      </c>
      <c r="B39">
        <v>27</v>
      </c>
      <c r="C39">
        <v>1499</v>
      </c>
      <c r="D39">
        <v>22</v>
      </c>
      <c r="E39">
        <v>1548</v>
      </c>
      <c r="F39">
        <v>1</v>
      </c>
      <c r="I39" t="s">
        <v>669</v>
      </c>
      <c r="K39" t="s">
        <v>668</v>
      </c>
    </row>
    <row r="40" spans="1:11" x14ac:dyDescent="0.3">
      <c r="H40" s="45"/>
    </row>
    <row r="41" spans="1:11" x14ac:dyDescent="0.3">
      <c r="A41" t="s">
        <v>1139</v>
      </c>
    </row>
    <row r="42" spans="1:11" x14ac:dyDescent="0.3">
      <c r="A42" t="s">
        <v>0</v>
      </c>
      <c r="B42" t="s">
        <v>205</v>
      </c>
    </row>
    <row r="43" spans="1:11" x14ac:dyDescent="0.3">
      <c r="A43" t="s">
        <v>207</v>
      </c>
      <c r="B43">
        <v>0</v>
      </c>
    </row>
    <row r="45" spans="1:11" x14ac:dyDescent="0.3">
      <c r="A45" t="s">
        <v>1136</v>
      </c>
    </row>
    <row r="46" spans="1:11" x14ac:dyDescent="0.3">
      <c r="A46" t="s">
        <v>990</v>
      </c>
      <c r="B46" s="5" t="s">
        <v>818</v>
      </c>
      <c r="C46" t="s">
        <v>819</v>
      </c>
      <c r="D46" t="s">
        <v>820</v>
      </c>
      <c r="E46" t="s">
        <v>207</v>
      </c>
    </row>
    <row r="47" spans="1:11" x14ac:dyDescent="0.3">
      <c r="A47" t="s">
        <v>991</v>
      </c>
      <c r="B47" s="9">
        <v>1</v>
      </c>
      <c r="C47">
        <v>37</v>
      </c>
      <c r="E47">
        <v>38</v>
      </c>
      <c r="G47">
        <f t="shared" ref="G47:G52" si="0">VALUE(B47)*100</f>
        <v>100</v>
      </c>
    </row>
    <row r="48" spans="1:11" x14ac:dyDescent="0.3">
      <c r="A48" t="s">
        <v>992</v>
      </c>
      <c r="B48" s="9">
        <v>0</v>
      </c>
      <c r="C48">
        <v>122</v>
      </c>
      <c r="E48">
        <v>122</v>
      </c>
      <c r="G48">
        <f t="shared" si="0"/>
        <v>0</v>
      </c>
    </row>
    <row r="49" spans="1:7" x14ac:dyDescent="0.3">
      <c r="A49" t="s">
        <v>993</v>
      </c>
      <c r="B49" s="9">
        <v>11</v>
      </c>
      <c r="C49">
        <v>362</v>
      </c>
      <c r="E49">
        <v>373</v>
      </c>
      <c r="G49">
        <f t="shared" si="0"/>
        <v>1100</v>
      </c>
    </row>
    <row r="50" spans="1:7" x14ac:dyDescent="0.3">
      <c r="A50" t="s">
        <v>994</v>
      </c>
      <c r="B50" s="9">
        <v>9</v>
      </c>
      <c r="C50">
        <v>236</v>
      </c>
      <c r="E50">
        <v>245</v>
      </c>
      <c r="G50">
        <f t="shared" si="0"/>
        <v>900</v>
      </c>
    </row>
    <row r="51" spans="1:7" x14ac:dyDescent="0.3">
      <c r="A51" t="s">
        <v>995</v>
      </c>
      <c r="B51" s="9">
        <v>0</v>
      </c>
      <c r="C51">
        <v>221</v>
      </c>
      <c r="E51">
        <v>221</v>
      </c>
      <c r="G51">
        <f t="shared" si="0"/>
        <v>0</v>
      </c>
    </row>
    <row r="52" spans="1:7" x14ac:dyDescent="0.3">
      <c r="A52" t="s">
        <v>996</v>
      </c>
      <c r="B52" s="9">
        <v>3</v>
      </c>
      <c r="C52">
        <v>246</v>
      </c>
      <c r="E52">
        <v>249</v>
      </c>
      <c r="G52">
        <f t="shared" si="0"/>
        <v>300</v>
      </c>
    </row>
    <row r="53" spans="1:7" x14ac:dyDescent="0.3">
      <c r="A53" t="s">
        <v>997</v>
      </c>
      <c r="B53" s="9">
        <v>2</v>
      </c>
      <c r="C53">
        <v>177</v>
      </c>
      <c r="D53">
        <v>3</v>
      </c>
      <c r="E53">
        <v>182</v>
      </c>
      <c r="G53">
        <f>SUM(G49:G52)</f>
        <v>2300</v>
      </c>
    </row>
    <row r="54" spans="1:7" x14ac:dyDescent="0.3">
      <c r="A54" t="s">
        <v>1029</v>
      </c>
      <c r="B54" s="9">
        <v>1</v>
      </c>
      <c r="C54" s="9">
        <v>71</v>
      </c>
      <c r="D54" s="9">
        <v>7</v>
      </c>
      <c r="E54" s="9">
        <v>79</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27</v>
      </c>
      <c r="C57" s="46">
        <v>1499</v>
      </c>
      <c r="D57" s="81">
        <v>22</v>
      </c>
      <c r="E57" s="46">
        <v>1548</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1140</v>
      </c>
      <c r="B67" s="58"/>
      <c r="C67" s="46"/>
      <c r="D67" s="8"/>
      <c r="E67" s="8"/>
      <c r="F67" s="8"/>
    </row>
    <row r="68" spans="1:6" x14ac:dyDescent="0.3">
      <c r="A68" s="7"/>
      <c r="B68" s="58" t="s">
        <v>212</v>
      </c>
      <c r="C68" s="46" t="s">
        <v>520</v>
      </c>
      <c r="D68" s="8"/>
      <c r="E68" s="8"/>
      <c r="F68" s="8"/>
    </row>
    <row r="69" spans="1:6" x14ac:dyDescent="0.3">
      <c r="A69" s="7" t="s">
        <v>548</v>
      </c>
      <c r="B69" s="8">
        <v>2899</v>
      </c>
      <c r="C69" s="46">
        <v>44027</v>
      </c>
      <c r="D69" s="8"/>
      <c r="E69" s="8"/>
      <c r="F69" s="8"/>
    </row>
    <row r="70" spans="1:6" x14ac:dyDescent="0.3">
      <c r="A70" s="7" t="s">
        <v>213</v>
      </c>
      <c r="B70" s="8">
        <v>2011</v>
      </c>
      <c r="C70" s="46" t="s">
        <v>1141</v>
      </c>
      <c r="D70" s="8"/>
      <c r="E70" s="8"/>
      <c r="F70" s="8"/>
    </row>
    <row r="71" spans="1:6" x14ac:dyDescent="0.3">
      <c r="A71" s="7" t="s">
        <v>521</v>
      </c>
      <c r="B71" s="8">
        <v>436233</v>
      </c>
      <c r="C71" s="8" t="s">
        <v>1142</v>
      </c>
      <c r="D71" s="8"/>
      <c r="E71" s="8"/>
      <c r="F71" s="8"/>
    </row>
    <row r="72" spans="1:6" x14ac:dyDescent="0.3">
      <c r="A72" s="7" t="s">
        <v>1049</v>
      </c>
      <c r="B72" s="8">
        <v>286478</v>
      </c>
      <c r="C72" s="46">
        <v>44028</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436233</v>
      </c>
    </row>
    <row r="206" spans="1:3" x14ac:dyDescent="0.3">
      <c r="A206" s="7"/>
      <c r="B206" s="8"/>
    </row>
    <row r="207" spans="1:3" x14ac:dyDescent="0.3">
      <c r="A207" s="7" t="s">
        <v>214</v>
      </c>
      <c r="B207" s="8" t="s">
        <v>215</v>
      </c>
    </row>
    <row r="208" spans="1:3" x14ac:dyDescent="0.3">
      <c r="A208" s="7" t="s">
        <v>199</v>
      </c>
      <c r="B208" s="8" t="s">
        <v>216</v>
      </c>
    </row>
    <row r="209" spans="1:2" x14ac:dyDescent="0.3">
      <c r="A209" s="7" t="s">
        <v>217</v>
      </c>
      <c r="B209" s="8" t="s">
        <v>218</v>
      </c>
    </row>
    <row r="210" spans="1:2" x14ac:dyDescent="0.3">
      <c r="A210" s="7" t="s">
        <v>219</v>
      </c>
      <c r="B210"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K39" sqref="K39"/>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row>
    <row r="4" spans="1:19" ht="28.8" x14ac:dyDescent="0.3">
      <c r="A4" s="85" t="s">
        <v>1058</v>
      </c>
      <c r="B4" s="85">
        <v>910</v>
      </c>
    </row>
    <row r="5" spans="1:19" x14ac:dyDescent="0.3">
      <c r="A5" s="86" t="s">
        <v>1070</v>
      </c>
      <c r="B5" s="86">
        <v>900</v>
      </c>
    </row>
    <row r="6" spans="1:19" x14ac:dyDescent="0.3">
      <c r="A6" s="86" t="s">
        <v>661</v>
      </c>
      <c r="B6" s="86">
        <v>600</v>
      </c>
    </row>
    <row r="7" spans="1:19" x14ac:dyDescent="0.3">
      <c r="A7" s="85" t="s">
        <v>1071</v>
      </c>
      <c r="B7" s="85">
        <v>500</v>
      </c>
    </row>
    <row r="8" spans="1:19" x14ac:dyDescent="0.3">
      <c r="A8" s="85" t="s">
        <v>1064</v>
      </c>
      <c r="B8" s="85">
        <v>300</v>
      </c>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2020-07-16T01:27:02Z</dcterms:modified>
</cp:coreProperties>
</file>