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946036F-67B8-44A7-89CB-3A2527BD8524}"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combined'!$A$2:$F$271</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<sst xmlns="http://schemas.openxmlformats.org/spreadsheetml/2006/main" count="2929" uniqueCount="1146">
  <si>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</si>
  <si>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</si>
  <si>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</si>
  <si>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</si>
  <si>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</si>
  <si>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</si>
  <si>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</si>
  <si>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</si>
  <si>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</si>
  <si>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</si>
  <si>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</si>
  <si>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</si>
  <si>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</si>
  <si>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</si>
  <si>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</si>
  <si>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</si>
  <si>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</si>
  <si>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</si>
  <si>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</si>
  <si>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</si>
  <si>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</si>
  <si>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</si>
  <si>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</si>
  <si>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</si>
  <si>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</si>
  <si>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</si>
  <si>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</si>
  <si>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</si>
  <si>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</si>
  <si>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</si>
  <si>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</si>
  <si>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</si>
  <si>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</si>
  <si>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</si>
  <si>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</si>
  <si>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</si>
  <si>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</si>
  <si>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</si>
  <si>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</si>
  <si>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</si>
  <si>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</si>
  <si>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</si>
  <si>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</si>
  <si>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</si>
  <si>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</si>
  <si>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</si>
  <si>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</si>
  <si>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</si>
  <si>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</si>
  <si>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</si>
  <si>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</si>
  <si>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</si>
  <si>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</si>
  <si>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</si>
  <si>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</si>
  <si>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</si>
  <si>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</si>
  <si>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</si>
  <si>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</si>
  <si>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</si>
  <si>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</si>
  <si>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</si>
  <si>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</si>
  <si>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</si>
  <si>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</si>
  <si>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</si>
  <si>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</si>
  <si>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</si>
  <si>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</si>
  <si>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</si>
  <si>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</si>
  <si>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</si>
  <si>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</si>
  <si>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</si>
  <si>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</si>
  <si>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</si>
  <si>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</si>
  <si>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</si>
  <si>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</si>
  <si>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</si>
  <si>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</si>
  <si>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</si>
  <si>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</si>
  <si>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</si>
  <si>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</si>
  <si>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</si>
  <si>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</si>
  <si>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</si>
  <si>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</si>
  <si>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</si>
  <si>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</si>
  <si>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</si>
  <si>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</si>
  <si>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</si>
  <si>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</si>
  <si>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</si>
  <si>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</si>
  <si>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</si>
  <si>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</si>
  <si>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</si>
  <si>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</si>
  <si>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</si>
  <si>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</si>
  <si>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</si>
  <si>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</si>
  <si>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</si>
  <si>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</si>
  <si>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</si>
  <si>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</si>
  <si>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</si>
  <si>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</si>
  <si>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</si>
  <si>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</si>
  <si>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</si>
  <si>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</si>
  <si>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</si>
  <si>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</si>
  <si>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</si>
  <si>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</si>
  <si>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</si>
  <si>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</si>
  <si>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</si>
  <si>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</si>
  <si>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</si>
  <si>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</si>
  <si>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</si>
  <si>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</si>
  <si>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</si>
  <si>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</si>
  <si>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</si>
  <si>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</si>
  <si>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</si>
  <si>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</si>
  <si>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</si>
  <si>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</si>
  <si>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</si>
  <si>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</si>
  <si>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</si>
  <si>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</si>
  <si>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</si>
  <si>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</si>
  <si>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</si>
  <si>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</si>
  <si>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</si>
  <si>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</si>
  <si>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</si>
  <si>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</si>
  <si>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</si>
  <si>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</si>
  <si>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</si>
  <si>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</si>
  <si>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</si>
  <si>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</si>
  <si>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</si>
  <si>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</si>
  <si>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</si>
  <si>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</si>
  <si>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</si>
  <si>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</si>
  <si>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</si>
  <si>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</si>
  <si>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</si>
  <si>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</si>
  <si>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</si>
  <si>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</si>
  <si>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</si>
  <si>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</si>
  <si>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</si>
  <si>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</si>
  <si>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</si>
  <si>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</si>
  <si>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</si>
  <si>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</si>
  <si>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</si>
  <si>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</si>
  <si>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</si>
  <si>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</si>
  <si>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</si>
  <si>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</si>
  <si>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</si>
  <si>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</si>
  <si>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</si>
  <si>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</si>
  <si>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</si>
  <si>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</si>
  <si>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</si>
  <si>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</si>
  <si>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</si>
  <si>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</si>
  <si>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</si>
  <si>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</si>
  <si>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</si>
  <si>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</si>
  <si>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</si>
  <si>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</si>
  <si>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</si>
  <si>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</si>
  <si>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</si>
  <si>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</si>
  <si>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</si>
  <si>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</si>
  <si>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</si>
  <si>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</si>
  <si>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</si>
  <si>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</si>
  <si>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</si>
  <si>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</si>
  <si>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</si>
  <si>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</si>
  <si>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</si>
  <si>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</si>
  <si>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</si>
  <si>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</si>
  <si>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</si>
  <si>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</si>
  <si>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</si>
  <si>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</si>
  <si>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</si>
  <si>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</si>
  <si>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</si>
  <si>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</si>
  <si>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</si>
  <si>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</si>
  <si>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</si>
  <si>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</si>
  <si>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</si>
  <si>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</si>
  <si>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</si>
  <si>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</si>
  <si>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</si>
  <si>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</si>
  <si>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</si>
  <si>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</si>
  <si>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</si>
  <si>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</si>
  <si>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</si>
  <si>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</si>
  <si>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</si>
  <si>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</si>
  <si>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</si>
  <si>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</si>
  <si>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</si>
  <si>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</si>
  <si>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</si>
  <si>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</si>
  <si>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</si>
  <si>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</si>
  <si>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</si>
  <si>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</si>
  <si>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</si>
  <si>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</si>
  <si>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</si>
  <si>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</si>
  <si>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</si>
  <si>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</si>
  <si>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</si>
  <si>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</si>
  <si>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</si>
  <si>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</si>
  <si>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</si>
  <si>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</si>
  <si>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</si>
  <si>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</si>
  <si>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</si>
  <si>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</si>
  <si>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</si>
  <si>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</si>
  <si>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</si>
  <si>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</si>
  <si>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</si>
  <si>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</si>
  <si>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</si>
  <si>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</si>
  <si>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</si>
  <si>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</si>
  <si>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</si>
  <si>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</si>
  <si>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</si>
  <si>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</si>
  <si>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</si>
  <si>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</si>
  <si>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</si>
  <si>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</si>
  <si>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</si>
  <si>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</si>
  <si>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</si>
  <si>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</si>
  <si>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</si>
  <si>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</si>
  <si>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</si>
  <si>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</si>
  <si>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</si>
  <si>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</si>
  <si>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</si>
  <si>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</si>
  <si>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</si>
  <si>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</si>
  <si>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</si>
  <si>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</si>
  <si>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</si>
  <si>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</si>
  <si>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</si>
  <si>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</si>
  <si>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</si>
  <si>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</si>
  <si>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</si>
  <si>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</si>
  <si>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</si>
  <si>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</si>
  <si>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</si>
  <si>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</si>
  <si>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</si>
  <si>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</si>
  <si>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</si>
  <si>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</si>
  <si>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</si>
  <si>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</si>
  <si>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</si>
  <si>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</si>
  <si>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</si>
  <si>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</si>
  <si>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</si>
  <si>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</si>
  <si>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</si>
  <si>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</si>
  <si>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</si>
  <si>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</si>
  <si>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</si>
  <si>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</si>
  <si>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</si>
  <si>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</si>
  <si>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</si>
  <si>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</si>
  <si>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</si>
  <si>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</si>
  <si>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</si>
  <si>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</si>
  <si>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</si>
  <si>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</si>
  <si>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</si>
  <si>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</si>
  <si>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</si>
  <si>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</si>
  <si>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</si>
  <si>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</si>
  <si>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</si>
  <si>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</si>
  <si>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</si>
  <si>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</si>
  <si>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</si>
  <si>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</si>
  <si>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</si>
  <si>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</si>
  <si>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</si>
  <si>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</si>
  <si>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</si>
  <si>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</si>
  <si>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</si>
  <si>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</si>
  <si>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</si>
  <si>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</si>
  <si>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</si>
  <si>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</si>
  <si>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</si>
  <si>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</si>
  <si>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</si>
  <si>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</si>
  <si>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</si>
  <si>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</si>
  <si>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</si>
  <si>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</si>
  <si>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</si>
  <si>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</si>
  <si>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</si>
  <si>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</si>
  <si>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</si>
  <si>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</si>
  <si>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</si>
  <si>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</si>
  <si>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</si>
  <si>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</si>
  <si>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</si>
  <si>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</si>
  <si>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</si>
  <si>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</si>
  <si>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</si>
  <si>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</si>
  <si>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</si>
  <si>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</si>
  <si>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</si>
  <si>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</si>
  <si>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</si>
  <si>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</si>
  <si>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</si>
  <si>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</si>
  <si>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</si>
  <si>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</si>
  <si>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</si>
  <si>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</si>
  <si>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</si>
  <si>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</si>
  <si>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</si>
  <si>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</si>
  <si>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</si>
  <si>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</si>
  <si>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</si>
  <si>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</si>
  <si>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</si>
  <si>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</si>
  <si>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</si>
  <si>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</si>
  <si>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</si>
  <si>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</si>
  <si>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</si>
  <si>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</si>
  <si>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</si>
  <si>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</si>
  <si>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</si>
  <si>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</si>
  <si>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</si>
  <si>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</si>
  <si>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</si>
  <si>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</si>
  <si>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</si>
  <si>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</si>
  <si>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</si>
  <si>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</si>
  <si>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</si>
  <si>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</si>
  <si>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</si>
  <si>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</si>
  <si>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</si>
  <si>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</si>
  <si>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</si>
  <si>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</si>
  <si>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</si>
  <si>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</si>
  <si>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</si>
  <si>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</si>
  <si>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</si>
  <si>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</si>
  <si>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</si>
  <si>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</si>
  <si>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</si>
  <si>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</si>
  <si>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</si>
  <si>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</si>
  <si>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</si>
  <si>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</si>
  <si>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</si>
  <si>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</si>
  <si>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</si>
  <si>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</si>
  <si>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</si>
  <si>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</si>
  <si>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</si>
  <si>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</si>
  <si>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</si>
  <si>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</si>
  <si>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</si>
  <si>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</si>
  <si>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</si>
  <si>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</si>
  <si>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</si>
  <si>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</si>
  <si>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</si>
  <si>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</si>
  <si>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</si>
  <si>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</si>
  <si>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</si>
  <si>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</si>
  <si>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</si>
  <si>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</si>
  <si>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</si>
  <si>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</si>
  <si>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</si>
  <si>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</si>
  <si>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</si>
  <si>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</si>
  <si>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</si>
  <si>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</si>
  <si>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</si>
  <si>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</si>
  <si>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</si>
  <si>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</si>
  <si>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</si>
  <si>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</si>
  <si>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</si>
  <si>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</si>
  <si>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</si>
  <si>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</si>
  <si>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</si>
  <si>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</si>
  <si>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</si>
  <si>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</si>
  <si>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</si>
  <si>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</si>
  <si>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</si>
  <si>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</si>
  <si>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</si>
  <si>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</si>
  <si>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</si>
  <si>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</si>
  <si>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</si>
  <si>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</si>
  <si>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</si>
  <si>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</si>
  <si>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</si>
  <si>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</si>
  <si>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</si>
  <si>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</si>
  <si>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</si>
  <si>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</si>
  <si>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</si>
  <si>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</si>
  <si>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</si>
  <si>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</si>
  <si>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</si>
  <si>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</si>
  <si>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</si>
  <si>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</si>
  <si>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</si>
  <si>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</si>
  <si>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</si>
  <si>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</si>
  <si>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</si>
  <si>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</si>
  <si>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</si>
  <si>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</si>
  <si>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</si>
  <si>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</si>
  <si>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</si>
  <si>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</si>
  <si>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</si>
  <si>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</si>
  <si>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</si>
  <si>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</si>
  <si>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</si>
  <si>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</si>
  <si>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</si>
  <si>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</si>
  <si>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</si>
  <si>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</si>
  <si>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</si>
  <si>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</si>
  <si>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</si>
  <si>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</si>
  <si>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</si>
  <si>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</si>
  <si>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</si>
  <si>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</si>
  <si>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</si>
  <si>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</si>
  <si>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</si>
  <si>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</si>
  <si>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</si>
  <si>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</si>
  <si>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</si>
  <si>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</si>
  <si>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</si>
  <si>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</si>
  <si>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</si>
  <si>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</si>
  <si>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</si>
  <si>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</si>
  <si>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</si>
  <si>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</si>
  <si>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</si>
  <si>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</si>
  <si>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</si>
  <si>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</si>
  <si>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</si>
  <si>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</si>
  <si>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</si>
  <si>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</si>
  <si>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</si>
  <si>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</si>
  <si>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</si>
  <si>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</si>
  <si>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</si>
  <si>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</si>
  <si>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</si>
  <si>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</si>
  <si>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</si>
  <si>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</si>
  <si>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</si>
  <si>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</si>
  <si>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</si>
  <si>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</si>
  <si>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</si>
  <si>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</si>
  <si>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</si>
  <si>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</si>
  <si>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</si>
  <si>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</si>
  <si>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</si>
  <si>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</si>
  <si>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</si>
  <si>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</si>
  <si>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</si>
  <si>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</si>
  <si>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</si>
  <si>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</si>
  <si>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</si>
  <si>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</si>
  <si>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</si>
  <si>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</si>
  <si>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</si>
  <si>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</si>
  <si>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</si>
  <si>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</si>
  <si>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</si>
  <si>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</si>
  <si>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</si>
  <si>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</si>
  <si>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</si>
  <si>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</si>
  <si>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</si>
  <si>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</si>
  <si>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</si>
  <si>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</si>
  <si>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</si>
  <si>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</si>
  <si>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</si>
  <si>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</si>
  <si>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</si>
  <si>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</si>
  <si>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</si>
  <si>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</si>
  <si>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</si>
  <si>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</si>
  <si>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</si>
  <si>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</si>
  <si>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</si>
  <si>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</si>
  <si>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</si>
  <si>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</si>
  <si>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</si>
  <si>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</si>
  <si>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</si>
  <si>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</si>
  <si>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</si>
  <si>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</si>
  <si>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</si>
  <si>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</si>
  <si>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</si>
  <si>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</si>
  <si>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</si>
  <si>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</si>
  <si>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</si>
  <si>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</si>
  <si>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</si>
  <si>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</si>
  <si>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</si>
  <si>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</si>
  <si>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</si>
  <si>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</si>
  <si>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</si>
  <si>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</si>
  <si>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</si>
  <si>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</si>
  <si>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</si>
  <si>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</si>
  <si>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</si>
  <si>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</si>
  <si>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</si>
  <si>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</si>
  <si>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</si>
  <si>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</si>
  <si>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</si>
  <si>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</si>
  <si>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</si>
  <si>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</si>
  <si>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</si>
  <si>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</si>
  <si>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</si>
  <si>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</si>
  <si>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</si>
  <si>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</si>
  <si>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</si>
  <si>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</si>
  <si>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</si>
  <si>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</si>
  <si>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</si>
  <si>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</si>
  <si>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</si>
  <si>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</si>
  <si>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</si>
  <si>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</si>
  <si>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</si>
  <si>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</si>
  <si>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</si>
  <si>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</si>
  <si>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</si>
  <si>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</si>
  <si>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</si>
  <si>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</si>
  <si>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</si>
  <si>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</si>
  <si>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</si>
  <si>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</si>
  <si>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</si>
  <si>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</si>
  <si>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</si>
  <si>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</si>
  <si>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</si>
  <si>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</si>
  <si>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</si>
  <si>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</si>
  <si>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</si>
  <si>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</si>
  <si>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</si>
  <si>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</si>
  <si>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</si>
  <si>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</si>
  <si>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</si>
  <si>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</si>
  <si>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</si>
  <si>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</si>
  <si>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</si>
  <si>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</si>
  <si>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</si>
  <si>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</si>
  <si>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</si>
  <si>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</si>
  <si>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</si>
  <si>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</si>
  <si>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</si>
  <si>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</si>
  <si>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</si>
  <si>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</si>
  <si>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</si>
  <si>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</si>
  <si>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</si>
  <si>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</si>
  <si>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</si>
  <si>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</si>
  <si>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</si>
  <si>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</si>
  <si>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</si>
  <si>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</si>
  <si>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</si>
  <si>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</si>
  <si>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</si>
  <si>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</si>
  <si>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</si>
  <si>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</si>
  <si>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</si>
  <si>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</si>
  <si>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</si>
  <si>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</si>
  <si>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</si>
  <si>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</si>
  <si>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</si>
  <si>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</si>
  <si>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</si>
  <si>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</si>
  <si>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</si>
  <si>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</si>
  <si>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</si>
  <si>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</si>
  <si>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</si>
  <si>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</si>
  <si>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</si>
  <si>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</si>
  <si>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</si>
  <si>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</si>
  <si>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</si>
  <si>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</si>
  <si>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</si>
  <si>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</si>
  <si>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</si>
  <si>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</si>
  <si>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</si>
  <si>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</si>
  <si>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</si>
  <si>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</si>
  <si>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</si>
  <si>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</si>
  <si>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</si>
  <si>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</si>
  <si>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</si>
  <si>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</si>
  <si>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</si>
  <si>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</si>
  <si>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</si>
  <si>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</si>
  <si>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</si>
  <si>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</si>
  <si>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</si>
  <si>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</si>
  <si>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</si>
  <si>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</si>
  <si>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</si>
  <si>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</si>
  <si>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</si>
  <si>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</si>
  <si>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</si>
  <si>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</si>
  <si>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</si>
  <si>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</si>
  <si>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</si>
  <si>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</si>
  <si>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</si>
  <si>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</si>
  <si>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</si>
  <si>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</si>
  <si>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</si>
  <si>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</si>
  <si>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</si>
  <si>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</si>
  <si>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</si>
  <si>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</si>
  <si>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</si>
  <si>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</si>
  <si>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</si>
  <si>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</si>
  <si>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</si>
  <si>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</si>
  <si>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</si>
  <si>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</si>
  <si>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</si>
  <si>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</si>
  <si>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</si>
  <si>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</si>
  <si>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</si>
  <si>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</si>
  <si>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</si>
  <si>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</si>
  <si>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</si>
  <si>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</si>
  <si>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</si>
  <si>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</si>
  <si>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</si>
  <si>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</si>
  <si>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</si>
  <si>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</si>
  <si>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</si>
  <si>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</si>
  <si>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</si>
  <si>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</si>
  <si>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</si>
  <si>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</si>
  <si>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</si>
  <si>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</si>
  <si>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</si>
  <si>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</si>
  <si>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</si>
  <si>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</si>
  <si>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</si>
  <si>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</si>
  <si>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</si>
  <si>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</si>
  <si>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</si>
  <si>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</si>
  <si>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</si>
  <si>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</si>
  <si>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</si>
  <si>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</si>
  <si>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</si>
  <si>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</si>
  <si>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</si>
  <si>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</si>
  <si>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</si>
  <si>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</si>
  <si>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</si>
  <si>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</si>
  <si>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</si>
  <si>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</si>
  <si>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</si>
  <si>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</si>
  <si>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</si>
  <si>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</si>
  <si>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</si>
  <si>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</si>
  <si>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</si>
  <si>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</si>
  <si>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</si>
  <si>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</si>
  <si>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</si>
  <si>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</si>
  <si>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</si>
  <si>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</si>
  <si>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</si>
  <si>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</si>
  <si>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</si>
  <si>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</si>
  <si>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</si>
  <si>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</si>
  <si>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</si>
  <si>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</si>
  <si>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</si>
  <si>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</si>
  <si>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</si>
  <si>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</si>
  <si>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</si>
  <si>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</si>
  <si>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</si>
  <si>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</si>
  <si>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</si>
  <si>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</si>
  <si>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</si>
  <si>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</si>
  <si>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</si>
  <si>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</si>
  <si>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</si>
  <si>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</si>
  <si>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</si>
  <si>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</si>
  <si>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</si>
  <si>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</si>
  <si>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</si>
  <si>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</si>
  <si>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</si>
  <si>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</si>
  <si>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</si>
  <si>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</si>
  <si>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</si>
  <si>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</si>
  <si>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</si>
  <si>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</si>
  <si>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</si>
  <si>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</si>
  <si>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</si>
  <si>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</si>
  <si>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</si>
  <si>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</si>
  <si>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</si>
  <si>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</si>
  <si>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</si>
  <si>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</si>
  <si>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</si>
  <si>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</si>
  <si>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</si>
  <si>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</si>
  <si>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</si>
  <si>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</si>
  <si>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</si>
  <si>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</si>
  <si>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</si>
  <si>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</si>
  <si>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</si>
  <si>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</si>
  <si>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</si>
  <si>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</si>
  <si>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</si>
  <si>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</si>
  <si>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</si>
  <si>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</si>
  <si>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</si>
  <si>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</si>
  <si>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</si>
  <si>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</si>
  <si>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</si>
  <si>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</si>
  <si>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</si>
  <si>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</si>
  <si>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</si>
  <si>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</si>
  <si>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</si>
  <si>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</si>
  <si>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</si>
  <si>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</si>
  <si>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</si>
  <si>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</si>
  <si>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</si>
  <si>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</si>
  <si>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</si>
  <si>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</si>
  <si>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</si>
  <si>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</si>
  <si>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</si>
  <si>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</si>
  <si>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</si>
  <si>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</si>
  <si>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</si>
  <si>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</si>
  <si>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</si>
  <si>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</si>
  <si>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</si>
  <si>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</si>
  <si>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</si>
  <si>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</si>
  <si>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</si>
  <si>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</si>
  <si>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</si>
  <si>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</si>
  <si>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</si>
  <si>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</si>
  <si>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</si>
  <si>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</si>
  <si>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</si>
  <si>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</si>
  <si>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</si>
  <si>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</si>
  <si>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</si>
  <si>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</si>
  <si>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</si>
  <si>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</si>
  <si>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</si>
  <si>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</si>
  <si>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</si>
  <si>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</si>
  <si>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</si>
  <si>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</si>
  <si>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</si>
  <si>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</si>
  <si>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</si>
  <si>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</si>
  <si>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</si>
  <si>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</si>
  <si>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</si>
  <si>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</si>
  <si>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</si>
  <si>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</si>
  <si>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</si>
  <si>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</si>
  <si>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</si>
  <si>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</si>
  <si>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</si>
  <si>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</si>
  <si>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</si>
  <si>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</si>
  <si>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</si>
  <si>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</si>
  <si>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</si>
  <si>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</si>
  <si>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</si>
  <si>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</si>
  <si>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</si>
  <si>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</si>
  <si>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</si>
  <si>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</si>
  <si>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</si>
  <si>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</si>
  <si>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</si>
  <si>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</si>
  <si>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</si>
  <si>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</si>
  <si>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</si>
  <si>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</si>
  <si>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</si>
  <si>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</si>
  <si>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</si>
  <si>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</si>
  <si>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</si>
  <si>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</si>
  <si>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</si>
  <si>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</si>
  <si>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</si>
  <si>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</si>
  <si>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</si>
  <si>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</si>
  <si>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</si>
  <si>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</si>
  <si>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</si>
  <si>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</si>
  <si>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</si>
  <si>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</si>
  <si>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</si>
  <si>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</si>
  <si>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</si>
  <si>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</si>
  <si>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</si>
  <si>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</si>
  <si>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</si>
  <si>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</si>
  <si>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</si>
  <si>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</si>
  <si>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</si>
  <si>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</si>
  <si>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</si>
  <si>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</si>
  <si>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</si>
  <si>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</si>
  <si>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</si>
  <si>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</si>
  <si>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</si>
  <si>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</si>
  <si>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</si>
  <si>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</si>
  <si>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</si>
  <si>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</si>
  <si>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</si>
  <si>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</si>
  <si>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</si>
  <si>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</si>
  <si>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</si>
  <si>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</si>
  <si>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</si>
  <si>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</si>
  <si>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</si>
  <si>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</si>
  <si>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</si>
  <si>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</si>
  <si>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</si>
  <si>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</si>
  <si>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</si>
  <si>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</si>
  <si>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</si>
  <si>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</si>
  <si>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</si>
  <si>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</si>
  <si>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</si>
  <si>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</si>
  <si>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</si>
  <si>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</si>
  <si>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</si>
  <si>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</si>
  <si>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</si>
  <si>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</si>
  <si>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</si>
  <si>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</si>
  <si>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</si>
  <si>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</si>
  <si>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</si>
  <si>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</si>
  <si>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</si>
  <si>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</si>
  <si>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</si>
  <si>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</si>
  <si>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</si>
  <si>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</si>
  <si>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</si>
  <si>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</si>
  <si>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</si>
  <si>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</si>
  <si>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</si>
  <si>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</si>
  <si>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</si>
  <si>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</si>
  <si>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</si>
  <si>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</si>
  <si>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</si>
  <si>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</si>
  <si>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</si>
  <si>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</si>
  <si>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</si>
  <si>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</si>
  <si>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12 September 2020</t>
  </si>
  <si>
    <t>Total cases by DHB, as at 9.00 am, 12 September 2020</t>
  </si>
  <si>
    <t>Source: DHB survey as at 9.00 am, 12 September 2020</t>
  </si>
  <si>
    <t>Total cases by age as at 9.00 am, 12 September 2020</t>
  </si>
  <si>
    <t>Lab testing for COVID-19 as at 9.00 am 12 September 2020</t>
  </si>
  <si>
    <t>5 September to 11 September 2020</t>
  </si>
  <si>
    <t>22 January to 11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</si>
</sst>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38 ,Recovered 0 ,Deaths 0, &lt;/title&gt;</v>
      </c>
      <c r="G5" s="47">
        <f>VLOOKUP(A5,ImportPopDBH!$A$48:$E$67,5)</f>
        <v>238380</v>
      </c>
      <c r="J5">
        <f>'ImportMoH combined'!E14</f>
        <v>0</v>
      </c>
      <c r="M5">
        <f>'ImportMoH combined'!G14</f>
        <v>0</v>
      </c>
      <c r="P5">
        <f>'ImportMoH combined'!B14</f>
        <v>38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18 ,Recovered 203 ,Deaths 1, &lt;/title&gt;</v>
      </c>
      <c r="G9" s="47">
        <f>VLOOKUP(A9,ImportPopDBH!$A$48:$E$67,5)</f>
        <v>165610</v>
      </c>
      <c r="J9">
        <f>'ImportMoH combined'!E18</f>
        <v>222</v>
      </c>
      <c r="M9">
        <f>'ImportMoH combined'!G18</f>
        <v>0</v>
      </c>
      <c r="P9">
        <f>'ImportMoH combined'!B18</f>
        <v>18</v>
      </c>
      <c r="R9">
        <f>'ImportMoH combined'!C18</f>
        <v>203</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210, new today= 0 ,Active 18 ,Recovered 191 ,Deaths 1, &lt;/title&gt;</v>
      </c>
      <c r="G13" s="47">
        <f>VLOOKUP(A13,ImportPopDBH!$A$48:$E$67,5)</f>
        <v>150770</v>
      </c>
      <c r="J13">
        <f>'ImportMoH combined'!E22</f>
        <v>210</v>
      </c>
      <c r="M13">
        <f>'ImportMoH combined'!G22</f>
        <v>0</v>
      </c>
      <c r="P13">
        <f>'ImportMoH combined'!B22</f>
        <v>18</v>
      </c>
      <c r="R13">
        <f>'ImportMoH combined'!C22</f>
        <v>191</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1183</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1444</v>
      </c>
      <c r="F40" s="54">
        <f>'ImportMoH combined'!C4</f>
        <v>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1795</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1663</v>
      </c>
      <c r="F43" s="54">
        <f>'ImportMoH combined'!C7</f>
        <v>8</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108</v>
      </c>
      <c r="F45" s="54">
        <f>'ImportMoH combined'!C9</f>
        <v>-6</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{v:1444},{v:2}],</v>
      </c>
      <c r="C59" t="s">
        <v>563</v>
      </c>
      <c r="D59" t="str">
        <f t="shared" ref="D59:D64" si="4">D40</f>
        <v>Number of confirmed cases in New Zealand</v>
      </c>
      <c r="E59" s="48" t="s">
        <v>571</v>
      </c>
      <c r="F59">
        <f t="shared" ref="F59:F64" si="5">E40</f>
        <v>1444</v>
      </c>
      <c r="G59" t="s">
        <v>569</v>
      </c>
      <c r="H59">
        <f t="shared" ref="H59:H64" si="6">F40</f>
        <v>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{v:1795},{v:2}],</v>
      </c>
      <c r="C61" t="s">
        <v>563</v>
      </c>
      <c r="D61" t="str">
        <f t="shared" si="4"/>
        <v>Number of confirmed and probable cases</v>
      </c>
      <c r="E61" s="48" t="s">
        <v>571</v>
      </c>
      <c r="F61">
        <f t="shared" si="5"/>
        <v>1795</v>
      </c>
      <c r="G61" t="s">
        <v>569</v>
      </c>
      <c r="H61">
        <f t="shared" si="6"/>
        <v>2</v>
      </c>
      <c r="I61" t="s">
        <v>570</v>
      </c>
      <c r="J61" t="s">
        <v>566</v>
      </c>
      <c r="AB61" s="12" t="s">
        <v>370</v>
      </c>
    </row>
    <row r="62" spans="1:28" x14ac:dyDescent="0.3">
      <c r="B62" t="str">
        <f t="shared" si="3"/>
        <v>['Number of recovered cases',  {v:1663},{v:8}],</v>
      </c>
      <c r="C62" t="s">
        <v>563</v>
      </c>
      <c r="D62" t="str">
        <f t="shared" si="4"/>
        <v>Number of recovered cases</v>
      </c>
      <c r="E62" s="48" t="s">
        <v>571</v>
      </c>
      <c r="F62">
        <f t="shared" si="5"/>
        <v>1663</v>
      </c>
      <c r="G62" t="s">
        <v>569</v>
      </c>
      <c r="H62">
        <f t="shared" si="6"/>
        <v>8</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{v:108},{v:-6}]</v>
      </c>
      <c r="C64" t="s">
        <v>563</v>
      </c>
      <c r="D64" t="str">
        <f t="shared" si="4"/>
        <v>Number of active cases</v>
      </c>
      <c r="E64" s="48" t="s">
        <v>571</v>
      </c>
      <c r="F64">
        <f t="shared" si="5"/>
        <v>108</v>
      </c>
      <c r="G64" t="s">
        <v>569</v>
      </c>
      <c r="H64">
        <f t="shared" si="6"/>
        <v>-6</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18</v>
      </c>
      <c r="R158" s="6">
        <f>'ImportMoH combined'!C18</f>
        <v>203</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12-09-20&lt;/h1&gt;</v>
      </c>
      <c r="C159" s="51">
        <f ca="1">TODAY()</f>
        <v>44086</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1795 , Active:    108 , Deaths:    24 , Recovered:    1663&lt;/h2&gt;</v>
      </c>
      <c r="C160" s="51" t="s">
        <v>958</v>
      </c>
      <c r="D160">
        <f>E42</f>
        <v>1795</v>
      </c>
      <c r="E160" t="s">
        <v>605</v>
      </c>
      <c r="F160">
        <f>D160-H160-J160</f>
        <v>108</v>
      </c>
      <c r="G160" t="s">
        <v>606</v>
      </c>
      <c r="H160">
        <f>E44</f>
        <v>24</v>
      </c>
      <c r="I160" t="s">
        <v>607</v>
      </c>
      <c r="J160">
        <f>E43</f>
        <v>1663</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18</v>
      </c>
      <c r="R162" s="6">
        <f>'ImportMoH combined'!C22</f>
        <v>191</v>
      </c>
      <c r="S162" s="6">
        <f>'ImportMoH combined'!D22</f>
        <v>1</v>
      </c>
      <c r="T162" s="6">
        <f>'ImportMoH combined'!E22</f>
        <v>210</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&lt;strong&gt;197&lt;/strong&gt; days&lt;br&gt;</v>
      </c>
      <c r="C163" t="s">
        <v>950</v>
      </c>
      <c r="D163" s="50">
        <f ca="1">TODAY()-D162</f>
        <v>197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&lt;strong&gt;171&lt;/strong&gt;, -143 days to go of 4 week lockdown</v>
      </c>
      <c r="C164" t="s">
        <v>952</v>
      </c>
      <c r="D164" s="50">
        <f ca="1">TODAY() -E154</f>
        <v>171</v>
      </c>
      <c r="E164" t="s">
        <v>953</v>
      </c>
      <c r="F164" s="9">
        <f ca="1">VALUE(E155-TODAY())</f>
        <v>-143</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33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18</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18</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18</v>
      </c>
      <c r="P175" s="6" t="str">
        <f>'ImportMoH combined'!A35</f>
        <v>Waitematā</v>
      </c>
      <c r="Q175" s="6">
        <f>'ImportMoH combined'!B35</f>
        <v>33</v>
      </c>
      <c r="R175" s="6">
        <f>'ImportMoH combined'!C35</f>
        <v>254</v>
      </c>
      <c r="S175" s="6">
        <f>'ImportMoH combined'!D35</f>
        <v>4</v>
      </c>
      <c r="T175" s="6">
        <f>'ImportMoH combined'!E35</f>
        <v>291</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38</v>
      </c>
      <c r="R178" s="6">
        <f>'ImportMoH combined'!C38</f>
        <v>73</v>
      </c>
      <c r="S178" s="6">
        <f>'ImportMoH combined'!D38</f>
        <v>0</v>
      </c>
      <c r="T178" s="6">
        <f>'ImportMoH combined'!E38</f>
        <v>111</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38</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opacity="0.787878787878788"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0.78787878787878785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opacity="0.242424242424242" style="mix-blend-mode: overlay"&gt;&lt;title&gt;Bay of Plenty DHB @Pop = 238380 ,   Confirmed  = 0, new today= 0 ,Active 38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0.24242424242424243</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opacity="0.242424242424242"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0.24242424242424243</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opacity="0.242424242424242"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0.24242424242424243</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opacity="0.787878787878788"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0.78787878787878785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opacity="0.242424242424242" style="mix-blend-mode: overlay"&gt;&lt;title&gt;Hawke's Bay DHB @Pop = 165610 ,   Confirmed  = 222, new today= 0 ,Active 18 ,Recovered 203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0.24242424242424243</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opacity="0.242424242424242"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0.24242424242424243</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opacity="0.242424242424242"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0.24242424242424243</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opacity="0.242424242424242"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0.24242424242424243</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opacity="0.242424242424242" style="mix-blend-mode: overlay"&gt;&lt;title&gt;Nelson Marlborough DHB @Pop = 150770 ,   Confirmed  = 210, new today= 0 ,Active 18 ,Recovered 191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0.24242424242424243</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opacity="0.242424242424242"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0.24242424242424243</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opacity="0.242424242424242"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0.24242424242424243</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opacity="0.242424242424242"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0.24242424242424243</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opacity="0.242424242424242"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0.24242424242424243</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opacity="0.242424242424242"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0.24242424242424243</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0.27272727272727271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opacity="0.242424242424242"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0.24242424242424243</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opacity="1.24242424242424"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1.2424242424242424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opacity="0.242424242424242"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0.24242424242424243</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opacity="0.242424242424242"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0.24242424242424243</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0.242424242424242Managed Isolationgreengreengreengreengreengreen</v>
      </c>
      <c r="D222" s="6">
        <f t="shared" si="9"/>
        <v>0.24242424242424243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18 ,Recovered 203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210, new today= 0 ,Active 18 ,Recovered 191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18</v>
      </c>
      <c r="O289" s="6">
        <f t="shared" ref="O289:O308" si="21">VLOOKUP($A289,$P$158:$V$176,3)</f>
        <v>203</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18</v>
      </c>
      <c r="O293" s="6">
        <f t="shared" si="21"/>
        <v>191</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18 ,Recovered 203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210, new today= 0 ,Active 18 ,Recovered 191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33</v>
      </c>
      <c r="O306" s="6">
        <f t="shared" si="21"/>
        <v>254</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1"/>
  <sheetViews>
    <sheetView workbookViewId="0">
      <selection activeCell="C6" sqref="C6"/>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1444</v>
      </c>
      <c r="C4">
        <v>2</v>
      </c>
    </row>
    <row r="5" spans="1:10" x14ac:dyDescent="0.3">
      <c r="A5" t="s">
        <v>201</v>
      </c>
      <c r="B5">
        <v>351</v>
      </c>
      <c r="C5">
        <v>0</v>
      </c>
      <c r="J5" t="e">
        <f>te</f>
        <v>#NAME?</v>
      </c>
    </row>
    <row r="6" spans="1:10" x14ac:dyDescent="0.3">
      <c r="A6" t="s">
        <v>202</v>
      </c>
      <c r="B6" s="5">
        <v>1795</v>
      </c>
      <c r="C6">
        <v>2</v>
      </c>
    </row>
    <row r="7" spans="1:10" x14ac:dyDescent="0.3">
      <c r="A7" t="s">
        <v>203</v>
      </c>
      <c r="B7" s="5">
        <v>1663</v>
      </c>
      <c r="C7">
        <v>8</v>
      </c>
    </row>
    <row r="8" spans="1:10" x14ac:dyDescent="0.3">
      <c r="A8" t="s">
        <v>204</v>
      </c>
      <c r="B8" s="5">
        <v>24</v>
      </c>
      <c r="C8">
        <v>0</v>
      </c>
    </row>
    <row r="9" spans="1:10" x14ac:dyDescent="0.3">
      <c r="A9" t="s">
        <v>1032</v>
      </c>
      <c r="B9">
        <v>108</v>
      </c>
      <c r="C9">
        <v>-6</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143</v>
      </c>
      <c r="B14" s="49">
        <v>38</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18</v>
      </c>
      <c r="C18">
        <v>203</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18</v>
      </c>
      <c r="C22">
        <v>191</v>
      </c>
      <c r="D22">
        <v>1</v>
      </c>
      <c r="E22">
        <v>210</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33</v>
      </c>
      <c r="C35">
        <v>254</v>
      </c>
      <c r="D35">
        <v>4</v>
      </c>
      <c r="E35">
        <v>291</v>
      </c>
      <c r="F35">
        <v>2</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38</v>
      </c>
      <c r="C38">
        <v>73</v>
      </c>
      <c r="D38">
        <v>0</v>
      </c>
      <c r="E38">
        <v>111</v>
      </c>
      <c r="F38">
        <v>0</v>
      </c>
    </row>
    <row r="39" spans="1:12" x14ac:dyDescent="0.3">
      <c r="A39" t="s">
        <v>207</v>
      </c>
      <c r="B39">
        <v>108</v>
      </c>
      <c r="C39">
        <v>1663</v>
      </c>
      <c r="D39">
        <v>24</v>
      </c>
      <c r="E39">
        <v>1795</v>
      </c>
      <c r="F39">
        <v>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10</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19</v>
      </c>
      <c r="C50">
        <v>50</v>
      </c>
      <c r="D50">
        <v>0</v>
      </c>
      <c r="E50">
        <v>69</v>
      </c>
      <c r="H50" t="e">
        <f t="shared" si="0"/>
        <v>#VALUE!</v>
      </c>
    </row>
    <row r="51" spans="1:8" x14ac:dyDescent="0.3">
      <c r="A51" t="s">
        <v>992</v>
      </c>
      <c r="B51" s="9">
        <v>16</v>
      </c>
      <c r="C51">
        <v>146</v>
      </c>
      <c r="D51">
        <v>0</v>
      </c>
      <c r="E51">
        <v>162</v>
      </c>
      <c r="H51">
        <f t="shared" si="0"/>
        <v>1900</v>
      </c>
    </row>
    <row r="52" spans="1:8" x14ac:dyDescent="0.3">
      <c r="A52" t="s">
        <v>993</v>
      </c>
      <c r="B52" s="9">
        <v>20</v>
      </c>
      <c r="C52" s="9">
        <v>400</v>
      </c>
      <c r="D52" s="9">
        <v>0</v>
      </c>
      <c r="E52" s="9">
        <v>420</v>
      </c>
      <c r="F52" s="9"/>
      <c r="H52" t="e">
        <f>SUM(H48:H51)</f>
        <v>#VALUE!</v>
      </c>
    </row>
    <row r="53" spans="1:8" x14ac:dyDescent="0.3">
      <c r="A53" t="s">
        <v>994</v>
      </c>
      <c r="B53" s="5">
        <v>21</v>
      </c>
      <c r="C53" s="46">
        <v>272</v>
      </c>
      <c r="D53" s="46">
        <v>0</v>
      </c>
      <c r="E53" s="46">
        <v>293</v>
      </c>
      <c r="F53" s="46"/>
    </row>
    <row r="54" spans="1:8" x14ac:dyDescent="0.3">
      <c r="A54" t="s">
        <v>995</v>
      </c>
      <c r="B54" s="79">
        <v>9</v>
      </c>
      <c r="C54" s="46">
        <v>243</v>
      </c>
      <c r="D54" s="46">
        <v>0</v>
      </c>
      <c r="E54" s="46">
        <v>252</v>
      </c>
      <c r="F54" s="46"/>
    </row>
    <row r="55" spans="1:8" x14ac:dyDescent="0.3">
      <c r="A55" t="s">
        <v>996</v>
      </c>
      <c r="B55" s="79">
        <v>16</v>
      </c>
      <c r="C55" s="46">
        <v>265</v>
      </c>
      <c r="D55" s="81">
        <v>1</v>
      </c>
      <c r="E55" s="46">
        <v>282</v>
      </c>
      <c r="F55" s="46"/>
    </row>
    <row r="56" spans="1:8" x14ac:dyDescent="0.3">
      <c r="A56" t="s">
        <v>997</v>
      </c>
      <c r="B56" s="79">
        <v>5</v>
      </c>
      <c r="C56" s="46">
        <v>183</v>
      </c>
      <c r="D56" s="81">
        <v>3</v>
      </c>
      <c r="E56" s="46">
        <v>191</v>
      </c>
      <c r="F56" s="46"/>
    </row>
    <row r="57" spans="1:8" x14ac:dyDescent="0.3">
      <c r="A57" t="s">
        <v>1029</v>
      </c>
      <c r="B57" s="79">
        <v>1</v>
      </c>
      <c r="C57" s="46">
        <v>77</v>
      </c>
      <c r="D57" s="81">
        <v>7</v>
      </c>
      <c r="E57" s="46">
        <v>85</v>
      </c>
      <c r="F57" s="46"/>
    </row>
    <row r="58" spans="1:8" x14ac:dyDescent="0.3">
      <c r="A58" t="s">
        <v>1030</v>
      </c>
      <c r="B58" s="79">
        <v>1</v>
      </c>
      <c r="C58" s="46">
        <v>23</v>
      </c>
      <c r="D58" s="81">
        <v>8</v>
      </c>
      <c r="E58" s="46">
        <v>32</v>
      </c>
      <c r="F58" s="46"/>
    </row>
    <row r="59" spans="1:8" x14ac:dyDescent="0.3">
      <c r="A59" s="7" t="s">
        <v>1031</v>
      </c>
      <c r="B59" s="83">
        <v>0</v>
      </c>
      <c r="C59">
        <v>4</v>
      </c>
      <c r="D59">
        <v>5</v>
      </c>
      <c r="E59">
        <v>9</v>
      </c>
    </row>
    <row r="60" spans="1:8" x14ac:dyDescent="0.3">
      <c r="A60" s="7" t="s">
        <v>207</v>
      </c>
      <c r="B60" s="83">
        <v>108</v>
      </c>
      <c r="C60" s="8">
        <v>1663</v>
      </c>
      <c r="D60" s="8">
        <v>24</v>
      </c>
      <c r="E60" s="8">
        <v>1795</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8838</v>
      </c>
      <c r="C72" s="46">
        <v>44085</v>
      </c>
      <c r="D72" s="8"/>
      <c r="E72" s="8"/>
      <c r="F72" s="8"/>
    </row>
    <row r="73" spans="1:6" x14ac:dyDescent="0.3">
      <c r="A73" s="7" t="s">
        <v>213</v>
      </c>
      <c r="B73" s="58">
        <v>7114</v>
      </c>
      <c r="C73" s="46" t="s">
        <v>1144</v>
      </c>
      <c r="D73" s="8"/>
      <c r="E73" s="8"/>
      <c r="F73" s="8"/>
    </row>
    <row r="74" spans="1:6" x14ac:dyDescent="0.3">
      <c r="A74" s="7" t="s">
        <v>521</v>
      </c>
      <c r="B74" s="58">
        <v>857258</v>
      </c>
      <c r="C74" s="46" t="s">
        <v>1145</v>
      </c>
      <c r="D74" s="8"/>
      <c r="E74" s="8"/>
      <c r="F74" s="8"/>
    </row>
    <row r="75" spans="1:6" x14ac:dyDescent="0.3">
      <c r="A75" s="7" t="s">
        <v>1137</v>
      </c>
      <c r="B75" s="58">
        <v>303198</v>
      </c>
      <c r="C75" s="46">
        <v>44086</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c r="B267" s="8"/>
    </row>
    <row r="268" spans="1:3" x14ac:dyDescent="0.3">
      <c r="A268" s="7" t="s">
        <v>214</v>
      </c>
      <c r="B268" s="8" t="s">
        <v>215</v>
      </c>
    </row>
    <row r="269" spans="1:3" x14ac:dyDescent="0.3">
      <c r="A269" s="7" t="s">
        <v>199</v>
      </c>
      <c r="B269" s="8" t="s">
        <v>216</v>
      </c>
    </row>
    <row r="270" spans="1:3" x14ac:dyDescent="0.3">
      <c r="A270" s="7" t="s">
        <v>217</v>
      </c>
      <c r="B270" s="8" t="s">
        <v>218</v>
      </c>
    </row>
    <row r="271" spans="1:3" x14ac:dyDescent="0.3">
      <c r="A271" s="7" t="s">
        <v>219</v>
      </c>
      <c r="B271"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2020-09-12T03:49:11Z</dcterms:modified>
</cp:coreProperties>
</file>